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7jxG55/WJDDBBHZbE6F6mgecElBNSznhui1BZtG4JGgRluPg5b4LVxOswlFUltrkzvVUj4ajBHAoFeEpnnaChA==" workbookSaltValue="+cJlKkn56pEezXVmdHKJ2g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calcPr calcId="145621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M85" i="4" s="1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B10" i="4" s="1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L85" i="4"/>
  <c r="K85" i="4"/>
  <c r="J85" i="4"/>
  <c r="H85" i="4"/>
  <c r="G85" i="4"/>
  <c r="F85" i="4"/>
  <c r="BB10" i="4"/>
  <c r="AT10" i="4"/>
  <c r="AL10" i="4"/>
  <c r="W10" i="4"/>
  <c r="P10" i="4"/>
  <c r="I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<sst xmlns="http://schemas.openxmlformats.org/spreadsheetml/2006/main" count="220" uniqueCount="108">
  <si>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</si>
  <si>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</si>
  <si>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</si>
  <si>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</si>
  <si>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</si>
  <si>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</si>
  <si>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</si>
  <si>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</si>
  <si>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</si>
  <si>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</si>
  <si>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</si>
  <si>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</si>
  <si>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</si>
  <si>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</si>
  <si>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</si>
  <si>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</si>
  <si>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</si>
  <si>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</si>
  <si>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</si>
  <si>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</si>
  <si>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</si>
  <si>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</si>
  <si>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</si>
  <si>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</si>
  <si>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</si>
  <si>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</si>
  <si>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</si>
  <si>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</si>
  <si>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</si>
  <si>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</si>
  <si>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</si>
  <si>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</si>
  <si>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</si>
  <si>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</si>
  <si>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</si>
  <si>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</si>
  <si>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</si>
  <si>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</si>
  <si>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</si>
  <si>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</si>
  <si>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</si>
  <si>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</si>
  <si>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</si>
  <si>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</si>
  <si>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</si>
  <si>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</si>
  <si>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</si>
  <si>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</si>
  <si>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</si>
  <si>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</si>
  <si>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</si>
  <si>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</si>
  <si>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</si>
  <si>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</si>
  <si>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</si>
  <si>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</si>
  <si>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</si>
  <si>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</si>
  <si>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</si>
  <si>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</si>
  <si>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</si>
  <si>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</si>
  <si>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</si>
  <si>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</si>
  <si>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</si>
  <si>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</si>
  <si>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</si>
  <si>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</si>
  <si>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</si>
  <si>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</si>
  <si>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</si>
  <si>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</si>
  <si>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</si>
  <si>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</si>
  <si>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</si>
  <si>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</si>
  <si>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</si>
  <si>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</si>
  <si>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</si>
  <si>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</si>
  <si>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</si>
  <si>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</si>
  <si>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</si>
  <si>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</si>
  <si>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</si>
  <si>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</si>
  <si>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</si>
  <si>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</si>
  <si>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</si>
  <si>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</si>
  <si>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</si>
  <si>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</si>
  <si>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</si>
  <si>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青森県　鶴田町</t>
  </si>
  <si>
    <t>法適用</t>
  </si>
  <si>
    <t>水道事業</t>
  </si>
  <si>
    <t>末端給水事業</t>
  </si>
  <si>
    <t>A7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</si>
  <si>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</si>
  <si>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</si>
  <si>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</si>
  <si>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</si>
  <si>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</si>
  <si>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</si>
  <si>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</si>
  <si>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当町において、現時点では経営の健全性、効率性及については概ね良好と判断していますが、今後、人口減に伴う給水収益の減少等、厳しい財政状況が予想されることから、料金改定を含め、各指標を分析し対策を講じる必要がある。
　また、法定耐用年数を経過した管の布設替えの為、投資計画を見直し、更なる老朽管の更新をしていかなければならない。</t>
    <rPh sb="42" eb="44">
      <t>コンゴ</t>
    </rPh>
    <rPh sb="78" eb="80">
      <t>リョウキン</t>
    </rPh>
    <rPh sb="80" eb="82">
      <t>カイテイ</t>
    </rPh>
    <rPh sb="83" eb="84">
      <t>フク</t>
    </rPh>
    <phoneticPr fontId="4"/>
  </si>
  <si>
    <t>平成30年度の「経常収支比率」は管路の耐用年数経過による減価償却の大幅な減の為、比率が全国平均を上回ったが、今後増大する更新投資の為に更なる健全経営に努めたい。「料金回収率」は、全国平均、類似団体平均と概ね同水準となっているが、健全な経営状況にするため、一層の経営努力が必要である。
　「企業債残高対給水収益比率」は給水収益の減少や、管路更新による企業債の残高は増えている為、数値の上昇が見られる。「流動比率」に関しては全国平均を下回っているが、今後も流動負債の減少に努めたい。
　「給水原価」は全国平均、類似団体平均より高くなっているが「施設利用率」、「有収率」ともに高い水準にあり、「料金回収率」も１００％を超えていることから、設備投資、それに係る財源の調達が適正に行われている。</t>
    <rPh sb="16" eb="18">
      <t>カンロ</t>
    </rPh>
    <rPh sb="19" eb="21">
      <t>タイヨウ</t>
    </rPh>
    <rPh sb="21" eb="23">
      <t>ネンスウ</t>
    </rPh>
    <rPh sb="23" eb="25">
      <t>ケイカ</t>
    </rPh>
    <rPh sb="28" eb="30">
      <t>ゲンカ</t>
    </rPh>
    <rPh sb="30" eb="32">
      <t>ショウキャク</t>
    </rPh>
    <rPh sb="33" eb="35">
      <t>オオハバ</t>
    </rPh>
    <rPh sb="36" eb="37">
      <t>ゲン</t>
    </rPh>
    <rPh sb="38" eb="39">
      <t>タメ</t>
    </rPh>
    <rPh sb="40" eb="42">
      <t>ヒリツ</t>
    </rPh>
    <rPh sb="43" eb="45">
      <t>ゼンコク</t>
    </rPh>
    <rPh sb="45" eb="47">
      <t>ヘイキン</t>
    </rPh>
    <rPh sb="48" eb="50">
      <t>ウワマワ</t>
    </rPh>
    <rPh sb="54" eb="56">
      <t>コンゴ</t>
    </rPh>
    <rPh sb="56" eb="58">
      <t>ゾウダイ</t>
    </rPh>
    <rPh sb="60" eb="62">
      <t>コウシン</t>
    </rPh>
    <rPh sb="62" eb="64">
      <t>トウシ</t>
    </rPh>
    <rPh sb="65" eb="66">
      <t>タメ</t>
    </rPh>
    <rPh sb="67" eb="68">
      <t>サラ</t>
    </rPh>
    <rPh sb="70" eb="72">
      <t>ケンゼン</t>
    </rPh>
    <rPh sb="72" eb="74">
      <t>ケイエイ</t>
    </rPh>
    <rPh sb="75" eb="76">
      <t>ツト</t>
    </rPh>
    <rPh sb="158" eb="160">
      <t>キュウスイ</t>
    </rPh>
    <rPh sb="160" eb="162">
      <t>シュウエキ</t>
    </rPh>
    <rPh sb="163" eb="165">
      <t>ゲンショウ</t>
    </rPh>
    <rPh sb="186" eb="187">
      <t>タメ</t>
    </rPh>
    <rPh sb="188" eb="190">
      <t>スウチ</t>
    </rPh>
    <rPh sb="191" eb="193">
      <t>ジョウショウ</t>
    </rPh>
    <rPh sb="194" eb="195">
      <t>ミ</t>
    </rPh>
    <rPh sb="215" eb="217">
      <t>シタマワ</t>
    </rPh>
    <rPh sb="223" eb="225">
      <t>コンゴ</t>
    </rPh>
    <rPh sb="226" eb="228">
      <t>リュウドウ</t>
    </rPh>
    <rPh sb="228" eb="230">
      <t>フサイ</t>
    </rPh>
    <rPh sb="231" eb="233">
      <t>ゲンショウ</t>
    </rPh>
    <rPh sb="234" eb="235">
      <t>ツト</t>
    </rPh>
    <phoneticPr fontId="4"/>
  </si>
  <si>
    <t>　管路経年化率に関して、昭和50年代に布設した管が法定耐用年数を経過し更新時期を迎えている。当時、全町一斉に布設したことにより、平成29年度でで管路経年化率が突出したが今後、計画的に管路更新し、老朽化の減少に努めたい。</t>
    <rPh sb="1" eb="3">
      <t>カンロ</t>
    </rPh>
    <rPh sb="3" eb="5">
      <t>ケイネン</t>
    </rPh>
    <rPh sb="5" eb="6">
      <t>カ</t>
    </rPh>
    <rPh sb="6" eb="7">
      <t>リツ</t>
    </rPh>
    <rPh sb="8" eb="9">
      <t>カン</t>
    </rPh>
    <rPh sb="12" eb="14">
      <t>ショウワ</t>
    </rPh>
    <rPh sb="16" eb="18">
      <t>ネンダイ</t>
    </rPh>
    <rPh sb="19" eb="21">
      <t>フセツ</t>
    </rPh>
    <rPh sb="23" eb="24">
      <t>カン</t>
    </rPh>
    <rPh sb="25" eb="27">
      <t>ホウテイ</t>
    </rPh>
    <rPh sb="27" eb="29">
      <t>タイヨウ</t>
    </rPh>
    <rPh sb="29" eb="31">
      <t>ネンスウ</t>
    </rPh>
    <rPh sb="32" eb="34">
      <t>ケイカ</t>
    </rPh>
    <rPh sb="35" eb="37">
      <t>コウシン</t>
    </rPh>
    <rPh sb="37" eb="39">
      <t>ジキ</t>
    </rPh>
    <rPh sb="40" eb="41">
      <t>ムカ</t>
    </rPh>
    <rPh sb="46" eb="48">
      <t>トウジ</t>
    </rPh>
    <rPh sb="49" eb="51">
      <t>ゼンチョウ</t>
    </rPh>
    <rPh sb="51" eb="53">
      <t>イッセイ</t>
    </rPh>
    <rPh sb="54" eb="56">
      <t>フセツ</t>
    </rPh>
    <rPh sb="84" eb="86">
      <t>コンゴ</t>
    </rPh>
    <rPh sb="87" eb="89">
      <t>ケイカク</t>
    </rPh>
    <rPh sb="89" eb="90">
      <t>テキ</t>
    </rPh>
    <rPh sb="91" eb="93">
      <t>カンロ</t>
    </rPh>
    <rPh sb="93" eb="95">
      <t>コウシン</t>
    </rPh>
    <rPh sb="97" eb="100">
      <t>ロウキュウカ</t>
    </rPh>
    <rPh sb="101" eb="103">
      <t>ゲンショウ</t>
    </rPh>
    <rPh sb="104" eb="105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</si>
</sst>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1.59</c:v>
                </c:pt>
                <c:pt idx="1">
                  <c:v>1.49</c:v>
                </c:pt>
                <c:pt idx="2">
                  <c:v>1.25</c:v>
                </c:pt>
                <c:pt idx="3">
                  <c:v>1.33</c:v>
                </c:pt>
                <c:pt idx="4">
                  <c:v>1.41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3A-4F4A-83C3-93B87E1A2A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394176"/>
        <c:axId val="47404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0.68</c:v>
                </c:pt>
                <c:pt idx="1">
                  <c:v>1.65</c:v>
                </c:pt>
                <c:pt idx="2">
                  <c:v>0.47</c:v>
                </c:pt>
                <c:pt idx="3">
                  <c:v>0.39</c:v>
                </c:pt>
                <c:pt idx="4">
                  <c:v>0.43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F3A-4F4A-83C3-93B87E1A2A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394176"/>
        <c:axId val="47404544"/>
      </c:lineChart>
      <c:dateAx>
        <c:axId val="47394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7404544"/>
        <c:crosses val="autoZero"/>
        <c:auto val="1"/>
        <c:lblOffset val="100"/>
        <c:baseTimeUnit val="years"/>
      </c:dateAx>
      <c:valAx>
        <c:axId val="47404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7394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69.25</c:v>
                </c:pt>
                <c:pt idx="1">
                  <c:v>68.38</c:v>
                </c:pt>
                <c:pt idx="2">
                  <c:v>68.89</c:v>
                </c:pt>
                <c:pt idx="3">
                  <c:v>71.5</c:v>
                </c:pt>
                <c:pt idx="4">
                  <c:v>69.97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52D-48F1-9DD2-DB8CB63B2F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734592"/>
        <c:axId val="48736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53.61</c:v>
                </c:pt>
                <c:pt idx="1">
                  <c:v>53.52</c:v>
                </c:pt>
                <c:pt idx="2">
                  <c:v>54.24</c:v>
                </c:pt>
                <c:pt idx="3">
                  <c:v>55.88</c:v>
                </c:pt>
                <c:pt idx="4">
                  <c:v>55.22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52D-48F1-9DD2-DB8CB63B2F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34592"/>
        <c:axId val="48736512"/>
      </c:lineChart>
      <c:dateAx>
        <c:axId val="48734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736512"/>
        <c:crosses val="autoZero"/>
        <c:auto val="1"/>
        <c:lblOffset val="100"/>
        <c:baseTimeUnit val="years"/>
      </c:dateAx>
      <c:valAx>
        <c:axId val="48736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734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90.6</c:v>
                </c:pt>
                <c:pt idx="1">
                  <c:v>90.55</c:v>
                </c:pt>
                <c:pt idx="2">
                  <c:v>89.85</c:v>
                </c:pt>
                <c:pt idx="3">
                  <c:v>89.79</c:v>
                </c:pt>
                <c:pt idx="4">
                  <c:v>88.82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C1-4304-B2D1-C5BF5C260A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767744"/>
        <c:axId val="48769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81.31</c:v>
                </c:pt>
                <c:pt idx="1">
                  <c:v>81.459999999999994</c:v>
                </c:pt>
                <c:pt idx="2">
                  <c:v>81.680000000000007</c:v>
                </c:pt>
                <c:pt idx="3">
                  <c:v>80.989999999999995</c:v>
                </c:pt>
                <c:pt idx="4">
                  <c:v>80.930000000000007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FC1-4304-B2D1-C5BF5C260A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67744"/>
        <c:axId val="48769664"/>
      </c:lineChart>
      <c:dateAx>
        <c:axId val="48767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769664"/>
        <c:crosses val="autoZero"/>
        <c:auto val="1"/>
        <c:lblOffset val="100"/>
        <c:baseTimeUnit val="years"/>
      </c:dateAx>
      <c:valAx>
        <c:axId val="48769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7677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105.38</c:v>
                </c:pt>
                <c:pt idx="1">
                  <c:v>104.68</c:v>
                </c:pt>
                <c:pt idx="2">
                  <c:v>99.95</c:v>
                </c:pt>
                <c:pt idx="3">
                  <c:v>106.38</c:v>
                </c:pt>
                <c:pt idx="4">
                  <c:v>111.79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80D-4398-8D96-5E22934BA3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019776"/>
        <c:axId val="73022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109.49</c:v>
                </c:pt>
                <c:pt idx="1">
                  <c:v>111.06</c:v>
                </c:pt>
                <c:pt idx="2">
                  <c:v>111.34</c:v>
                </c:pt>
                <c:pt idx="3">
                  <c:v>110.02</c:v>
                </c:pt>
                <c:pt idx="4">
                  <c:v>108.76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80D-4398-8D96-5E22934BA3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019776"/>
        <c:axId val="73022080"/>
      </c:lineChart>
      <c:dateAx>
        <c:axId val="73019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022080"/>
        <c:crosses val="autoZero"/>
        <c:auto val="1"/>
        <c:lblOffset val="100"/>
        <c:baseTimeUnit val="years"/>
      </c:dateAx>
      <c:valAx>
        <c:axId val="730220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019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44.24</c:v>
                </c:pt>
                <c:pt idx="1">
                  <c:v>45.86</c:v>
                </c:pt>
                <c:pt idx="2">
                  <c:v>47.42</c:v>
                </c:pt>
                <c:pt idx="3">
                  <c:v>48.83</c:v>
                </c:pt>
                <c:pt idx="4">
                  <c:v>50.16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A2D-4C15-8316-E8E3DE2EE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613120"/>
        <c:axId val="118716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46.67</c:v>
                </c:pt>
                <c:pt idx="1">
                  <c:v>47.7</c:v>
                </c:pt>
                <c:pt idx="2">
                  <c:v>48.14</c:v>
                </c:pt>
                <c:pt idx="3">
                  <c:v>46.61</c:v>
                </c:pt>
                <c:pt idx="4">
                  <c:v>47.97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A2D-4C15-8316-E8E3DE2EE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613120"/>
        <c:axId val="118716672"/>
      </c:lineChart>
      <c:dateAx>
        <c:axId val="118613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716672"/>
        <c:crosses val="autoZero"/>
        <c:auto val="1"/>
        <c:lblOffset val="100"/>
        <c:baseTimeUnit val="years"/>
      </c:dateAx>
      <c:valAx>
        <c:axId val="118716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613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45.96</c:v>
                </c:pt>
                <c:pt idx="4" formatCode="#,##0.00;&quot;△&quot;#,##0.00;&quot;-&quot;">
                  <c:v>44.63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F2-49E6-BC1D-9A3FC2DCAC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873728"/>
        <c:axId val="47411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10.029999999999999</c:v>
                </c:pt>
                <c:pt idx="1">
                  <c:v>7.26</c:v>
                </c:pt>
                <c:pt idx="2">
                  <c:v>11.13</c:v>
                </c:pt>
                <c:pt idx="3">
                  <c:v>10.84</c:v>
                </c:pt>
                <c:pt idx="4">
                  <c:v>15.33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EF2-49E6-BC1D-9A3FC2DCAC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873728"/>
        <c:axId val="47411584"/>
      </c:lineChart>
      <c:dateAx>
        <c:axId val="122873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7411584"/>
        <c:crosses val="autoZero"/>
        <c:auto val="1"/>
        <c:lblOffset val="100"/>
        <c:baseTimeUnit val="years"/>
      </c:dateAx>
      <c:valAx>
        <c:axId val="47411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2873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2F-4F17-B4B4-9742A6D892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447040"/>
        <c:axId val="48628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9.49</c:v>
                </c:pt>
                <c:pt idx="1">
                  <c:v>9.35</c:v>
                </c:pt>
                <c:pt idx="2">
                  <c:v>10.130000000000001</c:v>
                </c:pt>
                <c:pt idx="3">
                  <c:v>7.31</c:v>
                </c:pt>
                <c:pt idx="4">
                  <c:v>7.48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02F-4F17-B4B4-9742A6D892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47040"/>
        <c:axId val="48628864"/>
      </c:lineChart>
      <c:dateAx>
        <c:axId val="47447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628864"/>
        <c:crosses val="autoZero"/>
        <c:auto val="1"/>
        <c:lblOffset val="100"/>
        <c:baseTimeUnit val="years"/>
      </c:dateAx>
      <c:valAx>
        <c:axId val="486288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7447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294.89999999999998</c:v>
                </c:pt>
                <c:pt idx="1">
                  <c:v>360.37</c:v>
                </c:pt>
                <c:pt idx="2">
                  <c:v>400.87</c:v>
                </c:pt>
                <c:pt idx="3">
                  <c:v>324.77</c:v>
                </c:pt>
                <c:pt idx="4">
                  <c:v>343.7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F04-407F-88BA-E532A18A5A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639360"/>
        <c:axId val="48645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406.37</c:v>
                </c:pt>
                <c:pt idx="1">
                  <c:v>398.29</c:v>
                </c:pt>
                <c:pt idx="2">
                  <c:v>388.67</c:v>
                </c:pt>
                <c:pt idx="3">
                  <c:v>355.27</c:v>
                </c:pt>
                <c:pt idx="4">
                  <c:v>359.7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F04-407F-88BA-E532A18A5A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39360"/>
        <c:axId val="48645632"/>
      </c:lineChart>
      <c:dateAx>
        <c:axId val="48639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645632"/>
        <c:crosses val="autoZero"/>
        <c:auto val="1"/>
        <c:lblOffset val="100"/>
        <c:baseTimeUnit val="years"/>
      </c:dateAx>
      <c:valAx>
        <c:axId val="486456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63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523.67999999999995</c:v>
                </c:pt>
                <c:pt idx="1">
                  <c:v>527.23</c:v>
                </c:pt>
                <c:pt idx="2">
                  <c:v>523.45000000000005</c:v>
                </c:pt>
                <c:pt idx="3">
                  <c:v>503.65</c:v>
                </c:pt>
                <c:pt idx="4">
                  <c:v>505.66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48-473C-8490-AD89564BAA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664576"/>
        <c:axId val="48666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442.54</c:v>
                </c:pt>
                <c:pt idx="1">
                  <c:v>431</c:v>
                </c:pt>
                <c:pt idx="2">
                  <c:v>422.5</c:v>
                </c:pt>
                <c:pt idx="3">
                  <c:v>458.27</c:v>
                </c:pt>
                <c:pt idx="4">
                  <c:v>447.01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248-473C-8490-AD89564BAA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64576"/>
        <c:axId val="48666496"/>
      </c:lineChart>
      <c:dateAx>
        <c:axId val="48664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666496"/>
        <c:crosses val="autoZero"/>
        <c:auto val="1"/>
        <c:lblOffset val="100"/>
        <c:baseTimeUnit val="years"/>
      </c:dateAx>
      <c:valAx>
        <c:axId val="486664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664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104.37</c:v>
                </c:pt>
                <c:pt idx="1">
                  <c:v>104.13</c:v>
                </c:pt>
                <c:pt idx="2">
                  <c:v>99.35</c:v>
                </c:pt>
                <c:pt idx="3">
                  <c:v>105.94</c:v>
                </c:pt>
                <c:pt idx="4">
                  <c:v>111.85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41B-40C7-A3CC-6F047CDF1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689536"/>
        <c:axId val="48691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98.6</c:v>
                </c:pt>
                <c:pt idx="1">
                  <c:v>100.82</c:v>
                </c:pt>
                <c:pt idx="2">
                  <c:v>101.64</c:v>
                </c:pt>
                <c:pt idx="3">
                  <c:v>96.77</c:v>
                </c:pt>
                <c:pt idx="4">
                  <c:v>95.81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41B-40C7-A3CC-6F047CDF1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89536"/>
        <c:axId val="48691456"/>
      </c:lineChart>
      <c:dateAx>
        <c:axId val="48689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691456"/>
        <c:crosses val="autoZero"/>
        <c:auto val="1"/>
        <c:lblOffset val="100"/>
        <c:baseTimeUnit val="years"/>
      </c:dateAx>
      <c:valAx>
        <c:axId val="48691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689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214.1</c:v>
                </c:pt>
                <c:pt idx="1">
                  <c:v>214.81</c:v>
                </c:pt>
                <c:pt idx="2">
                  <c:v>225.1</c:v>
                </c:pt>
                <c:pt idx="3">
                  <c:v>210.67</c:v>
                </c:pt>
                <c:pt idx="4">
                  <c:v>200.32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94-4529-8A2D-A5D6C7576F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710016"/>
        <c:axId val="48711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181.67</c:v>
                </c:pt>
                <c:pt idx="1">
                  <c:v>179.55</c:v>
                </c:pt>
                <c:pt idx="2">
                  <c:v>179.16</c:v>
                </c:pt>
                <c:pt idx="3">
                  <c:v>187.18</c:v>
                </c:pt>
                <c:pt idx="4">
                  <c:v>189.58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E94-4529-8A2D-A5D6C7576F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10016"/>
        <c:axId val="48711936"/>
      </c:lineChart>
      <c:dateAx>
        <c:axId val="4871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711936"/>
        <c:crosses val="autoZero"/>
        <c:auto val="1"/>
        <c:lblOffset val="100"/>
        <c:baseTimeUnit val="years"/>
      </c:dateAx>
      <c:valAx>
        <c:axId val="48711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71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【167.11】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>
      <selection activeCell="BJ9" sqref="BJ9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</row>
    <row r="3" spans="1:78" ht="9.75" customHeight="1" x14ac:dyDescent="0.15">
      <c r="A3" s="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</row>
    <row r="4" spans="1:78" ht="9.75" customHeight="1" x14ac:dyDescent="0.15">
      <c r="A4" s="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84" t="str">
        <f>データ!H6</f>
        <v>青森県　鶴田町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5"/>
      <c r="AE6" s="85"/>
      <c r="AF6" s="85"/>
      <c r="AG6" s="85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5" t="s">
        <v>1</v>
      </c>
      <c r="C7" s="76"/>
      <c r="D7" s="76"/>
      <c r="E7" s="76"/>
      <c r="F7" s="76"/>
      <c r="G7" s="76"/>
      <c r="H7" s="76"/>
      <c r="I7" s="75" t="s">
        <v>2</v>
      </c>
      <c r="J7" s="76"/>
      <c r="K7" s="76"/>
      <c r="L7" s="76"/>
      <c r="M7" s="76"/>
      <c r="N7" s="76"/>
      <c r="O7" s="77"/>
      <c r="P7" s="78" t="s">
        <v>3</v>
      </c>
      <c r="Q7" s="78"/>
      <c r="R7" s="78"/>
      <c r="S7" s="78"/>
      <c r="T7" s="78"/>
      <c r="U7" s="78"/>
      <c r="V7" s="78"/>
      <c r="W7" s="78" t="s">
        <v>4</v>
      </c>
      <c r="X7" s="78"/>
      <c r="Y7" s="78"/>
      <c r="Z7" s="78"/>
      <c r="AA7" s="78"/>
      <c r="AB7" s="78"/>
      <c r="AC7" s="78"/>
      <c r="AD7" s="78" t="s">
        <v>5</v>
      </c>
      <c r="AE7" s="78"/>
      <c r="AF7" s="78"/>
      <c r="AG7" s="78"/>
      <c r="AH7" s="78"/>
      <c r="AI7" s="78"/>
      <c r="AJ7" s="78"/>
      <c r="AK7" s="4"/>
      <c r="AL7" s="78" t="s">
        <v>6</v>
      </c>
      <c r="AM7" s="78"/>
      <c r="AN7" s="78"/>
      <c r="AO7" s="78"/>
      <c r="AP7" s="78"/>
      <c r="AQ7" s="78"/>
      <c r="AR7" s="78"/>
      <c r="AS7" s="78"/>
      <c r="AT7" s="75" t="s">
        <v>7</v>
      </c>
      <c r="AU7" s="76"/>
      <c r="AV7" s="76"/>
      <c r="AW7" s="76"/>
      <c r="AX7" s="76"/>
      <c r="AY7" s="76"/>
      <c r="AZ7" s="76"/>
      <c r="BA7" s="76"/>
      <c r="BB7" s="78" t="s">
        <v>8</v>
      </c>
      <c r="BC7" s="78"/>
      <c r="BD7" s="78"/>
      <c r="BE7" s="78"/>
      <c r="BF7" s="78"/>
      <c r="BG7" s="78"/>
      <c r="BH7" s="78"/>
      <c r="BI7" s="78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79" t="str">
        <f>データ!$I$6</f>
        <v>法適用</v>
      </c>
      <c r="C8" s="80"/>
      <c r="D8" s="80"/>
      <c r="E8" s="80"/>
      <c r="F8" s="80"/>
      <c r="G8" s="80"/>
      <c r="H8" s="80"/>
      <c r="I8" s="79" t="str">
        <f>データ!$J$6</f>
        <v>水道事業</v>
      </c>
      <c r="J8" s="80"/>
      <c r="K8" s="80"/>
      <c r="L8" s="80"/>
      <c r="M8" s="80"/>
      <c r="N8" s="80"/>
      <c r="O8" s="81"/>
      <c r="P8" s="82" t="str">
        <f>データ!$K$6</f>
        <v>末端給水事業</v>
      </c>
      <c r="Q8" s="82"/>
      <c r="R8" s="82"/>
      <c r="S8" s="82"/>
      <c r="T8" s="82"/>
      <c r="U8" s="82"/>
      <c r="V8" s="82"/>
      <c r="W8" s="82" t="str">
        <f>データ!$L$6</f>
        <v>A7</v>
      </c>
      <c r="X8" s="82"/>
      <c r="Y8" s="82"/>
      <c r="Z8" s="82"/>
      <c r="AA8" s="82"/>
      <c r="AB8" s="82"/>
      <c r="AC8" s="82"/>
      <c r="AD8" s="82" t="str">
        <f>データ!$M$6</f>
        <v>非設置</v>
      </c>
      <c r="AE8" s="82"/>
      <c r="AF8" s="82"/>
      <c r="AG8" s="82"/>
      <c r="AH8" s="82"/>
      <c r="AI8" s="82"/>
      <c r="AJ8" s="82"/>
      <c r="AK8" s="4"/>
      <c r="AL8" s="70">
        <f>データ!$R$6</f>
        <v>12984</v>
      </c>
      <c r="AM8" s="70"/>
      <c r="AN8" s="70"/>
      <c r="AO8" s="70"/>
      <c r="AP8" s="70"/>
      <c r="AQ8" s="70"/>
      <c r="AR8" s="70"/>
      <c r="AS8" s="70"/>
      <c r="AT8" s="66">
        <f>データ!$S$6</f>
        <v>46.43</v>
      </c>
      <c r="AU8" s="67"/>
      <c r="AV8" s="67"/>
      <c r="AW8" s="67"/>
      <c r="AX8" s="67"/>
      <c r="AY8" s="67"/>
      <c r="AZ8" s="67"/>
      <c r="BA8" s="67"/>
      <c r="BB8" s="69">
        <f>データ!$T$6</f>
        <v>279.64999999999998</v>
      </c>
      <c r="BC8" s="69"/>
      <c r="BD8" s="69"/>
      <c r="BE8" s="69"/>
      <c r="BF8" s="69"/>
      <c r="BG8" s="69"/>
      <c r="BH8" s="69"/>
      <c r="BI8" s="69"/>
      <c r="BJ8" s="3"/>
      <c r="BK8" s="3"/>
      <c r="BL8" s="73" t="s">
        <v>10</v>
      </c>
      <c r="BM8" s="74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75" t="s">
        <v>12</v>
      </c>
      <c r="C9" s="76"/>
      <c r="D9" s="76"/>
      <c r="E9" s="76"/>
      <c r="F9" s="76"/>
      <c r="G9" s="76"/>
      <c r="H9" s="76"/>
      <c r="I9" s="75" t="s">
        <v>13</v>
      </c>
      <c r="J9" s="76"/>
      <c r="K9" s="76"/>
      <c r="L9" s="76"/>
      <c r="M9" s="76"/>
      <c r="N9" s="76"/>
      <c r="O9" s="77"/>
      <c r="P9" s="78" t="s">
        <v>14</v>
      </c>
      <c r="Q9" s="78"/>
      <c r="R9" s="78"/>
      <c r="S9" s="78"/>
      <c r="T9" s="78"/>
      <c r="U9" s="78"/>
      <c r="V9" s="78"/>
      <c r="W9" s="78" t="s">
        <v>15</v>
      </c>
      <c r="X9" s="78"/>
      <c r="Y9" s="78"/>
      <c r="Z9" s="78"/>
      <c r="AA9" s="78"/>
      <c r="AB9" s="78"/>
      <c r="AC9" s="78"/>
      <c r="AD9" s="2"/>
      <c r="AE9" s="2"/>
      <c r="AF9" s="2"/>
      <c r="AG9" s="2"/>
      <c r="AH9" s="4"/>
      <c r="AI9" s="4"/>
      <c r="AJ9" s="4"/>
      <c r="AK9" s="4"/>
      <c r="AL9" s="78" t="s">
        <v>16</v>
      </c>
      <c r="AM9" s="78"/>
      <c r="AN9" s="78"/>
      <c r="AO9" s="78"/>
      <c r="AP9" s="78"/>
      <c r="AQ9" s="78"/>
      <c r="AR9" s="78"/>
      <c r="AS9" s="78"/>
      <c r="AT9" s="75" t="s">
        <v>17</v>
      </c>
      <c r="AU9" s="76"/>
      <c r="AV9" s="76"/>
      <c r="AW9" s="76"/>
      <c r="AX9" s="76"/>
      <c r="AY9" s="76"/>
      <c r="AZ9" s="76"/>
      <c r="BA9" s="76"/>
      <c r="BB9" s="78" t="s">
        <v>18</v>
      </c>
      <c r="BC9" s="78"/>
      <c r="BD9" s="78"/>
      <c r="BE9" s="78"/>
      <c r="BF9" s="78"/>
      <c r="BG9" s="78"/>
      <c r="BH9" s="78"/>
      <c r="BI9" s="78"/>
      <c r="BJ9" s="3"/>
      <c r="BK9" s="3"/>
      <c r="BL9" s="64" t="s">
        <v>19</v>
      </c>
      <c r="BM9" s="65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6" t="str">
        <f>データ!$N$6</f>
        <v>-</v>
      </c>
      <c r="C10" s="67"/>
      <c r="D10" s="67"/>
      <c r="E10" s="67"/>
      <c r="F10" s="67"/>
      <c r="G10" s="67"/>
      <c r="H10" s="67"/>
      <c r="I10" s="66">
        <f>データ!$O$6</f>
        <v>42.6</v>
      </c>
      <c r="J10" s="67"/>
      <c r="K10" s="67"/>
      <c r="L10" s="67"/>
      <c r="M10" s="67"/>
      <c r="N10" s="67"/>
      <c r="O10" s="68"/>
      <c r="P10" s="69">
        <f>データ!$P$6</f>
        <v>97.05</v>
      </c>
      <c r="Q10" s="69"/>
      <c r="R10" s="69"/>
      <c r="S10" s="69"/>
      <c r="T10" s="69"/>
      <c r="U10" s="69"/>
      <c r="V10" s="69"/>
      <c r="W10" s="70">
        <f>データ!$Q$6</f>
        <v>4492</v>
      </c>
      <c r="X10" s="70"/>
      <c r="Y10" s="70"/>
      <c r="Z10" s="70"/>
      <c r="AA10" s="70"/>
      <c r="AB10" s="70"/>
      <c r="AC10" s="70"/>
      <c r="AD10" s="2"/>
      <c r="AE10" s="2"/>
      <c r="AF10" s="2"/>
      <c r="AG10" s="2"/>
      <c r="AH10" s="4"/>
      <c r="AI10" s="4"/>
      <c r="AJ10" s="4"/>
      <c r="AK10" s="4"/>
      <c r="AL10" s="70">
        <f>データ!$U$6</f>
        <v>12490</v>
      </c>
      <c r="AM10" s="70"/>
      <c r="AN10" s="70"/>
      <c r="AO10" s="70"/>
      <c r="AP10" s="70"/>
      <c r="AQ10" s="70"/>
      <c r="AR10" s="70"/>
      <c r="AS10" s="70"/>
      <c r="AT10" s="66">
        <f>データ!$V$6</f>
        <v>46.4</v>
      </c>
      <c r="AU10" s="67"/>
      <c r="AV10" s="67"/>
      <c r="AW10" s="67"/>
      <c r="AX10" s="67"/>
      <c r="AY10" s="67"/>
      <c r="AZ10" s="67"/>
      <c r="BA10" s="67"/>
      <c r="BB10" s="69">
        <f>データ!$W$6</f>
        <v>269.18</v>
      </c>
      <c r="BC10" s="69"/>
      <c r="BD10" s="69"/>
      <c r="BE10" s="69"/>
      <c r="BF10" s="69"/>
      <c r="BG10" s="69"/>
      <c r="BH10" s="69"/>
      <c r="BI10" s="69"/>
      <c r="BJ10" s="2"/>
      <c r="BK10" s="2"/>
      <c r="BL10" s="71" t="s">
        <v>21</v>
      </c>
      <c r="BM10" s="72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4" t="s">
        <v>25</v>
      </c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6"/>
    </row>
    <row r="15" spans="1:78" ht="13.5" customHeight="1" x14ac:dyDescent="0.15">
      <c r="A15" s="2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3"/>
      <c r="BK15" s="2"/>
      <c r="BL15" s="47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9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50" t="s">
        <v>106</v>
      </c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2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50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2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50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2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50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2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50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2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50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2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50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2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50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2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50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2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50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2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50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2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50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2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50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2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50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2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50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2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50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2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50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2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50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2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0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2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0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2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50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2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50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2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50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2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50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2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50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2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50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2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50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2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50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2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44" t="s">
        <v>26</v>
      </c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6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47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9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50" t="s">
        <v>107</v>
      </c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2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50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2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50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2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50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2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50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2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50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2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50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2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50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2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50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2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0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2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0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2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0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2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0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2"/>
    </row>
    <row r="60" spans="1:78" ht="13.5" customHeight="1" x14ac:dyDescent="0.15">
      <c r="A60" s="2"/>
      <c r="B60" s="61" t="s">
        <v>27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3"/>
      <c r="BK60" s="2"/>
      <c r="BL60" s="50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2"/>
    </row>
    <row r="61" spans="1:78" ht="13.5" customHeight="1" x14ac:dyDescent="0.15">
      <c r="A61" s="2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3"/>
      <c r="BK61" s="2"/>
      <c r="BL61" s="50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2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50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2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44" t="s">
        <v>28</v>
      </c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6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47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9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50" t="s">
        <v>105</v>
      </c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2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50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2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50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2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50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2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50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2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50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2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50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2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50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2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50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2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50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2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50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2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50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2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50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2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50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2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50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2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50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2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3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5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【112.83】</v>
      </c>
      <c r="F85" s="27" t="str">
        <f>データ!AS6</f>
        <v>【1.05】</v>
      </c>
      <c r="G85" s="27" t="str">
        <f>データ!BD6</f>
        <v>【261.93】</v>
      </c>
      <c r="H85" s="27" t="str">
        <f>データ!BO6</f>
        <v>【270.46】</v>
      </c>
      <c r="I85" s="27" t="str">
        <f>データ!BZ6</f>
        <v>【103.91】</v>
      </c>
      <c r="J85" s="27" t="str">
        <f>データ!CK6</f>
        <v>【167.11】</v>
      </c>
      <c r="K85" s="27" t="str">
        <f>データ!CV6</f>
        <v>【60.27】</v>
      </c>
      <c r="L85" s="27" t="str">
        <f>データ!DG6</f>
        <v>【89.92】</v>
      </c>
      <c r="M85" s="27" t="str">
        <f>データ!DR6</f>
        <v>【48.85】</v>
      </c>
      <c r="N85" s="27" t="str">
        <f>データ!EC6</f>
        <v>【17.80】</v>
      </c>
      <c r="O85" s="27" t="str">
        <f>データ!EN6</f>
        <v>【0.70】</v>
      </c>
    </row>
  </sheetData>
  <sheetProtection algorithmName="SHA-512" hashValue="MjtCxbOhTIQWQvQWmPaOvgn8CWSNUkPVRIy8zcJGvxvxuor14goXXdUHApw5QCGjrjONEUHPjjrbXne7nhJFvw==" saltValue="evTEp7X8Lj6m0SKEVAFVZg==" spinCount="100000" sheet="1" objects="1" scenarios="1" formatCells="0" formatColumns="0" formatRows="0"/>
  <mergeCells count="44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7" t="s">
        <v>50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93" t="s">
        <v>51</v>
      </c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 t="s">
        <v>52</v>
      </c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</row>
    <row r="4" spans="1:144" x14ac:dyDescent="0.15">
      <c r="A4" s="29" t="s">
        <v>53</v>
      </c>
      <c r="B4" s="31"/>
      <c r="C4" s="31"/>
      <c r="D4" s="31"/>
      <c r="E4" s="31"/>
      <c r="F4" s="31"/>
      <c r="G4" s="31"/>
      <c r="H4" s="90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2"/>
      <c r="X4" s="86" t="s">
        <v>54</v>
      </c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 t="s">
        <v>55</v>
      </c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 t="s">
        <v>56</v>
      </c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 t="s">
        <v>57</v>
      </c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 t="s">
        <v>58</v>
      </c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 t="s">
        <v>59</v>
      </c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 t="s">
        <v>60</v>
      </c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 t="s">
        <v>61</v>
      </c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 t="s">
        <v>62</v>
      </c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 t="s">
        <v>63</v>
      </c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 t="s">
        <v>64</v>
      </c>
      <c r="EE4" s="86"/>
      <c r="EF4" s="86"/>
      <c r="EG4" s="86"/>
      <c r="EH4" s="86"/>
      <c r="EI4" s="86"/>
      <c r="EJ4" s="86"/>
      <c r="EK4" s="86"/>
      <c r="EL4" s="86"/>
      <c r="EM4" s="86"/>
      <c r="EN4" s="86"/>
    </row>
    <row r="5" spans="1:144" x14ac:dyDescent="0.15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15">
      <c r="A6" s="29" t="s">
        <v>92</v>
      </c>
      <c r="B6" s="34">
        <f>B7</f>
        <v>2018</v>
      </c>
      <c r="C6" s="34">
        <f t="shared" ref="C6:W6" si="3">C7</f>
        <v>23841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青森県　鶴田町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A7</v>
      </c>
      <c r="M6" s="34" t="str">
        <f t="shared" si="3"/>
        <v>非設置</v>
      </c>
      <c r="N6" s="35" t="str">
        <f t="shared" si="3"/>
        <v>-</v>
      </c>
      <c r="O6" s="35">
        <f t="shared" si="3"/>
        <v>42.6</v>
      </c>
      <c r="P6" s="35">
        <f t="shared" si="3"/>
        <v>97.05</v>
      </c>
      <c r="Q6" s="35">
        <f t="shared" si="3"/>
        <v>4492</v>
      </c>
      <c r="R6" s="35">
        <f t="shared" si="3"/>
        <v>12984</v>
      </c>
      <c r="S6" s="35">
        <f t="shared" si="3"/>
        <v>46.43</v>
      </c>
      <c r="T6" s="35">
        <f t="shared" si="3"/>
        <v>279.64999999999998</v>
      </c>
      <c r="U6" s="35">
        <f t="shared" si="3"/>
        <v>12490</v>
      </c>
      <c r="V6" s="35">
        <f t="shared" si="3"/>
        <v>46.4</v>
      </c>
      <c r="W6" s="35">
        <f t="shared" si="3"/>
        <v>269.18</v>
      </c>
      <c r="X6" s="36">
        <f>IF(X7="",NA(),X7)</f>
        <v>105.38</v>
      </c>
      <c r="Y6" s="36">
        <f t="shared" ref="Y6:AG6" si="4">IF(Y7="",NA(),Y7)</f>
        <v>104.68</v>
      </c>
      <c r="Z6" s="36">
        <f t="shared" si="4"/>
        <v>99.95</v>
      </c>
      <c r="AA6" s="36">
        <f t="shared" si="4"/>
        <v>106.38</v>
      </c>
      <c r="AB6" s="36">
        <f t="shared" si="4"/>
        <v>111.79</v>
      </c>
      <c r="AC6" s="36">
        <f t="shared" si="4"/>
        <v>109.49</v>
      </c>
      <c r="AD6" s="36">
        <f t="shared" si="4"/>
        <v>111.06</v>
      </c>
      <c r="AE6" s="36">
        <f t="shared" si="4"/>
        <v>111.34</v>
      </c>
      <c r="AF6" s="36">
        <f t="shared" si="4"/>
        <v>110.02</v>
      </c>
      <c r="AG6" s="36">
        <f t="shared" si="4"/>
        <v>108.76</v>
      </c>
      <c r="AH6" s="35" t="str">
        <f>IF(AH7="","",IF(AH7="-","【-】","【"&amp;SUBSTITUTE(TEXT(AH7,"#,##0.00"),"-","△")&amp;"】"))</f>
        <v>【112.83】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9.49</v>
      </c>
      <c r="AO6" s="36">
        <f t="shared" si="5"/>
        <v>9.35</v>
      </c>
      <c r="AP6" s="36">
        <f t="shared" si="5"/>
        <v>10.130000000000001</v>
      </c>
      <c r="AQ6" s="36">
        <f t="shared" si="5"/>
        <v>7.31</v>
      </c>
      <c r="AR6" s="36">
        <f t="shared" si="5"/>
        <v>7.48</v>
      </c>
      <c r="AS6" s="35" t="str">
        <f>IF(AS7="","",IF(AS7="-","【-】","【"&amp;SUBSTITUTE(TEXT(AS7,"#,##0.00"),"-","△")&amp;"】"))</f>
        <v>【1.05】</v>
      </c>
      <c r="AT6" s="36">
        <f>IF(AT7="",NA(),AT7)</f>
        <v>294.89999999999998</v>
      </c>
      <c r="AU6" s="36">
        <f t="shared" ref="AU6:BC6" si="6">IF(AU7="",NA(),AU7)</f>
        <v>360.37</v>
      </c>
      <c r="AV6" s="36">
        <f t="shared" si="6"/>
        <v>400.87</v>
      </c>
      <c r="AW6" s="36">
        <f t="shared" si="6"/>
        <v>324.77</v>
      </c>
      <c r="AX6" s="36">
        <f t="shared" si="6"/>
        <v>343.7</v>
      </c>
      <c r="AY6" s="36">
        <f t="shared" si="6"/>
        <v>406.37</v>
      </c>
      <c r="AZ6" s="36">
        <f t="shared" si="6"/>
        <v>398.29</v>
      </c>
      <c r="BA6" s="36">
        <f t="shared" si="6"/>
        <v>388.67</v>
      </c>
      <c r="BB6" s="36">
        <f t="shared" si="6"/>
        <v>355.27</v>
      </c>
      <c r="BC6" s="36">
        <f t="shared" si="6"/>
        <v>359.7</v>
      </c>
      <c r="BD6" s="35" t="str">
        <f>IF(BD7="","",IF(BD7="-","【-】","【"&amp;SUBSTITUTE(TEXT(BD7,"#,##0.00"),"-","△")&amp;"】"))</f>
        <v>【261.93】</v>
      </c>
      <c r="BE6" s="36">
        <f>IF(BE7="",NA(),BE7)</f>
        <v>523.67999999999995</v>
      </c>
      <c r="BF6" s="36">
        <f t="shared" ref="BF6:BN6" si="7">IF(BF7="",NA(),BF7)</f>
        <v>527.23</v>
      </c>
      <c r="BG6" s="36">
        <f t="shared" si="7"/>
        <v>523.45000000000005</v>
      </c>
      <c r="BH6" s="36">
        <f t="shared" si="7"/>
        <v>503.65</v>
      </c>
      <c r="BI6" s="36">
        <f t="shared" si="7"/>
        <v>505.66</v>
      </c>
      <c r="BJ6" s="36">
        <f t="shared" si="7"/>
        <v>442.54</v>
      </c>
      <c r="BK6" s="36">
        <f t="shared" si="7"/>
        <v>431</v>
      </c>
      <c r="BL6" s="36">
        <f t="shared" si="7"/>
        <v>422.5</v>
      </c>
      <c r="BM6" s="36">
        <f t="shared" si="7"/>
        <v>458.27</v>
      </c>
      <c r="BN6" s="36">
        <f t="shared" si="7"/>
        <v>447.01</v>
      </c>
      <c r="BO6" s="35" t="str">
        <f>IF(BO7="","",IF(BO7="-","【-】","【"&amp;SUBSTITUTE(TEXT(BO7,"#,##0.00"),"-","△")&amp;"】"))</f>
        <v>【270.46】</v>
      </c>
      <c r="BP6" s="36">
        <f>IF(BP7="",NA(),BP7)</f>
        <v>104.37</v>
      </c>
      <c r="BQ6" s="36">
        <f t="shared" ref="BQ6:BY6" si="8">IF(BQ7="",NA(),BQ7)</f>
        <v>104.13</v>
      </c>
      <c r="BR6" s="36">
        <f t="shared" si="8"/>
        <v>99.35</v>
      </c>
      <c r="BS6" s="36">
        <f t="shared" si="8"/>
        <v>105.94</v>
      </c>
      <c r="BT6" s="36">
        <f t="shared" si="8"/>
        <v>111.85</v>
      </c>
      <c r="BU6" s="36">
        <f t="shared" si="8"/>
        <v>98.6</v>
      </c>
      <c r="BV6" s="36">
        <f t="shared" si="8"/>
        <v>100.82</v>
      </c>
      <c r="BW6" s="36">
        <f t="shared" si="8"/>
        <v>101.64</v>
      </c>
      <c r="BX6" s="36">
        <f t="shared" si="8"/>
        <v>96.77</v>
      </c>
      <c r="BY6" s="36">
        <f t="shared" si="8"/>
        <v>95.81</v>
      </c>
      <c r="BZ6" s="35" t="str">
        <f>IF(BZ7="","",IF(BZ7="-","【-】","【"&amp;SUBSTITUTE(TEXT(BZ7,"#,##0.00"),"-","△")&amp;"】"))</f>
        <v>【103.91】</v>
      </c>
      <c r="CA6" s="36">
        <f>IF(CA7="",NA(),CA7)</f>
        <v>214.1</v>
      </c>
      <c r="CB6" s="36">
        <f t="shared" ref="CB6:CJ6" si="9">IF(CB7="",NA(),CB7)</f>
        <v>214.81</v>
      </c>
      <c r="CC6" s="36">
        <f t="shared" si="9"/>
        <v>225.1</v>
      </c>
      <c r="CD6" s="36">
        <f t="shared" si="9"/>
        <v>210.67</v>
      </c>
      <c r="CE6" s="36">
        <f t="shared" si="9"/>
        <v>200.32</v>
      </c>
      <c r="CF6" s="36">
        <f t="shared" si="9"/>
        <v>181.67</v>
      </c>
      <c r="CG6" s="36">
        <f t="shared" si="9"/>
        <v>179.55</v>
      </c>
      <c r="CH6" s="36">
        <f t="shared" si="9"/>
        <v>179.16</v>
      </c>
      <c r="CI6" s="36">
        <f t="shared" si="9"/>
        <v>187.18</v>
      </c>
      <c r="CJ6" s="36">
        <f t="shared" si="9"/>
        <v>189.58</v>
      </c>
      <c r="CK6" s="35" t="str">
        <f>IF(CK7="","",IF(CK7="-","【-】","【"&amp;SUBSTITUTE(TEXT(CK7,"#,##0.00"),"-","△")&amp;"】"))</f>
        <v>【167.11】</v>
      </c>
      <c r="CL6" s="36">
        <f>IF(CL7="",NA(),CL7)</f>
        <v>69.25</v>
      </c>
      <c r="CM6" s="36">
        <f t="shared" ref="CM6:CU6" si="10">IF(CM7="",NA(),CM7)</f>
        <v>68.38</v>
      </c>
      <c r="CN6" s="36">
        <f t="shared" si="10"/>
        <v>68.89</v>
      </c>
      <c r="CO6" s="36">
        <f t="shared" si="10"/>
        <v>71.5</v>
      </c>
      <c r="CP6" s="36">
        <f t="shared" si="10"/>
        <v>69.97</v>
      </c>
      <c r="CQ6" s="36">
        <f t="shared" si="10"/>
        <v>53.61</v>
      </c>
      <c r="CR6" s="36">
        <f t="shared" si="10"/>
        <v>53.52</v>
      </c>
      <c r="CS6" s="36">
        <f t="shared" si="10"/>
        <v>54.24</v>
      </c>
      <c r="CT6" s="36">
        <f t="shared" si="10"/>
        <v>55.88</v>
      </c>
      <c r="CU6" s="36">
        <f t="shared" si="10"/>
        <v>55.22</v>
      </c>
      <c r="CV6" s="35" t="str">
        <f>IF(CV7="","",IF(CV7="-","【-】","【"&amp;SUBSTITUTE(TEXT(CV7,"#,##0.00"),"-","△")&amp;"】"))</f>
        <v>【60.27】</v>
      </c>
      <c r="CW6" s="36">
        <f>IF(CW7="",NA(),CW7)</f>
        <v>90.6</v>
      </c>
      <c r="CX6" s="36">
        <f t="shared" ref="CX6:DF6" si="11">IF(CX7="",NA(),CX7)</f>
        <v>90.55</v>
      </c>
      <c r="CY6" s="36">
        <f t="shared" si="11"/>
        <v>89.85</v>
      </c>
      <c r="CZ6" s="36">
        <f t="shared" si="11"/>
        <v>89.79</v>
      </c>
      <c r="DA6" s="36">
        <f t="shared" si="11"/>
        <v>88.82</v>
      </c>
      <c r="DB6" s="36">
        <f t="shared" si="11"/>
        <v>81.31</v>
      </c>
      <c r="DC6" s="36">
        <f t="shared" si="11"/>
        <v>81.459999999999994</v>
      </c>
      <c r="DD6" s="36">
        <f t="shared" si="11"/>
        <v>81.680000000000007</v>
      </c>
      <c r="DE6" s="36">
        <f t="shared" si="11"/>
        <v>80.989999999999995</v>
      </c>
      <c r="DF6" s="36">
        <f t="shared" si="11"/>
        <v>80.930000000000007</v>
      </c>
      <c r="DG6" s="35" t="str">
        <f>IF(DG7="","",IF(DG7="-","【-】","【"&amp;SUBSTITUTE(TEXT(DG7,"#,##0.00"),"-","△")&amp;"】"))</f>
        <v>【89.92】</v>
      </c>
      <c r="DH6" s="36">
        <f>IF(DH7="",NA(),DH7)</f>
        <v>44.24</v>
      </c>
      <c r="DI6" s="36">
        <f t="shared" ref="DI6:DQ6" si="12">IF(DI7="",NA(),DI7)</f>
        <v>45.86</v>
      </c>
      <c r="DJ6" s="36">
        <f t="shared" si="12"/>
        <v>47.42</v>
      </c>
      <c r="DK6" s="36">
        <f t="shared" si="12"/>
        <v>48.83</v>
      </c>
      <c r="DL6" s="36">
        <f t="shared" si="12"/>
        <v>50.16</v>
      </c>
      <c r="DM6" s="36">
        <f t="shared" si="12"/>
        <v>46.67</v>
      </c>
      <c r="DN6" s="36">
        <f t="shared" si="12"/>
        <v>47.7</v>
      </c>
      <c r="DO6" s="36">
        <f t="shared" si="12"/>
        <v>48.14</v>
      </c>
      <c r="DP6" s="36">
        <f t="shared" si="12"/>
        <v>46.61</v>
      </c>
      <c r="DQ6" s="36">
        <f t="shared" si="12"/>
        <v>47.97</v>
      </c>
      <c r="DR6" s="35" t="str">
        <f>IF(DR7="","",IF(DR7="-","【-】","【"&amp;SUBSTITUTE(TEXT(DR7,"#,##0.00"),"-","△")&amp;"】"))</f>
        <v>【48.85】</v>
      </c>
      <c r="DS6" s="35">
        <f>IF(DS7="",NA(),DS7)</f>
        <v>0</v>
      </c>
      <c r="DT6" s="35">
        <f t="shared" ref="DT6:EB6" si="13">IF(DT7="",NA(),DT7)</f>
        <v>0</v>
      </c>
      <c r="DU6" s="35">
        <f t="shared" si="13"/>
        <v>0</v>
      </c>
      <c r="DV6" s="36">
        <f t="shared" si="13"/>
        <v>45.96</v>
      </c>
      <c r="DW6" s="36">
        <f t="shared" si="13"/>
        <v>44.63</v>
      </c>
      <c r="DX6" s="36">
        <f t="shared" si="13"/>
        <v>10.029999999999999</v>
      </c>
      <c r="DY6" s="36">
        <f t="shared" si="13"/>
        <v>7.26</v>
      </c>
      <c r="DZ6" s="36">
        <f t="shared" si="13"/>
        <v>11.13</v>
      </c>
      <c r="EA6" s="36">
        <f t="shared" si="13"/>
        <v>10.84</v>
      </c>
      <c r="EB6" s="36">
        <f t="shared" si="13"/>
        <v>15.33</v>
      </c>
      <c r="EC6" s="35" t="str">
        <f>IF(EC7="","",IF(EC7="-","【-】","【"&amp;SUBSTITUTE(TEXT(EC7,"#,##0.00"),"-","△")&amp;"】"))</f>
        <v>【17.80】</v>
      </c>
      <c r="ED6" s="36">
        <f>IF(ED7="",NA(),ED7)</f>
        <v>1.59</v>
      </c>
      <c r="EE6" s="36">
        <f t="shared" ref="EE6:EM6" si="14">IF(EE7="",NA(),EE7)</f>
        <v>1.49</v>
      </c>
      <c r="EF6" s="36">
        <f t="shared" si="14"/>
        <v>1.25</v>
      </c>
      <c r="EG6" s="36">
        <f t="shared" si="14"/>
        <v>1.33</v>
      </c>
      <c r="EH6" s="36">
        <f t="shared" si="14"/>
        <v>1.41</v>
      </c>
      <c r="EI6" s="36">
        <f t="shared" si="14"/>
        <v>0.68</v>
      </c>
      <c r="EJ6" s="36">
        <f t="shared" si="14"/>
        <v>1.65</v>
      </c>
      <c r="EK6" s="36">
        <f t="shared" si="14"/>
        <v>0.47</v>
      </c>
      <c r="EL6" s="36">
        <f t="shared" si="14"/>
        <v>0.39</v>
      </c>
      <c r="EM6" s="36">
        <f t="shared" si="14"/>
        <v>0.43</v>
      </c>
      <c r="EN6" s="35" t="str">
        <f>IF(EN7="","",IF(EN7="-","【-】","【"&amp;SUBSTITUTE(TEXT(EN7,"#,##0.00"),"-","△")&amp;"】"))</f>
        <v>【0.70】</v>
      </c>
    </row>
    <row r="7" spans="1:144" s="37" customFormat="1" x14ac:dyDescent="0.15">
      <c r="A7" s="29"/>
      <c r="B7" s="38">
        <v>2018</v>
      </c>
      <c r="C7" s="38">
        <v>23841</v>
      </c>
      <c r="D7" s="38">
        <v>46</v>
      </c>
      <c r="E7" s="38">
        <v>1</v>
      </c>
      <c r="F7" s="38">
        <v>0</v>
      </c>
      <c r="G7" s="38">
        <v>1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42.6</v>
      </c>
      <c r="P7" s="39">
        <v>97.05</v>
      </c>
      <c r="Q7" s="39">
        <v>4492</v>
      </c>
      <c r="R7" s="39">
        <v>12984</v>
      </c>
      <c r="S7" s="39">
        <v>46.43</v>
      </c>
      <c r="T7" s="39">
        <v>279.64999999999998</v>
      </c>
      <c r="U7" s="39">
        <v>12490</v>
      </c>
      <c r="V7" s="39">
        <v>46.4</v>
      </c>
      <c r="W7" s="39">
        <v>269.18</v>
      </c>
      <c r="X7" s="39">
        <v>105.38</v>
      </c>
      <c r="Y7" s="39">
        <v>104.68</v>
      </c>
      <c r="Z7" s="39">
        <v>99.95</v>
      </c>
      <c r="AA7" s="39">
        <v>106.38</v>
      </c>
      <c r="AB7" s="39">
        <v>111.79</v>
      </c>
      <c r="AC7" s="39">
        <v>109.49</v>
      </c>
      <c r="AD7" s="39">
        <v>111.06</v>
      </c>
      <c r="AE7" s="39">
        <v>111.34</v>
      </c>
      <c r="AF7" s="39">
        <v>110.02</v>
      </c>
      <c r="AG7" s="39">
        <v>108.76</v>
      </c>
      <c r="AH7" s="39">
        <v>112.83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9.49</v>
      </c>
      <c r="AO7" s="39">
        <v>9.35</v>
      </c>
      <c r="AP7" s="39">
        <v>10.130000000000001</v>
      </c>
      <c r="AQ7" s="39">
        <v>7.31</v>
      </c>
      <c r="AR7" s="39">
        <v>7.48</v>
      </c>
      <c r="AS7" s="39">
        <v>1.05</v>
      </c>
      <c r="AT7" s="39">
        <v>294.89999999999998</v>
      </c>
      <c r="AU7" s="39">
        <v>360.37</v>
      </c>
      <c r="AV7" s="39">
        <v>400.87</v>
      </c>
      <c r="AW7" s="39">
        <v>324.77</v>
      </c>
      <c r="AX7" s="39">
        <v>343.7</v>
      </c>
      <c r="AY7" s="39">
        <v>406.37</v>
      </c>
      <c r="AZ7" s="39">
        <v>398.29</v>
      </c>
      <c r="BA7" s="39">
        <v>388.67</v>
      </c>
      <c r="BB7" s="39">
        <v>355.27</v>
      </c>
      <c r="BC7" s="39">
        <v>359.7</v>
      </c>
      <c r="BD7" s="39">
        <v>261.93</v>
      </c>
      <c r="BE7" s="39">
        <v>523.67999999999995</v>
      </c>
      <c r="BF7" s="39">
        <v>527.23</v>
      </c>
      <c r="BG7" s="39">
        <v>523.45000000000005</v>
      </c>
      <c r="BH7" s="39">
        <v>503.65</v>
      </c>
      <c r="BI7" s="39">
        <v>505.66</v>
      </c>
      <c r="BJ7" s="39">
        <v>442.54</v>
      </c>
      <c r="BK7" s="39">
        <v>431</v>
      </c>
      <c r="BL7" s="39">
        <v>422.5</v>
      </c>
      <c r="BM7" s="39">
        <v>458.27</v>
      </c>
      <c r="BN7" s="39">
        <v>447.01</v>
      </c>
      <c r="BO7" s="39">
        <v>270.45999999999998</v>
      </c>
      <c r="BP7" s="39">
        <v>104.37</v>
      </c>
      <c r="BQ7" s="39">
        <v>104.13</v>
      </c>
      <c r="BR7" s="39">
        <v>99.35</v>
      </c>
      <c r="BS7" s="39">
        <v>105.94</v>
      </c>
      <c r="BT7" s="39">
        <v>111.85</v>
      </c>
      <c r="BU7" s="39">
        <v>98.6</v>
      </c>
      <c r="BV7" s="39">
        <v>100.82</v>
      </c>
      <c r="BW7" s="39">
        <v>101.64</v>
      </c>
      <c r="BX7" s="39">
        <v>96.77</v>
      </c>
      <c r="BY7" s="39">
        <v>95.81</v>
      </c>
      <c r="BZ7" s="39">
        <v>103.91</v>
      </c>
      <c r="CA7" s="39">
        <v>214.1</v>
      </c>
      <c r="CB7" s="39">
        <v>214.81</v>
      </c>
      <c r="CC7" s="39">
        <v>225.1</v>
      </c>
      <c r="CD7" s="39">
        <v>210.67</v>
      </c>
      <c r="CE7" s="39">
        <v>200.32</v>
      </c>
      <c r="CF7" s="39">
        <v>181.67</v>
      </c>
      <c r="CG7" s="39">
        <v>179.55</v>
      </c>
      <c r="CH7" s="39">
        <v>179.16</v>
      </c>
      <c r="CI7" s="39">
        <v>187.18</v>
      </c>
      <c r="CJ7" s="39">
        <v>189.58</v>
      </c>
      <c r="CK7" s="39">
        <v>167.11</v>
      </c>
      <c r="CL7" s="39">
        <v>69.25</v>
      </c>
      <c r="CM7" s="39">
        <v>68.38</v>
      </c>
      <c r="CN7" s="39">
        <v>68.89</v>
      </c>
      <c r="CO7" s="39">
        <v>71.5</v>
      </c>
      <c r="CP7" s="39">
        <v>69.97</v>
      </c>
      <c r="CQ7" s="39">
        <v>53.61</v>
      </c>
      <c r="CR7" s="39">
        <v>53.52</v>
      </c>
      <c r="CS7" s="39">
        <v>54.24</v>
      </c>
      <c r="CT7" s="39">
        <v>55.88</v>
      </c>
      <c r="CU7" s="39">
        <v>55.22</v>
      </c>
      <c r="CV7" s="39">
        <v>60.27</v>
      </c>
      <c r="CW7" s="39">
        <v>90.6</v>
      </c>
      <c r="CX7" s="39">
        <v>90.55</v>
      </c>
      <c r="CY7" s="39">
        <v>89.85</v>
      </c>
      <c r="CZ7" s="39">
        <v>89.79</v>
      </c>
      <c r="DA7" s="39">
        <v>88.82</v>
      </c>
      <c r="DB7" s="39">
        <v>81.31</v>
      </c>
      <c r="DC7" s="39">
        <v>81.459999999999994</v>
      </c>
      <c r="DD7" s="39">
        <v>81.680000000000007</v>
      </c>
      <c r="DE7" s="39">
        <v>80.989999999999995</v>
      </c>
      <c r="DF7" s="39">
        <v>80.930000000000007</v>
      </c>
      <c r="DG7" s="39">
        <v>89.92</v>
      </c>
      <c r="DH7" s="39">
        <v>44.24</v>
      </c>
      <c r="DI7" s="39">
        <v>45.86</v>
      </c>
      <c r="DJ7" s="39">
        <v>47.42</v>
      </c>
      <c r="DK7" s="39">
        <v>48.83</v>
      </c>
      <c r="DL7" s="39">
        <v>50.16</v>
      </c>
      <c r="DM7" s="39">
        <v>46.67</v>
      </c>
      <c r="DN7" s="39">
        <v>47.7</v>
      </c>
      <c r="DO7" s="39">
        <v>48.14</v>
      </c>
      <c r="DP7" s="39">
        <v>46.61</v>
      </c>
      <c r="DQ7" s="39">
        <v>47.97</v>
      </c>
      <c r="DR7" s="39">
        <v>48.85</v>
      </c>
      <c r="DS7" s="39">
        <v>0</v>
      </c>
      <c r="DT7" s="39">
        <v>0</v>
      </c>
      <c r="DU7" s="39">
        <v>0</v>
      </c>
      <c r="DV7" s="39">
        <v>45.96</v>
      </c>
      <c r="DW7" s="39">
        <v>44.63</v>
      </c>
      <c r="DX7" s="39">
        <v>10.029999999999999</v>
      </c>
      <c r="DY7" s="39">
        <v>7.26</v>
      </c>
      <c r="DZ7" s="39">
        <v>11.13</v>
      </c>
      <c r="EA7" s="39">
        <v>10.84</v>
      </c>
      <c r="EB7" s="39">
        <v>15.33</v>
      </c>
      <c r="EC7" s="39">
        <v>17.8</v>
      </c>
      <c r="ED7" s="39">
        <v>1.59</v>
      </c>
      <c r="EE7" s="39">
        <v>1.49</v>
      </c>
      <c r="EF7" s="39">
        <v>1.25</v>
      </c>
      <c r="EG7" s="39">
        <v>1.33</v>
      </c>
      <c r="EH7" s="39">
        <v>1.41</v>
      </c>
      <c r="EI7" s="39">
        <v>0.68</v>
      </c>
      <c r="EJ7" s="39">
        <v>1.65</v>
      </c>
      <c r="EK7" s="39">
        <v>0.47</v>
      </c>
      <c r="EL7" s="39">
        <v>0.39</v>
      </c>
      <c r="EM7" s="39">
        <v>0.43</v>
      </c>
      <c r="EN7" s="39">
        <v>0.7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>DATEVALUE($B$6-4&amp;"年1月1日")</f>
        <v>41640</v>
      </c>
      <c r="C10" s="43">
        <f>DATEVALUE($B$6-3&amp;"年1月1日")</f>
        <v>42005</v>
      </c>
      <c r="D10" s="43">
        <f>DATEVALUE($B$6-2&amp;"年1月1日")</f>
        <v>42370</v>
      </c>
      <c r="E10" s="43">
        <f>DATEVALUE($B$6-1&amp;"年1月1日")</f>
        <v>42736</v>
      </c>
      <c r="F10" s="43">
        <f>DATEVALUE($B$6&amp;"年1月1日")</f>
        <v>43101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user</cp:lastModifiedBy>
  <dcterms:created xsi:type="dcterms:W3CDTF">2019-12-05T04:08:32Z</dcterms:created>
  <dcterms:modified xsi:type="dcterms:W3CDTF">2020-01-15T01:44:44Z</dcterms:modified>
</cp:coreProperties>
</file>