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30.40.150\fzg\_newfzg2\312.電力契約\合庁電力契約（R7.4.1～）\○01公告文・様式等\"/>
    </mc:Choice>
  </mc:AlternateContent>
  <xr:revisionPtr revIDLastSave="0" documentId="13_ncr:1_{88BAAC7D-EB6C-4C90-A3C9-5A200205C5C6}" xr6:coauthVersionLast="47" xr6:coauthVersionMax="47" xr10:uidLastSave="{00000000-0000-0000-0000-000000000000}"/>
  <bookViews>
    <workbookView xWindow="-28920" yWindow="-4680" windowWidth="29040" windowHeight="15840" xr2:uid="{00000000-000D-0000-FFFF-FFFF00000000}"/>
  </bookViews>
  <sheets>
    <sheet name="内訳書" sheetId="4" r:id="rId1"/>
    <sheet name="内訳書（記入例）" sheetId="3" r:id="rId2"/>
  </sheets>
  <definedNames>
    <definedName name="_xlnm.Print_Area" localSheetId="1">'内訳書（記入例）'!$A$1:$S$40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26" i="4"/>
  <c r="D21" i="4"/>
  <c r="D24" i="4"/>
  <c r="D16" i="4"/>
  <c r="D11" i="4"/>
  <c r="D9" i="4"/>
  <c r="D29" i="4"/>
  <c r="D19" i="4"/>
  <c r="D14" i="4"/>
  <c r="R31" i="3" l="1"/>
  <c r="Q31" i="3"/>
  <c r="P31" i="3"/>
  <c r="O31" i="3"/>
  <c r="N31" i="3"/>
  <c r="M31" i="3"/>
  <c r="L31" i="3"/>
  <c r="K31" i="3"/>
  <c r="J31" i="3"/>
  <c r="I31" i="3"/>
  <c r="H31" i="3"/>
  <c r="G31" i="3"/>
  <c r="E31" i="3"/>
  <c r="D31" i="3"/>
  <c r="R29" i="3"/>
  <c r="Q29" i="3"/>
  <c r="P29" i="3"/>
  <c r="O29" i="3"/>
  <c r="N29" i="3"/>
  <c r="M29" i="3"/>
  <c r="L29" i="3"/>
  <c r="K29" i="3"/>
  <c r="J29" i="3"/>
  <c r="I29" i="3"/>
  <c r="H29" i="3"/>
  <c r="G29" i="3"/>
  <c r="E29" i="3"/>
  <c r="D29" i="3"/>
  <c r="S28" i="3"/>
  <c r="R26" i="3"/>
  <c r="Q26" i="3"/>
  <c r="P26" i="3"/>
  <c r="O26" i="3"/>
  <c r="N26" i="3"/>
  <c r="M26" i="3"/>
  <c r="L26" i="3"/>
  <c r="K26" i="3"/>
  <c r="J26" i="3"/>
  <c r="I26" i="3"/>
  <c r="H26" i="3"/>
  <c r="G26" i="3"/>
  <c r="E26" i="3"/>
  <c r="D26" i="3"/>
  <c r="R24" i="3"/>
  <c r="Q24" i="3"/>
  <c r="P24" i="3"/>
  <c r="O24" i="3"/>
  <c r="N24" i="3"/>
  <c r="M24" i="3"/>
  <c r="L24" i="3"/>
  <c r="K24" i="3"/>
  <c r="J24" i="3"/>
  <c r="I24" i="3"/>
  <c r="H24" i="3"/>
  <c r="G24" i="3"/>
  <c r="E24" i="3"/>
  <c r="D24" i="3"/>
  <c r="S23" i="3"/>
  <c r="R21" i="3"/>
  <c r="Q21" i="3"/>
  <c r="P21" i="3"/>
  <c r="O21" i="3"/>
  <c r="N21" i="3"/>
  <c r="M21" i="3"/>
  <c r="L21" i="3"/>
  <c r="K21" i="3"/>
  <c r="J21" i="3"/>
  <c r="I21" i="3"/>
  <c r="H21" i="3"/>
  <c r="G21" i="3"/>
  <c r="E21" i="3"/>
  <c r="D21" i="3"/>
  <c r="R19" i="3"/>
  <c r="Q19" i="3"/>
  <c r="P19" i="3"/>
  <c r="O19" i="3"/>
  <c r="N19" i="3"/>
  <c r="M19" i="3"/>
  <c r="L19" i="3"/>
  <c r="K19" i="3"/>
  <c r="J19" i="3"/>
  <c r="I19" i="3"/>
  <c r="H19" i="3"/>
  <c r="G19" i="3"/>
  <c r="E19" i="3"/>
  <c r="D19" i="3"/>
  <c r="S18" i="3"/>
  <c r="R16" i="3"/>
  <c r="Q16" i="3"/>
  <c r="P16" i="3"/>
  <c r="O16" i="3"/>
  <c r="N16" i="3"/>
  <c r="M16" i="3"/>
  <c r="L16" i="3"/>
  <c r="K16" i="3"/>
  <c r="J16" i="3"/>
  <c r="I16" i="3"/>
  <c r="H16" i="3"/>
  <c r="G16" i="3"/>
  <c r="E16" i="3"/>
  <c r="D16" i="3"/>
  <c r="R14" i="3"/>
  <c r="Q14" i="3"/>
  <c r="P14" i="3"/>
  <c r="O14" i="3"/>
  <c r="N14" i="3"/>
  <c r="M14" i="3"/>
  <c r="L14" i="3"/>
  <c r="K14" i="3"/>
  <c r="J14" i="3"/>
  <c r="I14" i="3"/>
  <c r="H14" i="3"/>
  <c r="G14" i="3"/>
  <c r="E14" i="3"/>
  <c r="D14" i="3"/>
  <c r="S13" i="3"/>
  <c r="N11" i="3"/>
  <c r="E11" i="3"/>
  <c r="D11" i="3"/>
  <c r="R9" i="3"/>
  <c r="R11" i="3" s="1"/>
  <c r="Q9" i="3"/>
  <c r="Q11" i="3" s="1"/>
  <c r="P9" i="3"/>
  <c r="P11" i="3" s="1"/>
  <c r="O9" i="3"/>
  <c r="O11" i="3" s="1"/>
  <c r="N9" i="3"/>
  <c r="M9" i="3"/>
  <c r="M11" i="3" s="1"/>
  <c r="L9" i="3"/>
  <c r="L11" i="3" s="1"/>
  <c r="K9" i="3"/>
  <c r="K11" i="3" s="1"/>
  <c r="J9" i="3"/>
  <c r="J11" i="3" s="1"/>
  <c r="I9" i="3"/>
  <c r="I11" i="3" s="1"/>
  <c r="H9" i="3"/>
  <c r="H11" i="3" s="1"/>
  <c r="G9" i="3"/>
  <c r="E9" i="3"/>
  <c r="D9" i="3"/>
  <c r="S8" i="3"/>
  <c r="Q31" i="4"/>
  <c r="P31" i="4"/>
  <c r="O31" i="4"/>
  <c r="N31" i="4"/>
  <c r="M31" i="4"/>
  <c r="L31" i="4"/>
  <c r="K31" i="4"/>
  <c r="J31" i="4"/>
  <c r="I31" i="4"/>
  <c r="H31" i="4"/>
  <c r="G31" i="4"/>
  <c r="F31" i="4"/>
  <c r="Q29" i="4"/>
  <c r="P29" i="4"/>
  <c r="O29" i="4"/>
  <c r="N29" i="4"/>
  <c r="M29" i="4"/>
  <c r="L29" i="4"/>
  <c r="K29" i="4"/>
  <c r="J29" i="4"/>
  <c r="I29" i="4"/>
  <c r="H29" i="4"/>
  <c r="G29" i="4"/>
  <c r="F29" i="4"/>
  <c r="R28" i="4"/>
  <c r="Q26" i="4"/>
  <c r="P26" i="4"/>
  <c r="O26" i="4"/>
  <c r="N26" i="4"/>
  <c r="M26" i="4"/>
  <c r="L26" i="4"/>
  <c r="K26" i="4"/>
  <c r="J26" i="4"/>
  <c r="I26" i="4"/>
  <c r="H26" i="4"/>
  <c r="G26" i="4"/>
  <c r="F26" i="4"/>
  <c r="Q24" i="4"/>
  <c r="P24" i="4"/>
  <c r="O24" i="4"/>
  <c r="N24" i="4"/>
  <c r="M24" i="4"/>
  <c r="L24" i="4"/>
  <c r="K24" i="4"/>
  <c r="J24" i="4"/>
  <c r="I24" i="4"/>
  <c r="H24" i="4"/>
  <c r="G24" i="4"/>
  <c r="F24" i="4"/>
  <c r="R23" i="4"/>
  <c r="Q21" i="4"/>
  <c r="P21" i="4"/>
  <c r="O21" i="4"/>
  <c r="N21" i="4"/>
  <c r="M21" i="4"/>
  <c r="L21" i="4"/>
  <c r="K21" i="4"/>
  <c r="J21" i="4"/>
  <c r="I21" i="4"/>
  <c r="H21" i="4"/>
  <c r="G21" i="4"/>
  <c r="F21" i="4"/>
  <c r="Q19" i="4"/>
  <c r="P19" i="4"/>
  <c r="O19" i="4"/>
  <c r="N19" i="4"/>
  <c r="M19" i="4"/>
  <c r="L19" i="4"/>
  <c r="K19" i="4"/>
  <c r="J19" i="4"/>
  <c r="I19" i="4"/>
  <c r="H19" i="4"/>
  <c r="G19" i="4"/>
  <c r="F19" i="4"/>
  <c r="R18" i="4"/>
  <c r="Q16" i="4"/>
  <c r="P16" i="4"/>
  <c r="O16" i="4"/>
  <c r="N16" i="4"/>
  <c r="M16" i="4"/>
  <c r="L16" i="4"/>
  <c r="K16" i="4"/>
  <c r="J16" i="4"/>
  <c r="I16" i="4"/>
  <c r="H16" i="4"/>
  <c r="G16" i="4"/>
  <c r="F16" i="4"/>
  <c r="Q14" i="4"/>
  <c r="P14" i="4"/>
  <c r="O14" i="4"/>
  <c r="N14" i="4"/>
  <c r="M14" i="4"/>
  <c r="L14" i="4"/>
  <c r="K14" i="4"/>
  <c r="J14" i="4"/>
  <c r="I14" i="4"/>
  <c r="H14" i="4"/>
  <c r="G14" i="4"/>
  <c r="F14" i="4"/>
  <c r="R13" i="4"/>
  <c r="Q11" i="4"/>
  <c r="P11" i="4"/>
  <c r="O11" i="4"/>
  <c r="N11" i="4"/>
  <c r="M11" i="4"/>
  <c r="L11" i="4"/>
  <c r="K11" i="4"/>
  <c r="J11" i="4"/>
  <c r="I11" i="4"/>
  <c r="H11" i="4"/>
  <c r="G11" i="4"/>
  <c r="F11" i="4"/>
  <c r="Q9" i="4"/>
  <c r="P9" i="4"/>
  <c r="O9" i="4"/>
  <c r="N9" i="4"/>
  <c r="M9" i="4"/>
  <c r="L9" i="4"/>
  <c r="K9" i="4"/>
  <c r="J9" i="4"/>
  <c r="I9" i="4"/>
  <c r="H9" i="4"/>
  <c r="G9" i="4"/>
  <c r="F9" i="4"/>
  <c r="R8" i="4"/>
  <c r="R16" i="4" l="1"/>
  <c r="S21" i="3"/>
  <c r="S24" i="3"/>
  <c r="S14" i="3"/>
  <c r="T16" i="3" s="1"/>
  <c r="S26" i="3"/>
  <c r="S9" i="3"/>
  <c r="S16" i="3"/>
  <c r="S29" i="3"/>
  <c r="S19" i="3"/>
  <c r="S31" i="3"/>
  <c r="T31" i="3" s="1"/>
  <c r="R9" i="4"/>
  <c r="R29" i="4"/>
  <c r="R11" i="4"/>
  <c r="R24" i="4"/>
  <c r="R31" i="4"/>
  <c r="R19" i="4"/>
  <c r="R26" i="4"/>
  <c r="R14" i="4"/>
  <c r="S16" i="4" s="1"/>
  <c r="R21" i="4"/>
  <c r="T21" i="3"/>
  <c r="T26" i="3"/>
  <c r="G11" i="3"/>
  <c r="S11" i="3" s="1"/>
  <c r="S21" i="4" l="1"/>
  <c r="S26" i="4"/>
  <c r="S31" i="4"/>
  <c r="T11" i="3"/>
  <c r="E33" i="3" s="1"/>
  <c r="H33" i="3" s="1"/>
  <c r="L33" i="3" s="1"/>
  <c r="Q33" i="3" s="1"/>
  <c r="S11" i="4"/>
  <c r="E33" i="4" l="1"/>
  <c r="G33" i="4" s="1"/>
  <c r="K33" i="4" s="1"/>
  <c r="P33" i="4" s="1"/>
</calcChain>
</file>

<file path=xl/sharedStrings.xml><?xml version="1.0" encoding="utf-8"?>
<sst xmlns="http://schemas.openxmlformats.org/spreadsheetml/2006/main" count="197" uniqueCount="79">
  <si>
    <t>内訳書</t>
    <rPh sb="0" eb="3">
      <t>ウチワケショ</t>
    </rPh>
    <phoneticPr fontId="1"/>
  </si>
  <si>
    <t>対象施設</t>
    <rPh sb="0" eb="2">
      <t>タイショウ</t>
    </rPh>
    <rPh sb="2" eb="4">
      <t>シセツ</t>
    </rPh>
    <phoneticPr fontId="1"/>
  </si>
  <si>
    <t>基本料金単価
（円／ｋＷ） a</t>
    <rPh sb="0" eb="2">
      <t>キホン</t>
    </rPh>
    <rPh sb="2" eb="4">
      <t>リョウキン</t>
    </rPh>
    <rPh sb="4" eb="6">
      <t>タンカ</t>
    </rPh>
    <rPh sb="8" eb="9">
      <t>エン</t>
    </rPh>
    <phoneticPr fontId="1"/>
  </si>
  <si>
    <t>供給期間</t>
    <rPh sb="0" eb="2">
      <t>キョウキュウ</t>
    </rPh>
    <rPh sb="2" eb="4">
      <t>キカン</t>
    </rPh>
    <phoneticPr fontId="1"/>
  </si>
  <si>
    <t>電力量料金単価
（円／ｋＷｈ） c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1"/>
  </si>
  <si>
    <t>予定使用電力量
（ｋＷｈ） d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</si>
  <si>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五所川原
合同庁舎</t>
    <rPh sb="0" eb="4">
      <t>ゴショガワラ</t>
    </rPh>
    <rPh sb="5" eb="7">
      <t>ゴウドウ</t>
    </rPh>
    <rPh sb="7" eb="9">
      <t>チョウシャ</t>
    </rPh>
    <phoneticPr fontId="1"/>
  </si>
  <si>
    <t>八戸
合同庁舎</t>
    <rPh sb="0" eb="2">
      <t>ハチノヘ</t>
    </rPh>
    <rPh sb="3" eb="4">
      <t>ゴウ</t>
    </rPh>
    <rPh sb="4" eb="5">
      <t>ドウ</t>
    </rPh>
    <rPh sb="5" eb="7">
      <t>チョウシャ</t>
    </rPh>
    <phoneticPr fontId="1"/>
  </si>
  <si>
    <t>十和田
合同庁舎</t>
    <rPh sb="0" eb="3">
      <t>トワダ</t>
    </rPh>
    <rPh sb="4" eb="5">
      <t>ゴウ</t>
    </rPh>
    <rPh sb="5" eb="6">
      <t>ドウ</t>
    </rPh>
    <rPh sb="6" eb="8">
      <t>チョウシャ</t>
    </rPh>
    <phoneticPr fontId="1"/>
  </si>
  <si>
    <t>むつ
合同庁舎</t>
    <rPh sb="3" eb="4">
      <t>ゴウ</t>
    </rPh>
    <rPh sb="4" eb="5">
      <t>ドウ</t>
    </rPh>
    <rPh sb="5" eb="7">
      <t>チョウシャ</t>
    </rPh>
    <phoneticPr fontId="1"/>
  </si>
  <si>
    <t>弘前
合同庁舎</t>
    <rPh sb="0" eb="2">
      <t>ヒロサキ</t>
    </rPh>
    <rPh sb="3" eb="4">
      <t>ゴウ</t>
    </rPh>
    <rPh sb="4" eb="5">
      <t>ドウ</t>
    </rPh>
    <rPh sb="5" eb="7">
      <t>チョウシャ</t>
    </rPh>
    <phoneticPr fontId="1"/>
  </si>
  <si>
    <t>A+B</t>
    <phoneticPr fontId="1"/>
  </si>
  <si>
    <t>計</t>
    <rPh sb="0" eb="1">
      <t>ケイ</t>
    </rPh>
    <phoneticPr fontId="1"/>
  </si>
  <si>
    <t>総合計</t>
    <rPh sb="0" eb="1">
      <t>ソウ</t>
    </rPh>
    <rPh sb="1" eb="3">
      <t>ゴウケイ</t>
    </rPh>
    <phoneticPr fontId="1"/>
  </si>
  <si>
    <t>≒</t>
    <phoneticPr fontId="1"/>
  </si>
  <si>
    <t>円</t>
    <rPh sb="0" eb="1">
      <t>エン</t>
    </rPh>
    <phoneticPr fontId="1"/>
  </si>
  <si>
    <t>【消費税】</t>
    <rPh sb="1" eb="4">
      <t>ショウヒゼイ</t>
    </rPh>
    <phoneticPr fontId="1"/>
  </si>
  <si>
    <t>【税抜額】</t>
    <rPh sb="1" eb="3">
      <t>ゼイヌキ</t>
    </rPh>
    <rPh sb="3" eb="4">
      <t>ガク</t>
    </rPh>
    <phoneticPr fontId="1"/>
  </si>
  <si>
    <t>①</t>
    <phoneticPr fontId="1"/>
  </si>
  <si>
    <t>②＝①×１０／１１０（１円未満切捨）</t>
    <rPh sb="12" eb="13">
      <t>エン</t>
    </rPh>
    <rPh sb="13" eb="15">
      <t>ミマン</t>
    </rPh>
    <rPh sb="15" eb="17">
      <t>キリス</t>
    </rPh>
    <phoneticPr fontId="1"/>
  </si>
  <si>
    <t>①－②</t>
    <phoneticPr fontId="1"/>
  </si>
  <si>
    <t>→入札書に記載する金額</t>
    <rPh sb="1" eb="3">
      <t>ニュウサツ</t>
    </rPh>
    <rPh sb="3" eb="4">
      <t>ショ</t>
    </rPh>
    <rPh sb="5" eb="7">
      <t>キサイ</t>
    </rPh>
    <rPh sb="9" eb="11">
      <t>キンガク</t>
    </rPh>
    <phoneticPr fontId="1"/>
  </si>
  <si>
    <t>●太枠の欄にもれなく入力してください。なお、各単価は小数点以下第二位まで入力できます。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9">
      <t>ショウスウテン</t>
    </rPh>
    <rPh sb="29" eb="31">
      <t>イカ</t>
    </rPh>
    <rPh sb="31" eb="32">
      <t>ダイ</t>
    </rPh>
    <rPh sb="32" eb="33">
      <t>ニ</t>
    </rPh>
    <rPh sb="33" eb="34">
      <t>イ</t>
    </rPh>
    <rPh sb="36" eb="38">
      <t>ニュウリョク</t>
    </rPh>
    <phoneticPr fontId="1"/>
  </si>
  <si>
    <t>●各料金の単価には、燃料調整費及び再生可能エネルギー発電促進賦課金の額を含みません。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4">
      <t>チョウセイ</t>
    </rPh>
    <rPh sb="14" eb="15">
      <t>ヒ</t>
    </rPh>
    <rPh sb="15" eb="16">
      <t>オヨ</t>
    </rPh>
    <rPh sb="17" eb="21">
      <t>サイセイカノウ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1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</si>
  <si>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1"/>
  </si>
  <si>
    <t>●内訳書に入力された単価を基に算出した合計（税込）＝基本料金の計＋電力料金の計で、電気需給契約を締結します。必ず正確な単価を入力してください。</t>
    <rPh sb="1" eb="4">
      <t>ウチワケショ</t>
    </rPh>
    <rPh sb="5" eb="7">
      <t>ニュウリョク</t>
    </rPh>
    <rPh sb="10" eb="12">
      <t>タンカ</t>
    </rPh>
    <rPh sb="13" eb="14">
      <t>モト</t>
    </rPh>
    <rPh sb="15" eb="17">
      <t>サンシュツ</t>
    </rPh>
    <rPh sb="19" eb="21">
      <t>ゴウケイ</t>
    </rPh>
    <rPh sb="22" eb="24">
      <t>ゼイコ</t>
    </rPh>
    <rPh sb="26" eb="30">
      <t>キホンリョウキン</t>
    </rPh>
    <rPh sb="31" eb="32">
      <t>ケイ</t>
    </rPh>
    <rPh sb="33" eb="35">
      <t>デンリョク</t>
    </rPh>
    <rPh sb="35" eb="37">
      <t>リョウキン</t>
    </rPh>
    <rPh sb="38" eb="39">
      <t>ケイ</t>
    </rPh>
    <rPh sb="41" eb="43">
      <t>デンキ</t>
    </rPh>
    <rPh sb="43" eb="45">
      <t>ジュキュウ</t>
    </rPh>
    <rPh sb="45" eb="47">
      <t>ケイヤク</t>
    </rPh>
    <rPh sb="48" eb="50">
      <t>テイケツ</t>
    </rPh>
    <rPh sb="54" eb="55">
      <t>カナラ</t>
    </rPh>
    <rPh sb="56" eb="58">
      <t>セイカク</t>
    </rPh>
    <rPh sb="59" eb="61">
      <t>タンカ</t>
    </rPh>
    <rPh sb="62" eb="64">
      <t>ニュウリョク</t>
    </rPh>
    <phoneticPr fontId="1"/>
  </si>
  <si>
    <t>基本料金 a×b×0.85×12ヶ月 c
（力率100%  15%割引 0.85）</t>
    <rPh sb="0" eb="2">
      <t>キホン</t>
    </rPh>
    <rPh sb="2" eb="4">
      <t>リョウキン</t>
    </rPh>
    <rPh sb="17" eb="18">
      <t>ゲツ</t>
    </rPh>
    <rPh sb="22" eb="24">
      <t>リキリツ</t>
    </rPh>
    <rPh sb="33" eb="35">
      <t>ワリビキ</t>
    </rPh>
    <phoneticPr fontId="1"/>
  </si>
  <si>
    <t>契約電力（ｋＷ） b</t>
    <rPh sb="0" eb="2">
      <t>ケイヤク</t>
    </rPh>
    <rPh sb="2" eb="4">
      <t>デンリョク</t>
    </rPh>
    <phoneticPr fontId="1"/>
  </si>
  <si>
    <t>〇〇割引（円） d</t>
    <rPh sb="2" eb="4">
      <t>ワリビキ</t>
    </rPh>
    <rPh sb="5" eb="6">
      <t>エン</t>
    </rPh>
    <phoneticPr fontId="1"/>
  </si>
  <si>
    <t>電力量料金計（円） h
f×g</t>
    <rPh sb="0" eb="2">
      <t>デンリョク</t>
    </rPh>
    <rPh sb="2" eb="3">
      <t>リョウ</t>
    </rPh>
    <rPh sb="3" eb="5">
      <t>リョウキン</t>
    </rPh>
    <rPh sb="5" eb="6">
      <t>ケイ</t>
    </rPh>
    <rPh sb="7" eb="8">
      <t>エン</t>
    </rPh>
    <phoneticPr fontId="1"/>
  </si>
  <si>
    <t>電力量料金単価
（円／ｋＷｈ） f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1"/>
  </si>
  <si>
    <t>予定使用電力量
（ｋＷｈ） g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</si>
  <si>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〇〇割引（円） i</t>
    <rPh sb="2" eb="4">
      <t>ワリビキ</t>
    </rPh>
    <rPh sb="5" eb="6">
      <t>エン</t>
    </rPh>
    <phoneticPr fontId="1"/>
  </si>
  <si>
    <t>基本料金A（c-e）</t>
    <rPh sb="0" eb="2">
      <t>キホン</t>
    </rPh>
    <rPh sb="2" eb="4">
      <t>リョウキン</t>
    </rPh>
    <phoneticPr fontId="1"/>
  </si>
  <si>
    <t>基本料割引計（円） e
d×○○×12ヶ月</t>
    <rPh sb="0" eb="2">
      <t>キホン</t>
    </rPh>
    <rPh sb="3" eb="5">
      <t>ワリビキ</t>
    </rPh>
    <rPh sb="5" eb="6">
      <t>ケイ</t>
    </rPh>
    <rPh sb="7" eb="8">
      <t>エン</t>
    </rPh>
    <rPh sb="20" eb="21">
      <t>ゲツ</t>
    </rPh>
    <phoneticPr fontId="1"/>
  </si>
  <si>
    <t>電力量割引計（円） j
i×○○</t>
    <rPh sb="0" eb="2">
      <t>デンリョク</t>
    </rPh>
    <rPh sb="2" eb="3">
      <t>リョウ</t>
    </rPh>
    <rPh sb="3" eb="5">
      <t>ワリビキ</t>
    </rPh>
    <rPh sb="5" eb="6">
      <t>ケイ</t>
    </rPh>
    <rPh sb="7" eb="8">
      <t>エン</t>
    </rPh>
    <phoneticPr fontId="1"/>
  </si>
  <si>
    <t>電力料金B（h-j）</t>
    <rPh sb="0" eb="2">
      <t>デンリョク</t>
    </rPh>
    <rPh sb="2" eb="4">
      <t>リョウキン</t>
    </rPh>
    <phoneticPr fontId="1"/>
  </si>
  <si>
    <t>第５号様式（その２）</t>
    <rPh sb="0" eb="1">
      <t>ダイ</t>
    </rPh>
    <rPh sb="2" eb="3">
      <t>ゴウ</t>
    </rPh>
    <rPh sb="3" eb="5">
      <t>ヨウシキ</t>
    </rPh>
    <phoneticPr fontId="1"/>
  </si>
  <si>
    <t>電力量割引（％） i</t>
    <rPh sb="0" eb="2">
      <t>デンリョク</t>
    </rPh>
    <rPh sb="2" eb="3">
      <t>リョウ</t>
    </rPh>
    <rPh sb="3" eb="5">
      <t>ワリビキ</t>
    </rPh>
    <phoneticPr fontId="1"/>
  </si>
  <si>
    <t>基本料割引計（円） e
d×12ヶ月</t>
    <rPh sb="0" eb="2">
      <t>キホン</t>
    </rPh>
    <rPh sb="3" eb="5">
      <t>ワリビキ</t>
    </rPh>
    <rPh sb="5" eb="6">
      <t>ケイ</t>
    </rPh>
    <rPh sb="7" eb="8">
      <t>エン</t>
    </rPh>
    <rPh sb="17" eb="18">
      <t>ゲツ</t>
    </rPh>
    <phoneticPr fontId="1"/>
  </si>
  <si>
    <t>固定電力量割引（円） i</t>
    <rPh sb="0" eb="2">
      <t>コテイ</t>
    </rPh>
    <rPh sb="2" eb="4">
      <t>デンリョク</t>
    </rPh>
    <rPh sb="4" eb="5">
      <t>リョウ</t>
    </rPh>
    <rPh sb="5" eb="7">
      <t>ワリビキ</t>
    </rPh>
    <rPh sb="8" eb="9">
      <t>エン</t>
    </rPh>
    <phoneticPr fontId="1"/>
  </si>
  <si>
    <t>電力量割引計（円） j
i</t>
    <rPh sb="0" eb="2">
      <t>デンリョク</t>
    </rPh>
    <rPh sb="2" eb="3">
      <t>リョウ</t>
    </rPh>
    <rPh sb="3" eb="5">
      <t>ワリビキ</t>
    </rPh>
    <rPh sb="5" eb="6">
      <t>ケイ</t>
    </rPh>
    <rPh sb="7" eb="8">
      <t>エン</t>
    </rPh>
    <phoneticPr fontId="1"/>
  </si>
  <si>
    <t>●各料金の「○○割引」は該当がある場合、入力してください。割引額（d,e,i,j）の計算方法については適宜変更できるものとする。</t>
    <rPh sb="1" eb="2">
      <t>カク</t>
    </rPh>
    <rPh sb="2" eb="4">
      <t>リョウキン</t>
    </rPh>
    <rPh sb="8" eb="10">
      <t>ワリビキ</t>
    </rPh>
    <rPh sb="12" eb="14">
      <t>ガイトウ</t>
    </rPh>
    <rPh sb="17" eb="19">
      <t>バアイ</t>
    </rPh>
    <rPh sb="20" eb="22">
      <t>ニュウリョク</t>
    </rPh>
    <rPh sb="29" eb="31">
      <t>ワリビキ</t>
    </rPh>
    <rPh sb="31" eb="32">
      <t>ガク</t>
    </rPh>
    <rPh sb="42" eb="44">
      <t>ケイサン</t>
    </rPh>
    <rPh sb="44" eb="46">
      <t>ホウホウ</t>
    </rPh>
    <rPh sb="51" eb="53">
      <t>テキギ</t>
    </rPh>
    <rPh sb="53" eb="55">
      <t>ヘンコウ</t>
    </rPh>
    <phoneticPr fontId="1"/>
  </si>
  <si>
    <t>件名：　青森県八戸合同庁舎ほか４施設の電気供給業務</t>
    <rPh sb="0" eb="2">
      <t>ケンメイ</t>
    </rPh>
    <rPh sb="4" eb="7">
      <t>アオモリケン</t>
    </rPh>
    <rPh sb="7" eb="9">
      <t>ハチノヘ</t>
    </rPh>
    <rPh sb="9" eb="11">
      <t>ゴウドウ</t>
    </rPh>
    <rPh sb="11" eb="13">
      <t>チョウシャ</t>
    </rPh>
    <rPh sb="16" eb="18">
      <t>シセツ</t>
    </rPh>
    <rPh sb="19" eb="21">
      <t>デンキ</t>
    </rPh>
    <rPh sb="21" eb="23">
      <t>キョウキュウ</t>
    </rPh>
    <rPh sb="23" eb="25">
      <t>ギョウム</t>
    </rPh>
    <phoneticPr fontId="1"/>
  </si>
  <si>
    <t>R3.10～R4.6</t>
    <phoneticPr fontId="1"/>
  </si>
  <si>
    <t>R4.7～R4.9</t>
    <phoneticPr fontId="1"/>
  </si>
  <si>
    <t>令和3年10月</t>
    <rPh sb="0" eb="2">
      <t>レイワ</t>
    </rPh>
    <rPh sb="3" eb="4">
      <t>ネン</t>
    </rPh>
    <rPh sb="6" eb="7">
      <t>ガツ</t>
    </rPh>
    <phoneticPr fontId="1"/>
  </si>
  <si>
    <t>令和3年11月</t>
    <rPh sb="0" eb="2">
      <t>レイワ</t>
    </rPh>
    <rPh sb="3" eb="4">
      <t>ネン</t>
    </rPh>
    <rPh sb="6" eb="7">
      <t>ガツ</t>
    </rPh>
    <phoneticPr fontId="1"/>
  </si>
  <si>
    <t>令和3年12月</t>
    <rPh sb="0" eb="2">
      <t>レイワ</t>
    </rPh>
    <rPh sb="3" eb="4">
      <t>ネン</t>
    </rPh>
    <rPh sb="6" eb="7">
      <t>ガツ</t>
    </rPh>
    <phoneticPr fontId="1"/>
  </si>
  <si>
    <t>令和4年1月</t>
    <rPh sb="0" eb="2">
      <t>レイワ</t>
    </rPh>
    <rPh sb="3" eb="4">
      <t>ネン</t>
    </rPh>
    <rPh sb="5" eb="6">
      <t>ガツ</t>
    </rPh>
    <phoneticPr fontId="1"/>
  </si>
  <si>
    <t>令和4年2月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</si>
  <si>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</si>
  <si>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</si>
  <si>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令和4年5月</t>
    <rPh sb="0" eb="2">
      <t>レイワ</t>
    </rPh>
    <rPh sb="3" eb="4">
      <t>ネン</t>
    </rPh>
    <rPh sb="5" eb="6">
      <t>ガツ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</si>
  <si>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</si>
  <si>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令和4年7月</t>
    <rPh sb="0" eb="2">
      <t>レイワ</t>
    </rPh>
    <rPh sb="3" eb="4">
      <t>ネン</t>
    </rPh>
    <rPh sb="5" eb="6">
      <t>ガツ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</si>
  <si>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</si>
  <si>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</si>
  <si>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基本料割引（円／ｋｗ） d</t>
    <rPh sb="0" eb="3">
      <t>キホンリョウ</t>
    </rPh>
    <rPh sb="3" eb="5">
      <t>ワリビキ</t>
    </rPh>
    <rPh sb="6" eb="7">
      <t>エン</t>
    </rPh>
    <phoneticPr fontId="1"/>
  </si>
  <si>
    <t>基本料割引計（円） e
ｂ×d×12ヶ月</t>
    <rPh sb="0" eb="2">
      <t>キホン</t>
    </rPh>
    <rPh sb="3" eb="5">
      <t>ワリビキ</t>
    </rPh>
    <rPh sb="5" eb="6">
      <t>ケイ</t>
    </rPh>
    <rPh sb="7" eb="8">
      <t>エン</t>
    </rPh>
    <rPh sb="19" eb="20">
      <t>ゲツ</t>
    </rPh>
    <phoneticPr fontId="1"/>
  </si>
  <si>
    <t>電力量割引計（円） j
i×ｈ</t>
    <rPh sb="0" eb="2">
      <t>デンリョク</t>
    </rPh>
    <rPh sb="2" eb="3">
      <t>リョウ</t>
    </rPh>
    <rPh sb="3" eb="5">
      <t>ワリビキ</t>
    </rPh>
    <rPh sb="5" eb="6">
      <t>ケイ</t>
    </rPh>
    <rPh sb="7" eb="8">
      <t>エン</t>
    </rPh>
    <phoneticPr fontId="1"/>
  </si>
  <si>
    <t>固定基本料金割引（円） d</t>
    <rPh sb="0" eb="2">
      <t>コテイ</t>
    </rPh>
    <rPh sb="2" eb="4">
      <t>キホン</t>
    </rPh>
    <rPh sb="4" eb="6">
      <t>リョウキン</t>
    </rPh>
    <rPh sb="6" eb="8">
      <t>ワリビキ</t>
    </rPh>
    <rPh sb="9" eb="10">
      <t>エン</t>
    </rPh>
    <phoneticPr fontId="1"/>
  </si>
  <si>
    <t>五所川原
合同庁舎</t>
    <rPh sb="0" eb="4">
      <t>ゴショガワラ</t>
    </rPh>
    <rPh sb="5" eb="6">
      <t>ゴウ</t>
    </rPh>
    <rPh sb="6" eb="7">
      <t>ドウ</t>
    </rPh>
    <rPh sb="7" eb="9">
      <t>チョウシャ</t>
    </rPh>
    <phoneticPr fontId="1"/>
  </si>
  <si>
    <t>むつ
合同庁舎</t>
    <rPh sb="3" eb="5">
      <t>ゴウドウ</t>
    </rPh>
    <rPh sb="5" eb="7">
      <t>チョウシャ</t>
    </rPh>
    <phoneticPr fontId="1"/>
  </si>
  <si>
    <t>基本料割引計（円） e
d×b×12ヶ月</t>
    <rPh sb="0" eb="2">
      <t>キホン</t>
    </rPh>
    <rPh sb="3" eb="5">
      <t>ワリビキ</t>
    </rPh>
    <rPh sb="5" eb="6">
      <t>ケイ</t>
    </rPh>
    <rPh sb="7" eb="8">
      <t>エン</t>
    </rPh>
    <rPh sb="19" eb="20">
      <t>ゲツ</t>
    </rPh>
    <phoneticPr fontId="1"/>
  </si>
  <si>
    <t>件名：　青森県弘前合同庁舎ほか４施設で使用する電気の供給</t>
    <rPh sb="0" eb="2">
      <t>ケンメイ</t>
    </rPh>
    <rPh sb="4" eb="7">
      <t>アオモリケン</t>
    </rPh>
    <rPh sb="7" eb="9">
      <t>ヒロサキ</t>
    </rPh>
    <rPh sb="9" eb="11">
      <t>ゴウドウ</t>
    </rPh>
    <rPh sb="11" eb="13">
      <t>チョウシャ</t>
    </rPh>
    <rPh sb="16" eb="18">
      <t>シセツ</t>
    </rPh>
    <rPh sb="19" eb="21">
      <t>シヨウ</t>
    </rPh>
    <rPh sb="23" eb="25">
      <t>デンキ</t>
    </rPh>
    <rPh sb="26" eb="28">
      <t>キョウキュウ</t>
    </rPh>
    <phoneticPr fontId="1"/>
  </si>
  <si>
    <t>R6.4～R7.3</t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</si>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</sst>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0_);[Red]\(#,##0.00\)"/>
    <numFmt numFmtId="178" formatCode="#,##0_);[Red]\(#,##0\)"/>
    <numFmt numFmtId="179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4" fontId="2" fillId="2" borderId="1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177" fontId="2" fillId="2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4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>
      <alignment vertical="center"/>
    </xf>
    <xf numFmtId="4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3" fontId="2" fillId="0" borderId="1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4" fontId="2" fillId="0" borderId="13" xfId="0" applyNumberFormat="1" applyFont="1" applyBorder="1">
      <alignment vertical="center"/>
    </xf>
    <xf numFmtId="4" fontId="2" fillId="0" borderId="12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4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1" xfId="0" applyNumberFormat="1" applyFont="1" applyFill="1" applyBorder="1">
      <alignment vertical="center"/>
    </xf>
    <xf numFmtId="4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177" fontId="5" fillId="2" borderId="1" xfId="0" applyNumberFormat="1" applyFont="1" applyFill="1" applyBorder="1">
      <alignment vertical="center"/>
    </xf>
    <xf numFmtId="177" fontId="5" fillId="0" borderId="7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" fontId="7" fillId="2" borderId="1" xfId="0" applyNumberFormat="1" applyFont="1" applyFill="1" applyBorder="1">
      <alignment vertical="center"/>
    </xf>
    <xf numFmtId="0" fontId="7" fillId="0" borderId="8" xfId="0" applyFont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3" fontId="7" fillId="0" borderId="6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0" fontId="7" fillId="0" borderId="4" xfId="0" applyFont="1" applyBorder="1" applyAlignment="1">
      <alignment vertical="center" wrapText="1"/>
    </xf>
    <xf numFmtId="4" fontId="7" fillId="0" borderId="13" xfId="0" applyNumberFormat="1" applyFont="1" applyBorder="1">
      <alignment vertical="center"/>
    </xf>
    <xf numFmtId="4" fontId="7" fillId="0" borderId="12" xfId="0" applyNumberFormat="1" applyFont="1" applyBorder="1">
      <alignment vertical="center"/>
    </xf>
    <xf numFmtId="4" fontId="7" fillId="0" borderId="2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>
      <alignment vertical="center"/>
    </xf>
    <xf numFmtId="177" fontId="7" fillId="0" borderId="14" xfId="0" applyNumberFormat="1" applyFont="1" applyBorder="1">
      <alignment vertical="center"/>
    </xf>
    <xf numFmtId="4" fontId="7" fillId="0" borderId="7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3" fontId="7" fillId="0" borderId="11" xfId="0" applyNumberFormat="1" applyFont="1" applyBorder="1">
      <alignment vertical="center"/>
    </xf>
    <xf numFmtId="4" fontId="7" fillId="0" borderId="6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11" xfId="0" applyFont="1" applyBorder="1">
      <alignment vertical="center"/>
    </xf>
    <xf numFmtId="4" fontId="7" fillId="0" borderId="15" xfId="0" applyNumberFormat="1" applyFont="1" applyBorder="1">
      <alignment vertical="center"/>
    </xf>
    <xf numFmtId="0" fontId="7" fillId="0" borderId="16" xfId="0" applyFont="1" applyBorder="1" applyAlignment="1">
      <alignment vertical="center" wrapText="1"/>
    </xf>
    <xf numFmtId="4" fontId="7" fillId="0" borderId="11" xfId="0" applyNumberFormat="1" applyFont="1" applyBorder="1">
      <alignment vertical="center"/>
    </xf>
    <xf numFmtId="177" fontId="7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301228</xdr:colOff>
      <xdr:row>16</xdr:row>
      <xdr:rowOff>34131</xdr:rowOff>
    </xdr:from>
    <xdr:to>
      <xdr:col>10</xdr:col>
      <xdr:colOff>381000</xdr:colOff>
      <xdr:row>18</xdr:row>
      <xdr:rowOff>2778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540103" y="3472656"/>
          <a:ext cx="2365772" cy="511572"/>
        </a:xfrm>
        <a:prstGeom prst="wedgeRectCallout">
          <a:avLst>
            <a:gd name="adj1" fmla="val -128971"/>
            <a:gd name="adj2" fmla="val -751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固定の料金を割引する場合</a:t>
          </a:r>
        </a:p>
      </xdr:txBody>
    </xdr:sp>
    <xdr:clientData/>
  </xdr:twoCellAnchor>
  <xdr:twoCellAnchor>
    <xdr:from>
      <xdr:col>7</xdr:col>
      <xdr:colOff>337344</xdr:colOff>
      <xdr:row>4</xdr:row>
      <xdr:rowOff>178594</xdr:rowOff>
    </xdr:from>
    <xdr:to>
      <xdr:col>10</xdr:col>
      <xdr:colOff>417116</xdr:colOff>
      <xdr:row>8</xdr:row>
      <xdr:rowOff>65485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576219" y="759619"/>
          <a:ext cx="2365772" cy="810816"/>
        </a:xfrm>
        <a:prstGeom prst="wedgeRectCallout">
          <a:avLst>
            <a:gd name="adj1" fmla="val -126963"/>
            <a:gd name="adj2" fmla="val 7307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契約電力（</a:t>
          </a:r>
          <a:r>
            <a:rPr kumimoji="1" lang="en-US" altLang="ja-JP" sz="1100"/>
            <a:t>kW</a:t>
          </a:r>
          <a:r>
            <a:rPr kumimoji="1" lang="ja-JP" altLang="en-US" sz="1100"/>
            <a:t>）や電力量料金に対する割合で割引する場合</a:t>
          </a:r>
        </a:p>
      </xdr:txBody>
    </xdr:sp>
    <xdr:clientData/>
  </xdr:twoCellAnchor>
  <xdr:twoCellAnchor>
    <xdr:from>
      <xdr:col>12</xdr:col>
      <xdr:colOff>744141</xdr:colOff>
      <xdr:row>10</xdr:row>
      <xdr:rowOff>188516</xdr:rowOff>
    </xdr:from>
    <xdr:to>
      <xdr:col>16</xdr:col>
      <xdr:colOff>317104</xdr:colOff>
      <xdr:row>15</xdr:row>
      <xdr:rowOff>196057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793016" y="2112566"/>
          <a:ext cx="2620963" cy="124579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この記入例のように、割引部分に関しては自由に計算方法を設定して構いません。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view="pageBreakPreview" zoomScaleNormal="100" zoomScaleSheetLayoutView="100" workbookViewId="0">
      <selection activeCell="E13" sqref="E13"/>
    </sheetView>
  </sheetViews>
  <sheetFormatPr defaultRowHeight="10.5" x14ac:dyDescent="0.4"/>
  <cols>
    <col min="1" max="1" width="3.625" style="1" customWidth="1"/>
    <col min="2" max="2" width="7" style="1" bestFit="1" customWidth="1"/>
    <col min="3" max="3" width="24.75" style="1" bestFit="1" customWidth="1"/>
    <col min="4" max="4" width="9.625" style="1" customWidth="1"/>
    <col min="5" max="5" width="17.25" style="1" bestFit="1" customWidth="1"/>
    <col min="6" max="17" width="10" style="1" customWidth="1"/>
    <col min="18" max="18" width="12.875" style="1" customWidth="1"/>
    <col min="19" max="19" width="11.375" style="1" bestFit="1" customWidth="1"/>
    <col min="20" max="16384" width="9" style="1"/>
  </cols>
  <sheetData>
    <row r="1" spans="1:19" x14ac:dyDescent="0.4">
      <c r="A1" s="1" t="s">
        <v>37</v>
      </c>
    </row>
    <row r="2" spans="1:19" ht="14.2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x14ac:dyDescent="0.4">
      <c r="A4" s="1" t="s">
        <v>65</v>
      </c>
    </row>
    <row r="5" spans="1:19" ht="18.75" customHeight="1" x14ac:dyDescent="0.4">
      <c r="B5" s="45" t="s">
        <v>1</v>
      </c>
      <c r="C5" s="48" t="s">
        <v>33</v>
      </c>
      <c r="D5" s="49"/>
      <c r="E5" s="45" t="s">
        <v>36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9" ht="11.25" thickBot="1" x14ac:dyDescent="0.45">
      <c r="B6" s="45"/>
      <c r="C6" s="42" t="s">
        <v>3</v>
      </c>
      <c r="D6" s="43" t="s">
        <v>66</v>
      </c>
      <c r="E6" s="42" t="s">
        <v>3</v>
      </c>
      <c r="F6" s="43" t="s">
        <v>67</v>
      </c>
      <c r="G6" s="43" t="s">
        <v>68</v>
      </c>
      <c r="H6" s="43" t="s">
        <v>69</v>
      </c>
      <c r="I6" s="43" t="s">
        <v>70</v>
      </c>
      <c r="J6" s="43" t="s">
        <v>71</v>
      </c>
      <c r="K6" s="43" t="s">
        <v>72</v>
      </c>
      <c r="L6" s="43" t="s">
        <v>73</v>
      </c>
      <c r="M6" s="43" t="s">
        <v>74</v>
      </c>
      <c r="N6" s="43" t="s">
        <v>75</v>
      </c>
      <c r="O6" s="43" t="s">
        <v>76</v>
      </c>
      <c r="P6" s="43" t="s">
        <v>77</v>
      </c>
      <c r="Q6" s="43" t="s">
        <v>78</v>
      </c>
      <c r="R6" s="42" t="s">
        <v>12</v>
      </c>
    </row>
    <row r="7" spans="1:19" s="41" customFormat="1" ht="21.75" thickBot="1" x14ac:dyDescent="0.45">
      <c r="B7" s="57" t="s">
        <v>10</v>
      </c>
      <c r="C7" s="58" t="s">
        <v>2</v>
      </c>
      <c r="D7" s="59"/>
      <c r="E7" s="60" t="s">
        <v>30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2"/>
    </row>
    <row r="8" spans="1:19" s="41" customFormat="1" ht="21" x14ac:dyDescent="0.4">
      <c r="B8" s="63"/>
      <c r="C8" s="64" t="s">
        <v>27</v>
      </c>
      <c r="D8" s="65">
        <v>153</v>
      </c>
      <c r="E8" s="66" t="s">
        <v>5</v>
      </c>
      <c r="F8" s="67">
        <v>24600</v>
      </c>
      <c r="G8" s="67">
        <v>20400</v>
      </c>
      <c r="H8" s="67">
        <v>19500</v>
      </c>
      <c r="I8" s="67">
        <v>26000</v>
      </c>
      <c r="J8" s="67">
        <v>36300</v>
      </c>
      <c r="K8" s="67">
        <v>23700</v>
      </c>
      <c r="L8" s="67">
        <v>20000</v>
      </c>
      <c r="M8" s="67">
        <v>21200</v>
      </c>
      <c r="N8" s="67">
        <v>23300</v>
      </c>
      <c r="O8" s="67">
        <v>23600</v>
      </c>
      <c r="P8" s="67">
        <v>23600</v>
      </c>
      <c r="Q8" s="67">
        <v>24300</v>
      </c>
      <c r="R8" s="68">
        <f>SUM(F8:Q8)</f>
        <v>286500</v>
      </c>
    </row>
    <row r="9" spans="1:19" s="41" customFormat="1" ht="21.75" thickBot="1" x14ac:dyDescent="0.45">
      <c r="B9" s="63"/>
      <c r="C9" s="69" t="s">
        <v>26</v>
      </c>
      <c r="D9" s="70">
        <f>D7*D8*0.85*12</f>
        <v>0</v>
      </c>
      <c r="E9" s="60" t="s">
        <v>29</v>
      </c>
      <c r="F9" s="71">
        <f>F7*F8</f>
        <v>0</v>
      </c>
      <c r="G9" s="71">
        <f t="shared" ref="G9:P9" si="0">G7*G8</f>
        <v>0</v>
      </c>
      <c r="H9" s="71">
        <f t="shared" si="0"/>
        <v>0</v>
      </c>
      <c r="I9" s="71">
        <f t="shared" si="0"/>
        <v>0</v>
      </c>
      <c r="J9" s="71">
        <f t="shared" si="0"/>
        <v>0</v>
      </c>
      <c r="K9" s="71">
        <f t="shared" si="0"/>
        <v>0</v>
      </c>
      <c r="L9" s="71">
        <f t="shared" si="0"/>
        <v>0</v>
      </c>
      <c r="M9" s="71">
        <f t="shared" si="0"/>
        <v>0</v>
      </c>
      <c r="N9" s="71">
        <f t="shared" si="0"/>
        <v>0</v>
      </c>
      <c r="O9" s="71">
        <f t="shared" si="0"/>
        <v>0</v>
      </c>
      <c r="P9" s="71">
        <f t="shared" si="0"/>
        <v>0</v>
      </c>
      <c r="Q9" s="71">
        <f>Q7*Q8</f>
        <v>0</v>
      </c>
      <c r="R9" s="72">
        <f>SUM(F9:Q9)</f>
        <v>0</v>
      </c>
    </row>
    <row r="10" spans="1:19" s="41" customFormat="1" ht="11.25" thickBot="1" x14ac:dyDescent="0.45">
      <c r="B10" s="63"/>
      <c r="C10" s="73" t="s">
        <v>28</v>
      </c>
      <c r="D10" s="59"/>
      <c r="E10" s="74" t="s">
        <v>32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75"/>
      <c r="S10" s="41" t="s">
        <v>11</v>
      </c>
    </row>
    <row r="11" spans="1:19" s="41" customFormat="1" ht="21.75" thickBot="1" x14ac:dyDescent="0.45">
      <c r="B11" s="63"/>
      <c r="C11" s="66" t="s">
        <v>64</v>
      </c>
      <c r="D11" s="76">
        <f>D10*D8*12</f>
        <v>0</v>
      </c>
      <c r="E11" s="66" t="s">
        <v>35</v>
      </c>
      <c r="F11" s="77">
        <f>F10</f>
        <v>0</v>
      </c>
      <c r="G11" s="77">
        <f t="shared" ref="G11:Q11" si="1">G10</f>
        <v>0</v>
      </c>
      <c r="H11" s="77">
        <f t="shared" si="1"/>
        <v>0</v>
      </c>
      <c r="I11" s="77">
        <f t="shared" si="1"/>
        <v>0</v>
      </c>
      <c r="J11" s="77">
        <f t="shared" si="1"/>
        <v>0</v>
      </c>
      <c r="K11" s="77">
        <f t="shared" si="1"/>
        <v>0</v>
      </c>
      <c r="L11" s="77">
        <f t="shared" si="1"/>
        <v>0</v>
      </c>
      <c r="M11" s="77">
        <f t="shared" si="1"/>
        <v>0</v>
      </c>
      <c r="N11" s="77">
        <f t="shared" si="1"/>
        <v>0</v>
      </c>
      <c r="O11" s="77">
        <f t="shared" si="1"/>
        <v>0</v>
      </c>
      <c r="P11" s="77">
        <f t="shared" si="1"/>
        <v>0</v>
      </c>
      <c r="Q11" s="77">
        <f t="shared" si="1"/>
        <v>0</v>
      </c>
      <c r="R11" s="78">
        <f>SUM(F11:Q11)</f>
        <v>0</v>
      </c>
      <c r="S11" s="79">
        <f>D9-D11+R9-R11</f>
        <v>0</v>
      </c>
    </row>
    <row r="12" spans="1:19" s="41" customFormat="1" ht="21.75" thickBot="1" x14ac:dyDescent="0.45">
      <c r="B12" s="80" t="s">
        <v>7</v>
      </c>
      <c r="C12" s="69" t="s">
        <v>2</v>
      </c>
      <c r="D12" s="59"/>
      <c r="E12" s="60" t="s">
        <v>4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</row>
    <row r="13" spans="1:19" s="41" customFormat="1" ht="21" x14ac:dyDescent="0.4">
      <c r="B13" s="63"/>
      <c r="C13" s="64" t="s">
        <v>27</v>
      </c>
      <c r="D13" s="65">
        <v>158</v>
      </c>
      <c r="E13" s="66" t="s">
        <v>31</v>
      </c>
      <c r="F13" s="81">
        <v>26800</v>
      </c>
      <c r="G13" s="81">
        <v>22600</v>
      </c>
      <c r="H13" s="67">
        <v>22600</v>
      </c>
      <c r="I13" s="67">
        <v>34200</v>
      </c>
      <c r="J13" s="67">
        <v>41100</v>
      </c>
      <c r="K13" s="67">
        <v>32700</v>
      </c>
      <c r="L13" s="67">
        <v>24300</v>
      </c>
      <c r="M13" s="67">
        <v>24700</v>
      </c>
      <c r="N13" s="67">
        <v>26100</v>
      </c>
      <c r="O13" s="67">
        <v>26700</v>
      </c>
      <c r="P13" s="67">
        <v>26100</v>
      </c>
      <c r="Q13" s="67">
        <v>26600</v>
      </c>
      <c r="R13" s="68">
        <f>SUM(F13:Q13)</f>
        <v>334500</v>
      </c>
    </row>
    <row r="14" spans="1:19" s="41" customFormat="1" ht="21.75" thickBot="1" x14ac:dyDescent="0.45">
      <c r="B14" s="63"/>
      <c r="C14" s="69" t="s">
        <v>26</v>
      </c>
      <c r="D14" s="70">
        <f>D12*D13*0.85*12</f>
        <v>0</v>
      </c>
      <c r="E14" s="60" t="s">
        <v>29</v>
      </c>
      <c r="F14" s="71">
        <f>F12*F13</f>
        <v>0</v>
      </c>
      <c r="G14" s="71">
        <f t="shared" ref="G14:P14" si="2">G12*G13</f>
        <v>0</v>
      </c>
      <c r="H14" s="71">
        <f t="shared" si="2"/>
        <v>0</v>
      </c>
      <c r="I14" s="71">
        <f t="shared" si="2"/>
        <v>0</v>
      </c>
      <c r="J14" s="71">
        <f t="shared" si="2"/>
        <v>0</v>
      </c>
      <c r="K14" s="71">
        <f t="shared" si="2"/>
        <v>0</v>
      </c>
      <c r="L14" s="71">
        <f t="shared" si="2"/>
        <v>0</v>
      </c>
      <c r="M14" s="71">
        <f t="shared" si="2"/>
        <v>0</v>
      </c>
      <c r="N14" s="71">
        <f t="shared" si="2"/>
        <v>0</v>
      </c>
      <c r="O14" s="71">
        <f t="shared" si="2"/>
        <v>0</v>
      </c>
      <c r="P14" s="71">
        <f t="shared" si="2"/>
        <v>0</v>
      </c>
      <c r="Q14" s="71">
        <f>Q12*Q13</f>
        <v>0</v>
      </c>
      <c r="R14" s="82">
        <f>SUM(F14:Q14)</f>
        <v>0</v>
      </c>
    </row>
    <row r="15" spans="1:19" s="41" customFormat="1" ht="11.25" thickBot="1" x14ac:dyDescent="0.45">
      <c r="B15" s="63"/>
      <c r="C15" s="73" t="s">
        <v>28</v>
      </c>
      <c r="D15" s="59"/>
      <c r="E15" s="74" t="s">
        <v>32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75"/>
      <c r="S15" s="41" t="s">
        <v>11</v>
      </c>
    </row>
    <row r="16" spans="1:19" s="41" customFormat="1" ht="21.75" thickBot="1" x14ac:dyDescent="0.45">
      <c r="B16" s="63"/>
      <c r="C16" s="66" t="s">
        <v>64</v>
      </c>
      <c r="D16" s="76">
        <f>D15*D13*12</f>
        <v>0</v>
      </c>
      <c r="E16" s="66" t="s">
        <v>35</v>
      </c>
      <c r="F16" s="77">
        <f>F15</f>
        <v>0</v>
      </c>
      <c r="G16" s="77">
        <f t="shared" ref="G16:Q16" si="3">G15</f>
        <v>0</v>
      </c>
      <c r="H16" s="77">
        <f t="shared" si="3"/>
        <v>0</v>
      </c>
      <c r="I16" s="77">
        <f t="shared" si="3"/>
        <v>0</v>
      </c>
      <c r="J16" s="77">
        <f t="shared" si="3"/>
        <v>0</v>
      </c>
      <c r="K16" s="77">
        <f t="shared" si="3"/>
        <v>0</v>
      </c>
      <c r="L16" s="77">
        <f t="shared" si="3"/>
        <v>0</v>
      </c>
      <c r="M16" s="77">
        <f t="shared" si="3"/>
        <v>0</v>
      </c>
      <c r="N16" s="77">
        <f t="shared" si="3"/>
        <v>0</v>
      </c>
      <c r="O16" s="77">
        <f t="shared" si="3"/>
        <v>0</v>
      </c>
      <c r="P16" s="77">
        <f t="shared" si="3"/>
        <v>0</v>
      </c>
      <c r="Q16" s="77">
        <f t="shared" si="3"/>
        <v>0</v>
      </c>
      <c r="R16" s="78">
        <f>SUM(F16:Q16)</f>
        <v>0</v>
      </c>
      <c r="S16" s="83">
        <f>D14-D16+R14-R16</f>
        <v>0</v>
      </c>
    </row>
    <row r="17" spans="2:19" s="41" customFormat="1" ht="21.75" thickBot="1" x14ac:dyDescent="0.45">
      <c r="B17" s="80" t="s">
        <v>62</v>
      </c>
      <c r="C17" s="69" t="s">
        <v>2</v>
      </c>
      <c r="D17" s="59"/>
      <c r="E17" s="60" t="s">
        <v>4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</row>
    <row r="18" spans="2:19" s="41" customFormat="1" ht="21" x14ac:dyDescent="0.4">
      <c r="B18" s="63"/>
      <c r="C18" s="64" t="s">
        <v>27</v>
      </c>
      <c r="D18" s="65">
        <v>123</v>
      </c>
      <c r="E18" s="66" t="s">
        <v>5</v>
      </c>
      <c r="F18" s="67">
        <v>21700</v>
      </c>
      <c r="G18" s="67">
        <v>16400</v>
      </c>
      <c r="H18" s="67">
        <v>19100</v>
      </c>
      <c r="I18" s="67">
        <v>20200</v>
      </c>
      <c r="J18" s="67">
        <v>25800</v>
      </c>
      <c r="K18" s="67">
        <v>19800</v>
      </c>
      <c r="L18" s="67">
        <v>18800</v>
      </c>
      <c r="M18" s="67">
        <v>19700</v>
      </c>
      <c r="N18" s="67">
        <v>22900</v>
      </c>
      <c r="O18" s="67">
        <v>23100</v>
      </c>
      <c r="P18" s="67">
        <v>23100</v>
      </c>
      <c r="Q18" s="67">
        <v>22200</v>
      </c>
      <c r="R18" s="68">
        <f>SUM(F18:Q18)</f>
        <v>252800</v>
      </c>
    </row>
    <row r="19" spans="2:19" s="41" customFormat="1" ht="21.75" thickBot="1" x14ac:dyDescent="0.45">
      <c r="B19" s="63"/>
      <c r="C19" s="69" t="s">
        <v>26</v>
      </c>
      <c r="D19" s="70">
        <f>D17*D18*0.85*12</f>
        <v>0</v>
      </c>
      <c r="E19" s="60" t="s">
        <v>29</v>
      </c>
      <c r="F19" s="71">
        <f>F17*F18</f>
        <v>0</v>
      </c>
      <c r="G19" s="71">
        <f t="shared" ref="G19:P19" si="4">G17*G18</f>
        <v>0</v>
      </c>
      <c r="H19" s="71">
        <f t="shared" si="4"/>
        <v>0</v>
      </c>
      <c r="I19" s="71">
        <f t="shared" si="4"/>
        <v>0</v>
      </c>
      <c r="J19" s="71">
        <f t="shared" si="4"/>
        <v>0</v>
      </c>
      <c r="K19" s="71">
        <f t="shared" si="4"/>
        <v>0</v>
      </c>
      <c r="L19" s="71">
        <f t="shared" si="4"/>
        <v>0</v>
      </c>
      <c r="M19" s="71">
        <f t="shared" si="4"/>
        <v>0</v>
      </c>
      <c r="N19" s="71">
        <f t="shared" si="4"/>
        <v>0</v>
      </c>
      <c r="O19" s="71">
        <f t="shared" si="4"/>
        <v>0</v>
      </c>
      <c r="P19" s="71">
        <f t="shared" si="4"/>
        <v>0</v>
      </c>
      <c r="Q19" s="71">
        <f>Q17*Q18</f>
        <v>0</v>
      </c>
      <c r="R19" s="72">
        <f>SUM(F19:Q19)</f>
        <v>0</v>
      </c>
    </row>
    <row r="20" spans="2:19" s="41" customFormat="1" ht="11.25" thickBot="1" x14ac:dyDescent="0.45">
      <c r="B20" s="63"/>
      <c r="C20" s="73" t="s">
        <v>28</v>
      </c>
      <c r="D20" s="59"/>
      <c r="E20" s="74" t="s">
        <v>32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75"/>
      <c r="S20" s="41" t="s">
        <v>11</v>
      </c>
    </row>
    <row r="21" spans="2:19" s="41" customFormat="1" ht="21.75" thickBot="1" x14ac:dyDescent="0.45">
      <c r="B21" s="63"/>
      <c r="C21" s="66" t="s">
        <v>64</v>
      </c>
      <c r="D21" s="76">
        <f>D20*D18*12</f>
        <v>0</v>
      </c>
      <c r="E21" s="66" t="s">
        <v>35</v>
      </c>
      <c r="F21" s="77">
        <f>F20</f>
        <v>0</v>
      </c>
      <c r="G21" s="77">
        <f t="shared" ref="G21:Q21" si="5">G20</f>
        <v>0</v>
      </c>
      <c r="H21" s="77">
        <f t="shared" si="5"/>
        <v>0</v>
      </c>
      <c r="I21" s="77">
        <f t="shared" si="5"/>
        <v>0</v>
      </c>
      <c r="J21" s="77">
        <f t="shared" si="5"/>
        <v>0</v>
      </c>
      <c r="K21" s="77">
        <f t="shared" si="5"/>
        <v>0</v>
      </c>
      <c r="L21" s="77">
        <f t="shared" si="5"/>
        <v>0</v>
      </c>
      <c r="M21" s="77">
        <f t="shared" si="5"/>
        <v>0</v>
      </c>
      <c r="N21" s="77">
        <f t="shared" si="5"/>
        <v>0</v>
      </c>
      <c r="O21" s="77">
        <f t="shared" si="5"/>
        <v>0</v>
      </c>
      <c r="P21" s="77">
        <f t="shared" si="5"/>
        <v>0</v>
      </c>
      <c r="Q21" s="77">
        <f t="shared" si="5"/>
        <v>0</v>
      </c>
      <c r="R21" s="78">
        <f>SUM(F21:Q21)</f>
        <v>0</v>
      </c>
      <c r="S21" s="83">
        <f>D19-D21+R19-R21</f>
        <v>0</v>
      </c>
    </row>
    <row r="22" spans="2:19" s="41" customFormat="1" ht="21.75" thickBot="1" x14ac:dyDescent="0.45">
      <c r="B22" s="80" t="s">
        <v>8</v>
      </c>
      <c r="C22" s="69" t="s">
        <v>2</v>
      </c>
      <c r="D22" s="59"/>
      <c r="E22" s="60" t="s">
        <v>4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2:19" s="41" customFormat="1" ht="21" x14ac:dyDescent="0.4">
      <c r="B23" s="63"/>
      <c r="C23" s="64" t="s">
        <v>27</v>
      </c>
      <c r="D23" s="84">
        <v>92</v>
      </c>
      <c r="E23" s="66" t="s">
        <v>5</v>
      </c>
      <c r="F23" s="67">
        <v>20900</v>
      </c>
      <c r="G23" s="67">
        <v>17600</v>
      </c>
      <c r="H23" s="67">
        <v>19800</v>
      </c>
      <c r="I23" s="67">
        <v>21800</v>
      </c>
      <c r="J23" s="67">
        <v>25300</v>
      </c>
      <c r="K23" s="67">
        <v>20800</v>
      </c>
      <c r="L23" s="67">
        <v>18200</v>
      </c>
      <c r="M23" s="67">
        <v>19300</v>
      </c>
      <c r="N23" s="67">
        <v>20800</v>
      </c>
      <c r="O23" s="67">
        <v>21000</v>
      </c>
      <c r="P23" s="67">
        <v>21100</v>
      </c>
      <c r="Q23" s="67">
        <v>20900</v>
      </c>
      <c r="R23" s="68">
        <f>SUM(F23:Q23)</f>
        <v>247500</v>
      </c>
    </row>
    <row r="24" spans="2:19" s="41" customFormat="1" ht="21.75" thickBot="1" x14ac:dyDescent="0.45">
      <c r="B24" s="63"/>
      <c r="C24" s="69" t="s">
        <v>26</v>
      </c>
      <c r="D24" s="85">
        <f>D22*D23*0.85*12</f>
        <v>0</v>
      </c>
      <c r="E24" s="86" t="s">
        <v>29</v>
      </c>
      <c r="F24" s="71">
        <f>F22*F23</f>
        <v>0</v>
      </c>
      <c r="G24" s="71">
        <f t="shared" ref="G24:P24" si="6">G22*G23</f>
        <v>0</v>
      </c>
      <c r="H24" s="71">
        <f t="shared" si="6"/>
        <v>0</v>
      </c>
      <c r="I24" s="71">
        <f t="shared" si="6"/>
        <v>0</v>
      </c>
      <c r="J24" s="71">
        <f t="shared" si="6"/>
        <v>0</v>
      </c>
      <c r="K24" s="71">
        <f t="shared" si="6"/>
        <v>0</v>
      </c>
      <c r="L24" s="71">
        <f t="shared" si="6"/>
        <v>0</v>
      </c>
      <c r="M24" s="71">
        <f t="shared" si="6"/>
        <v>0</v>
      </c>
      <c r="N24" s="71">
        <f t="shared" si="6"/>
        <v>0</v>
      </c>
      <c r="O24" s="71">
        <f t="shared" si="6"/>
        <v>0</v>
      </c>
      <c r="P24" s="71">
        <f t="shared" si="6"/>
        <v>0</v>
      </c>
      <c r="Q24" s="71">
        <f>Q22*Q23</f>
        <v>0</v>
      </c>
      <c r="R24" s="82">
        <f>SUM(F24:Q24)</f>
        <v>0</v>
      </c>
    </row>
    <row r="25" spans="2:19" s="41" customFormat="1" ht="11.25" thickBot="1" x14ac:dyDescent="0.45">
      <c r="B25" s="63"/>
      <c r="C25" s="73" t="s">
        <v>28</v>
      </c>
      <c r="D25" s="59"/>
      <c r="E25" s="74" t="s">
        <v>32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75"/>
      <c r="S25" s="41" t="s">
        <v>11</v>
      </c>
    </row>
    <row r="26" spans="2:19" s="41" customFormat="1" ht="21.75" thickBot="1" x14ac:dyDescent="0.45">
      <c r="B26" s="63"/>
      <c r="C26" s="66" t="s">
        <v>64</v>
      </c>
      <c r="D26" s="76">
        <f>D25*D23*12</f>
        <v>0</v>
      </c>
      <c r="E26" s="66" t="s">
        <v>35</v>
      </c>
      <c r="F26" s="77">
        <f>F25</f>
        <v>0</v>
      </c>
      <c r="G26" s="77">
        <f t="shared" ref="G26:Q26" si="7">G25</f>
        <v>0</v>
      </c>
      <c r="H26" s="77">
        <f t="shared" si="7"/>
        <v>0</v>
      </c>
      <c r="I26" s="77">
        <f t="shared" si="7"/>
        <v>0</v>
      </c>
      <c r="J26" s="77">
        <f t="shared" si="7"/>
        <v>0</v>
      </c>
      <c r="K26" s="77">
        <f t="shared" si="7"/>
        <v>0</v>
      </c>
      <c r="L26" s="77">
        <f t="shared" si="7"/>
        <v>0</v>
      </c>
      <c r="M26" s="77">
        <f t="shared" si="7"/>
        <v>0</v>
      </c>
      <c r="N26" s="77">
        <f t="shared" si="7"/>
        <v>0</v>
      </c>
      <c r="O26" s="77">
        <f t="shared" si="7"/>
        <v>0</v>
      </c>
      <c r="P26" s="77">
        <f t="shared" si="7"/>
        <v>0</v>
      </c>
      <c r="Q26" s="77">
        <f t="shared" si="7"/>
        <v>0</v>
      </c>
      <c r="R26" s="78">
        <f>SUM(F26:Q26)</f>
        <v>0</v>
      </c>
      <c r="S26" s="83">
        <f>D24-D26+R24-R26</f>
        <v>0</v>
      </c>
    </row>
    <row r="27" spans="2:19" s="41" customFormat="1" ht="21.75" thickBot="1" x14ac:dyDescent="0.45">
      <c r="B27" s="80" t="s">
        <v>63</v>
      </c>
      <c r="C27" s="69" t="s">
        <v>2</v>
      </c>
      <c r="D27" s="59"/>
      <c r="E27" s="60" t="s">
        <v>4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2:19" s="41" customFormat="1" ht="21" x14ac:dyDescent="0.4">
      <c r="B28" s="63"/>
      <c r="C28" s="64" t="s">
        <v>27</v>
      </c>
      <c r="D28" s="84">
        <v>129</v>
      </c>
      <c r="E28" s="66" t="s">
        <v>5</v>
      </c>
      <c r="F28" s="81">
        <v>19500</v>
      </c>
      <c r="G28" s="81">
        <v>19000</v>
      </c>
      <c r="H28" s="81">
        <v>18600</v>
      </c>
      <c r="I28" s="81">
        <v>24100</v>
      </c>
      <c r="J28" s="81">
        <v>29800</v>
      </c>
      <c r="K28" s="81">
        <v>21200</v>
      </c>
      <c r="L28" s="81">
        <v>18500</v>
      </c>
      <c r="M28" s="81">
        <v>18900</v>
      </c>
      <c r="N28" s="81">
        <v>20300</v>
      </c>
      <c r="O28" s="81">
        <v>21600</v>
      </c>
      <c r="P28" s="81">
        <v>21600</v>
      </c>
      <c r="Q28" s="81">
        <v>20700</v>
      </c>
      <c r="R28" s="68">
        <f>SUM(F28:Q28)</f>
        <v>253800</v>
      </c>
    </row>
    <row r="29" spans="2:19" s="41" customFormat="1" ht="21.75" thickBot="1" x14ac:dyDescent="0.45">
      <c r="B29" s="63"/>
      <c r="C29" s="69" t="s">
        <v>26</v>
      </c>
      <c r="D29" s="85">
        <f>D27*D28*0.85*12</f>
        <v>0</v>
      </c>
      <c r="E29" s="86" t="s">
        <v>29</v>
      </c>
      <c r="F29" s="71">
        <f>F27*F28</f>
        <v>0</v>
      </c>
      <c r="G29" s="71">
        <f t="shared" ref="G29:P29" si="8">G27*G28</f>
        <v>0</v>
      </c>
      <c r="H29" s="71">
        <f t="shared" si="8"/>
        <v>0</v>
      </c>
      <c r="I29" s="71">
        <f t="shared" si="8"/>
        <v>0</v>
      </c>
      <c r="J29" s="71">
        <f t="shared" si="8"/>
        <v>0</v>
      </c>
      <c r="K29" s="71">
        <f t="shared" si="8"/>
        <v>0</v>
      </c>
      <c r="L29" s="71">
        <f t="shared" si="8"/>
        <v>0</v>
      </c>
      <c r="M29" s="71">
        <f t="shared" si="8"/>
        <v>0</v>
      </c>
      <c r="N29" s="71">
        <f t="shared" si="8"/>
        <v>0</v>
      </c>
      <c r="O29" s="71">
        <f t="shared" si="8"/>
        <v>0</v>
      </c>
      <c r="P29" s="71">
        <f t="shared" si="8"/>
        <v>0</v>
      </c>
      <c r="Q29" s="71">
        <f>Q27*Q28</f>
        <v>0</v>
      </c>
      <c r="R29" s="82">
        <f>SUM(F29:Q29)</f>
        <v>0</v>
      </c>
    </row>
    <row r="30" spans="2:19" s="41" customFormat="1" ht="11.25" thickBot="1" x14ac:dyDescent="0.45">
      <c r="B30" s="63"/>
      <c r="C30" s="73" t="s">
        <v>28</v>
      </c>
      <c r="D30" s="59"/>
      <c r="E30" s="74" t="s">
        <v>32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75"/>
      <c r="S30" s="41" t="s">
        <v>11</v>
      </c>
    </row>
    <row r="31" spans="2:19" s="41" customFormat="1" ht="21" x14ac:dyDescent="0.4">
      <c r="B31" s="63"/>
      <c r="C31" s="66" t="s">
        <v>64</v>
      </c>
      <c r="D31" s="87">
        <f>D30*D28*12</f>
        <v>0</v>
      </c>
      <c r="E31" s="66" t="s">
        <v>35</v>
      </c>
      <c r="F31" s="88">
        <f>F30</f>
        <v>0</v>
      </c>
      <c r="G31" s="88">
        <f t="shared" ref="G31:Q31" si="9">G30</f>
        <v>0</v>
      </c>
      <c r="H31" s="88">
        <f t="shared" si="9"/>
        <v>0</v>
      </c>
      <c r="I31" s="88">
        <f t="shared" si="9"/>
        <v>0</v>
      </c>
      <c r="J31" s="88">
        <f t="shared" si="9"/>
        <v>0</v>
      </c>
      <c r="K31" s="88">
        <f t="shared" si="9"/>
        <v>0</v>
      </c>
      <c r="L31" s="88">
        <f t="shared" si="9"/>
        <v>0</v>
      </c>
      <c r="M31" s="88">
        <f t="shared" si="9"/>
        <v>0</v>
      </c>
      <c r="N31" s="88">
        <f t="shared" si="9"/>
        <v>0</v>
      </c>
      <c r="O31" s="88">
        <f t="shared" si="9"/>
        <v>0</v>
      </c>
      <c r="P31" s="88">
        <f t="shared" si="9"/>
        <v>0</v>
      </c>
      <c r="Q31" s="88">
        <f t="shared" si="9"/>
        <v>0</v>
      </c>
      <c r="R31" s="78">
        <f>SUM(F31:Q31)</f>
        <v>0</v>
      </c>
      <c r="S31" s="83">
        <f>D29-D31+R29-R31</f>
        <v>0</v>
      </c>
    </row>
    <row r="33" spans="2:19" x14ac:dyDescent="0.4">
      <c r="C33" s="13" t="s">
        <v>13</v>
      </c>
      <c r="D33" s="13"/>
      <c r="E33" s="44">
        <f>+S11+S16+S21+S26+S31</f>
        <v>0</v>
      </c>
      <c r="F33" s="13" t="s">
        <v>14</v>
      </c>
      <c r="G33" s="50">
        <f>ROUNDDOWN(E33,0)</f>
        <v>0</v>
      </c>
      <c r="H33" s="50"/>
      <c r="I33" s="1" t="s">
        <v>15</v>
      </c>
      <c r="J33" s="13" t="s">
        <v>16</v>
      </c>
      <c r="K33" s="51">
        <f>ROUNDDOWN(G33*10/110,0)</f>
        <v>0</v>
      </c>
      <c r="L33" s="51"/>
      <c r="M33" s="1" t="s">
        <v>15</v>
      </c>
      <c r="O33" s="22" t="s">
        <v>17</v>
      </c>
      <c r="P33" s="52">
        <f>G33-K33</f>
        <v>0</v>
      </c>
      <c r="Q33" s="52"/>
      <c r="R33" s="52"/>
      <c r="S33" s="23" t="s">
        <v>15</v>
      </c>
    </row>
    <row r="34" spans="2:19" ht="18.75" customHeight="1" x14ac:dyDescent="0.4">
      <c r="E34" s="1" t="s">
        <v>18</v>
      </c>
      <c r="K34" s="1" t="s">
        <v>19</v>
      </c>
      <c r="P34" s="1" t="s">
        <v>20</v>
      </c>
      <c r="R34" s="21" t="s">
        <v>21</v>
      </c>
    </row>
    <row r="36" spans="2:19" x14ac:dyDescent="0.4">
      <c r="B36" s="1" t="s">
        <v>22</v>
      </c>
    </row>
    <row r="37" spans="2:19" x14ac:dyDescent="0.4">
      <c r="B37" s="41" t="s">
        <v>42</v>
      </c>
    </row>
    <row r="38" spans="2:19" x14ac:dyDescent="0.4">
      <c r="B38" s="1" t="s">
        <v>23</v>
      </c>
    </row>
    <row r="39" spans="2:19" x14ac:dyDescent="0.4">
      <c r="B39" s="1" t="s">
        <v>25</v>
      </c>
    </row>
    <row r="40" spans="2:19" x14ac:dyDescent="0.4">
      <c r="B40" s="1" t="s">
        <v>24</v>
      </c>
    </row>
  </sheetData>
  <mergeCells count="12">
    <mergeCell ref="G33:H33"/>
    <mergeCell ref="K33:L33"/>
    <mergeCell ref="P33:R33"/>
    <mergeCell ref="B27:B31"/>
    <mergeCell ref="B7:B11"/>
    <mergeCell ref="B17:B21"/>
    <mergeCell ref="B22:B26"/>
    <mergeCell ref="B5:B6"/>
    <mergeCell ref="B12:B16"/>
    <mergeCell ref="A2:S2"/>
    <mergeCell ref="C5:D5"/>
    <mergeCell ref="E5:R5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0"/>
  <sheetViews>
    <sheetView view="pageBreakPreview" zoomScaleNormal="100" zoomScaleSheetLayoutView="100" workbookViewId="0">
      <selection activeCell="J13" sqref="J13"/>
    </sheetView>
  </sheetViews>
  <sheetFormatPr defaultRowHeight="10.5" x14ac:dyDescent="0.4"/>
  <cols>
    <col min="1" max="1" width="3.625" style="1" customWidth="1"/>
    <col min="2" max="2" width="7" style="1" bestFit="1" customWidth="1"/>
    <col min="3" max="3" width="24.75" style="1" bestFit="1" customWidth="1"/>
    <col min="4" max="5" width="9.625" style="1" customWidth="1"/>
    <col min="6" max="6" width="17.25" style="1" bestFit="1" customWidth="1"/>
    <col min="7" max="18" width="10" style="1" customWidth="1"/>
    <col min="19" max="19" width="12.875" style="1" customWidth="1"/>
    <col min="20" max="20" width="11.375" style="1" bestFit="1" customWidth="1"/>
    <col min="21" max="16384" width="9" style="1"/>
  </cols>
  <sheetData>
    <row r="1" spans="1:20" x14ac:dyDescent="0.4">
      <c r="A1" s="1" t="s">
        <v>37</v>
      </c>
    </row>
    <row r="2" spans="1:20" ht="14.25" x14ac:dyDescent="0.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4">
      <c r="A4" s="1" t="s">
        <v>43</v>
      </c>
    </row>
    <row r="5" spans="1:20" ht="18.75" customHeight="1" x14ac:dyDescent="0.4">
      <c r="B5" s="45" t="s">
        <v>1</v>
      </c>
      <c r="C5" s="48" t="s">
        <v>33</v>
      </c>
      <c r="D5" s="49"/>
      <c r="E5" s="54"/>
      <c r="F5" s="45" t="s">
        <v>36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20" ht="11.25" thickBot="1" x14ac:dyDescent="0.45">
      <c r="B6" s="45"/>
      <c r="C6" s="42" t="s">
        <v>3</v>
      </c>
      <c r="D6" s="43" t="s">
        <v>44</v>
      </c>
      <c r="E6" s="43" t="s">
        <v>45</v>
      </c>
      <c r="F6" s="42" t="s">
        <v>3</v>
      </c>
      <c r="G6" s="43" t="s">
        <v>46</v>
      </c>
      <c r="H6" s="43" t="s">
        <v>47</v>
      </c>
      <c r="I6" s="43" t="s">
        <v>48</v>
      </c>
      <c r="J6" s="43" t="s">
        <v>49</v>
      </c>
      <c r="K6" s="43" t="s">
        <v>50</v>
      </c>
      <c r="L6" s="43" t="s">
        <v>51</v>
      </c>
      <c r="M6" s="43" t="s">
        <v>52</v>
      </c>
      <c r="N6" s="43" t="s">
        <v>53</v>
      </c>
      <c r="O6" s="43" t="s">
        <v>54</v>
      </c>
      <c r="P6" s="43" t="s">
        <v>55</v>
      </c>
      <c r="Q6" s="43" t="s">
        <v>56</v>
      </c>
      <c r="R6" s="43" t="s">
        <v>57</v>
      </c>
      <c r="S6" s="42" t="s">
        <v>12</v>
      </c>
    </row>
    <row r="7" spans="1:20" ht="21.75" thickBot="1" x14ac:dyDescent="0.45">
      <c r="B7" s="53" t="s">
        <v>7</v>
      </c>
      <c r="C7" s="2" t="s">
        <v>2</v>
      </c>
      <c r="D7" s="10">
        <v>1661</v>
      </c>
      <c r="E7" s="10">
        <v>1661</v>
      </c>
      <c r="F7" s="3" t="s">
        <v>30</v>
      </c>
      <c r="G7" s="12">
        <v>15.62</v>
      </c>
      <c r="H7" s="12">
        <v>15.62</v>
      </c>
      <c r="I7" s="12">
        <v>15.62</v>
      </c>
      <c r="J7" s="12">
        <v>15.62</v>
      </c>
      <c r="K7" s="12">
        <v>15.62</v>
      </c>
      <c r="L7" s="12">
        <v>15.62</v>
      </c>
      <c r="M7" s="12">
        <v>15.62</v>
      </c>
      <c r="N7" s="12">
        <v>15.62</v>
      </c>
      <c r="O7" s="12">
        <v>15.62</v>
      </c>
      <c r="P7" s="12">
        <v>16.82</v>
      </c>
      <c r="Q7" s="12">
        <v>16.82</v>
      </c>
      <c r="R7" s="12">
        <v>16.82</v>
      </c>
      <c r="S7" s="4"/>
    </row>
    <row r="8" spans="1:20" ht="21" x14ac:dyDescent="0.4">
      <c r="B8" s="45"/>
      <c r="C8" s="5" t="s">
        <v>27</v>
      </c>
      <c r="D8" s="33">
        <v>99</v>
      </c>
      <c r="E8" s="24">
        <v>124</v>
      </c>
      <c r="F8" s="7" t="s">
        <v>31</v>
      </c>
      <c r="G8" s="25">
        <v>24300</v>
      </c>
      <c r="H8" s="25">
        <v>24700</v>
      </c>
      <c r="I8" s="26">
        <v>26100</v>
      </c>
      <c r="J8" s="26">
        <v>26700</v>
      </c>
      <c r="K8" s="26">
        <v>26100</v>
      </c>
      <c r="L8" s="26">
        <v>26600</v>
      </c>
      <c r="M8" s="26">
        <v>26800</v>
      </c>
      <c r="N8" s="26">
        <v>22600</v>
      </c>
      <c r="O8" s="26">
        <v>22600</v>
      </c>
      <c r="P8" s="26">
        <v>32800</v>
      </c>
      <c r="Q8" s="26">
        <v>33600</v>
      </c>
      <c r="R8" s="26">
        <v>32700</v>
      </c>
      <c r="S8" s="8">
        <f>SUM(G8:R8)</f>
        <v>325600</v>
      </c>
    </row>
    <row r="9" spans="1:20" ht="21.75" thickBot="1" x14ac:dyDescent="0.45">
      <c r="B9" s="45"/>
      <c r="C9" s="18" t="s">
        <v>26</v>
      </c>
      <c r="D9" s="27">
        <f>D7*D8*0.85*9</f>
        <v>1257958.3499999999</v>
      </c>
      <c r="E9" s="27">
        <f>E7*E8*0.85*3</f>
        <v>525208.19999999995</v>
      </c>
      <c r="F9" s="3" t="s">
        <v>29</v>
      </c>
      <c r="G9" s="28">
        <f>G7*G8</f>
        <v>379566</v>
      </c>
      <c r="H9" s="28">
        <f t="shared" ref="H9:Q9" si="0">H7*H8</f>
        <v>385814</v>
      </c>
      <c r="I9" s="28">
        <f t="shared" si="0"/>
        <v>407682</v>
      </c>
      <c r="J9" s="28">
        <f t="shared" si="0"/>
        <v>417054</v>
      </c>
      <c r="K9" s="28">
        <f t="shared" si="0"/>
        <v>407682</v>
      </c>
      <c r="L9" s="28">
        <f t="shared" si="0"/>
        <v>415492</v>
      </c>
      <c r="M9" s="28">
        <f t="shared" si="0"/>
        <v>418616</v>
      </c>
      <c r="N9" s="28">
        <f t="shared" si="0"/>
        <v>353012</v>
      </c>
      <c r="O9" s="28">
        <f t="shared" si="0"/>
        <v>353012</v>
      </c>
      <c r="P9" s="28">
        <f t="shared" si="0"/>
        <v>551696</v>
      </c>
      <c r="Q9" s="28">
        <f t="shared" si="0"/>
        <v>565152</v>
      </c>
      <c r="R9" s="28">
        <f>R7*R8</f>
        <v>550014</v>
      </c>
      <c r="S9" s="19">
        <f>SUM(G9:R9)</f>
        <v>5204792</v>
      </c>
    </row>
    <row r="10" spans="1:20" ht="11.25" thickBot="1" x14ac:dyDescent="0.45">
      <c r="B10" s="45"/>
      <c r="C10" s="34" t="s">
        <v>58</v>
      </c>
      <c r="D10" s="36">
        <v>100</v>
      </c>
      <c r="E10" s="36">
        <v>100</v>
      </c>
      <c r="F10" s="38" t="s">
        <v>38</v>
      </c>
      <c r="G10" s="39">
        <v>1</v>
      </c>
      <c r="H10" s="39">
        <v>1</v>
      </c>
      <c r="I10" s="39">
        <v>1</v>
      </c>
      <c r="J10" s="39">
        <v>1</v>
      </c>
      <c r="K10" s="39">
        <v>1</v>
      </c>
      <c r="L10" s="39">
        <v>1</v>
      </c>
      <c r="M10" s="39">
        <v>1</v>
      </c>
      <c r="N10" s="39">
        <v>1</v>
      </c>
      <c r="O10" s="39">
        <v>1</v>
      </c>
      <c r="P10" s="39">
        <v>1</v>
      </c>
      <c r="Q10" s="39">
        <v>1</v>
      </c>
      <c r="R10" s="39">
        <v>1</v>
      </c>
      <c r="S10" s="29"/>
      <c r="T10" s="1" t="s">
        <v>11</v>
      </c>
    </row>
    <row r="11" spans="1:20" ht="21.75" thickBot="1" x14ac:dyDescent="0.45">
      <c r="B11" s="45"/>
      <c r="C11" s="35" t="s">
        <v>59</v>
      </c>
      <c r="D11" s="37">
        <f>D8*D10*9</f>
        <v>89100</v>
      </c>
      <c r="E11" s="37">
        <f>E8*E10*3</f>
        <v>37200</v>
      </c>
      <c r="F11" s="35" t="s">
        <v>60</v>
      </c>
      <c r="G11" s="40">
        <f>ROUNDDOWN(G9*G10/100,2)</f>
        <v>3795.66</v>
      </c>
      <c r="H11" s="40">
        <f t="shared" ref="H11:R11" si="1">ROUNDDOWN(H9*H10/100,2)</f>
        <v>3858.14</v>
      </c>
      <c r="I11" s="40">
        <f t="shared" si="1"/>
        <v>4076.82</v>
      </c>
      <c r="J11" s="40">
        <f t="shared" si="1"/>
        <v>4170.54</v>
      </c>
      <c r="K11" s="40">
        <f t="shared" si="1"/>
        <v>4076.82</v>
      </c>
      <c r="L11" s="40">
        <f t="shared" si="1"/>
        <v>4154.92</v>
      </c>
      <c r="M11" s="40">
        <f t="shared" si="1"/>
        <v>4186.16</v>
      </c>
      <c r="N11" s="40">
        <f t="shared" si="1"/>
        <v>3530.12</v>
      </c>
      <c r="O11" s="40">
        <f t="shared" si="1"/>
        <v>3530.12</v>
      </c>
      <c r="P11" s="40">
        <f t="shared" si="1"/>
        <v>5516.96</v>
      </c>
      <c r="Q11" s="40">
        <f t="shared" si="1"/>
        <v>5651.52</v>
      </c>
      <c r="R11" s="40">
        <f t="shared" si="1"/>
        <v>5500.14</v>
      </c>
      <c r="S11" s="16">
        <f>SUM(G11:R11)</f>
        <v>52047.92</v>
      </c>
      <c r="T11" s="17">
        <f>D9-D11+E9-E11+S9-S11</f>
        <v>6809610.6299999999</v>
      </c>
    </row>
    <row r="12" spans="1:20" ht="21.75" thickBot="1" x14ac:dyDescent="0.45">
      <c r="B12" s="46" t="s">
        <v>8</v>
      </c>
      <c r="C12" s="18" t="s">
        <v>2</v>
      </c>
      <c r="D12" s="10">
        <v>1661</v>
      </c>
      <c r="E12" s="10">
        <v>1661</v>
      </c>
      <c r="F12" s="3" t="s">
        <v>4</v>
      </c>
      <c r="G12" s="12">
        <v>15.62</v>
      </c>
      <c r="H12" s="12">
        <v>15.62</v>
      </c>
      <c r="I12" s="12">
        <v>15.62</v>
      </c>
      <c r="J12" s="12">
        <v>15.62</v>
      </c>
      <c r="K12" s="12">
        <v>15.62</v>
      </c>
      <c r="L12" s="12">
        <v>15.62</v>
      </c>
      <c r="M12" s="12">
        <v>15.62</v>
      </c>
      <c r="N12" s="12">
        <v>15.62</v>
      </c>
      <c r="O12" s="12">
        <v>15.62</v>
      </c>
      <c r="P12" s="12">
        <v>16.82</v>
      </c>
      <c r="Q12" s="12">
        <v>16.82</v>
      </c>
      <c r="R12" s="12">
        <v>16.82</v>
      </c>
      <c r="S12" s="4"/>
    </row>
    <row r="13" spans="1:20" ht="21" x14ac:dyDescent="0.4">
      <c r="B13" s="45"/>
      <c r="C13" s="5" t="s">
        <v>27</v>
      </c>
      <c r="D13" s="6">
        <v>76</v>
      </c>
      <c r="E13" s="6">
        <v>76</v>
      </c>
      <c r="F13" s="7" t="s">
        <v>5</v>
      </c>
      <c r="G13" s="26">
        <v>18200</v>
      </c>
      <c r="H13" s="26">
        <v>19300</v>
      </c>
      <c r="I13" s="26">
        <v>20800</v>
      </c>
      <c r="J13" s="26">
        <v>21000</v>
      </c>
      <c r="K13" s="26">
        <v>21100</v>
      </c>
      <c r="L13" s="26">
        <v>20900</v>
      </c>
      <c r="M13" s="26">
        <v>20900</v>
      </c>
      <c r="N13" s="26">
        <v>17600</v>
      </c>
      <c r="O13" s="26">
        <v>19800</v>
      </c>
      <c r="P13" s="26">
        <v>19000</v>
      </c>
      <c r="Q13" s="26">
        <v>20400</v>
      </c>
      <c r="R13" s="26">
        <v>19800</v>
      </c>
      <c r="S13" s="8">
        <f>SUM(G13:R13)</f>
        <v>238800</v>
      </c>
    </row>
    <row r="14" spans="1:20" ht="21.75" thickBot="1" x14ac:dyDescent="0.45">
      <c r="B14" s="45"/>
      <c r="C14" s="18" t="s">
        <v>26</v>
      </c>
      <c r="D14" s="27">
        <f>D12*D13*0.85*9</f>
        <v>965705.39999999991</v>
      </c>
      <c r="E14" s="27">
        <f>E12*E13*0.85*3</f>
        <v>321901.8</v>
      </c>
      <c r="F14" s="3" t="s">
        <v>29</v>
      </c>
      <c r="G14" s="28">
        <f>G12*G13</f>
        <v>284284</v>
      </c>
      <c r="H14" s="28">
        <f t="shared" ref="H14:Q14" si="2">H12*H13</f>
        <v>301466</v>
      </c>
      <c r="I14" s="28">
        <f t="shared" si="2"/>
        <v>324896</v>
      </c>
      <c r="J14" s="28">
        <f t="shared" si="2"/>
        <v>328020</v>
      </c>
      <c r="K14" s="28">
        <f t="shared" si="2"/>
        <v>329582</v>
      </c>
      <c r="L14" s="28">
        <f t="shared" si="2"/>
        <v>326458</v>
      </c>
      <c r="M14" s="28">
        <f t="shared" si="2"/>
        <v>326458</v>
      </c>
      <c r="N14" s="28">
        <f t="shared" si="2"/>
        <v>274912</v>
      </c>
      <c r="O14" s="28">
        <f t="shared" si="2"/>
        <v>309276</v>
      </c>
      <c r="P14" s="28">
        <f t="shared" si="2"/>
        <v>319580</v>
      </c>
      <c r="Q14" s="28">
        <f t="shared" si="2"/>
        <v>343128</v>
      </c>
      <c r="R14" s="28">
        <f>R12*R13</f>
        <v>333036</v>
      </c>
      <c r="S14" s="20">
        <f>SUM(G14:R14)</f>
        <v>3801096</v>
      </c>
    </row>
    <row r="15" spans="1:20" ht="11.25" thickBot="1" x14ac:dyDescent="0.45">
      <c r="B15" s="45"/>
      <c r="C15" s="34" t="s">
        <v>61</v>
      </c>
      <c r="D15" s="36">
        <v>50</v>
      </c>
      <c r="E15" s="36">
        <v>50</v>
      </c>
      <c r="F15" s="38" t="s">
        <v>40</v>
      </c>
      <c r="G15" s="39">
        <v>50</v>
      </c>
      <c r="H15" s="39">
        <v>50</v>
      </c>
      <c r="I15" s="39">
        <v>50</v>
      </c>
      <c r="J15" s="39">
        <v>50</v>
      </c>
      <c r="K15" s="39">
        <v>50</v>
      </c>
      <c r="L15" s="39">
        <v>50</v>
      </c>
      <c r="M15" s="39">
        <v>50</v>
      </c>
      <c r="N15" s="39">
        <v>50</v>
      </c>
      <c r="O15" s="39">
        <v>50</v>
      </c>
      <c r="P15" s="39">
        <v>50</v>
      </c>
      <c r="Q15" s="39">
        <v>50</v>
      </c>
      <c r="R15" s="39">
        <v>50</v>
      </c>
      <c r="S15" s="29"/>
      <c r="T15" s="1" t="s">
        <v>11</v>
      </c>
    </row>
    <row r="16" spans="1:20" ht="21.75" thickBot="1" x14ac:dyDescent="0.45">
      <c r="B16" s="45"/>
      <c r="C16" s="35" t="s">
        <v>39</v>
      </c>
      <c r="D16" s="37">
        <f>D15*9</f>
        <v>450</v>
      </c>
      <c r="E16" s="37">
        <f>E15*3</f>
        <v>150</v>
      </c>
      <c r="F16" s="35" t="s">
        <v>41</v>
      </c>
      <c r="G16" s="40">
        <f>G15</f>
        <v>50</v>
      </c>
      <c r="H16" s="40">
        <f t="shared" ref="H16:R16" si="3">H15</f>
        <v>50</v>
      </c>
      <c r="I16" s="40">
        <f t="shared" si="3"/>
        <v>50</v>
      </c>
      <c r="J16" s="40">
        <f t="shared" si="3"/>
        <v>50</v>
      </c>
      <c r="K16" s="40">
        <f t="shared" si="3"/>
        <v>50</v>
      </c>
      <c r="L16" s="40">
        <f t="shared" si="3"/>
        <v>50</v>
      </c>
      <c r="M16" s="40">
        <f t="shared" si="3"/>
        <v>50</v>
      </c>
      <c r="N16" s="40">
        <f t="shared" si="3"/>
        <v>50</v>
      </c>
      <c r="O16" s="40">
        <f t="shared" si="3"/>
        <v>50</v>
      </c>
      <c r="P16" s="40">
        <f t="shared" si="3"/>
        <v>50</v>
      </c>
      <c r="Q16" s="40">
        <f t="shared" si="3"/>
        <v>50</v>
      </c>
      <c r="R16" s="40">
        <f t="shared" si="3"/>
        <v>50</v>
      </c>
      <c r="S16" s="16">
        <f>SUM(G16:R16)</f>
        <v>600</v>
      </c>
      <c r="T16" s="17">
        <f>D14-D16+E14-E16+S14-S16</f>
        <v>5087503.2</v>
      </c>
    </row>
    <row r="17" spans="2:20" ht="21.75" thickBot="1" x14ac:dyDescent="0.45">
      <c r="B17" s="46" t="s">
        <v>9</v>
      </c>
      <c r="C17" s="18" t="s">
        <v>2</v>
      </c>
      <c r="D17" s="10">
        <v>1661</v>
      </c>
      <c r="E17" s="10">
        <v>1661</v>
      </c>
      <c r="F17" s="3" t="s">
        <v>4</v>
      </c>
      <c r="G17" s="12">
        <v>15.62</v>
      </c>
      <c r="H17" s="12">
        <v>15.62</v>
      </c>
      <c r="I17" s="12">
        <v>15.62</v>
      </c>
      <c r="J17" s="12">
        <v>15.62</v>
      </c>
      <c r="K17" s="12">
        <v>15.62</v>
      </c>
      <c r="L17" s="12">
        <v>15.62</v>
      </c>
      <c r="M17" s="12">
        <v>15.62</v>
      </c>
      <c r="N17" s="12">
        <v>15.62</v>
      </c>
      <c r="O17" s="12">
        <v>15.62</v>
      </c>
      <c r="P17" s="12">
        <v>16.82</v>
      </c>
      <c r="Q17" s="12">
        <v>16.82</v>
      </c>
      <c r="R17" s="12">
        <v>16.82</v>
      </c>
      <c r="S17" s="4"/>
    </row>
    <row r="18" spans="2:20" ht="21" x14ac:dyDescent="0.4">
      <c r="B18" s="45"/>
      <c r="C18" s="5" t="s">
        <v>27</v>
      </c>
      <c r="D18" s="6">
        <v>75</v>
      </c>
      <c r="E18" s="6">
        <v>75</v>
      </c>
      <c r="F18" s="7" t="s">
        <v>5</v>
      </c>
      <c r="G18" s="25">
        <v>18500</v>
      </c>
      <c r="H18" s="25">
        <v>18900</v>
      </c>
      <c r="I18" s="25">
        <v>20300</v>
      </c>
      <c r="J18" s="25">
        <v>21600</v>
      </c>
      <c r="K18" s="25">
        <v>21600</v>
      </c>
      <c r="L18" s="25">
        <v>20700</v>
      </c>
      <c r="M18" s="25">
        <v>19500</v>
      </c>
      <c r="N18" s="25">
        <v>19000</v>
      </c>
      <c r="O18" s="25">
        <v>18600</v>
      </c>
      <c r="P18" s="25">
        <v>18100</v>
      </c>
      <c r="Q18" s="25">
        <v>19500</v>
      </c>
      <c r="R18" s="25">
        <v>18800</v>
      </c>
      <c r="S18" s="8">
        <f>SUM(G18:R18)</f>
        <v>235100</v>
      </c>
    </row>
    <row r="19" spans="2:20" ht="21.75" thickBot="1" x14ac:dyDescent="0.45">
      <c r="B19" s="45"/>
      <c r="C19" s="18" t="s">
        <v>26</v>
      </c>
      <c r="D19" s="27">
        <f>D17*D18*0.85*9</f>
        <v>952998.75</v>
      </c>
      <c r="E19" s="27">
        <f>E17*E18*0.85*3</f>
        <v>317666.25</v>
      </c>
      <c r="F19" s="3" t="s">
        <v>29</v>
      </c>
      <c r="G19" s="28">
        <f>G17*G18</f>
        <v>288970</v>
      </c>
      <c r="H19" s="28">
        <f t="shared" ref="H19:Q19" si="4">H17*H18</f>
        <v>295218</v>
      </c>
      <c r="I19" s="28">
        <f t="shared" si="4"/>
        <v>317086</v>
      </c>
      <c r="J19" s="28">
        <f t="shared" si="4"/>
        <v>337392</v>
      </c>
      <c r="K19" s="28">
        <f t="shared" si="4"/>
        <v>337392</v>
      </c>
      <c r="L19" s="28">
        <f t="shared" si="4"/>
        <v>323334</v>
      </c>
      <c r="M19" s="28">
        <f t="shared" si="4"/>
        <v>304590</v>
      </c>
      <c r="N19" s="28">
        <f t="shared" si="4"/>
        <v>296780</v>
      </c>
      <c r="O19" s="28">
        <f t="shared" si="4"/>
        <v>290532</v>
      </c>
      <c r="P19" s="28">
        <f t="shared" si="4"/>
        <v>304442</v>
      </c>
      <c r="Q19" s="28">
        <f t="shared" si="4"/>
        <v>327990</v>
      </c>
      <c r="R19" s="28">
        <f>R17*R18</f>
        <v>316216</v>
      </c>
      <c r="S19" s="19">
        <f>SUM(G19:R19)</f>
        <v>3739942</v>
      </c>
    </row>
    <row r="20" spans="2:20" ht="11.25" thickBot="1" x14ac:dyDescent="0.45">
      <c r="B20" s="45"/>
      <c r="C20" s="9" t="s">
        <v>28</v>
      </c>
      <c r="D20" s="10"/>
      <c r="E20" s="10"/>
      <c r="F20" s="11" t="s">
        <v>32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9"/>
      <c r="T20" s="1" t="s">
        <v>11</v>
      </c>
    </row>
    <row r="21" spans="2:20" ht="21.75" thickBot="1" x14ac:dyDescent="0.45">
      <c r="B21" s="45"/>
      <c r="C21" s="7" t="s">
        <v>34</v>
      </c>
      <c r="D21" s="14">
        <f>D20*9</f>
        <v>0</v>
      </c>
      <c r="E21" s="14">
        <f>E20*3</f>
        <v>0</v>
      </c>
      <c r="F21" s="7" t="s">
        <v>35</v>
      </c>
      <c r="G21" s="15">
        <f>G20</f>
        <v>0</v>
      </c>
      <c r="H21" s="15">
        <f t="shared" ref="H21:R21" si="5">H20</f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6">
        <f>SUM(G21:R21)</f>
        <v>0</v>
      </c>
      <c r="T21" s="17">
        <f>D19-D21+E19-E21+S19-S21</f>
        <v>5010607</v>
      </c>
    </row>
    <row r="22" spans="2:20" ht="21.75" thickBot="1" x14ac:dyDescent="0.45">
      <c r="B22" s="46" t="s">
        <v>10</v>
      </c>
      <c r="C22" s="18" t="s">
        <v>2</v>
      </c>
      <c r="D22" s="10">
        <v>1661</v>
      </c>
      <c r="E22" s="10">
        <v>1661</v>
      </c>
      <c r="F22" s="3" t="s">
        <v>4</v>
      </c>
      <c r="G22" s="12">
        <v>15.62</v>
      </c>
      <c r="H22" s="12">
        <v>15.62</v>
      </c>
      <c r="I22" s="12">
        <v>15.62</v>
      </c>
      <c r="J22" s="12">
        <v>15.62</v>
      </c>
      <c r="K22" s="12">
        <v>15.62</v>
      </c>
      <c r="L22" s="12">
        <v>15.62</v>
      </c>
      <c r="M22" s="12">
        <v>15.62</v>
      </c>
      <c r="N22" s="12">
        <v>15.62</v>
      </c>
      <c r="O22" s="12">
        <v>15.62</v>
      </c>
      <c r="P22" s="12">
        <v>16.82</v>
      </c>
      <c r="Q22" s="12">
        <v>16.82</v>
      </c>
      <c r="R22" s="12">
        <v>16.82</v>
      </c>
      <c r="S22" s="4"/>
    </row>
    <row r="23" spans="2:20" ht="21" x14ac:dyDescent="0.4">
      <c r="B23" s="45"/>
      <c r="C23" s="5" t="s">
        <v>27</v>
      </c>
      <c r="D23" s="33">
        <v>78</v>
      </c>
      <c r="E23" s="33">
        <v>118</v>
      </c>
      <c r="F23" s="7" t="s">
        <v>5</v>
      </c>
      <c r="G23" s="26">
        <v>20000</v>
      </c>
      <c r="H23" s="26">
        <v>21200</v>
      </c>
      <c r="I23" s="26">
        <v>23300</v>
      </c>
      <c r="J23" s="26">
        <v>23600</v>
      </c>
      <c r="K23" s="26">
        <v>23600</v>
      </c>
      <c r="L23" s="26">
        <v>24300</v>
      </c>
      <c r="M23" s="26">
        <v>24600</v>
      </c>
      <c r="N23" s="26">
        <v>20400</v>
      </c>
      <c r="O23" s="26">
        <v>19500</v>
      </c>
      <c r="P23" s="26">
        <v>30000</v>
      </c>
      <c r="Q23" s="26">
        <v>31000</v>
      </c>
      <c r="R23" s="26">
        <v>30100</v>
      </c>
      <c r="S23" s="8">
        <f>SUM(G23:R23)</f>
        <v>291600</v>
      </c>
    </row>
    <row r="24" spans="2:20" ht="21.75" thickBot="1" x14ac:dyDescent="0.45">
      <c r="B24" s="45"/>
      <c r="C24" s="18" t="s">
        <v>26</v>
      </c>
      <c r="D24" s="31">
        <f>D22*D23*0.85*9</f>
        <v>991118.70000000007</v>
      </c>
      <c r="E24" s="31">
        <f>E22*E23*0.85*3</f>
        <v>499794.89999999997</v>
      </c>
      <c r="F24" s="32" t="s">
        <v>29</v>
      </c>
      <c r="G24" s="28">
        <f>G22*G23</f>
        <v>312400</v>
      </c>
      <c r="H24" s="28">
        <f t="shared" ref="H24:Q24" si="6">H22*H23</f>
        <v>331144</v>
      </c>
      <c r="I24" s="28">
        <f t="shared" si="6"/>
        <v>363946</v>
      </c>
      <c r="J24" s="28">
        <f t="shared" si="6"/>
        <v>368632</v>
      </c>
      <c r="K24" s="28">
        <f t="shared" si="6"/>
        <v>368632</v>
      </c>
      <c r="L24" s="28">
        <f t="shared" si="6"/>
        <v>379566</v>
      </c>
      <c r="M24" s="28">
        <f t="shared" si="6"/>
        <v>384252</v>
      </c>
      <c r="N24" s="28">
        <f t="shared" si="6"/>
        <v>318648</v>
      </c>
      <c r="O24" s="28">
        <f t="shared" si="6"/>
        <v>304590</v>
      </c>
      <c r="P24" s="28">
        <f t="shared" si="6"/>
        <v>504600</v>
      </c>
      <c r="Q24" s="28">
        <f t="shared" si="6"/>
        <v>521420</v>
      </c>
      <c r="R24" s="28">
        <f>R22*R23</f>
        <v>506282</v>
      </c>
      <c r="S24" s="20">
        <f>SUM(G24:R24)</f>
        <v>4664112</v>
      </c>
    </row>
    <row r="25" spans="2:20" ht="11.25" thickBot="1" x14ac:dyDescent="0.45">
      <c r="B25" s="45"/>
      <c r="C25" s="9" t="s">
        <v>28</v>
      </c>
      <c r="D25" s="10"/>
      <c r="E25" s="10"/>
      <c r="F25" s="11" t="s">
        <v>32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9"/>
      <c r="T25" s="1" t="s">
        <v>11</v>
      </c>
    </row>
    <row r="26" spans="2:20" ht="21.75" thickBot="1" x14ac:dyDescent="0.45">
      <c r="B26" s="45"/>
      <c r="C26" s="7" t="s">
        <v>34</v>
      </c>
      <c r="D26" s="14">
        <f>D25*9</f>
        <v>0</v>
      </c>
      <c r="E26" s="14">
        <f>E25*3</f>
        <v>0</v>
      </c>
      <c r="F26" s="7" t="s">
        <v>35</v>
      </c>
      <c r="G26" s="15">
        <f>G25</f>
        <v>0</v>
      </c>
      <c r="H26" s="15">
        <f t="shared" ref="H26:R26" si="7">H25</f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7"/>
        <v>0</v>
      </c>
      <c r="O26" s="15">
        <f t="shared" si="7"/>
        <v>0</v>
      </c>
      <c r="P26" s="15">
        <f t="shared" si="7"/>
        <v>0</v>
      </c>
      <c r="Q26" s="15">
        <f t="shared" si="7"/>
        <v>0</v>
      </c>
      <c r="R26" s="15">
        <f t="shared" si="7"/>
        <v>0</v>
      </c>
      <c r="S26" s="16">
        <f>SUM(G26:R26)</f>
        <v>0</v>
      </c>
      <c r="T26" s="17">
        <f>D24-D26+E24-E26+S24-S26</f>
        <v>6155025.5999999996</v>
      </c>
    </row>
    <row r="27" spans="2:20" ht="21.75" thickBot="1" x14ac:dyDescent="0.45">
      <c r="B27" s="46" t="s">
        <v>6</v>
      </c>
      <c r="C27" s="18" t="s">
        <v>2</v>
      </c>
      <c r="D27" s="10">
        <v>1661</v>
      </c>
      <c r="E27" s="10">
        <v>1661</v>
      </c>
      <c r="F27" s="3" t="s">
        <v>4</v>
      </c>
      <c r="G27" s="12">
        <v>15.62</v>
      </c>
      <c r="H27" s="12">
        <v>15.62</v>
      </c>
      <c r="I27" s="12">
        <v>15.62</v>
      </c>
      <c r="J27" s="12">
        <v>15.62</v>
      </c>
      <c r="K27" s="12">
        <v>15.62</v>
      </c>
      <c r="L27" s="12">
        <v>15.62</v>
      </c>
      <c r="M27" s="12">
        <v>15.62</v>
      </c>
      <c r="N27" s="12">
        <v>15.62</v>
      </c>
      <c r="O27" s="12">
        <v>15.62</v>
      </c>
      <c r="P27" s="12">
        <v>16.82</v>
      </c>
      <c r="Q27" s="12">
        <v>16.82</v>
      </c>
      <c r="R27" s="12">
        <v>16.82</v>
      </c>
      <c r="S27" s="4"/>
    </row>
    <row r="28" spans="2:20" ht="21" x14ac:dyDescent="0.4">
      <c r="B28" s="45"/>
      <c r="C28" s="5" t="s">
        <v>27</v>
      </c>
      <c r="D28" s="33">
        <v>80</v>
      </c>
      <c r="E28" s="33">
        <v>80</v>
      </c>
      <c r="F28" s="7" t="s">
        <v>5</v>
      </c>
      <c r="G28" s="26">
        <v>18800</v>
      </c>
      <c r="H28" s="26">
        <v>19700</v>
      </c>
      <c r="I28" s="26">
        <v>22900</v>
      </c>
      <c r="J28" s="26">
        <v>23100</v>
      </c>
      <c r="K28" s="26">
        <v>23100</v>
      </c>
      <c r="L28" s="26">
        <v>22200</v>
      </c>
      <c r="M28" s="26">
        <v>21700</v>
      </c>
      <c r="N28" s="26">
        <v>16400</v>
      </c>
      <c r="O28" s="26">
        <v>19100</v>
      </c>
      <c r="P28" s="26">
        <v>19400</v>
      </c>
      <c r="Q28" s="26">
        <v>19800</v>
      </c>
      <c r="R28" s="26">
        <v>19200</v>
      </c>
      <c r="S28" s="8">
        <f>SUM(G28:R28)</f>
        <v>245400</v>
      </c>
    </row>
    <row r="29" spans="2:20" ht="21.75" thickBot="1" x14ac:dyDescent="0.45">
      <c r="B29" s="45"/>
      <c r="C29" s="18" t="s">
        <v>26</v>
      </c>
      <c r="D29" s="31">
        <f>D27*D28*0.85*9</f>
        <v>1016532</v>
      </c>
      <c r="E29" s="31">
        <f>E27*E28*0.85*3</f>
        <v>338844</v>
      </c>
      <c r="F29" s="32" t="s">
        <v>29</v>
      </c>
      <c r="G29" s="28">
        <f>G27*G28</f>
        <v>293656</v>
      </c>
      <c r="H29" s="28">
        <f t="shared" ref="H29:Q29" si="8">H27*H28</f>
        <v>307714</v>
      </c>
      <c r="I29" s="28">
        <f t="shared" si="8"/>
        <v>357698</v>
      </c>
      <c r="J29" s="28">
        <f t="shared" si="8"/>
        <v>360822</v>
      </c>
      <c r="K29" s="28">
        <f t="shared" si="8"/>
        <v>360822</v>
      </c>
      <c r="L29" s="28">
        <f t="shared" si="8"/>
        <v>346764</v>
      </c>
      <c r="M29" s="28">
        <f t="shared" si="8"/>
        <v>338954</v>
      </c>
      <c r="N29" s="28">
        <f t="shared" si="8"/>
        <v>256168</v>
      </c>
      <c r="O29" s="28">
        <f t="shared" si="8"/>
        <v>298342</v>
      </c>
      <c r="P29" s="28">
        <f t="shared" si="8"/>
        <v>326308</v>
      </c>
      <c r="Q29" s="28">
        <f t="shared" si="8"/>
        <v>333036</v>
      </c>
      <c r="R29" s="28">
        <f>R27*R28</f>
        <v>322944</v>
      </c>
      <c r="S29" s="20">
        <f>SUM(G29:R29)</f>
        <v>3903228</v>
      </c>
    </row>
    <row r="30" spans="2:20" ht="11.25" thickBot="1" x14ac:dyDescent="0.45">
      <c r="B30" s="45"/>
      <c r="C30" s="9" t="s">
        <v>28</v>
      </c>
      <c r="D30" s="10"/>
      <c r="E30" s="10"/>
      <c r="F30" s="11" t="s">
        <v>32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9"/>
      <c r="T30" s="1" t="s">
        <v>11</v>
      </c>
    </row>
    <row r="31" spans="2:20" ht="21" x14ac:dyDescent="0.4">
      <c r="B31" s="45"/>
      <c r="C31" s="7" t="s">
        <v>34</v>
      </c>
      <c r="D31" s="20">
        <f>D30*9</f>
        <v>0</v>
      </c>
      <c r="E31" s="20">
        <f>E30*3</f>
        <v>0</v>
      </c>
      <c r="F31" s="7" t="s">
        <v>35</v>
      </c>
      <c r="G31" s="30">
        <f>G30</f>
        <v>0</v>
      </c>
      <c r="H31" s="30">
        <f t="shared" ref="H31:R31" si="9">H30</f>
        <v>0</v>
      </c>
      <c r="I31" s="30">
        <f t="shared" si="9"/>
        <v>0</v>
      </c>
      <c r="J31" s="30">
        <f t="shared" si="9"/>
        <v>0</v>
      </c>
      <c r="K31" s="30">
        <f t="shared" si="9"/>
        <v>0</v>
      </c>
      <c r="L31" s="30">
        <f t="shared" si="9"/>
        <v>0</v>
      </c>
      <c r="M31" s="30">
        <f t="shared" si="9"/>
        <v>0</v>
      </c>
      <c r="N31" s="30">
        <f t="shared" si="9"/>
        <v>0</v>
      </c>
      <c r="O31" s="30">
        <f t="shared" si="9"/>
        <v>0</v>
      </c>
      <c r="P31" s="30">
        <f t="shared" si="9"/>
        <v>0</v>
      </c>
      <c r="Q31" s="30">
        <f t="shared" si="9"/>
        <v>0</v>
      </c>
      <c r="R31" s="30">
        <f t="shared" si="9"/>
        <v>0</v>
      </c>
      <c r="S31" s="16">
        <f>SUM(G31:R31)</f>
        <v>0</v>
      </c>
      <c r="T31" s="17">
        <f>D29-D31+E29-E31+S29-S31</f>
        <v>5258604</v>
      </c>
    </row>
    <row r="33" spans="2:20" ht="18.75" customHeight="1" x14ac:dyDescent="0.4">
      <c r="C33" s="13" t="s">
        <v>13</v>
      </c>
      <c r="D33" s="13"/>
      <c r="E33" s="55">
        <f>T11+T16+T21+T26+T31</f>
        <v>28321350.43</v>
      </c>
      <c r="F33" s="56"/>
      <c r="G33" s="13" t="s">
        <v>14</v>
      </c>
      <c r="H33" s="50">
        <f>ROUNDDOWN(E33,0)</f>
        <v>28321350</v>
      </c>
      <c r="I33" s="50"/>
      <c r="J33" s="1" t="s">
        <v>15</v>
      </c>
      <c r="K33" s="13" t="s">
        <v>16</v>
      </c>
      <c r="L33" s="51">
        <f>ROUNDDOWN(H33*10/110,0)</f>
        <v>2574668</v>
      </c>
      <c r="M33" s="51"/>
      <c r="N33" s="1" t="s">
        <v>15</v>
      </c>
      <c r="P33" s="22" t="s">
        <v>17</v>
      </c>
      <c r="Q33" s="52">
        <f>H33-L33</f>
        <v>25746682</v>
      </c>
      <c r="R33" s="52"/>
      <c r="S33" s="52"/>
      <c r="T33" s="23" t="s">
        <v>15</v>
      </c>
    </row>
    <row r="34" spans="2:20" x14ac:dyDescent="0.4">
      <c r="F34" s="1" t="s">
        <v>18</v>
      </c>
      <c r="L34" s="1" t="s">
        <v>19</v>
      </c>
      <c r="Q34" s="1" t="s">
        <v>20</v>
      </c>
      <c r="S34" s="21" t="s">
        <v>21</v>
      </c>
    </row>
    <row r="36" spans="2:20" x14ac:dyDescent="0.4">
      <c r="B36" s="1" t="s">
        <v>22</v>
      </c>
    </row>
    <row r="37" spans="2:20" x14ac:dyDescent="0.4">
      <c r="B37" s="41" t="s">
        <v>42</v>
      </c>
    </row>
    <row r="38" spans="2:20" x14ac:dyDescent="0.4">
      <c r="B38" s="1" t="s">
        <v>23</v>
      </c>
    </row>
    <row r="39" spans="2:20" x14ac:dyDescent="0.4">
      <c r="B39" s="1" t="s">
        <v>25</v>
      </c>
    </row>
    <row r="40" spans="2:20" x14ac:dyDescent="0.4">
      <c r="B40" s="1" t="s">
        <v>24</v>
      </c>
    </row>
  </sheetData>
  <mergeCells count="13">
    <mergeCell ref="L33:M33"/>
    <mergeCell ref="Q33:S33"/>
    <mergeCell ref="B17:B21"/>
    <mergeCell ref="B22:B26"/>
    <mergeCell ref="B27:B31"/>
    <mergeCell ref="E33:F33"/>
    <mergeCell ref="H33:I33"/>
    <mergeCell ref="B12:B16"/>
    <mergeCell ref="B5:B6"/>
    <mergeCell ref="B7:B11"/>
    <mergeCell ref="A2:T2"/>
    <mergeCell ref="C5:E5"/>
    <mergeCell ref="F5:S5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内訳書（記入例）</vt:lpstr>
      <vt:lpstr>'内訳書（記入例）'!Print_Area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2024-01-24T02:27:32Z</cp:lastPrinted>
  <dcterms:created xsi:type="dcterms:W3CDTF">2020-01-24T06:40:51Z</dcterms:created>
  <dcterms:modified xsi:type="dcterms:W3CDTF">2024-12-04T05:42:32Z</dcterms:modified>
</cp:coreProperties>
</file>