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15" yWindow="6210" windowWidth="20730" windowHeight="5055" tabRatio="7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CR7" i="11" l="1"/>
  <c r="CR102" i="11" s="1"/>
  <c r="CM7" i="11"/>
  <c r="CH7" i="11"/>
  <c r="AU88" i="11"/>
  <c r="AP88" i="11"/>
  <c r="AP74" i="11"/>
  <c r="AP73" i="11"/>
  <c r="AF88" i="11"/>
  <c r="AF75" i="11"/>
  <c r="AF74" i="11"/>
  <c r="AF73" i="11"/>
  <c r="AF71" i="11"/>
  <c r="AF70" i="11"/>
  <c r="AF69" i="11"/>
  <c r="AF68" i="11"/>
  <c r="AP31" i="11"/>
  <c r="AA75" i="11"/>
  <c r="V75" i="11"/>
  <c r="Q75" i="11"/>
  <c r="AK74" i="11"/>
  <c r="AA74" i="11"/>
  <c r="V74" i="11"/>
  <c r="Q74" i="11"/>
  <c r="AU73" i="11"/>
  <c r="AK73" i="11" l="1"/>
  <c r="AA73" i="11"/>
  <c r="V73" i="11"/>
  <c r="Q73" i="11"/>
  <c r="Q72" i="11"/>
  <c r="V72" i="11"/>
  <c r="AA72" i="11"/>
  <c r="AF72" i="11" s="1"/>
  <c r="AK71" i="11" l="1"/>
  <c r="AA71" i="11"/>
  <c r="V71" i="11"/>
  <c r="Q71" i="11"/>
  <c r="AK70" i="11"/>
  <c r="AA70" i="11"/>
  <c r="V70" i="11"/>
  <c r="Q70" i="11"/>
  <c r="AK69" i="11"/>
  <c r="AA69" i="11"/>
  <c r="V69" i="11"/>
  <c r="Q69" i="11"/>
  <c r="AK68" i="11"/>
  <c r="AA68" i="11"/>
  <c r="V68" i="11"/>
  <c r="Q68" i="11"/>
  <c r="AP63" i="11" l="1"/>
  <c r="AU63" i="11" s="1"/>
  <c r="AU32" i="11"/>
  <c r="AU31" i="11"/>
  <c r="AP32" i="11"/>
  <c r="AK32" i="11" l="1"/>
  <c r="AK31" i="11"/>
  <c r="AK30" i="11"/>
  <c r="AK29" i="11"/>
  <c r="AK28" i="11"/>
  <c r="V32" i="11"/>
  <c r="Q32" i="11"/>
  <c r="V31" i="11"/>
  <c r="Q31" i="11"/>
  <c r="V30" i="11"/>
  <c r="Q30" i="11"/>
  <c r="V29" i="11"/>
  <c r="Q29" i="11"/>
  <c r="V28" i="11"/>
  <c r="Q28" i="11"/>
  <c r="AA28" i="11" s="1"/>
  <c r="Q23" i="11"/>
  <c r="AP7" i="11"/>
  <c r="AP23" i="11" s="1"/>
  <c r="AK7" i="11"/>
  <c r="V7" i="11"/>
  <c r="V23" i="11" s="1"/>
  <c r="Q7" i="11"/>
  <c r="AA7" i="11" l="1"/>
  <c r="AA23" i="11" s="1"/>
  <c r="AA30" i="11"/>
  <c r="AA32" i="11"/>
  <c r="AA29"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C34" i="9"/>
  <c r="U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c r="BW35" i="9" s="1"/>
  <c r="BW36" i="9" s="1"/>
  <c r="BW37" i="9" s="1"/>
  <c r="BW38" i="9" s="1"/>
  <c r="BW39" i="9" s="1"/>
  <c r="BW40" i="9" s="1"/>
  <c r="BW41" i="9" s="1"/>
  <c r="CO34" i="9" l="1"/>
</calcChain>
</file>

<file path=xl/sharedStrings.xml><?xml version="1.0" encoding="utf-8"?>
<sst xmlns="http://schemas.openxmlformats.org/spreadsheetml/2006/main" count="1070" uniqueCount="564">
  <si>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</si>
  <si>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</si>
  <si>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</si>
  <si>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</si>
  <si>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</si>
  <si>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</si>
  <si>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</si>
  <si>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</si>
  <si>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</si>
  <si>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</si>
  <si>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</si>
  <si>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</si>
  <si>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</si>
  <si>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</si>
  <si>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</si>
  <si>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</si>
  <si>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</si>
  <si>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</si>
  <si>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</si>
  <si>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</si>
  <si>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</si>
  <si>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</si>
  <si>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</si>
  <si>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</si>
  <si>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</si>
  <si>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</si>
  <si>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</si>
  <si>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</si>
  <si>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</si>
  <si>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</si>
  <si>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</si>
  <si>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</si>
  <si>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</si>
  <si>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</si>
  <si>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</si>
  <si>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</si>
  <si>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</si>
  <si>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</si>
  <si>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</si>
  <si>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</si>
  <si>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</si>
  <si>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</si>
  <si>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</si>
  <si>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</si>
  <si>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</si>
  <si>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</si>
  <si>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</si>
  <si>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</si>
  <si>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</si>
  <si>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</si>
  <si>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</si>
  <si>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</si>
  <si>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</si>
  <si>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</si>
  <si>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</si>
  <si>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</si>
  <si>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</si>
  <si>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</si>
  <si>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</si>
  <si>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</si>
  <si>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</si>
  <si>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</si>
  <si>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</si>
  <si>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</si>
  <si>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</si>
  <si>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</si>
  <si>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</si>
  <si>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</si>
  <si>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</si>
  <si>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</si>
  <si>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</si>
  <si>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</si>
  <si>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</si>
  <si>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</si>
  <si>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</si>
  <si>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</si>
  <si>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</si>
  <si>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</si>
  <si>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</si>
  <si>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</si>
  <si>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</si>
  <si>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</si>
  <si>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</si>
  <si>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</si>
  <si>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</si>
  <si>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</si>
  <si>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</si>
  <si>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</si>
  <si>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</si>
  <si>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</si>
  <si>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</si>
  <si>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</si>
  <si>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</si>
  <si>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</si>
  <si>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</si>
  <si>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</si>
  <si>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</si>
  <si>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</si>
  <si>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</si>
  <si>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</si>
  <si>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</si>
  <si>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</si>
  <si>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</si>
  <si>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</si>
  <si>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</si>
  <si>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</si>
  <si>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</si>
  <si>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</si>
  <si>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</si>
  <si>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</si>
  <si>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</si>
  <si>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</si>
  <si>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</si>
  <si>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</si>
  <si>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</si>
  <si>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</si>
  <si>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</si>
  <si>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</si>
  <si>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</si>
  <si>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</si>
  <si>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</si>
  <si>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</si>
  <si>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</si>
  <si>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</si>
  <si>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</si>
  <si>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</si>
  <si>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</si>
  <si>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</si>
  <si>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</si>
  <si>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</si>
  <si>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</si>
  <si>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</si>
  <si>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</si>
  <si>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</si>
  <si>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</si>
  <si>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</si>
  <si>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</si>
  <si>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</si>
  <si>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</si>
  <si>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</si>
  <si>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</si>
  <si>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</si>
  <si>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</si>
  <si>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</si>
  <si>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</si>
  <si>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</si>
  <si>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</si>
  <si>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</si>
  <si>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</si>
  <si>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</si>
  <si>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</si>
  <si>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</si>
  <si>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</si>
  <si>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</si>
  <si>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</si>
  <si>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</si>
  <si>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</si>
  <si>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</si>
  <si>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</si>
  <si>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</si>
  <si>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</si>
  <si>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</si>
  <si>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</si>
  <si>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</si>
  <si>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</si>
  <si>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</si>
  <si>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</si>
  <si>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</si>
  <si>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</si>
  <si>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</si>
  <si>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</si>
  <si>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</si>
  <si>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</si>
  <si>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</si>
  <si>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</si>
  <si>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</si>
  <si>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</si>
  <si>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</si>
  <si>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</si>
  <si>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</si>
  <si>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</si>
  <si>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</si>
  <si>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</si>
  <si>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</si>
  <si>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</si>
  <si>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</si>
  <si>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</si>
  <si>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</si>
  <si>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</si>
  <si>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</si>
  <si>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</si>
  <si>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</si>
  <si>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</si>
  <si>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</si>
  <si>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</si>
  <si>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</si>
  <si>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</si>
  <si>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</si>
  <si>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</si>
  <si>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</si>
  <si>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</si>
  <si>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</si>
  <si>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</si>
  <si>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</si>
  <si>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</si>
  <si>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</si>
  <si>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</si>
  <si>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</si>
  <si>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</si>
  <si>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</si>
  <si>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</si>
  <si>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</si>
  <si>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</si>
  <si>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</si>
  <si>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</si>
  <si>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</si>
  <si>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</si>
  <si>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</si>
  <si>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</si>
  <si>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</si>
  <si>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</si>
  <si>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</si>
  <si>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</si>
  <si>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</si>
  <si>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</si>
  <si>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</si>
  <si>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</si>
  <si>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</si>
  <si>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</si>
  <si>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</si>
  <si>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</si>
  <si>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</si>
  <si>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</si>
  <si>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</si>
  <si>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</si>
  <si>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</si>
  <si>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</si>
  <si>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</si>
  <si>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</si>
  <si>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</si>
  <si>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</si>
  <si>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</si>
  <si>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</si>
  <si>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</si>
  <si>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</si>
  <si>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</si>
  <si>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</si>
  <si>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</si>
  <si>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</si>
  <si>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</si>
  <si>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</si>
  <si>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</si>
  <si>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</si>
  <si>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</si>
  <si>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</si>
  <si>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</si>
  <si>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</si>
  <si>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</si>
  <si>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</si>
  <si>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</si>
  <si>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</si>
  <si>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</si>
  <si>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</si>
  <si>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</si>
  <si>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</si>
  <si>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</si>
  <si>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</si>
  <si>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</si>
  <si>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</si>
  <si>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</si>
  <si>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</si>
  <si>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</si>
  <si>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</si>
  <si>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</si>
  <si>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</si>
  <si>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</si>
  <si>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</si>
  <si>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</si>
  <si>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</si>
  <si>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</si>
  <si>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</si>
  <si>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</si>
  <si>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</si>
  <si>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</si>
  <si>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</si>
  <si>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</si>
  <si>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</si>
  <si>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</si>
  <si>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</si>
  <si>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</si>
  <si>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</si>
  <si>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</si>
  <si>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</si>
  <si>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</si>
  <si>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</si>
  <si>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</si>
  <si>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</si>
  <si>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</si>
  <si>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</si>
  <si>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</si>
  <si>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</si>
  <si>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</si>
  <si>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</si>
  <si>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</si>
  <si>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</si>
  <si>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</si>
  <si>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</si>
  <si>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</si>
  <si>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</si>
  <si>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</si>
  <si>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</si>
  <si>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</si>
  <si>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</si>
  <si>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</si>
  <si>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</si>
  <si>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</si>
  <si>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</si>
  <si>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</si>
  <si>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</si>
  <si>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</si>
  <si>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</si>
  <si>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</si>
  <si>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</si>
  <si>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</si>
  <si>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</si>
  <si>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</si>
  <si>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</si>
  <si>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</si>
  <si>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</si>
  <si>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</si>
  <si>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</si>
  <si>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</si>
  <si>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</si>
  <si>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</si>
  <si>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</si>
  <si>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</si>
  <si>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</si>
  <si>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</si>
  <si>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</si>
  <si>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</si>
  <si>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</si>
  <si>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</si>
  <si>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</si>
  <si>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</si>
  <si>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</si>
  <si>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</si>
  <si>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</si>
  <si>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</si>
  <si>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</si>
  <si>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</si>
  <si>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</si>
  <si>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</si>
  <si>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</si>
  <si>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</si>
  <si>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</si>
  <si>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</si>
  <si>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</si>
  <si>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</si>
  <si>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</si>
  <si>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</si>
  <si>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</si>
  <si>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</si>
  <si>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</si>
  <si>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</si>
  <si>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</si>
  <si>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</si>
  <si>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</si>
  <si>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</si>
  <si>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</si>
  <si>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</si>
  <si>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</si>
  <si>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</si>
  <si>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</si>
  <si>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</si>
  <si>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</si>
  <si>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</si>
  <si>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</si>
  <si>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</si>
  <si>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</si>
  <si>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</si>
  <si>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</si>
  <si>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</si>
  <si>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</si>
  <si>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</si>
  <si>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</si>
  <si>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</si>
  <si>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</si>
  <si>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</si>
  <si>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</si>
  <si>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</si>
  <si>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</si>
  <si>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</si>
  <si>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</si>
  <si>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</si>
  <si>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</si>
  <si>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</si>
  <si>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</si>
  <si>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</si>
  <si>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</si>
  <si>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</si>
  <si>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</si>
  <si>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</si>
  <si>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</si>
  <si>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</si>
  <si>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</si>
  <si>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</si>
  <si>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</si>
  <si>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</si>
  <si>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</si>
  <si>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</si>
  <si>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</si>
  <si>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</si>
  <si>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</si>
  <si>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</si>
  <si>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</si>
  <si>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</si>
  <si>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</si>
  <si>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</si>
  <si>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</si>
  <si>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</si>
  <si>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</si>
  <si>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</si>
  <si>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</si>
  <si>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</si>
  <si>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</si>
  <si>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</si>
  <si>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</si>
  <si>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</si>
  <si>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</si>
  <si>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</si>
  <si>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</si>
  <si>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</si>
  <si>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</si>
  <si>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</si>
  <si>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</si>
  <si>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</si>
  <si>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</si>
  <si>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</si>
  <si>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</si>
  <si>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</si>
  <si>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</si>
  <si>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</si>
  <si>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</si>
  <si>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</si>
  <si>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</si>
  <si>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</si>
  <si>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</si>
  <si>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</si>
  <si>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</si>
  <si>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</si>
  <si>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</si>
  <si>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</si>
  <si>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</si>
  <si>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</si>
  <si>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</si>
  <si>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</si>
  <si>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</si>
  <si>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</si>
  <si>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</si>
  <si>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</si>
  <si>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</si>
  <si>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</si>
  <si>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</si>
  <si>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</si>
  <si>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</si>
  <si>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</si>
  <si>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</si>
  <si>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</si>
  <si>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</si>
  <si>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</si>
  <si>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</si>
  <si>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</si>
  <si>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</si>
  <si>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</si>
  <si>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</si>
  <si>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</si>
  <si>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</si>
  <si>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</si>
  <si>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</si>
  <si>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</si>
  <si>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</si>
  <si>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</si>
  <si>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</si>
  <si>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</si>
  <si>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</si>
  <si>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</si>
  <si>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</si>
  <si>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</si>
  <si>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</si>
  <si>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</si>
  <si>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</si>
  <si>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</si>
  <si>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</si>
  <si>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</si>
  <si>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</si>
  <si>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</si>
  <si>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</si>
  <si>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</si>
  <si>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</si>
  <si>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</si>
  <si>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</si>
  <si>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</si>
  <si>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</si>
  <si>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</si>
  <si>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</si>
  <si>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</si>
  <si>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</si>
  <si>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</si>
  <si>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</si>
  <si>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</si>
  <si>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</si>
  <si>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</si>
  <si>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</si>
  <si>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</si>
  <si>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</si>
  <si>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</si>
  <si>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</si>
  <si>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</si>
  <si>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</si>
  <si>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</si>
  <si>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</si>
  <si>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</si>
  <si>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</si>
  <si>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</si>
  <si>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</si>
  <si>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</si>
  <si>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</si>
  <si>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</si>
  <si>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</si>
  <si>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</si>
  <si>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</si>
  <si>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22.78</t>
  </si>
  <si>
    <t>▲ 15.72</t>
  </si>
  <si>
    <t>▲ 12.13</t>
  </si>
  <si>
    <t>一般会計</t>
  </si>
  <si>
    <t>国民健康保険事業特別会計</t>
  </si>
  <si>
    <t>介護保険特別会計</t>
  </si>
  <si>
    <t>簡易水道事業特別会計</t>
  </si>
  <si>
    <t>農業集落排水事業特別会計</t>
  </si>
  <si>
    <t>後期高齢者医療特別会計</t>
  </si>
  <si>
    <t>その他会計（赤字）</t>
  </si>
  <si>
    <t>その他会計（黒字）</t>
  </si>
  <si>
    <t>青森県後期高齢者医療広域連合(一般会計)</t>
  </si>
  <si>
    <t>青森県後期高齢者医療広域連合(特別会計)</t>
  </si>
  <si>
    <t>青森県市町村総合事務組合(一般会計)</t>
  </si>
  <si>
    <t>津軽広域連合(一般会計)</t>
  </si>
  <si>
    <t>青森県交通災害共済組合(特別会計)</t>
  </si>
  <si>
    <t>弘前地区消防事務組合(一般会計)</t>
  </si>
  <si>
    <t>弘前地区環境整備事務組合(一般会計)</t>
  </si>
  <si>
    <t>青森県市町村退職手当組合(一般会計)</t>
  </si>
  <si>
    <t>ブナの里白神公社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</si>
  <si>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</si>
  <si>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</si>
  <si>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</si>
  <si>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</si>
  <si>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</si>
  <si>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</si>
  <si>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</si>
  <si>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</si>
  <si>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</si>
  <si>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</si>
  <si>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の数値は皆無であるが、有形固定資産減価償却率は類似団体平均よりも高い。要因としては、道路、橋りょうの有形固定資産減価償却率が７５％以上となっていることなどが挙げられる。公共施設等総合管理計画に基づき、今後、老朽化対策に積極的に取り組んでいくことが必要である。</t>
    <rPh sb="1" eb="3">
      <t>ショウライ</t>
    </rPh>
    <rPh sb="3" eb="5">
      <t>フタン</t>
    </rPh>
    <rPh sb="5" eb="7">
      <t>ヒリツ</t>
    </rPh>
    <rPh sb="8" eb="10">
      <t>スウチ</t>
    </rPh>
    <rPh sb="11" eb="13">
      <t>カイム</t>
    </rPh>
    <rPh sb="18" eb="20">
      <t>ユウケイ</t>
    </rPh>
    <rPh sb="20" eb="22">
      <t>コテイ</t>
    </rPh>
    <rPh sb="22" eb="24">
      <t>シサン</t>
    </rPh>
    <rPh sb="24" eb="26">
      <t>ゲンカ</t>
    </rPh>
    <rPh sb="26" eb="28">
      <t>ショウキャク</t>
    </rPh>
    <rPh sb="28" eb="29">
      <t>リツ</t>
    </rPh>
    <rPh sb="30" eb="32">
      <t>ルイジ</t>
    </rPh>
    <rPh sb="32" eb="34">
      <t>ダンタイ</t>
    </rPh>
    <rPh sb="34" eb="36">
      <t>ヘイキン</t>
    </rPh>
    <rPh sb="39" eb="40">
      <t>タカ</t>
    </rPh>
    <rPh sb="42" eb="44">
      <t>ヨウイン</t>
    </rPh>
    <rPh sb="49" eb="51">
      <t>ドウロ</t>
    </rPh>
    <rPh sb="52" eb="53">
      <t>キョウ</t>
    </rPh>
    <rPh sb="72" eb="74">
      <t>イジョウ</t>
    </rPh>
    <rPh sb="85" eb="86">
      <t>ア</t>
    </rPh>
    <rPh sb="91" eb="93">
      <t>コウキョウ</t>
    </rPh>
    <rPh sb="93" eb="95">
      <t>シセツ</t>
    </rPh>
    <rPh sb="95" eb="96">
      <t>トウ</t>
    </rPh>
    <rPh sb="96" eb="98">
      <t>ソウゴウ</t>
    </rPh>
    <rPh sb="98" eb="100">
      <t>カンリ</t>
    </rPh>
    <rPh sb="100" eb="102">
      <t>ケイカク</t>
    </rPh>
    <rPh sb="103" eb="104">
      <t>モト</t>
    </rPh>
    <rPh sb="107" eb="109">
      <t>コンゴ</t>
    </rPh>
    <rPh sb="110" eb="113">
      <t>ロウキュウカ</t>
    </rPh>
    <rPh sb="113" eb="115">
      <t>タイサク</t>
    </rPh>
    <rPh sb="116" eb="119">
      <t>セッキョクテキ</t>
    </rPh>
    <rPh sb="120" eb="121">
      <t>ト</t>
    </rPh>
    <rPh sb="122" eb="123">
      <t>ク</t>
    </rPh>
    <rPh sb="130" eb="132">
      <t>ヒツヨウ</t>
    </rPh>
    <phoneticPr fontId="5"/>
  </si>
  <si>
    <t>　将来負担比率の数値は皆無であるが、実質公債費比率は類似団体と比較して高い水準にあり、近年横ばいとなっているが、平成２８年度からの大型事業に際し発行した地方債の償還が平成３２年度から始まり、実質公債費比率が上昇していくことが考えられるため、これまで以上に公債費の適正化に取り組んでいく必要がある。</t>
    <rPh sb="18" eb="20">
      <t>ジッシツ</t>
    </rPh>
    <rPh sb="20" eb="23">
      <t>コウサイヒ</t>
    </rPh>
    <rPh sb="23" eb="25">
      <t>ヒリツ</t>
    </rPh>
    <rPh sb="26" eb="28">
      <t>ルイジ</t>
    </rPh>
    <rPh sb="28" eb="30">
      <t>ダンタイ</t>
    </rPh>
    <rPh sb="31" eb="33">
      <t>ヒカク</t>
    </rPh>
    <rPh sb="35" eb="36">
      <t>タカ</t>
    </rPh>
    <rPh sb="37" eb="39">
      <t>スイジュン</t>
    </rPh>
    <rPh sb="43" eb="45">
      <t>キンネン</t>
    </rPh>
    <rPh sb="45" eb="46">
      <t>ヨコ</t>
    </rPh>
    <rPh sb="56" eb="58">
      <t>ヘイセイ</t>
    </rPh>
    <rPh sb="60" eb="62">
      <t>ネンド</t>
    </rPh>
    <rPh sb="65" eb="67">
      <t>オオガタ</t>
    </rPh>
    <rPh sb="67" eb="69">
      <t>ジギョウ</t>
    </rPh>
    <rPh sb="70" eb="71">
      <t>サイ</t>
    </rPh>
    <rPh sb="72" eb="74">
      <t>ハッコウ</t>
    </rPh>
    <rPh sb="76" eb="79">
      <t>チホウサイ</t>
    </rPh>
    <rPh sb="80" eb="82">
      <t>ショウカン</t>
    </rPh>
    <rPh sb="83" eb="85">
      <t>ヘイセイ</t>
    </rPh>
    <rPh sb="87" eb="89">
      <t>ネンド</t>
    </rPh>
    <rPh sb="91" eb="92">
      <t>ハジ</t>
    </rPh>
    <rPh sb="95" eb="97">
      <t>ジッシツ</t>
    </rPh>
    <rPh sb="97" eb="100">
      <t>コウサイヒ</t>
    </rPh>
    <rPh sb="100" eb="102">
      <t>ヒリツ</t>
    </rPh>
    <rPh sb="103" eb="105">
      <t>ジョウショウ</t>
    </rPh>
    <rPh sb="112" eb="113">
      <t>カンガ</t>
    </rPh>
    <rPh sb="124" eb="126">
      <t>イジョウ</t>
    </rPh>
    <rPh sb="127" eb="129">
      <t>コウサイ</t>
    </rPh>
    <rPh sb="129" eb="130">
      <t>ヒ</t>
    </rPh>
    <rPh sb="131" eb="134">
      <t>テキセイカ</t>
    </rPh>
    <rPh sb="135" eb="136">
      <t>ト</t>
    </rPh>
    <rPh sb="137" eb="138">
      <t>ク</t>
    </rPh>
    <rPh sb="142" eb="144">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</si>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</sst>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7694-42CC-92C4-98ED86D841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215326</c:v>
                </c:pt>
                <c:pt idx="1">
                  <c:v>377542</c:v>
                </c:pt>
                <c:pt idx="2">
                  <c:v>162702</c:v>
                </c:pt>
                <c:pt idx="3">
                  <c:v>337418</c:v>
                </c:pt>
                <c:pt idx="4">
                  <c:v>530331</c:v>
                </c:pt>
              </c:numCache>
            </c:numRef>
          </c:val>
          <c:smooth val="0"/>
          <c:extLst>
            <c:ext xmlns:c16="http://schemas.microsoft.com/office/drawing/2014/chart" uri="{C3380CC4-5D6E-409C-BE32-E72D297353CC}">
              <c16:uniqueId val="{00000001-7694-42CC-92C4-98ED86D841D5}"/>
            </c:ext>
          </c:extLst>
        </c:ser>
        <c:dLbls>
          <c:showLegendKey val="0"/>
          <c:showVal val="0"/>
          <c:showCatName val="0"/>
          <c:showSerName val="0"/>
          <c:showPercent val="0"/>
          <c:showBubbleSize val="0"/>
        </c:dLbls>
        <c:marker val="1"/>
        <c:smooth val="0"/>
        <c:axId val="83461248"/>
        <c:axId val="83463168"/>
      </c:lineChart>
      <c:catAx>
        <c:axId val="8346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63168"/>
        <c:crosses val="autoZero"/>
        <c:auto val="1"/>
        <c:lblAlgn val="ctr"/>
        <c:lblOffset val="100"/>
        <c:tickLblSkip val="1"/>
        <c:tickMarkSkip val="1"/>
        <c:noMultiLvlLbl val="0"/>
      </c:catAx>
      <c:valAx>
        <c:axId val="834631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6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3.82</c:v>
                </c:pt>
                <c:pt idx="1">
                  <c:v>3.7</c:v>
                </c:pt>
                <c:pt idx="2">
                  <c:v>5.24</c:v>
                </c:pt>
                <c:pt idx="3">
                  <c:v>5.19</c:v>
                </c:pt>
                <c:pt idx="4">
                  <c:v>5.56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137.09</c:v>
                </c:pt>
                <c:pt idx="1">
                  <c:v>153.69999999999999</c:v>
                </c:pt>
                <c:pt idx="2">
                  <c:v>152.12</c:v>
                </c:pt>
                <c:pt idx="3">
                  <c:v>134.43</c:v>
                </c:pt>
                <c:pt idx="4">
                  <c:v>135.85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153856"/>
        <c:axId val="10615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9.9499999999999993</c:v>
                </c:pt>
                <c:pt idx="1">
                  <c:v>13.33</c:v>
                </c:pt>
                <c:pt idx="2">
                  <c:v>-22.78</c:v>
                </c:pt>
                <c:pt idx="3">
                  <c:v>-15.72</c:v>
                </c:pt>
                <c:pt idx="4">
                  <c:v>-12.13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153856"/>
        <c:axId val="106156032"/>
      </c:lineChart>
      <c:catAx>
        <c:axId val="1061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56032"/>
        <c:crosses val="autoZero"/>
        <c:auto val="1"/>
        <c:lblAlgn val="ctr"/>
        <c:lblOffset val="100"/>
        <c:tickLblSkip val="1"/>
        <c:tickMarkSkip val="1"/>
        <c:noMultiLvlLbl val="0"/>
      </c:catAx>
      <c:valAx>
        <c:axId val="10615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0.1</c:v>
                </c:pt>
                <c:pt idx="4">
                  <c:v>#N/A</c:v>
                </c:pt>
                <c:pt idx="5">
                  <c:v>0.04</c:v>
                </c:pt>
                <c:pt idx="6">
                  <c:v>#N/A</c:v>
                </c:pt>
                <c:pt idx="7">
                  <c:v>0</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0.18</c:v>
                </c:pt>
                <c:pt idx="4">
                  <c:v>#N/A</c:v>
                </c:pt>
                <c:pt idx="5">
                  <c:v>7.0000000000000007E-2</c:v>
                </c:pt>
                <c:pt idx="6">
                  <c:v>#N/A</c:v>
                </c:pt>
                <c:pt idx="7">
                  <c:v>0.04</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0.06</c:v>
                </c:pt>
                <c:pt idx="4">
                  <c:v>#N/A</c:v>
                </c:pt>
                <c:pt idx="5">
                  <c:v>0.08</c:v>
                </c:pt>
                <c:pt idx="6">
                  <c:v>#N/A</c:v>
                </c:pt>
                <c:pt idx="7">
                  <c:v>0.08</c:v>
                </c:pt>
                <c:pt idx="8">
                  <c:v>#N/A</c:v>
                </c:pt>
                <c:pt idx="9">
                  <c:v>0.06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0.12</c:v>
                </c:pt>
                <c:pt idx="2">
                  <c:v>#N/A</c:v>
                </c:pt>
                <c:pt idx="3">
                  <c:v>0.08</c:v>
                </c:pt>
                <c:pt idx="4">
                  <c:v>#N/A</c:v>
                </c:pt>
                <c:pt idx="5">
                  <c:v>0.35</c:v>
                </c:pt>
                <c:pt idx="6">
                  <c:v>#N/A</c:v>
                </c:pt>
                <c:pt idx="7">
                  <c:v>0.13</c:v>
                </c:pt>
                <c:pt idx="8">
                  <c:v>#N/A</c:v>
                </c:pt>
                <c:pt idx="9">
                  <c:v>0.25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3.82</c:v>
                </c:pt>
                <c:pt idx="2">
                  <c:v>#N/A</c:v>
                </c:pt>
                <c:pt idx="3">
                  <c:v>3.7</c:v>
                </c:pt>
                <c:pt idx="4">
                  <c:v>#N/A</c:v>
                </c:pt>
                <c:pt idx="5">
                  <c:v>5.23</c:v>
                </c:pt>
                <c:pt idx="6">
                  <c:v>#N/A</c:v>
                </c:pt>
                <c:pt idx="7">
                  <c:v>5.18</c:v>
                </c:pt>
                <c:pt idx="8">
                  <c:v>#N/A</c:v>
                </c:pt>
                <c:pt idx="9">
                  <c:v>5.55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926080"/>
        <c:axId val="106927616"/>
      </c:barChart>
      <c:catAx>
        <c:axId val="1069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27616"/>
        <c:crosses val="autoZero"/>
        <c:auto val="1"/>
        <c:lblAlgn val="ctr"/>
        <c:lblOffset val="100"/>
        <c:tickLblSkip val="1"/>
        <c:tickMarkSkip val="1"/>
        <c:noMultiLvlLbl val="0"/>
      </c:catAx>
      <c:valAx>
        <c:axId val="10692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2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265</c:v>
                </c:pt>
                <c:pt idx="5">
                  <c:v>273</c:v>
                </c:pt>
                <c:pt idx="8">
                  <c:v>278</c:v>
                </c:pt>
                <c:pt idx="11">
                  <c:v>255</c:v>
                </c:pt>
                <c:pt idx="14">
                  <c:v>216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5</c:v>
                </c:pt>
                <c:pt idx="6">
                  <c:v>5</c:v>
                </c:pt>
                <c:pt idx="9">
                  <c:v>26</c:v>
                </c:pt>
                <c:pt idx="12">
                  <c:v>23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5</c:v>
                </c:pt>
                <c:pt idx="6">
                  <c:v>5</c:v>
                </c:pt>
                <c:pt idx="9">
                  <c:v>5</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117</c:v>
                </c:pt>
                <c:pt idx="3">
                  <c:v>114</c:v>
                </c:pt>
                <c:pt idx="6">
                  <c:v>115</c:v>
                </c:pt>
                <c:pt idx="9">
                  <c:v>114</c:v>
                </c:pt>
                <c:pt idx="12">
                  <c:v>113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281</c:v>
                </c:pt>
                <c:pt idx="3">
                  <c:v>282</c:v>
                </c:pt>
                <c:pt idx="6">
                  <c:v>283</c:v>
                </c:pt>
                <c:pt idx="9">
                  <c:v>243</c:v>
                </c:pt>
                <c:pt idx="12">
                  <c:v>206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8330112"/>
        <c:axId val="10661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c:v>
                </c:pt>
                <c:pt idx="2">
                  <c:v>#N/A</c:v>
                </c:pt>
                <c:pt idx="3">
                  <c:v>#N/A</c:v>
                </c:pt>
                <c:pt idx="4">
                  <c:v>133</c:v>
                </c:pt>
                <c:pt idx="5">
                  <c:v>#N/A</c:v>
                </c:pt>
                <c:pt idx="6">
                  <c:v>#N/A</c:v>
                </c:pt>
                <c:pt idx="7">
                  <c:v>130</c:v>
                </c:pt>
                <c:pt idx="8">
                  <c:v>#N/A</c:v>
                </c:pt>
                <c:pt idx="9">
                  <c:v>#N/A</c:v>
                </c:pt>
                <c:pt idx="10">
                  <c:v>133</c:v>
                </c:pt>
                <c:pt idx="11">
                  <c:v>#N/A</c:v>
                </c:pt>
                <c:pt idx="12">
                  <c:v>#N/A</c:v>
                </c:pt>
                <c:pt idx="13">
                  <c:v>130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8330112"/>
        <c:axId val="106611072"/>
      </c:lineChart>
      <c:catAx>
        <c:axId val="783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1072"/>
        <c:crosses val="autoZero"/>
        <c:auto val="1"/>
        <c:lblAlgn val="ctr"/>
        <c:lblOffset val="100"/>
        <c:tickLblSkip val="1"/>
        <c:tickMarkSkip val="1"/>
        <c:noMultiLvlLbl val="0"/>
      </c:catAx>
      <c:valAx>
        <c:axId val="1066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2292</c:v>
                </c:pt>
                <c:pt idx="5">
                  <c:v>2184</c:v>
                </c:pt>
                <c:pt idx="8">
                  <c:v>2041</c:v>
                </c:pt>
                <c:pt idx="11">
                  <c:v>1941</c:v>
                </c:pt>
                <c:pt idx="14">
                  <c:v>2221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94</c:v>
                </c:pt>
                <c:pt idx="5">
                  <c:v>65</c:v>
                </c:pt>
                <c:pt idx="8">
                  <c:v>45</c:v>
                </c:pt>
                <c:pt idx="11">
                  <c:v>26</c:v>
                </c:pt>
                <c:pt idx="14">
                  <c:v>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2434</c:v>
                </c:pt>
                <c:pt idx="5">
                  <c:v>2658</c:v>
                </c:pt>
                <c:pt idx="8">
                  <c:v>2370</c:v>
                </c:pt>
                <c:pt idx="11">
                  <c:v>2153</c:v>
                </c:pt>
                <c:pt idx="14">
                  <c:v>2047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148</c:v>
                </c:pt>
                <c:pt idx="3">
                  <c:v>249</c:v>
                </c:pt>
                <c:pt idx="6">
                  <c:v>224</c:v>
                </c:pt>
                <c:pt idx="9">
                  <c:v>187</c:v>
                </c:pt>
                <c:pt idx="12">
                  <c:v>166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c:v>
                </c:pt>
                <c:pt idx="3">
                  <c:v>18</c:v>
                </c:pt>
                <c:pt idx="6">
                  <c:v>16</c:v>
                </c:pt>
                <c:pt idx="9">
                  <c:v>13</c:v>
                </c:pt>
                <c:pt idx="12">
                  <c:v>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1526</c:v>
                </c:pt>
                <c:pt idx="3">
                  <c:v>1524</c:v>
                </c:pt>
                <c:pt idx="6">
                  <c:v>1492</c:v>
                </c:pt>
                <c:pt idx="9">
                  <c:v>1496</c:v>
                </c:pt>
                <c:pt idx="12">
                  <c:v>1605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10</c:v>
                </c:pt>
                <c:pt idx="6">
                  <c:v>5</c:v>
                </c:pt>
                <c:pt idx="9">
                  <c:v>123</c:v>
                </c:pt>
                <c:pt idx="12">
                  <c:v>102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2052</c:v>
                </c:pt>
                <c:pt idx="3">
                  <c:v>1903</c:v>
                </c:pt>
                <c:pt idx="6">
                  <c:v>1735</c:v>
                </c:pt>
                <c:pt idx="9">
                  <c:v>1605</c:v>
                </c:pt>
                <c:pt idx="12">
                  <c:v>1856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6548224"/>
        <c:axId val="10702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6548224"/>
        <c:axId val="107029632"/>
      </c:lineChart>
      <c:catAx>
        <c:axId val="106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29632"/>
        <c:crosses val="autoZero"/>
        <c:auto val="1"/>
        <c:lblAlgn val="ctr"/>
        <c:lblOffset val="100"/>
        <c:tickLblSkip val="1"/>
        <c:tickMarkSkip val="1"/>
        <c:noMultiLvlLbl val="0"/>
      </c:catAx>
      <c:valAx>
        <c:axId val="1070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{2F5BBE03-8BF5-4F05-9D23-83B5C611E892}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{F78914BE-6F0B-4AD3-ADB1-B442A4BDB9B6}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{6FA1325B-4AEE-465B-B528-6A58026A1295}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{361839A6-EA98-49D2-90D9-B7CF154B228A}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{6DA52466-F94C-440D-A8C2-2236174BB24D}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{9031CBF9-3D91-44C1-8F7E-1EBD7ED81805}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{1D51245B-DE80-4DDE-9684-15606B55D94B}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{4C56273A-E234-4768-93F6-1DBE2E4900FD}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{74D5D16D-51AE-4193-9ABB-B01FFBEC3D46}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{48CC8E6E-9797-4A1B-9778-1A1A66E16D2F}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786240"/>
        <c:axId val="107788160"/>
      </c:scatterChart>
      <c:valAx>
        <c:axId val="10778624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88160"/>
        <c:crosses val="autoZero"/>
        <c:crossBetween val="midCat"/>
      </c:valAx>
      <c:valAx>
        <c:axId val="107788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86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{D049BCF0-AB37-492D-9BA0-8563527EEFE4}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{437BF269-AF02-4F1A-A21A-2FB29CB7946C}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{60E4BD68-7011-465A-B889-896DF5D747E8}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{6DA0EA0F-3E8D-4973-815E-9D9FFA4264AD}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{51482654-87FF-4B01-9ED9-D4EA8A8C5CED}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12.6</c:v>
                </c:pt>
                <c:pt idx="2">
                  <c:v>11.4</c:v>
                </c:pt>
                <c:pt idx="3">
                  <c:v>11.5</c:v>
                </c:pt>
                <c:pt idx="4">
                  <c:v>12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{C527521C-D7E0-427E-891B-1EBF5A9EE583}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{8B42283F-8809-473D-B6AE-E35AF2FE696D}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{FB805698-622F-4460-8AD6-666363F8B51F}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{72B3587A-6AB8-46D6-84AF-7335A7F83146}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{32FED9F7-E0E8-4316-81E8-1639EFDC1B55}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520000"/>
        <c:axId val="107521920"/>
      </c:scatterChart>
      <c:valAx>
        <c:axId val="10752000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21920"/>
        <c:crosses val="autoZero"/>
        <c:crossBetween val="midCat"/>
      </c:valAx>
      <c:valAx>
        <c:axId val="107521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20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総じて元利償還金や公営企業債の元利償還金に対する繰入金は減少傾向にある。唯一、債務負担行為に基づく支出額が、</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年度から新た発生した費用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電算システムクラウドサービス利用料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があり、増加に転じている</a:t>
          </a:r>
          <a:r>
            <a:rPr kumimoji="1" lang="ja-JP" altLang="en-US"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年度以降も減少する見込みである。</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充当可能基金は</a:t>
          </a:r>
          <a:r>
            <a:rPr kumimoji="1" lang="ja-JP" altLang="en-US" sz="1100">
              <a:solidFill>
                <a:schemeClr val="dk1"/>
              </a:solidFill>
              <a:effectLst/>
              <a:latin typeface="+mn-lt"/>
              <a:ea typeface="+mn-ea"/>
              <a:cs typeface="+mn-cs"/>
            </a:rPr>
            <a:t>減少に転ずるも</a:t>
          </a:r>
          <a:r>
            <a:rPr kumimoji="1" lang="ja-JP" altLang="ja-JP" sz="1100">
              <a:solidFill>
                <a:schemeClr val="dk1"/>
              </a:solidFill>
              <a:effectLst/>
              <a:latin typeface="+mn-lt"/>
              <a:ea typeface="+mn-ea"/>
              <a:cs typeface="+mn-cs"/>
            </a:rPr>
            <a:t>、いまだ将来負担額を超える残高を有している。</a:t>
          </a:r>
          <a:r>
            <a:rPr kumimoji="1" lang="ja-JP" altLang="en-US" sz="1100">
              <a:solidFill>
                <a:schemeClr val="dk1"/>
              </a:solidFill>
              <a:effectLst/>
              <a:latin typeface="+mn-lt"/>
              <a:ea typeface="+mn-ea"/>
              <a:cs typeface="+mn-cs"/>
            </a:rPr>
            <a:t>一般会計等に係る地方債現在高は、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年度に旧小学校の改修や水陸バスの導入など大型事業があったことから、増加に転じている。公営企業債等繰入見込額については、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簡易水道事業については浄水場改良のため、農業集落排水事業については管路整備のため、それぞれ借入を行ったため増加に転じている。将来負担額が増える一方、充当可能基金が減少していることから、将来負担比率の分子はプラスに近づいている。今後もこの傾向は続く見込みであるも、事業実施の適正化を図り、財政の健全化に努め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原価償却率は類似団体より高い水準にある。平成２８年度策定した公共施設等総合管理計画においては、公共施設等の延床面積を２０％縮減することを目標としているが、必要な行政サービス水準を考慮しつつ、除去や統合・複合化を行い、公共施設等の延床面積を縮減することが必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76200</xdr:rowOff>
    </xdr:from>
    <xdr:to>
      <xdr:col>3</xdr:col>
      <xdr:colOff>511175</xdr:colOff>
      <xdr:row>29</xdr:row>
      <xdr:rowOff>6350</xdr:rowOff>
    </xdr:to>
    <xdr:sp macro="" textlink="">
      <xdr:nvSpPr>
        <xdr:cNvPr id="83" name="円/楕円 82"/>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22877</xdr:rowOff>
    </xdr:from>
    <xdr:ext cx="405111" cy="259045"/>
    <xdr:sp macro="" textlink="">
      <xdr:nvSpPr>
        <xdr:cNvPr id="85" name="n_1mainValue有形固定資産減価償却率"/>
        <xdr:cNvSpPr txBox="1"/>
      </xdr:nvSpPr>
      <xdr:spPr>
        <a:xfrm>
          <a:off x="3836043"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11430</xdr:rowOff>
    </xdr:from>
    <xdr:to>
      <xdr:col>6</xdr:col>
      <xdr:colOff>510540</xdr:colOff>
      <xdr:row>41</xdr:row>
      <xdr:rowOff>87630</xdr:rowOff>
    </xdr:to>
    <xdr:cxnSp macro="">
      <xdr:nvCxnSpPr>
        <xdr:cNvPr id="57" name="直線コネクタ 56"/>
        <xdr:cNvCxnSpPr/>
      </xdr:nvCxnSpPr>
      <xdr:spPr>
        <a:xfrm flipV="1">
          <a:off x="4634865" y="6183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8" name="【道路】&#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129557</xdr:rowOff>
    </xdr:from>
    <xdr:ext cx="405111" cy="259045"/>
    <xdr:sp macro="" textlink="">
      <xdr:nvSpPr>
        <xdr:cNvPr id="60" name="【道路】&#10;有形固定資産減価償却率最大値テキスト"/>
        <xdr:cNvSpPr txBox="1"/>
      </xdr:nvSpPr>
      <xdr:spPr>
        <a:xfrm>
          <a:off x="4724400"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36</xdr:row>
      <xdr:rowOff>11430</xdr:rowOff>
    </xdr:from>
    <xdr:to>
      <xdr:col>6</xdr:col>
      <xdr:colOff>600075</xdr:colOff>
      <xdr:row>36</xdr:row>
      <xdr:rowOff>11430</xdr:rowOff>
    </xdr:to>
    <xdr:cxnSp macro="">
      <xdr:nvCxnSpPr>
        <xdr:cNvPr id="61" name="直線コネクタ 60"/>
        <xdr:cNvCxnSpPr/>
      </xdr:nvCxnSpPr>
      <xdr:spPr>
        <a:xfrm>
          <a:off x="4546600" y="618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133367</xdr:rowOff>
    </xdr:from>
    <xdr:ext cx="405111" cy="259045"/>
    <xdr:sp macro="" textlink="">
      <xdr:nvSpPr>
        <xdr:cNvPr id="62" name="【道路】&#10;有形固定資産減価償却率平均値テキスト"/>
        <xdr:cNvSpPr txBox="1"/>
      </xdr:nvSpPr>
      <xdr:spPr>
        <a:xfrm>
          <a:off x="4724400" y="664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154940</xdr:rowOff>
    </xdr:from>
    <xdr:to>
      <xdr:col>6</xdr:col>
      <xdr:colOff>561975</xdr:colOff>
      <xdr:row>39</xdr:row>
      <xdr:rowOff>85090</xdr:rowOff>
    </xdr:to>
    <xdr:sp macro="" textlink="">
      <xdr:nvSpPr>
        <xdr:cNvPr id="63" name="フローチャート : 判断 62"/>
        <xdr:cNvSpPr/>
      </xdr:nvSpPr>
      <xdr:spPr>
        <a:xfrm>
          <a:off x="4584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128270</xdr:rowOff>
    </xdr:from>
    <xdr:to>
      <xdr:col>5</xdr:col>
      <xdr:colOff>409575</xdr:colOff>
      <xdr:row>41</xdr:row>
      <xdr:rowOff>58420</xdr:rowOff>
    </xdr:to>
    <xdr:sp macro="" textlink="">
      <xdr:nvSpPr>
        <xdr:cNvPr id="64" name="フローチャート : 判断 63"/>
        <xdr:cNvSpPr/>
      </xdr:nvSpPr>
      <xdr:spPr>
        <a:xfrm>
          <a:off x="3746500" y="69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116840</xdr:rowOff>
    </xdr:from>
    <xdr:to>
      <xdr:col>5</xdr:col>
      <xdr:colOff>409575</xdr:colOff>
      <xdr:row>34</xdr:row>
      <xdr:rowOff>46990</xdr:rowOff>
    </xdr:to>
    <xdr:sp macro="" textlink="">
      <xdr:nvSpPr>
        <xdr:cNvPr id="70" name="円/楕円 69"/>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49547</xdr:rowOff>
    </xdr:from>
    <xdr:ext cx="405111" cy="259045"/>
    <xdr:sp macro="" textlink="">
      <xdr:nvSpPr>
        <xdr:cNvPr id="71" name="n_1aveValue【道路】&#10;有形固定資産減価償却率"/>
        <xdr:cNvSpPr txBox="1"/>
      </xdr:nvSpPr>
      <xdr:spPr>
        <a:xfrm>
          <a:off x="3582043"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63517</xdr:rowOff>
    </xdr:from>
    <xdr:ext cx="405111" cy="259045"/>
    <xdr:sp macro="" textlink="">
      <xdr:nvSpPr>
        <xdr:cNvPr id="72" name="n_1mainValue【道路】&#10;有形固定資産減価償却率"/>
        <xdr:cNvSpPr txBox="1"/>
      </xdr:nvSpPr>
      <xdr:spPr>
        <a:xfrm>
          <a:off x="3582043"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64601</xdr:rowOff>
    </xdr:from>
    <xdr:to>
      <xdr:col>14</xdr:col>
      <xdr:colOff>79375</xdr:colOff>
      <xdr:row>41</xdr:row>
      <xdr:rowOff>166201</xdr:rowOff>
    </xdr:to>
    <xdr:sp macro="" textlink="">
      <xdr:nvSpPr>
        <xdr:cNvPr id="109" name="円/楕円 108"/>
        <xdr:cNvSpPr/>
      </xdr:nvSpPr>
      <xdr:spPr>
        <a:xfrm>
          <a:off x="9588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157328</xdr:rowOff>
    </xdr:from>
    <xdr:ext cx="534377" cy="259045"/>
    <xdr:sp macro="" textlink="">
      <xdr:nvSpPr>
        <xdr:cNvPr id="111" name="n_1mainValue【道路】&#10;一人当たり延長"/>
        <xdr:cNvSpPr txBox="1"/>
      </xdr:nvSpPr>
      <xdr:spPr>
        <a:xfrm>
          <a:off x="9359410"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164084</xdr:rowOff>
    </xdr:from>
    <xdr:to>
      <xdr:col>5</xdr:col>
      <xdr:colOff>409575</xdr:colOff>
      <xdr:row>57</xdr:row>
      <xdr:rowOff>94234</xdr:rowOff>
    </xdr:to>
    <xdr:sp macro="" textlink="">
      <xdr:nvSpPr>
        <xdr:cNvPr id="147" name="円/楕円 146"/>
        <xdr:cNvSpPr/>
      </xdr:nvSpPr>
      <xdr:spPr>
        <a:xfrm>
          <a:off x="3746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8"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110761</xdr:rowOff>
    </xdr:from>
    <xdr:ext cx="405111" cy="259045"/>
    <xdr:sp macro="" textlink="">
      <xdr:nvSpPr>
        <xdr:cNvPr id="149" name="n_1mainValue【橋りょう・トンネル】&#10;有形固定資産減価償却率"/>
        <xdr:cNvSpPr txBox="1"/>
      </xdr:nvSpPr>
      <xdr:spPr>
        <a:xfrm>
          <a:off x="3582043"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150888</xdr:rowOff>
    </xdr:from>
    <xdr:to>
      <xdr:col>14</xdr:col>
      <xdr:colOff>79375</xdr:colOff>
      <xdr:row>60</xdr:row>
      <xdr:rowOff>81038</xdr:rowOff>
    </xdr:to>
    <xdr:sp macro="" textlink="">
      <xdr:nvSpPr>
        <xdr:cNvPr id="186" name="円/楕円 185"/>
        <xdr:cNvSpPr/>
      </xdr:nvSpPr>
      <xdr:spPr>
        <a:xfrm>
          <a:off x="9588500" y="102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97565</xdr:rowOff>
    </xdr:from>
    <xdr:ext cx="599010" cy="259045"/>
    <xdr:sp macro="" textlink="">
      <xdr:nvSpPr>
        <xdr:cNvPr id="188" name="n_1mainValue【橋りょう・トンネル】&#10;一人当たり有形固定資産（償却資産）額"/>
        <xdr:cNvSpPr txBox="1"/>
      </xdr:nvSpPr>
      <xdr:spPr>
        <a:xfrm>
          <a:off x="9327094" y="100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119887</xdr:rowOff>
    </xdr:from>
    <xdr:to>
      <xdr:col>5</xdr:col>
      <xdr:colOff>409575</xdr:colOff>
      <xdr:row>84</xdr:row>
      <xdr:rowOff>50037</xdr:rowOff>
    </xdr:to>
    <xdr:sp macro="" textlink="">
      <xdr:nvSpPr>
        <xdr:cNvPr id="224" name="円/楕円 223"/>
        <xdr:cNvSpPr/>
      </xdr:nvSpPr>
      <xdr:spPr>
        <a:xfrm>
          <a:off x="3746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41164</xdr:rowOff>
    </xdr:from>
    <xdr:ext cx="405111" cy="259045"/>
    <xdr:sp macro="" textlink="">
      <xdr:nvSpPr>
        <xdr:cNvPr id="226" name="n_1mainValue【公営住宅】&#10;有形固定資産減価償却率"/>
        <xdr:cNvSpPr txBox="1"/>
      </xdr:nvSpPr>
      <xdr:spPr>
        <a:xfrm>
          <a:off x="3582043"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16473</xdr:rowOff>
    </xdr:from>
    <xdr:to>
      <xdr:col>14</xdr:col>
      <xdr:colOff>79375</xdr:colOff>
      <xdr:row>86</xdr:row>
      <xdr:rowOff>118073</xdr:rowOff>
    </xdr:to>
    <xdr:sp macro="" textlink="">
      <xdr:nvSpPr>
        <xdr:cNvPr id="265" name="円/楕円 264"/>
        <xdr:cNvSpPr/>
      </xdr:nvSpPr>
      <xdr:spPr>
        <a:xfrm>
          <a:off x="9588500" y="147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109200</xdr:rowOff>
    </xdr:from>
    <xdr:ext cx="469744" cy="259045"/>
    <xdr:sp macro="" textlink="">
      <xdr:nvSpPr>
        <xdr:cNvPr id="267" name="n_1mainValue【公営住宅】&#10;一人当たり面積"/>
        <xdr:cNvSpPr txBox="1"/>
      </xdr:nvSpPr>
      <xdr:spPr>
        <a:xfrm>
          <a:off x="9391727" y="1485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5" name="テキスト ボックス 2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5" name="テキスト ボックス 3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9" name="直線コネクタ 308"/>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0"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1" name="直線コネクタ 310"/>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2"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4"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5" name="フローチャート : 判断 31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6" name="フローチャート : 判断 315"/>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72753</xdr:rowOff>
    </xdr:from>
    <xdr:to>
      <xdr:col>22</xdr:col>
      <xdr:colOff>415925</xdr:colOff>
      <xdr:row>38</xdr:row>
      <xdr:rowOff>2903</xdr:rowOff>
    </xdr:to>
    <xdr:sp macro="" textlink="">
      <xdr:nvSpPr>
        <xdr:cNvPr id="322" name="円/楕円 321"/>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3"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165480</xdr:rowOff>
    </xdr:from>
    <xdr:ext cx="405111" cy="259045"/>
    <xdr:sp macro="" textlink="">
      <xdr:nvSpPr>
        <xdr:cNvPr id="324" name="n_1mainValue【認定こども園・幼稚園・保育所】&#10;有形固定資産減価償却率"/>
        <xdr:cNvSpPr txBox="1"/>
      </xdr:nvSpPr>
      <xdr:spPr>
        <a:xfrm>
          <a:off x="15266043"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8" name="テキスト ボックス 3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0" name="テキスト ボックス 33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2" name="テキスト ボックス 34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4" name="テキスト ボックス 34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6" name="直線コネクタ 345"/>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7"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8" name="直線コネクタ 347"/>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9"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0" name="直線コネクタ 349"/>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1"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2" name="フローチャート : 判断 351"/>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3" name="フローチャート : 判断 352"/>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64079</xdr:rowOff>
    </xdr:from>
    <xdr:to>
      <xdr:col>31</xdr:col>
      <xdr:colOff>85725</xdr:colOff>
      <xdr:row>41</xdr:row>
      <xdr:rowOff>165679</xdr:rowOff>
    </xdr:to>
    <xdr:sp macro="" textlink="">
      <xdr:nvSpPr>
        <xdr:cNvPr id="359" name="円/楕円 358"/>
        <xdr:cNvSpPr/>
      </xdr:nvSpPr>
      <xdr:spPr>
        <a:xfrm>
          <a:off x="21272500" y="70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0"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10756</xdr:rowOff>
    </xdr:from>
    <xdr:ext cx="469744" cy="259045"/>
    <xdr:sp macro="" textlink="">
      <xdr:nvSpPr>
        <xdr:cNvPr id="361" name="n_1mainValue【認定こども園・幼稚園・保育所】&#10;一人当たり面積"/>
        <xdr:cNvSpPr txBox="1"/>
      </xdr:nvSpPr>
      <xdr:spPr>
        <a:xfrm>
          <a:off x="21075727" y="686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6" name="直線コネクタ 385"/>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7"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8" name="直線コネクタ 387"/>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9"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0" name="直線コネクタ 38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1"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2" name="フローチャート : 判断 39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3" name="フローチャート : 判断 392"/>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105410</xdr:rowOff>
    </xdr:from>
    <xdr:to>
      <xdr:col>22</xdr:col>
      <xdr:colOff>415925</xdr:colOff>
      <xdr:row>60</xdr:row>
      <xdr:rowOff>35560</xdr:rowOff>
    </xdr:to>
    <xdr:sp macro="" textlink="">
      <xdr:nvSpPr>
        <xdr:cNvPr id="399" name="円/楕円 398"/>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0"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52087</xdr:rowOff>
    </xdr:from>
    <xdr:ext cx="405111" cy="259045"/>
    <xdr:sp macro="" textlink="">
      <xdr:nvSpPr>
        <xdr:cNvPr id="401" name="n_1main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7" name="テキスト ボックス 41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9" name="テキスト ボックス 41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1" name="テキスト ボックス 42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3" name="テキスト ボックス 4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5" name="直線コネクタ 424"/>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6"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7" name="直線コネクタ 426"/>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8"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9" name="直線コネクタ 428"/>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0"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1" name="フローチャート : 判断 430"/>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2" name="フローチャート : 判断 431"/>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105943</xdr:rowOff>
    </xdr:from>
    <xdr:to>
      <xdr:col>31</xdr:col>
      <xdr:colOff>85725</xdr:colOff>
      <xdr:row>62</xdr:row>
      <xdr:rowOff>36093</xdr:rowOff>
    </xdr:to>
    <xdr:sp macro="" textlink="">
      <xdr:nvSpPr>
        <xdr:cNvPr id="438" name="円/楕円 437"/>
        <xdr:cNvSpPr/>
      </xdr:nvSpPr>
      <xdr:spPr>
        <a:xfrm>
          <a:off x="21272500" y="105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39"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52620</xdr:rowOff>
    </xdr:from>
    <xdr:ext cx="469744" cy="259045"/>
    <xdr:sp macro="" textlink="">
      <xdr:nvSpPr>
        <xdr:cNvPr id="440" name="n_1mainValue【学校施設】&#10;一人当たり面積"/>
        <xdr:cNvSpPr txBox="1"/>
      </xdr:nvSpPr>
      <xdr:spPr>
        <a:xfrm>
          <a:off x="21075727" y="103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2" name="正方形/長方形 44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3" name="正方形/長方形 44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4" name="正方形/長方形 44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5" name="正方形/長方形 44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8" name="正方形/長方形 44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9" name="正方形/長方形 44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0" name="正方形/長方形 44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1" name="正方形/長方形 45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4" name="テキスト ボックス 4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8" name="直線コネクタ 477"/>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9"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0" name="直線コネクタ 47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2" name="直線コネクタ 4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3"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4" name="フローチャート : 判断 483"/>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5" name="フローチャート : 判断 484"/>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15602</xdr:rowOff>
    </xdr:from>
    <xdr:to>
      <xdr:col>22</xdr:col>
      <xdr:colOff>415925</xdr:colOff>
      <xdr:row>103</xdr:row>
      <xdr:rowOff>117202</xdr:rowOff>
    </xdr:to>
    <xdr:sp macro="" textlink="">
      <xdr:nvSpPr>
        <xdr:cNvPr id="491" name="円/楕円 490"/>
        <xdr:cNvSpPr/>
      </xdr:nvSpPr>
      <xdr:spPr>
        <a:xfrm>
          <a:off x="15430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2"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133729</xdr:rowOff>
    </xdr:from>
    <xdr:ext cx="405111" cy="259045"/>
    <xdr:sp macro="" textlink="">
      <xdr:nvSpPr>
        <xdr:cNvPr id="493" name="n_1mainValue【公民館】&#10;有形固定資産減価償却率"/>
        <xdr:cNvSpPr txBox="1"/>
      </xdr:nvSpPr>
      <xdr:spPr>
        <a:xfrm>
          <a:off x="15266043"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152019</xdr:rowOff>
    </xdr:from>
    <xdr:to>
      <xdr:col>32</xdr:col>
      <xdr:colOff>186689</xdr:colOff>
      <xdr:row>107</xdr:row>
      <xdr:rowOff>41529</xdr:rowOff>
    </xdr:to>
    <xdr:cxnSp macro="">
      <xdr:nvCxnSpPr>
        <xdr:cNvPr id="517" name="直線コネクタ 516"/>
        <xdr:cNvCxnSpPr/>
      </xdr:nvCxnSpPr>
      <xdr:spPr>
        <a:xfrm flipV="1">
          <a:off x="22160864" y="17982819"/>
          <a:ext cx="0" cy="4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45356</xdr:rowOff>
    </xdr:from>
    <xdr:ext cx="469744" cy="259045"/>
    <xdr:sp macro="" textlink="">
      <xdr:nvSpPr>
        <xdr:cNvPr id="518" name="【公民館】&#10;一人当たり面積最小値テキスト"/>
        <xdr:cNvSpPr txBox="1"/>
      </xdr:nvSpPr>
      <xdr:spPr>
        <a:xfrm>
          <a:off x="22250400"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41529</xdr:rowOff>
    </xdr:from>
    <xdr:to>
      <xdr:col>32</xdr:col>
      <xdr:colOff>276225</xdr:colOff>
      <xdr:row>107</xdr:row>
      <xdr:rowOff>41529</xdr:rowOff>
    </xdr:to>
    <xdr:cxnSp macro="">
      <xdr:nvCxnSpPr>
        <xdr:cNvPr id="519" name="直線コネクタ 518"/>
        <xdr:cNvCxnSpPr/>
      </xdr:nvCxnSpPr>
      <xdr:spPr>
        <a:xfrm>
          <a:off x="22072600" y="1838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98696</xdr:rowOff>
    </xdr:from>
    <xdr:ext cx="469744" cy="259045"/>
    <xdr:sp macro="" textlink="">
      <xdr:nvSpPr>
        <xdr:cNvPr id="520" name="【公民館】&#10;一人当たり面積最大値テキスト"/>
        <xdr:cNvSpPr txBox="1"/>
      </xdr:nvSpPr>
      <xdr:spPr>
        <a:xfrm>
          <a:off x="22250400" y="177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104</xdr:row>
      <xdr:rowOff>152019</xdr:rowOff>
    </xdr:from>
    <xdr:to>
      <xdr:col>32</xdr:col>
      <xdr:colOff>276225</xdr:colOff>
      <xdr:row>104</xdr:row>
      <xdr:rowOff>152019</xdr:rowOff>
    </xdr:to>
    <xdr:cxnSp macro="">
      <xdr:nvCxnSpPr>
        <xdr:cNvPr id="521" name="直線コネクタ 520"/>
        <xdr:cNvCxnSpPr/>
      </xdr:nvCxnSpPr>
      <xdr:spPr>
        <a:xfrm>
          <a:off x="22072600" y="1798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150513</xdr:rowOff>
    </xdr:from>
    <xdr:ext cx="469744" cy="259045"/>
    <xdr:sp macro="" textlink="">
      <xdr:nvSpPr>
        <xdr:cNvPr id="522" name="【公民館】&#10;一人当たり面積平均値テキスト"/>
        <xdr:cNvSpPr txBox="1"/>
      </xdr:nvSpPr>
      <xdr:spPr>
        <a:xfrm>
          <a:off x="222504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636</xdr:rowOff>
    </xdr:from>
    <xdr:to>
      <xdr:col>32</xdr:col>
      <xdr:colOff>238125</xdr:colOff>
      <xdr:row>106</xdr:row>
      <xdr:rowOff>102236</xdr:rowOff>
    </xdr:to>
    <xdr:sp macro="" textlink="">
      <xdr:nvSpPr>
        <xdr:cNvPr id="523" name="フローチャート : 判断 522"/>
        <xdr:cNvSpPr/>
      </xdr:nvSpPr>
      <xdr:spPr>
        <a:xfrm>
          <a:off x="22110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22352</xdr:rowOff>
    </xdr:from>
    <xdr:to>
      <xdr:col>31</xdr:col>
      <xdr:colOff>85725</xdr:colOff>
      <xdr:row>107</xdr:row>
      <xdr:rowOff>123952</xdr:rowOff>
    </xdr:to>
    <xdr:sp macro="" textlink="">
      <xdr:nvSpPr>
        <xdr:cNvPr id="524" name="フローチャート : 判断 523"/>
        <xdr:cNvSpPr/>
      </xdr:nvSpPr>
      <xdr:spPr>
        <a:xfrm>
          <a:off x="21272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65024</xdr:rowOff>
    </xdr:from>
    <xdr:to>
      <xdr:col>31</xdr:col>
      <xdr:colOff>85725</xdr:colOff>
      <xdr:row>100</xdr:row>
      <xdr:rowOff>166624</xdr:rowOff>
    </xdr:to>
    <xdr:sp macro="" textlink="">
      <xdr:nvSpPr>
        <xdr:cNvPr id="530" name="円/楕円 529"/>
        <xdr:cNvSpPr/>
      </xdr:nvSpPr>
      <xdr:spPr>
        <a:xfrm>
          <a:off x="21272500" y="17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115079</xdr:rowOff>
    </xdr:from>
    <xdr:ext cx="469744" cy="259045"/>
    <xdr:sp macro="" textlink="">
      <xdr:nvSpPr>
        <xdr:cNvPr id="531" name="n_1aveValue【公民館】&#10;一人当たり面積"/>
        <xdr:cNvSpPr txBox="1"/>
      </xdr:nvSpPr>
      <xdr:spPr>
        <a:xfrm>
          <a:off x="210757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11701</xdr:rowOff>
    </xdr:from>
    <xdr:ext cx="469744" cy="259045"/>
    <xdr:sp macro="" textlink="">
      <xdr:nvSpPr>
        <xdr:cNvPr id="532" name="n_1mainValue【公民館】&#10;一人当たり面積"/>
        <xdr:cNvSpPr txBox="1"/>
      </xdr:nvSpPr>
      <xdr:spPr>
        <a:xfrm>
          <a:off x="21075727" y="1698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類似団体と比較して特に有形固定資産減価償却率が高くなっている施設は、道路、橋りょうである。橋梁については、有形固定資産減価償却率が</a:t>
          </a:r>
          <a:r>
            <a:rPr kumimoji="1" lang="en-US" altLang="ja-JP" sz="1100">
              <a:solidFill>
                <a:schemeClr val="dk1"/>
              </a:solidFill>
              <a:effectLst/>
              <a:latin typeface="+mn-lt"/>
              <a:ea typeface="+mn-ea"/>
              <a:cs typeface="+mn-cs"/>
            </a:rPr>
            <a:t>75.3</a:t>
          </a:r>
          <a:r>
            <a:rPr kumimoji="1" lang="ja-JP" altLang="ja-JP" sz="1100">
              <a:solidFill>
                <a:schemeClr val="dk1"/>
              </a:solidFill>
              <a:effectLst/>
              <a:latin typeface="+mn-lt"/>
              <a:ea typeface="+mn-ea"/>
              <a:cs typeface="+mn-cs"/>
            </a:rPr>
            <a:t>％となっているが、平成２７年度策定した橋梁長寿命化修繕計画に基づき維持補修を実施しているところである。道路についても、有形固定資産減価償却率が</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％と高く、今後、個別施設計画を策定するなど計画的に維持管理する必要がある。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公営住宅は平成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年度以降、保育所は平成６年度以降建設しているため、有形固定資産減価償却率が低くなっている。　</a:t>
          </a:r>
          <a:endParaRPr lang="ja-JP" altLang="ja-JP" sz="1400">
            <a:effectLst/>
          </a:endParaRPr>
        </a:p>
        <a:p>
          <a:r>
            <a:rPr kumimoji="1" lang="ja-JP" altLang="ja-JP" sz="1100">
              <a:solidFill>
                <a:schemeClr val="dk1"/>
              </a:solidFill>
              <a:effectLst/>
              <a:latin typeface="+mn-lt"/>
              <a:ea typeface="+mn-ea"/>
              <a:cs typeface="+mn-cs"/>
            </a:rPr>
            <a:t>　公民館については、有形固定資産減価償却率が類似団体平均とほぼ同じであるが、一人当たりの面積が類似団体平均を大きく上回っているため、維持管理に係る経費の増加に留意する必要がある。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89" name="直線コネクタ 88"/>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90"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91" name="直線コネクタ 90"/>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9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93" name="直線コネクタ 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94"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95" name="フローチャート : 判断 94"/>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96" name="フローチャート : 判断 95"/>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97"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23495</xdr:rowOff>
    </xdr:from>
    <xdr:to>
      <xdr:col>5</xdr:col>
      <xdr:colOff>409575</xdr:colOff>
      <xdr:row>78</xdr:row>
      <xdr:rowOff>125095</xdr:rowOff>
    </xdr:to>
    <xdr:sp macro="" textlink="">
      <xdr:nvSpPr>
        <xdr:cNvPr id="103" name="円/楕円 102"/>
        <xdr:cNvSpPr/>
      </xdr:nvSpPr>
      <xdr:spPr>
        <a:xfrm>
          <a:off x="3746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141622</xdr:rowOff>
    </xdr:from>
    <xdr:ext cx="405111" cy="259045"/>
    <xdr:sp macro="" textlink="">
      <xdr:nvSpPr>
        <xdr:cNvPr id="104" name="n_1mainValue【福祉施設】&#10;有形固定資産減価償却率"/>
        <xdr:cNvSpPr txBox="1"/>
      </xdr:nvSpPr>
      <xdr:spPr>
        <a:xfrm>
          <a:off x="3582043"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15" name="テキスト ボックス 11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16" name="直線コネクタ 1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17" name="テキスト ボックス 1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18" name="直線コネクタ 1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19" name="テキスト ボックス 1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20" name="直線コネクタ 1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21" name="テキスト ボックス 1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22" name="直線コネクタ 1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23" name="テキスト ボックス 1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24" name="直線コネクタ 1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25" name="テキスト ボックス 1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29" name="直線コネクタ 128"/>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3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31" name="直線コネクタ 1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32"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33" name="直線コネクタ 132"/>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34"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35" name="フローチャート : 判断 134"/>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36" name="フローチャート : 判断 135"/>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137" name="n_1aveValue【福祉施設】&#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8" name="テキスト ボックス 1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9" name="テキスト ボックス 1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40" name="テキスト ボックス 1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1" name="テキスト ボックス 1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2" name="テキスト ボックス 1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78739</xdr:rowOff>
    </xdr:from>
    <xdr:to>
      <xdr:col>14</xdr:col>
      <xdr:colOff>79375</xdr:colOff>
      <xdr:row>87</xdr:row>
      <xdr:rowOff>8889</xdr:rowOff>
    </xdr:to>
    <xdr:sp macro="" textlink="">
      <xdr:nvSpPr>
        <xdr:cNvPr id="143" name="円/楕円 142"/>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16</xdr:rowOff>
    </xdr:from>
    <xdr:ext cx="469744" cy="259045"/>
    <xdr:sp macro="" textlink="">
      <xdr:nvSpPr>
        <xdr:cNvPr id="144"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5" name="正方形/長方形 1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6" name="正方形/長方形 1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7" name="正方形/長方形 1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8" name="正方形/長方形 1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9" name="正方形/長方形 1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0" name="正方形/長方形 1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1" name="正方形/長方形 1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2" name="正方形/長方形 1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3" name="正方形/長方形 1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4" name="正方形/長方形 1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5" name="正方形/長方形 1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6" name="正方形/長方形 1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7" name="正方形/長方形 1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8" name="正方形/長方形 1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9" name="正方形/長方形 1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0" name="正方形/長方形 1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9" name="正方形/長方形 1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0" name="正方形/長方形 1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1" name="正方形/長方形 1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2" name="正方形/長方形 1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3" name="正方形/長方形 1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4" name="正方形/長方形 1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5" name="正方形/長方形 1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6" name="正方形/長方形 1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7" name="正方形/長方形 1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8" name="正方形/長方形 1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9" name="正方形/長方形 1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0" name="正方形/長方形 1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1" name="正方形/長方形 1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2" name="正方形/長方形 1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3" name="正方形/長方形 1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4" name="正方形/長方形 1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5" name="正方形/長方形 1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6" name="正方形/長方形 1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7" name="正方形/長方形 1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8" name="正方形/長方形 1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9" name="正方形/長方形 1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0" name="正方形/長方形 1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1" name="正方形/長方形 1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2" name="正方形/長方形 1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3" name="正方形/長方形 1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4" name="正方形/長方形 1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5" name="正方形/長方形 1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6" name="正方形/長方形 1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7" name="正方形/長方形 1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8" name="正方形/長方形 1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9" name="正方形/長方形 1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00" name="正方形/長方形 1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1" name="テキスト ボックス 2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2" name="直線コネクタ 2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03" name="直線コネクタ 2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04" name="テキスト ボックス 2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05" name="直線コネクタ 2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06" name="テキスト ボックス 2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07" name="直線コネクタ 2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08" name="テキスト ボックス 2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09" name="直線コネクタ 2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10" name="テキスト ボックス 2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11" name="直線コネクタ 2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12" name="テキスト ボックス 2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13" name="直線コネクタ 2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14" name="テキスト ボックス 2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5" name="直線コネクタ 2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6" name="テキスト ボックス 2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18" name="直線コネクタ 217"/>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19"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20" name="直線コネクタ 219"/>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21"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22" name="直線コネクタ 22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23"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24" name="フローチャート : 判断 223"/>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25" name="フローチャート : 判断 224"/>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226"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7" name="テキスト ボックス 2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8" name="テキスト ボックス 2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9" name="テキスト ボックス 2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30" name="テキスト ボックス 2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31" name="テキスト ボックス 2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44450</xdr:rowOff>
    </xdr:from>
    <xdr:to>
      <xdr:col>22</xdr:col>
      <xdr:colOff>415925</xdr:colOff>
      <xdr:row>81</xdr:row>
      <xdr:rowOff>146050</xdr:rowOff>
    </xdr:to>
    <xdr:sp macro="" textlink="">
      <xdr:nvSpPr>
        <xdr:cNvPr id="232" name="円/楕円 231"/>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137177</xdr:rowOff>
    </xdr:from>
    <xdr:ext cx="405111" cy="259045"/>
    <xdr:sp macro="" textlink="">
      <xdr:nvSpPr>
        <xdr:cNvPr id="233" name="n_1mainValue【消防施設】&#10;有形固定資産減価償却率"/>
        <xdr:cNvSpPr txBox="1"/>
      </xdr:nvSpPr>
      <xdr:spPr>
        <a:xfrm>
          <a:off x="15266043"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4" name="正方形/長方形 2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5" name="正方形/長方形 2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6" name="正方形/長方形 2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7" name="正方形/長方形 2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8" name="正方形/長方形 2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9" name="正方形/長方形 2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40" name="正方形/長方形 2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41" name="正方形/長方形 2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42" name="テキスト ボックス 2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43" name="直線コネクタ 2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44" name="直線コネクタ 2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245" name="テキスト ボックス 2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246" name="直線コネクタ 2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247" name="テキスト ボックス 2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248" name="直線コネクタ 2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249" name="テキスト ボックス 2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250" name="直線コネクタ 2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251" name="テキスト ボックス 2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252" name="直線コネクタ 2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253" name="テキスト ボックス 2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254" name="直線コネクタ 2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255" name="テキスト ボックス 2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6" name="直線コネクタ 2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7" name="テキスト ボックス 2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34834</xdr:rowOff>
    </xdr:from>
    <xdr:to>
      <xdr:col>32</xdr:col>
      <xdr:colOff>186689</xdr:colOff>
      <xdr:row>86</xdr:row>
      <xdr:rowOff>129539</xdr:rowOff>
    </xdr:to>
    <xdr:cxnSp macro="">
      <xdr:nvCxnSpPr>
        <xdr:cNvPr id="259" name="直線コネクタ 258"/>
        <xdr:cNvCxnSpPr/>
      </xdr:nvCxnSpPr>
      <xdr:spPr>
        <a:xfrm flipV="1">
          <a:off x="22160864" y="13750834"/>
          <a:ext cx="0" cy="112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133366</xdr:rowOff>
    </xdr:from>
    <xdr:ext cx="469744" cy="259045"/>
    <xdr:sp macro="" textlink="">
      <xdr:nvSpPr>
        <xdr:cNvPr id="260" name="【消防施設】&#10;一人当たり面積最小値テキスト"/>
        <xdr:cNvSpPr txBox="1"/>
      </xdr:nvSpPr>
      <xdr:spPr>
        <a:xfrm>
          <a:off x="22250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129539</xdr:rowOff>
    </xdr:from>
    <xdr:to>
      <xdr:col>32</xdr:col>
      <xdr:colOff>276225</xdr:colOff>
      <xdr:row>86</xdr:row>
      <xdr:rowOff>129539</xdr:rowOff>
    </xdr:to>
    <xdr:cxnSp macro="">
      <xdr:nvCxnSpPr>
        <xdr:cNvPr id="261" name="直線コネクタ 260"/>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152961</xdr:rowOff>
    </xdr:from>
    <xdr:ext cx="469744" cy="259045"/>
    <xdr:sp macro="" textlink="">
      <xdr:nvSpPr>
        <xdr:cNvPr id="262" name="【消防施設】&#10;一人当たり面積最大値テキスト"/>
        <xdr:cNvSpPr txBox="1"/>
      </xdr:nvSpPr>
      <xdr:spPr>
        <a:xfrm>
          <a:off x="22250400" y="135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80</xdr:row>
      <xdr:rowOff>34834</xdr:rowOff>
    </xdr:from>
    <xdr:to>
      <xdr:col>32</xdr:col>
      <xdr:colOff>276225</xdr:colOff>
      <xdr:row>80</xdr:row>
      <xdr:rowOff>34834</xdr:rowOff>
    </xdr:to>
    <xdr:cxnSp macro="">
      <xdr:nvCxnSpPr>
        <xdr:cNvPr id="263" name="直線コネクタ 262"/>
        <xdr:cNvCxnSpPr/>
      </xdr:nvCxnSpPr>
      <xdr:spPr>
        <a:xfrm>
          <a:off x="22072600" y="1375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86558</xdr:rowOff>
    </xdr:from>
    <xdr:ext cx="469744" cy="259045"/>
    <xdr:sp macro="" textlink="">
      <xdr:nvSpPr>
        <xdr:cNvPr id="264" name="【消防施設】&#10;一人当たり面積平均値テキスト"/>
        <xdr:cNvSpPr txBox="1"/>
      </xdr:nvSpPr>
      <xdr:spPr>
        <a:xfrm>
          <a:off x="22250400" y="1414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108131</xdr:rowOff>
    </xdr:from>
    <xdr:to>
      <xdr:col>32</xdr:col>
      <xdr:colOff>238125</xdr:colOff>
      <xdr:row>83</xdr:row>
      <xdr:rowOff>38281</xdr:rowOff>
    </xdr:to>
    <xdr:sp macro="" textlink="">
      <xdr:nvSpPr>
        <xdr:cNvPr id="265" name="フローチャート : 判断 264"/>
        <xdr:cNvSpPr/>
      </xdr:nvSpPr>
      <xdr:spPr>
        <a:xfrm>
          <a:off x="22110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150586</xdr:rowOff>
    </xdr:from>
    <xdr:to>
      <xdr:col>31</xdr:col>
      <xdr:colOff>85725</xdr:colOff>
      <xdr:row>81</xdr:row>
      <xdr:rowOff>80736</xdr:rowOff>
    </xdr:to>
    <xdr:sp macro="" textlink="">
      <xdr:nvSpPr>
        <xdr:cNvPr id="266" name="フローチャート : 判断 265"/>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71863</xdr:rowOff>
    </xdr:from>
    <xdr:ext cx="469744" cy="259045"/>
    <xdr:sp macro="" textlink="">
      <xdr:nvSpPr>
        <xdr:cNvPr id="267"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8" name="テキスト ボックス 2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9" name="テキスト ボックス 2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70" name="テキスト ボックス 2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71" name="テキスト ボックス 2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72" name="テキスト ボックス 2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65677</xdr:rowOff>
    </xdr:from>
    <xdr:to>
      <xdr:col>31</xdr:col>
      <xdr:colOff>85725</xdr:colOff>
      <xdr:row>78</xdr:row>
      <xdr:rowOff>167277</xdr:rowOff>
    </xdr:to>
    <xdr:sp macro="" textlink="">
      <xdr:nvSpPr>
        <xdr:cNvPr id="273" name="円/楕円 272"/>
        <xdr:cNvSpPr/>
      </xdr:nvSpPr>
      <xdr:spPr>
        <a:xfrm>
          <a:off x="21272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12354</xdr:rowOff>
    </xdr:from>
    <xdr:ext cx="469744" cy="259045"/>
    <xdr:sp macro="" textlink="">
      <xdr:nvSpPr>
        <xdr:cNvPr id="274" name="n_1mainValue【消防施設】&#10;一人当たり面積"/>
        <xdr:cNvSpPr txBox="1"/>
      </xdr:nvSpPr>
      <xdr:spPr>
        <a:xfrm>
          <a:off x="210757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5" name="正方形/長方形 2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6" name="正方形/長方形 2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7" name="正方形/長方形 2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8" name="正方形/長方形 2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9" name="正方形/長方形 2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80" name="正方形/長方形 2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81" name="正方形/長方形 2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2" name="正方形/長方形 2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3" name="テキスト ボックス 2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4" name="直線コネクタ 2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5" name="テキスト ボックス 2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6" name="直線コネクタ 2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7" name="テキスト ボックス 2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8" name="直線コネクタ 2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9" name="テキスト ボックス 2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90" name="直線コネクタ 2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91" name="テキスト ボックス 2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92" name="直線コネクタ 2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3" name="テキスト ボックス 2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4" name="直線コネクタ 2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5" name="テキスト ボックス 2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6" name="直線コネクタ 2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7" name="テキスト ボックス 2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9" name="直線コネクタ 298"/>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00"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01" name="直線コネクタ 30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02"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3" name="直線コネクタ 30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4"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5" name="フローチャート : 判断 304"/>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6" name="フローチャート : 判断 305"/>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7"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8" name="テキスト ボックス 3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9" name="テキスト ボックス 3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10" name="テキスト ボックス 3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11" name="テキスト ボックス 3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2" name="テキスト ボックス 3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126364</xdr:rowOff>
    </xdr:from>
    <xdr:to>
      <xdr:col>22</xdr:col>
      <xdr:colOff>415925</xdr:colOff>
      <xdr:row>102</xdr:row>
      <xdr:rowOff>56514</xdr:rowOff>
    </xdr:to>
    <xdr:sp macro="" textlink="">
      <xdr:nvSpPr>
        <xdr:cNvPr id="313" name="円/楕円 312"/>
        <xdr:cNvSpPr/>
      </xdr:nvSpPr>
      <xdr:spPr>
        <a:xfrm>
          <a:off x="15430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73041</xdr:rowOff>
    </xdr:from>
    <xdr:ext cx="405111" cy="259045"/>
    <xdr:sp macro="" textlink="">
      <xdr:nvSpPr>
        <xdr:cNvPr id="314" name="n_1mainValue【庁舎】&#10;有形固定資産減価償却率"/>
        <xdr:cNvSpPr txBox="1"/>
      </xdr:nvSpPr>
      <xdr:spPr>
        <a:xfrm>
          <a:off x="15266043"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5" name="正方形/長方形 3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6" name="正方形/長方形 3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7" name="正方形/長方形 3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8" name="正方形/長方形 3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9" name="正方形/長方形 3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20" name="正方形/長方形 3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21" name="正方形/長方形 3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2" name="正方形/長方形 3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3" name="テキスト ボックス 3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4" name="直線コネクタ 3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25" name="直線コネクタ 3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6" name="テキスト ボックス 3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7" name="直線コネクタ 3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8" name="テキスト ボックス 3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9" name="直線コネクタ 3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30" name="テキスト ボックス 3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1" name="直線コネクタ 3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2" name="テキスト ボックス 3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3" name="直線コネクタ 3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4" name="テキスト ボックス 3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5" name="直線コネクタ 3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6" name="テキスト ボックス 3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100585</xdr:rowOff>
    </xdr:from>
    <xdr:to>
      <xdr:col>32</xdr:col>
      <xdr:colOff>186689</xdr:colOff>
      <xdr:row>107</xdr:row>
      <xdr:rowOff>123825</xdr:rowOff>
    </xdr:to>
    <xdr:cxnSp macro="">
      <xdr:nvCxnSpPr>
        <xdr:cNvPr id="338" name="直線コネクタ 337"/>
        <xdr:cNvCxnSpPr/>
      </xdr:nvCxnSpPr>
      <xdr:spPr>
        <a:xfrm flipV="1">
          <a:off x="22160864" y="17588485"/>
          <a:ext cx="0" cy="8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127652</xdr:rowOff>
    </xdr:from>
    <xdr:ext cx="469744" cy="259045"/>
    <xdr:sp macro="" textlink="">
      <xdr:nvSpPr>
        <xdr:cNvPr id="339" name="【庁舎】&#10;一人当たり面積最小値テキスト"/>
        <xdr:cNvSpPr txBox="1"/>
      </xdr:nvSpPr>
      <xdr:spPr>
        <a:xfrm>
          <a:off x="22250400"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123825</xdr:rowOff>
    </xdr:from>
    <xdr:to>
      <xdr:col>32</xdr:col>
      <xdr:colOff>276225</xdr:colOff>
      <xdr:row>107</xdr:row>
      <xdr:rowOff>123825</xdr:rowOff>
    </xdr:to>
    <xdr:cxnSp macro="">
      <xdr:nvCxnSpPr>
        <xdr:cNvPr id="340" name="直線コネクタ 339"/>
        <xdr:cNvCxnSpPr/>
      </xdr:nvCxnSpPr>
      <xdr:spPr>
        <a:xfrm>
          <a:off x="22072600" y="1846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47262</xdr:rowOff>
    </xdr:from>
    <xdr:ext cx="469744" cy="259045"/>
    <xdr:sp macro="" textlink="">
      <xdr:nvSpPr>
        <xdr:cNvPr id="341" name="【庁舎】&#10;一人当たり面積最大値テキスト"/>
        <xdr:cNvSpPr txBox="1"/>
      </xdr:nvSpPr>
      <xdr:spPr>
        <a:xfrm>
          <a:off x="22250400" y="173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102</xdr:row>
      <xdr:rowOff>100585</xdr:rowOff>
    </xdr:from>
    <xdr:to>
      <xdr:col>32</xdr:col>
      <xdr:colOff>276225</xdr:colOff>
      <xdr:row>102</xdr:row>
      <xdr:rowOff>100585</xdr:rowOff>
    </xdr:to>
    <xdr:cxnSp macro="">
      <xdr:nvCxnSpPr>
        <xdr:cNvPr id="342" name="直線コネクタ 341"/>
        <xdr:cNvCxnSpPr/>
      </xdr:nvCxnSpPr>
      <xdr:spPr>
        <a:xfrm>
          <a:off x="22072600" y="1758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6494</xdr:rowOff>
    </xdr:from>
    <xdr:ext cx="469744" cy="259045"/>
    <xdr:sp macro="" textlink="">
      <xdr:nvSpPr>
        <xdr:cNvPr id="343" name="【庁舎】&#10;一人当たり面積平均値テキスト"/>
        <xdr:cNvSpPr txBox="1"/>
      </xdr:nvSpPr>
      <xdr:spPr>
        <a:xfrm>
          <a:off x="22250400" y="18180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28067</xdr:rowOff>
    </xdr:from>
    <xdr:to>
      <xdr:col>32</xdr:col>
      <xdr:colOff>238125</xdr:colOff>
      <xdr:row>106</xdr:row>
      <xdr:rowOff>129667</xdr:rowOff>
    </xdr:to>
    <xdr:sp macro="" textlink="">
      <xdr:nvSpPr>
        <xdr:cNvPr id="344" name="フローチャート : 判断 343"/>
        <xdr:cNvSpPr/>
      </xdr:nvSpPr>
      <xdr:spPr>
        <a:xfrm>
          <a:off x="22110700" y="1820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130175</xdr:rowOff>
    </xdr:from>
    <xdr:to>
      <xdr:col>31</xdr:col>
      <xdr:colOff>85725</xdr:colOff>
      <xdr:row>107</xdr:row>
      <xdr:rowOff>60325</xdr:rowOff>
    </xdr:to>
    <xdr:sp macro="" textlink="">
      <xdr:nvSpPr>
        <xdr:cNvPr id="345" name="フローチャート : 判断 344"/>
        <xdr:cNvSpPr/>
      </xdr:nvSpPr>
      <xdr:spPr>
        <a:xfrm>
          <a:off x="21272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51452</xdr:rowOff>
    </xdr:from>
    <xdr:ext cx="469744" cy="259045"/>
    <xdr:sp macro="" textlink="">
      <xdr:nvSpPr>
        <xdr:cNvPr id="346" name="n_1ave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7" name="テキスト ボックス 3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8" name="テキスト ボックス 3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9" name="テキスト ボックス 3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50" name="テキスト ボックス 3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1" name="テキスト ボックス 3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135510</xdr:rowOff>
    </xdr:from>
    <xdr:to>
      <xdr:col>31</xdr:col>
      <xdr:colOff>85725</xdr:colOff>
      <xdr:row>100</xdr:row>
      <xdr:rowOff>65660</xdr:rowOff>
    </xdr:to>
    <xdr:sp macro="" textlink="">
      <xdr:nvSpPr>
        <xdr:cNvPr id="352" name="円/楕円 351"/>
        <xdr:cNvSpPr/>
      </xdr:nvSpPr>
      <xdr:spPr>
        <a:xfrm>
          <a:off x="21272500" y="171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82187</xdr:rowOff>
    </xdr:from>
    <xdr:ext cx="469744" cy="259045"/>
    <xdr:sp macro="" textlink="">
      <xdr:nvSpPr>
        <xdr:cNvPr id="353" name="n_1mainValue【庁舎】&#10;一人当たり面積"/>
        <xdr:cNvSpPr txBox="1"/>
      </xdr:nvSpPr>
      <xdr:spPr>
        <a:xfrm>
          <a:off x="21075727" y="168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4" name="正方形/長方形 3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5" name="正方形/長方形 3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6" name="テキスト ボックス 3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福祉施設については、昭和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年度建設した１施設のため、有形固定資産減価償却率が類似団体平均を大きく上回り、一人当たり面積が類似団体平均を下回っている。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消防施設については、</a:t>
          </a:r>
          <a:r>
            <a:rPr kumimoji="1" lang="ja-JP" altLang="ja-JP" sz="1100">
              <a:solidFill>
                <a:schemeClr val="dk1"/>
              </a:solidFill>
              <a:effectLst/>
              <a:latin typeface="+mn-lt"/>
              <a:ea typeface="+mn-ea"/>
              <a:cs typeface="+mn-cs"/>
            </a:rPr>
            <a:t>有形固定資産減価償却率が類似団体平均と同じであるが、一人当たり面積が類似団体平均を大きく上回っている。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庁舎については、有形固定資産減価償却率及び一人当たり面積が類似団体平均を大きく上回っている。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これらの施設は老朽化が進んでおり、改修・更新等の費用拡大が予想されることから、定期的な点検や修繕による予防保全に努め、長寿命化を図りライフサイクルコストを削減する必要がある。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津軽ダム建設に伴う人口の減少や高齢化の進展</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40.2%)</a:t>
          </a:r>
          <a:r>
            <a:rPr kumimoji="1" lang="ja-JP" altLang="ja-JP" sz="1100">
              <a:solidFill>
                <a:schemeClr val="dk1"/>
              </a:solidFill>
              <a:effectLst/>
              <a:latin typeface="+mn-lt"/>
              <a:ea typeface="+mn-ea"/>
              <a:cs typeface="+mn-cs"/>
            </a:rPr>
            <a:t>に加え、主要産業がないこと等により、財政基盤が弱く、類似団体平均を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ポイント下回っている。事業の選択と集中に努めるともに民間委託等による行政の効率化に努め、財政の健全化を図る。</a:t>
          </a:r>
          <a:r>
            <a:rPr kumimoji="1" lang="ja-JP" altLang="en-US" sz="1100">
              <a:solidFill>
                <a:schemeClr val="dk1"/>
              </a:solidFill>
              <a:effectLst/>
              <a:latin typeface="+mn-lt"/>
              <a:ea typeface="+mn-ea"/>
              <a:cs typeface="+mn-cs"/>
            </a:rPr>
            <a:t>税の徴収率は現年、滞納分含め前年度を上回っているも、滞納整理機構等を積極的に活用し徴収強化を図る。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78232</xdr:rowOff>
    </xdr:to>
    <xdr:cxnSp macro="">
      <xdr:nvCxnSpPr>
        <xdr:cNvPr id="65" name="直線コネクタ 64"/>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78232</xdr:rowOff>
    </xdr:to>
    <xdr:cxnSp macro="">
      <xdr:nvCxnSpPr>
        <xdr:cNvPr id="68" name="直線コネクタ 67"/>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78232</xdr:rowOff>
    </xdr:from>
    <xdr:to>
      <xdr:col>3</xdr:col>
      <xdr:colOff>279400</xdr:colOff>
      <xdr:row>44</xdr:row>
      <xdr:rowOff>78232</xdr:rowOff>
    </xdr:to>
    <xdr:cxnSp macro="">
      <xdr:nvCxnSpPr>
        <xdr:cNvPr id="74" name="直線コネクタ 73"/>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分母となる経常一般財源等は</a:t>
          </a:r>
          <a:r>
            <a:rPr kumimoji="1" lang="ja-JP" altLang="en-US" sz="1100">
              <a:solidFill>
                <a:schemeClr val="dk1"/>
              </a:solidFill>
              <a:effectLst/>
              <a:latin typeface="+mn-lt"/>
              <a:ea typeface="+mn-ea"/>
              <a:cs typeface="+mn-cs"/>
            </a:rPr>
            <a:t>地方交付税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臨財債を含む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億以上の落込みにより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110,254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分子となる繰出金、</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充当経常一般財源が前年度比</a:t>
          </a:r>
          <a:r>
            <a:rPr kumimoji="1" lang="en-US" altLang="ja-JP" sz="1100">
              <a:solidFill>
                <a:schemeClr val="dk1"/>
              </a:solidFill>
              <a:effectLst/>
              <a:latin typeface="+mn-lt"/>
              <a:ea typeface="+mn-ea"/>
              <a:cs typeface="+mn-cs"/>
            </a:rPr>
            <a:t>125,913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なったことから、前年度よりも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105773</xdr:rowOff>
    </xdr:from>
    <xdr:to>
      <xdr:col>7</xdr:col>
      <xdr:colOff>152400</xdr:colOff>
      <xdr:row>66</xdr:row>
      <xdr:rowOff>3266</xdr:rowOff>
    </xdr:to>
    <xdr:cxnSp macro="">
      <xdr:nvCxnSpPr>
        <xdr:cNvPr id="130" name="直線コネクタ 129"/>
        <xdr:cNvCxnSpPr/>
      </xdr:nvCxnSpPr>
      <xdr:spPr>
        <a:xfrm flipV="1">
          <a:off x="4114800" y="112500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74749</xdr:rowOff>
    </xdr:from>
    <xdr:to>
      <xdr:col>6</xdr:col>
      <xdr:colOff>0</xdr:colOff>
      <xdr:row>66</xdr:row>
      <xdr:rowOff>3266</xdr:rowOff>
    </xdr:to>
    <xdr:cxnSp macro="">
      <xdr:nvCxnSpPr>
        <xdr:cNvPr id="133" name="直線コネクタ 132"/>
        <xdr:cNvCxnSpPr/>
      </xdr:nvCxnSpPr>
      <xdr:spPr>
        <a:xfrm>
          <a:off x="3225800" y="112189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132443</xdr:rowOff>
    </xdr:from>
    <xdr:to>
      <xdr:col>4</xdr:col>
      <xdr:colOff>482600</xdr:colOff>
      <xdr:row>65</xdr:row>
      <xdr:rowOff>74749</xdr:rowOff>
    </xdr:to>
    <xdr:cxnSp macro="">
      <xdr:nvCxnSpPr>
        <xdr:cNvPr id="136" name="直線コネクタ 135"/>
        <xdr:cNvCxnSpPr/>
      </xdr:nvCxnSpPr>
      <xdr:spPr>
        <a:xfrm>
          <a:off x="2336800" y="111052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134983</xdr:rowOff>
    </xdr:from>
    <xdr:to>
      <xdr:col>3</xdr:col>
      <xdr:colOff>279400</xdr:colOff>
      <xdr:row>64</xdr:row>
      <xdr:rowOff>132443</xdr:rowOff>
    </xdr:to>
    <xdr:cxnSp macro="">
      <xdr:nvCxnSpPr>
        <xdr:cNvPr id="139" name="直線コネクタ 138"/>
        <xdr:cNvCxnSpPr/>
      </xdr:nvCxnSpPr>
      <xdr:spPr>
        <a:xfrm>
          <a:off x="1447800" y="1093633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54973</xdr:rowOff>
    </xdr:from>
    <xdr:to>
      <xdr:col>7</xdr:col>
      <xdr:colOff>203200</xdr:colOff>
      <xdr:row>65</xdr:row>
      <xdr:rowOff>156573</xdr:rowOff>
    </xdr:to>
    <xdr:sp macro="" textlink="">
      <xdr:nvSpPr>
        <xdr:cNvPr id="149" name="円/楕円 148"/>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27050</xdr:rowOff>
    </xdr:from>
    <xdr:ext cx="762000" cy="259045"/>
    <xdr:sp macro="" textlink="">
      <xdr:nvSpPr>
        <xdr:cNvPr id="150"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123916</xdr:rowOff>
    </xdr:from>
    <xdr:to>
      <xdr:col>6</xdr:col>
      <xdr:colOff>50800</xdr:colOff>
      <xdr:row>66</xdr:row>
      <xdr:rowOff>54066</xdr:rowOff>
    </xdr:to>
    <xdr:sp macro="" textlink="">
      <xdr:nvSpPr>
        <xdr:cNvPr id="151" name="円/楕円 150"/>
        <xdr:cNvSpPr/>
      </xdr:nvSpPr>
      <xdr:spPr>
        <a:xfrm>
          <a:off x="4064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38843</xdr:rowOff>
    </xdr:from>
    <xdr:ext cx="736600" cy="259045"/>
    <xdr:sp macro="" textlink="">
      <xdr:nvSpPr>
        <xdr:cNvPr id="152" name="テキスト ボックス 151"/>
        <xdr:cNvSpPr txBox="1"/>
      </xdr:nvSpPr>
      <xdr:spPr>
        <a:xfrm>
          <a:off x="3733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23949</xdr:rowOff>
    </xdr:from>
    <xdr:to>
      <xdr:col>4</xdr:col>
      <xdr:colOff>533400</xdr:colOff>
      <xdr:row>65</xdr:row>
      <xdr:rowOff>125549</xdr:rowOff>
    </xdr:to>
    <xdr:sp macro="" textlink="">
      <xdr:nvSpPr>
        <xdr:cNvPr id="153" name="円/楕円 152"/>
        <xdr:cNvSpPr/>
      </xdr:nvSpPr>
      <xdr:spPr>
        <a:xfrm>
          <a:off x="3175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110326</xdr:rowOff>
    </xdr:from>
    <xdr:ext cx="762000" cy="259045"/>
    <xdr:sp macro="" textlink="">
      <xdr:nvSpPr>
        <xdr:cNvPr id="154" name="テキスト ボックス 153"/>
        <xdr:cNvSpPr txBox="1"/>
      </xdr:nvSpPr>
      <xdr:spPr>
        <a:xfrm>
          <a:off x="2844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81643</xdr:rowOff>
    </xdr:from>
    <xdr:to>
      <xdr:col>3</xdr:col>
      <xdr:colOff>330200</xdr:colOff>
      <xdr:row>65</xdr:row>
      <xdr:rowOff>11793</xdr:rowOff>
    </xdr:to>
    <xdr:sp macro="" textlink="">
      <xdr:nvSpPr>
        <xdr:cNvPr id="155" name="円/楕円 154"/>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168020</xdr:rowOff>
    </xdr:from>
    <xdr:ext cx="762000" cy="259045"/>
    <xdr:sp macro="" textlink="">
      <xdr:nvSpPr>
        <xdr:cNvPr id="156" name="テキスト ボックス 155"/>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84183</xdr:rowOff>
    </xdr:from>
    <xdr:to>
      <xdr:col>2</xdr:col>
      <xdr:colOff>127000</xdr:colOff>
      <xdr:row>64</xdr:row>
      <xdr:rowOff>14333</xdr:rowOff>
    </xdr:to>
    <xdr:sp macro="" textlink="">
      <xdr:nvSpPr>
        <xdr:cNvPr id="157" name="円/楕円 156"/>
        <xdr:cNvSpPr/>
      </xdr:nvSpPr>
      <xdr:spPr>
        <a:xfrm>
          <a:off x="1397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170560</xdr:rowOff>
    </xdr:from>
    <xdr:ext cx="762000" cy="259045"/>
    <xdr:sp macro="" textlink="">
      <xdr:nvSpPr>
        <xdr:cNvPr id="158" name="テキスト ボックス 157"/>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人口が少ないことから、人口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人当たりの経費が高くなる傾向になる。今後も定員管理・給与の適正化</a:t>
          </a:r>
          <a:r>
            <a:rPr kumimoji="1" lang="ja-JP" altLang="en-US" sz="1100">
              <a:solidFill>
                <a:schemeClr val="dk1"/>
              </a:solidFill>
              <a:effectLst/>
              <a:latin typeface="+mn-lt"/>
              <a:ea typeface="+mn-ea"/>
              <a:cs typeface="+mn-cs"/>
            </a:rPr>
            <a:t>及び経費の合理化に努める。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131147</xdr:rowOff>
    </xdr:from>
    <xdr:to>
      <xdr:col>7</xdr:col>
      <xdr:colOff>152400</xdr:colOff>
      <xdr:row>84</xdr:row>
      <xdr:rowOff>11033</xdr:rowOff>
    </xdr:to>
    <xdr:cxnSp macro="">
      <xdr:nvCxnSpPr>
        <xdr:cNvPr id="194" name="直線コネクタ 193"/>
        <xdr:cNvCxnSpPr/>
      </xdr:nvCxnSpPr>
      <xdr:spPr>
        <a:xfrm>
          <a:off x="4114800" y="14361497"/>
          <a:ext cx="8382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63424</xdr:rowOff>
    </xdr:from>
    <xdr:to>
      <xdr:col>6</xdr:col>
      <xdr:colOff>0</xdr:colOff>
      <xdr:row>83</xdr:row>
      <xdr:rowOff>131147</xdr:rowOff>
    </xdr:to>
    <xdr:cxnSp macro="">
      <xdr:nvCxnSpPr>
        <xdr:cNvPr id="197" name="直線コネクタ 196"/>
        <xdr:cNvCxnSpPr/>
      </xdr:nvCxnSpPr>
      <xdr:spPr>
        <a:xfrm>
          <a:off x="3225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8646</xdr:rowOff>
    </xdr:from>
    <xdr:to>
      <xdr:col>4</xdr:col>
      <xdr:colOff>482600</xdr:colOff>
      <xdr:row>83</xdr:row>
      <xdr:rowOff>63424</xdr:rowOff>
    </xdr:to>
    <xdr:cxnSp macro="">
      <xdr:nvCxnSpPr>
        <xdr:cNvPr id="200" name="直線コネクタ 199"/>
        <xdr:cNvCxnSpPr/>
      </xdr:nvCxnSpPr>
      <xdr:spPr>
        <a:xfrm>
          <a:off x="2336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167294</xdr:rowOff>
    </xdr:from>
    <xdr:to>
      <xdr:col>3</xdr:col>
      <xdr:colOff>279400</xdr:colOff>
      <xdr:row>83</xdr:row>
      <xdr:rowOff>8646</xdr:rowOff>
    </xdr:to>
    <xdr:cxnSp macro="">
      <xdr:nvCxnSpPr>
        <xdr:cNvPr id="203" name="直線コネクタ 202"/>
        <xdr:cNvCxnSpPr/>
      </xdr:nvCxnSpPr>
      <xdr:spPr>
        <a:xfrm>
          <a:off x="1447800" y="1422619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131683</xdr:rowOff>
    </xdr:from>
    <xdr:to>
      <xdr:col>7</xdr:col>
      <xdr:colOff>203200</xdr:colOff>
      <xdr:row>84</xdr:row>
      <xdr:rowOff>61833</xdr:rowOff>
    </xdr:to>
    <xdr:sp macro="" textlink="">
      <xdr:nvSpPr>
        <xdr:cNvPr id="213" name="円/楕円 212"/>
        <xdr:cNvSpPr/>
      </xdr:nvSpPr>
      <xdr:spPr>
        <a:xfrm>
          <a:off x="49022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103760</xdr:rowOff>
    </xdr:from>
    <xdr:ext cx="762000" cy="259045"/>
    <xdr:sp macro="" textlink="">
      <xdr:nvSpPr>
        <xdr:cNvPr id="214" name="人件費・物件費等の状況該当値テキスト"/>
        <xdr:cNvSpPr txBox="1"/>
      </xdr:nvSpPr>
      <xdr:spPr>
        <a:xfrm>
          <a:off x="5041900" y="143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582,760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80347</xdr:rowOff>
    </xdr:from>
    <xdr:to>
      <xdr:col>6</xdr:col>
      <xdr:colOff>50800</xdr:colOff>
      <xdr:row>84</xdr:row>
      <xdr:rowOff>10497</xdr:rowOff>
    </xdr:to>
    <xdr:sp macro="" textlink="">
      <xdr:nvSpPr>
        <xdr:cNvPr id="215" name="円/楕円 214"/>
        <xdr:cNvSpPr/>
      </xdr:nvSpPr>
      <xdr:spPr>
        <a:xfrm>
          <a:off x="4064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166724</xdr:rowOff>
    </xdr:from>
    <xdr:ext cx="736600" cy="259045"/>
    <xdr:sp macro="" textlink="">
      <xdr:nvSpPr>
        <xdr:cNvPr id="216" name="テキスト ボックス 215"/>
        <xdr:cNvSpPr txBox="1"/>
      </xdr:nvSpPr>
      <xdr:spPr>
        <a:xfrm>
          <a:off x="3733800" y="1439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538,083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12624</xdr:rowOff>
    </xdr:from>
    <xdr:to>
      <xdr:col>4</xdr:col>
      <xdr:colOff>533400</xdr:colOff>
      <xdr:row>83</xdr:row>
      <xdr:rowOff>114224</xdr:rowOff>
    </xdr:to>
    <xdr:sp macro="" textlink="">
      <xdr:nvSpPr>
        <xdr:cNvPr id="217" name="円/楕円 216"/>
        <xdr:cNvSpPr/>
      </xdr:nvSpPr>
      <xdr:spPr>
        <a:xfrm>
          <a:off x="3175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99001</xdr:rowOff>
    </xdr:from>
    <xdr:ext cx="762000" cy="259045"/>
    <xdr:sp macro="" textlink="">
      <xdr:nvSpPr>
        <xdr:cNvPr id="218" name="テキスト ボックス 217"/>
        <xdr:cNvSpPr txBox="1"/>
      </xdr:nvSpPr>
      <xdr:spPr>
        <a:xfrm>
          <a:off x="2844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479,144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129296</xdr:rowOff>
    </xdr:from>
    <xdr:to>
      <xdr:col>3</xdr:col>
      <xdr:colOff>330200</xdr:colOff>
      <xdr:row>83</xdr:row>
      <xdr:rowOff>59446</xdr:rowOff>
    </xdr:to>
    <xdr:sp macro="" textlink="">
      <xdr:nvSpPr>
        <xdr:cNvPr id="219" name="円/楕円 218"/>
        <xdr:cNvSpPr/>
      </xdr:nvSpPr>
      <xdr:spPr>
        <a:xfrm>
          <a:off x="2286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44223</xdr:rowOff>
    </xdr:from>
    <xdr:ext cx="762000" cy="259045"/>
    <xdr:sp macro="" textlink="">
      <xdr:nvSpPr>
        <xdr:cNvPr id="220" name="テキスト ボックス 219"/>
        <xdr:cNvSpPr txBox="1"/>
      </xdr:nvSpPr>
      <xdr:spPr>
        <a:xfrm>
          <a:off x="1955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116494</xdr:rowOff>
    </xdr:from>
    <xdr:to>
      <xdr:col>2</xdr:col>
      <xdr:colOff>127000</xdr:colOff>
      <xdr:row>83</xdr:row>
      <xdr:rowOff>46644</xdr:rowOff>
    </xdr:to>
    <xdr:sp macro="" textlink="">
      <xdr:nvSpPr>
        <xdr:cNvPr id="221" name="円/楕円 220"/>
        <xdr:cNvSpPr/>
      </xdr:nvSpPr>
      <xdr:spPr>
        <a:xfrm>
          <a:off x="1397000" y="14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31421</xdr:rowOff>
    </xdr:from>
    <xdr:ext cx="762000" cy="259045"/>
    <xdr:sp macro="" textlink="">
      <xdr:nvSpPr>
        <xdr:cNvPr id="222" name="テキスト ボックス 221"/>
        <xdr:cNvSpPr txBox="1"/>
      </xdr:nvSpPr>
      <xdr:spPr>
        <a:xfrm>
          <a:off x="1066800" y="142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国との比較では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ポイント、類似団体平均値との比較でも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161925</xdr:rowOff>
    </xdr:to>
    <xdr:cxnSp macro="">
      <xdr:nvCxnSpPr>
        <xdr:cNvPr id="252" name="直線コネクタ 251"/>
        <xdr:cNvCxnSpPr/>
      </xdr:nvCxnSpPr>
      <xdr:spPr>
        <a:xfrm flipV="1">
          <a:off x="16179800" y="1474978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95568</xdr:rowOff>
    </xdr:from>
    <xdr:to>
      <xdr:col>23</xdr:col>
      <xdr:colOff>406400</xdr:colOff>
      <xdr:row>86</xdr:row>
      <xdr:rowOff>161925</xdr:rowOff>
    </xdr:to>
    <xdr:cxnSp macro="">
      <xdr:nvCxnSpPr>
        <xdr:cNvPr id="255" name="直線コネクタ 254"/>
        <xdr:cNvCxnSpPr/>
      </xdr:nvCxnSpPr>
      <xdr:spPr>
        <a:xfrm>
          <a:off x="15290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95568</xdr:rowOff>
    </xdr:from>
    <xdr:to>
      <xdr:col>22</xdr:col>
      <xdr:colOff>203200</xdr:colOff>
      <xdr:row>86</xdr:row>
      <xdr:rowOff>149861</xdr:rowOff>
    </xdr:to>
    <xdr:cxnSp macro="">
      <xdr:nvCxnSpPr>
        <xdr:cNvPr id="258" name="直線コネクタ 257"/>
        <xdr:cNvCxnSpPr/>
      </xdr:nvCxnSpPr>
      <xdr:spPr>
        <a:xfrm flipV="1">
          <a:off x="14401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149861</xdr:rowOff>
    </xdr:from>
    <xdr:to>
      <xdr:col>21</xdr:col>
      <xdr:colOff>0</xdr:colOff>
      <xdr:row>88</xdr:row>
      <xdr:rowOff>120650</xdr:rowOff>
    </xdr:to>
    <xdr:cxnSp macro="">
      <xdr:nvCxnSpPr>
        <xdr:cNvPr id="261" name="直線コネクタ 260"/>
        <xdr:cNvCxnSpPr/>
      </xdr:nvCxnSpPr>
      <xdr:spPr>
        <a:xfrm flipV="1">
          <a:off x="13512800" y="14894561"/>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3" name="テキスト ボックス 262"/>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1" name="円/楕円 270"/>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2"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111125</xdr:rowOff>
    </xdr:from>
    <xdr:to>
      <xdr:col>23</xdr:col>
      <xdr:colOff>457200</xdr:colOff>
      <xdr:row>87</xdr:row>
      <xdr:rowOff>41275</xdr:rowOff>
    </xdr:to>
    <xdr:sp macro="" textlink="">
      <xdr:nvSpPr>
        <xdr:cNvPr id="273" name="円/楕円 272"/>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51452</xdr:rowOff>
    </xdr:from>
    <xdr:ext cx="736600" cy="259045"/>
    <xdr:sp macro="" textlink="">
      <xdr:nvSpPr>
        <xdr:cNvPr id="274" name="テキスト ボックス 273"/>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44768</xdr:rowOff>
    </xdr:from>
    <xdr:to>
      <xdr:col>22</xdr:col>
      <xdr:colOff>254000</xdr:colOff>
      <xdr:row>86</xdr:row>
      <xdr:rowOff>146368</xdr:rowOff>
    </xdr:to>
    <xdr:sp macro="" textlink="">
      <xdr:nvSpPr>
        <xdr:cNvPr id="275" name="円/楕円 274"/>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156545</xdr:rowOff>
    </xdr:from>
    <xdr:ext cx="762000" cy="259045"/>
    <xdr:sp macro="" textlink="">
      <xdr:nvSpPr>
        <xdr:cNvPr id="276" name="テキスト ボックス 275"/>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77" name="円/楕円 276"/>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13988</xdr:rowOff>
    </xdr:from>
    <xdr:ext cx="762000" cy="259045"/>
    <xdr:sp macro="" textlink="">
      <xdr:nvSpPr>
        <xdr:cNvPr id="278" name="テキスト ボックス 277"/>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9" name="円/楕円 278"/>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0" name="テキスト ボックス 279"/>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人口が少ない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月に策定した「西目屋村定員適正化計画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計画期間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人削減を目標とする。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103810</xdr:rowOff>
    </xdr:from>
    <xdr:to>
      <xdr:col>24</xdr:col>
      <xdr:colOff>558800</xdr:colOff>
      <xdr:row>62</xdr:row>
      <xdr:rowOff>141694</xdr:rowOff>
    </xdr:to>
    <xdr:cxnSp macro="">
      <xdr:nvCxnSpPr>
        <xdr:cNvPr id="312" name="直線コネクタ 311"/>
        <xdr:cNvCxnSpPr/>
      </xdr:nvCxnSpPr>
      <xdr:spPr>
        <a:xfrm>
          <a:off x="16179800" y="10733710"/>
          <a:ext cx="8382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63754</xdr:rowOff>
    </xdr:from>
    <xdr:to>
      <xdr:col>23</xdr:col>
      <xdr:colOff>406400</xdr:colOff>
      <xdr:row>62</xdr:row>
      <xdr:rowOff>103810</xdr:rowOff>
    </xdr:to>
    <xdr:cxnSp macro="">
      <xdr:nvCxnSpPr>
        <xdr:cNvPr id="315" name="直線コネクタ 314"/>
        <xdr:cNvCxnSpPr/>
      </xdr:nvCxnSpPr>
      <xdr:spPr>
        <a:xfrm>
          <a:off x="15290800" y="10693654"/>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57480</xdr:rowOff>
    </xdr:from>
    <xdr:to>
      <xdr:col>22</xdr:col>
      <xdr:colOff>203200</xdr:colOff>
      <xdr:row>62</xdr:row>
      <xdr:rowOff>63754</xdr:rowOff>
    </xdr:to>
    <xdr:cxnSp macro="">
      <xdr:nvCxnSpPr>
        <xdr:cNvPr id="318" name="直線コネクタ 317"/>
        <xdr:cNvCxnSpPr/>
      </xdr:nvCxnSpPr>
      <xdr:spPr>
        <a:xfrm>
          <a:off x="14401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57480</xdr:rowOff>
    </xdr:to>
    <xdr:cxnSp macro="">
      <xdr:nvCxnSpPr>
        <xdr:cNvPr id="321" name="直線コネクタ 320"/>
        <xdr:cNvCxnSpPr/>
      </xdr:nvCxnSpPr>
      <xdr:spPr>
        <a:xfrm>
          <a:off x="13512800" y="1068520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90894</xdr:rowOff>
    </xdr:from>
    <xdr:to>
      <xdr:col>24</xdr:col>
      <xdr:colOff>609600</xdr:colOff>
      <xdr:row>63</xdr:row>
      <xdr:rowOff>21044</xdr:rowOff>
    </xdr:to>
    <xdr:sp macro="" textlink="">
      <xdr:nvSpPr>
        <xdr:cNvPr id="331" name="円/楕円 330"/>
        <xdr:cNvSpPr/>
      </xdr:nvSpPr>
      <xdr:spPr>
        <a:xfrm>
          <a:off x="169672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62971</xdr:rowOff>
    </xdr:from>
    <xdr:ext cx="762000" cy="259045"/>
    <xdr:sp macro="" textlink="">
      <xdr:nvSpPr>
        <xdr:cNvPr id="332" name="定員管理の状況該当値テキスト"/>
        <xdr:cNvSpPr txBox="1"/>
      </xdr:nvSpPr>
      <xdr:spPr>
        <a:xfrm>
          <a:off x="17106900" y="1069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53010</xdr:rowOff>
    </xdr:from>
    <xdr:to>
      <xdr:col>23</xdr:col>
      <xdr:colOff>457200</xdr:colOff>
      <xdr:row>62</xdr:row>
      <xdr:rowOff>154610</xdr:rowOff>
    </xdr:to>
    <xdr:sp macro="" textlink="">
      <xdr:nvSpPr>
        <xdr:cNvPr id="333" name="円/楕円 332"/>
        <xdr:cNvSpPr/>
      </xdr:nvSpPr>
      <xdr:spPr>
        <a:xfrm>
          <a:off x="16129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139387</xdr:rowOff>
    </xdr:from>
    <xdr:ext cx="736600" cy="259045"/>
    <xdr:sp macro="" textlink="">
      <xdr:nvSpPr>
        <xdr:cNvPr id="334" name="テキスト ボックス 333"/>
        <xdr:cNvSpPr txBox="1"/>
      </xdr:nvSpPr>
      <xdr:spPr>
        <a:xfrm>
          <a:off x="15798800" y="1076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12954</xdr:rowOff>
    </xdr:from>
    <xdr:to>
      <xdr:col>22</xdr:col>
      <xdr:colOff>254000</xdr:colOff>
      <xdr:row>62</xdr:row>
      <xdr:rowOff>114554</xdr:rowOff>
    </xdr:to>
    <xdr:sp macro="" textlink="">
      <xdr:nvSpPr>
        <xdr:cNvPr id="335" name="円/楕円 334"/>
        <xdr:cNvSpPr/>
      </xdr:nvSpPr>
      <xdr:spPr>
        <a:xfrm>
          <a:off x="15240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99331</xdr:rowOff>
    </xdr:from>
    <xdr:ext cx="762000" cy="259045"/>
    <xdr:sp macro="" textlink="">
      <xdr:nvSpPr>
        <xdr:cNvPr id="336" name="テキスト ボックス 335"/>
        <xdr:cNvSpPr txBox="1"/>
      </xdr:nvSpPr>
      <xdr:spPr>
        <a:xfrm>
          <a:off x="14909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6680</xdr:rowOff>
    </xdr:from>
    <xdr:to>
      <xdr:col>21</xdr:col>
      <xdr:colOff>50800</xdr:colOff>
      <xdr:row>62</xdr:row>
      <xdr:rowOff>108280</xdr:rowOff>
    </xdr:to>
    <xdr:sp macro="" textlink="">
      <xdr:nvSpPr>
        <xdr:cNvPr id="337" name="円/楕円 336"/>
        <xdr:cNvSpPr/>
      </xdr:nvSpPr>
      <xdr:spPr>
        <a:xfrm>
          <a:off x="14351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93057</xdr:rowOff>
    </xdr:from>
    <xdr:ext cx="762000" cy="259045"/>
    <xdr:sp macro="" textlink="">
      <xdr:nvSpPr>
        <xdr:cNvPr id="338" name="テキスト ボックス 337"/>
        <xdr:cNvSpPr txBox="1"/>
      </xdr:nvSpPr>
      <xdr:spPr>
        <a:xfrm>
          <a:off x="14020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4508</xdr:rowOff>
    </xdr:from>
    <xdr:to>
      <xdr:col>19</xdr:col>
      <xdr:colOff>533400</xdr:colOff>
      <xdr:row>62</xdr:row>
      <xdr:rowOff>106108</xdr:rowOff>
    </xdr:to>
    <xdr:sp macro="" textlink="">
      <xdr:nvSpPr>
        <xdr:cNvPr id="339" name="円/楕円 338"/>
        <xdr:cNvSpPr/>
      </xdr:nvSpPr>
      <xdr:spPr>
        <a:xfrm>
          <a:off x="13462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90885</xdr:rowOff>
    </xdr:from>
    <xdr:ext cx="762000" cy="259045"/>
    <xdr:sp macro="" textlink="">
      <xdr:nvSpPr>
        <xdr:cNvPr id="340" name="テキスト ボックス 339"/>
        <xdr:cNvSpPr txBox="1"/>
      </xdr:nvSpPr>
      <xdr:spPr>
        <a:xfrm>
          <a:off x="13131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実質公債費比率は類似団体平均値を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ポイント上回る。また、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年度に借入を行った過疎対策事業債の元金償還が始まったことから</a:t>
          </a:r>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ポイント悪化する。引き続き公債費の適正化に努める。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71" name="直線コネクタ 370"/>
        <xdr:cNvCxnSpPr/>
      </xdr:nvCxnSpPr>
      <xdr:spPr>
        <a:xfrm>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97790</xdr:rowOff>
    </xdr:to>
    <xdr:cxnSp macro="">
      <xdr:nvCxnSpPr>
        <xdr:cNvPr id="374" name="直線コネクタ 373"/>
        <xdr:cNvCxnSpPr/>
      </xdr:nvCxnSpPr>
      <xdr:spPr>
        <a:xfrm>
          <a:off x="15290800" y="729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42</xdr:row>
      <xdr:rowOff>150876</xdr:rowOff>
    </xdr:to>
    <xdr:cxnSp macro="">
      <xdr:nvCxnSpPr>
        <xdr:cNvPr id="377" name="直線コネクタ 376"/>
        <xdr:cNvCxnSpPr/>
      </xdr:nvCxnSpPr>
      <xdr:spPr>
        <a:xfrm flipV="1">
          <a:off x="14401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42164</xdr:rowOff>
    </xdr:to>
    <xdr:cxnSp macro="">
      <xdr:nvCxnSpPr>
        <xdr:cNvPr id="380" name="直線コネクタ 379"/>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0" name="円/楕円 38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39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2" name="円/楕円 39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3" name="テキスト ボックス 39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4" name="円/楕円 393"/>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5" name="テキスト ボックス 39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396" name="円/楕円 395"/>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397" name="テキスト ボックス 396"/>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162814</xdr:rowOff>
    </xdr:from>
    <xdr:to>
      <xdr:col>19</xdr:col>
      <xdr:colOff>533400</xdr:colOff>
      <xdr:row>43</xdr:row>
      <xdr:rowOff>92964</xdr:rowOff>
    </xdr:to>
    <xdr:sp macro="" textlink="">
      <xdr:nvSpPr>
        <xdr:cNvPr id="398" name="円/楕円 397"/>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77741</xdr:rowOff>
    </xdr:from>
    <xdr:ext cx="762000" cy="259045"/>
    <xdr:sp macro="" textlink="">
      <xdr:nvSpPr>
        <xdr:cNvPr id="399" name="テキスト ボックス 398"/>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将来負担額を上回る基金等充当可能財源等があったことから、</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数値は皆無であった。今後とも将来負担の抑制に努める。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前年度よりも</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類似団体平均値との比較で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人件費の決算額及び人件費充当経常一般財源ともに前年度を下回っているものの、分母となる経常一般財源が減ったことにより悪化したものであるが、</a:t>
          </a:r>
          <a:r>
            <a:rPr kumimoji="1" lang="ja-JP" altLang="ja-JP" sz="1100">
              <a:solidFill>
                <a:schemeClr val="dk1"/>
              </a:solidFill>
              <a:effectLst/>
              <a:latin typeface="+mn-lt"/>
              <a:ea typeface="+mn-ea"/>
              <a:cs typeface="+mn-cs"/>
            </a:rPr>
            <a:t>退職者の不補充等今後も人件費の抑制に努める。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69850</xdr:rowOff>
    </xdr:to>
    <xdr:cxnSp macro="">
      <xdr:nvCxnSpPr>
        <xdr:cNvPr id="64" name="直線コネクタ 63"/>
        <xdr:cNvCxnSpPr/>
      </xdr:nvCxnSpPr>
      <xdr:spPr>
        <a:xfrm>
          <a:off x="3987800" y="63357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56134</xdr:rowOff>
    </xdr:to>
    <xdr:cxnSp macro="">
      <xdr:nvCxnSpPr>
        <xdr:cNvPr id="67" name="直線コネクタ 66"/>
        <xdr:cNvCxnSpPr/>
      </xdr:nvCxnSpPr>
      <xdr:spPr>
        <a:xfrm flipV="1">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37</xdr:row>
      <xdr:rowOff>56134</xdr:rowOff>
    </xdr:to>
    <xdr:cxnSp macro="">
      <xdr:nvCxnSpPr>
        <xdr:cNvPr id="70" name="直線コネクタ 69"/>
        <xdr:cNvCxnSpPr/>
      </xdr:nvCxnSpPr>
      <xdr:spPr>
        <a:xfrm>
          <a:off x="2209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81280</xdr:rowOff>
    </xdr:to>
    <xdr:cxnSp macro="">
      <xdr:nvCxnSpPr>
        <xdr:cNvPr id="73" name="直線コネクタ 72"/>
        <xdr:cNvCxnSpPr/>
      </xdr:nvCxnSpPr>
      <xdr:spPr>
        <a:xfrm flipV="1">
          <a:off x="1320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ポイント増となり、類似団体平均値との比較でも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人件費同様物件費の</a:t>
          </a:r>
          <a:r>
            <a:rPr kumimoji="1" lang="ja-JP" altLang="ja-JP" sz="1100">
              <a:solidFill>
                <a:schemeClr val="dk1"/>
              </a:solidFill>
              <a:effectLst/>
              <a:latin typeface="+mn-lt"/>
              <a:ea typeface="+mn-ea"/>
              <a:cs typeface="+mn-cs"/>
            </a:rPr>
            <a:t>決算額及び充当経常一般財源ともに前年度を下回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ものの、分母となる経常一般財源が減ったことにより悪化したものであるが、今後もコスト削減に努める。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81280</xdr:rowOff>
    </xdr:to>
    <xdr:cxnSp macro="">
      <xdr:nvCxnSpPr>
        <xdr:cNvPr id="125" name="直線コネクタ 124"/>
        <xdr:cNvCxnSpPr/>
      </xdr:nvCxnSpPr>
      <xdr:spPr>
        <a:xfrm>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73660</xdr:rowOff>
    </xdr:to>
    <xdr:cxnSp macro="">
      <xdr:nvCxnSpPr>
        <xdr:cNvPr id="128" name="直線コネクタ 127"/>
        <xdr:cNvCxnSpPr/>
      </xdr:nvCxnSpPr>
      <xdr:spPr>
        <a:xfrm>
          <a:off x="14782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168910</xdr:rowOff>
    </xdr:to>
    <xdr:cxnSp macro="">
      <xdr:nvCxnSpPr>
        <xdr:cNvPr id="131" name="直線コネクタ 130"/>
        <xdr:cNvCxnSpPr/>
      </xdr:nvCxnSpPr>
      <xdr:spPr>
        <a:xfrm>
          <a:off x="13893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119380</xdr:rowOff>
    </xdr:to>
    <xdr:cxnSp macro="">
      <xdr:nvCxnSpPr>
        <xdr:cNvPr id="134" name="直線コネクタ 133"/>
        <xdr:cNvCxnSpPr/>
      </xdr:nvCxnSpPr>
      <xdr:spPr>
        <a:xfrm>
          <a:off x="13004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6" name="円/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8" name="円/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看板政策の一つとして、子ども医療費の完全無料化をはじめとした子育て支援対策の充実を図ってきたことから、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年度を除いて類似団体平均値を上回っている。特に</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年度は保育料の完全無料化を</a:t>
          </a:r>
          <a:r>
            <a:rPr kumimoji="1" lang="ja-JP" altLang="en-US" sz="1100">
              <a:solidFill>
                <a:schemeClr val="dk1"/>
              </a:solidFill>
              <a:effectLst/>
              <a:latin typeface="+mn-lt"/>
              <a:ea typeface="+mn-ea"/>
              <a:cs typeface="+mn-cs"/>
            </a:rPr>
            <a:t>スタートしたことから</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ポイント増となり、その傾向は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も同様である。類似団体平均値との比較でも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ポイント上回っている。少子化対策は喫緊の課題であることから、予算の選択と集中を進め、財源の確保に努める。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78015</xdr:rowOff>
    </xdr:to>
    <xdr:cxnSp macro="">
      <xdr:nvCxnSpPr>
        <xdr:cNvPr id="187" name="直線コネクタ 186"/>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61685</xdr:rowOff>
    </xdr:to>
    <xdr:cxnSp macro="">
      <xdr:nvCxnSpPr>
        <xdr:cNvPr id="193" name="直線コネクタ 192"/>
        <xdr:cNvCxnSpPr/>
      </xdr:nvCxnSpPr>
      <xdr:spPr>
        <a:xfrm>
          <a:off x="2209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86178</xdr:rowOff>
    </xdr:to>
    <xdr:cxnSp macro="">
      <xdr:nvCxnSpPr>
        <xdr:cNvPr id="196" name="直線コネクタ 195"/>
        <xdr:cNvCxnSpPr/>
      </xdr:nvCxnSpPr>
      <xdr:spPr>
        <a:xfrm>
          <a:off x="1320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繰出金の決算額及び繰出金充当経常一般財源が前年度に比べ大きく減ったことから、前年度よりも</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ポイント低下している。しかしながら、類似団体平均を</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ポイント上回る状況である。簡易水道事業及び農業集落排水事業特別会計に対する繰出金が繰出金全体の約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割を占めている状況であり、</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年度を最後に上下水道ともに料金改定を行っていないことから、料金改定も視野に繰出金の抑制に努める。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108712</xdr:rowOff>
    </xdr:to>
    <xdr:cxnSp macro="">
      <xdr:nvCxnSpPr>
        <xdr:cNvPr id="245" name="直線コネクタ 244"/>
        <xdr:cNvCxnSpPr/>
      </xdr:nvCxnSpPr>
      <xdr:spPr>
        <a:xfrm flipV="1">
          <a:off x="15671800" y="99110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108712</xdr:rowOff>
    </xdr:to>
    <xdr:cxnSp macro="">
      <xdr:nvCxnSpPr>
        <xdr:cNvPr id="248" name="直線コネクタ 247"/>
        <xdr:cNvCxnSpPr/>
      </xdr:nvCxnSpPr>
      <xdr:spPr>
        <a:xfrm>
          <a:off x="14782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59</xdr:row>
      <xdr:rowOff>74422</xdr:rowOff>
    </xdr:to>
    <xdr:cxnSp macro="">
      <xdr:nvCxnSpPr>
        <xdr:cNvPr id="251" name="直線コネクタ 250"/>
        <xdr:cNvCxnSpPr/>
      </xdr:nvCxnSpPr>
      <xdr:spPr>
        <a:xfrm flipV="1">
          <a:off x="13893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59</xdr:row>
      <xdr:rowOff>74422</xdr:rowOff>
    </xdr:to>
    <xdr:cxnSp macro="">
      <xdr:nvCxnSpPr>
        <xdr:cNvPr id="254" name="直線コネクタ 253"/>
        <xdr:cNvCxnSpPr/>
      </xdr:nvCxnSpPr>
      <xdr:spPr>
        <a:xfrm>
          <a:off x="13004800" y="99659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57912</xdr:rowOff>
    </xdr:from>
    <xdr:to>
      <xdr:col>22</xdr:col>
      <xdr:colOff>615950</xdr:colOff>
      <xdr:row>58</xdr:row>
      <xdr:rowOff>159512</xdr:rowOff>
    </xdr:to>
    <xdr:sp macro="" textlink="">
      <xdr:nvSpPr>
        <xdr:cNvPr id="266" name="円/楕円 265"/>
        <xdr:cNvSpPr/>
      </xdr:nvSpPr>
      <xdr:spPr>
        <a:xfrm>
          <a:off x="15621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144289</xdr:rowOff>
    </xdr:from>
    <xdr:ext cx="736600" cy="259045"/>
    <xdr:sp macro="" textlink="">
      <xdr:nvSpPr>
        <xdr:cNvPr id="267" name="テキスト ボックス 266"/>
        <xdr:cNvSpPr txBox="1"/>
      </xdr:nvSpPr>
      <xdr:spPr>
        <a:xfrm>
          <a:off x="15290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23622</xdr:rowOff>
    </xdr:from>
    <xdr:to>
      <xdr:col>20</xdr:col>
      <xdr:colOff>209550</xdr:colOff>
      <xdr:row>59</xdr:row>
      <xdr:rowOff>125222</xdr:rowOff>
    </xdr:to>
    <xdr:sp macro="" textlink="">
      <xdr:nvSpPr>
        <xdr:cNvPr id="270" name="円/楕円 269"/>
        <xdr:cNvSpPr/>
      </xdr:nvSpPr>
      <xdr:spPr>
        <a:xfrm>
          <a:off x="13843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109999</xdr:rowOff>
    </xdr:from>
    <xdr:ext cx="762000" cy="259045"/>
    <xdr:sp macro="" textlink="">
      <xdr:nvSpPr>
        <xdr:cNvPr id="271" name="テキスト ボックス 270"/>
        <xdr:cNvSpPr txBox="1"/>
      </xdr:nvSpPr>
      <xdr:spPr>
        <a:xfrm>
          <a:off x="13512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72" name="円/楕円 271"/>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73" name="テキスト ボックス 272"/>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前年度と同じ水準であり、</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ポイント下回っている。今後</a:t>
          </a:r>
          <a:r>
            <a:rPr kumimoji="1" lang="ja-JP" altLang="en-US" sz="1100">
              <a:solidFill>
                <a:schemeClr val="dk1"/>
              </a:solidFill>
              <a:effectLst/>
              <a:latin typeface="+mn-lt"/>
              <a:ea typeface="+mn-ea"/>
              <a:cs typeface="+mn-cs"/>
            </a:rPr>
            <a:t>も政策目標を達成した補助金の廃止するなど必要な見直しを行っていく。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35</xdr:row>
      <xdr:rowOff>170434</xdr:rowOff>
    </xdr:to>
    <xdr:cxnSp macro="">
      <xdr:nvCxnSpPr>
        <xdr:cNvPr id="303" name="直線コネクタ 302"/>
        <xdr:cNvCxnSpPr/>
      </xdr:nvCxnSpPr>
      <xdr:spPr>
        <a:xfrm>
          <a:off x="15671800" y="6171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170434</xdr:rowOff>
    </xdr:to>
    <xdr:cxnSp macro="">
      <xdr:nvCxnSpPr>
        <xdr:cNvPr id="306" name="直線コネクタ 305"/>
        <xdr:cNvCxnSpPr/>
      </xdr:nvCxnSpPr>
      <xdr:spPr>
        <a:xfrm>
          <a:off x="14782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78994</xdr:rowOff>
    </xdr:to>
    <xdr:cxnSp macro="">
      <xdr:nvCxnSpPr>
        <xdr:cNvPr id="309" name="直線コネクタ 308"/>
        <xdr:cNvCxnSpPr/>
      </xdr:nvCxnSpPr>
      <xdr:spPr>
        <a:xfrm>
          <a:off x="13893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83566</xdr:rowOff>
    </xdr:to>
    <xdr:cxnSp macro="">
      <xdr:nvCxnSpPr>
        <xdr:cNvPr id="312" name="直線コネクタ 311"/>
        <xdr:cNvCxnSpPr/>
      </xdr:nvCxnSpPr>
      <xdr:spPr>
        <a:xfrm flipV="1">
          <a:off x="13004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8" name="円/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0" name="円/楕円 329"/>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1" name="テキスト ボックス 330"/>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を切る水準となっている。今後も将来負担を見通し、計画的な地方債発行に努める。</a:t>
          </a:r>
          <a:endParaRPr lang="ja-JP" altLang="ja-JP" sz="1400">
            <a:effectLst/>
          </a:endParaRPr>
        </a:p>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ポイント低下するとともに、類似団体平均値との比較でも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100330</xdr:rowOff>
    </xdr:to>
    <xdr:cxnSp macro="">
      <xdr:nvCxnSpPr>
        <xdr:cNvPr id="363" name="直線コネクタ 362"/>
        <xdr:cNvCxnSpPr/>
      </xdr:nvCxnSpPr>
      <xdr:spPr>
        <a:xfrm flipV="1">
          <a:off x="3987800" y="13103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100330</xdr:rowOff>
    </xdr:from>
    <xdr:to>
      <xdr:col>5</xdr:col>
      <xdr:colOff>549275</xdr:colOff>
      <xdr:row>77</xdr:row>
      <xdr:rowOff>58420</xdr:rowOff>
    </xdr:to>
    <xdr:cxnSp macro="">
      <xdr:nvCxnSpPr>
        <xdr:cNvPr id="366" name="直線コネクタ 365"/>
        <xdr:cNvCxnSpPr/>
      </xdr:nvCxnSpPr>
      <xdr:spPr>
        <a:xfrm flipV="1">
          <a:off x="3098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58420</xdr:rowOff>
    </xdr:to>
    <xdr:cxnSp macro="">
      <xdr:nvCxnSpPr>
        <xdr:cNvPr id="369" name="直線コネクタ 368"/>
        <xdr:cNvCxnSpPr/>
      </xdr:nvCxnSpPr>
      <xdr:spPr>
        <a:xfrm>
          <a:off x="2209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76</xdr:row>
      <xdr:rowOff>146050</xdr:rowOff>
    </xdr:to>
    <xdr:cxnSp macro="">
      <xdr:nvCxnSpPr>
        <xdr:cNvPr id="372" name="直線コネクタ 371"/>
        <xdr:cNvCxnSpPr/>
      </xdr:nvCxnSpPr>
      <xdr:spPr>
        <a:xfrm>
          <a:off x="1320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2" name="円/楕円 381"/>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3"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49530</xdr:rowOff>
    </xdr:from>
    <xdr:to>
      <xdr:col>5</xdr:col>
      <xdr:colOff>600075</xdr:colOff>
      <xdr:row>76</xdr:row>
      <xdr:rowOff>151130</xdr:rowOff>
    </xdr:to>
    <xdr:sp macro="" textlink="">
      <xdr:nvSpPr>
        <xdr:cNvPr id="384" name="円/楕円 383"/>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161307</xdr:rowOff>
    </xdr:from>
    <xdr:ext cx="736600" cy="259045"/>
    <xdr:sp macro="" textlink="">
      <xdr:nvSpPr>
        <xdr:cNvPr id="385" name="テキスト ボックス 384"/>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xdr:rowOff>
    </xdr:from>
    <xdr:to>
      <xdr:col>4</xdr:col>
      <xdr:colOff>396875</xdr:colOff>
      <xdr:row>77</xdr:row>
      <xdr:rowOff>109220</xdr:rowOff>
    </xdr:to>
    <xdr:sp macro="" textlink="">
      <xdr:nvSpPr>
        <xdr:cNvPr id="386" name="円/楕円 385"/>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93997</xdr:rowOff>
    </xdr:from>
    <xdr:ext cx="762000" cy="259045"/>
    <xdr:sp macro="" textlink="">
      <xdr:nvSpPr>
        <xdr:cNvPr id="387" name="テキスト ボックス 386"/>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8" name="円/楕円 387"/>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9" name="テキスト ボックス 38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0" name="円/楕円 389"/>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391" name="テキスト ボックス 390"/>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全ての費目において充当した経常一般財源は前年度を下回っている。前年度との比較では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ポイント改善しているも、類似団体との比較では</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ポイント上回っている。補助費等を除いた費目で類似団体平均よりも高い水準となっている。</a:t>
          </a:r>
          <a:r>
            <a:rPr kumimoji="1" lang="ja-JP" altLang="ja-JP" sz="1100">
              <a:solidFill>
                <a:schemeClr val="dk1"/>
              </a:solidFill>
              <a:effectLst/>
              <a:latin typeface="+mn-lt"/>
              <a:ea typeface="+mn-ea"/>
              <a:cs typeface="+mn-cs"/>
            </a:rPr>
            <a:t>看板政策である子育て支援対策を継続するためにも、歳出に占めるウェイトの高い人件費の抑制に努めるほか、行政コストの削減、公共料金の改定を検討し、歳入・歳出両面で経常収支比率の改善に努める。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146594</xdr:rowOff>
    </xdr:from>
    <xdr:to>
      <xdr:col>24</xdr:col>
      <xdr:colOff>31750</xdr:colOff>
      <xdr:row>79</xdr:row>
      <xdr:rowOff>17599</xdr:rowOff>
    </xdr:to>
    <xdr:cxnSp macro="">
      <xdr:nvCxnSpPr>
        <xdr:cNvPr id="426" name="直線コネクタ 425"/>
        <xdr:cNvCxnSpPr/>
      </xdr:nvCxnSpPr>
      <xdr:spPr>
        <a:xfrm flipV="1">
          <a:off x="15671800" y="135196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154758</xdr:rowOff>
    </xdr:from>
    <xdr:to>
      <xdr:col>22</xdr:col>
      <xdr:colOff>565150</xdr:colOff>
      <xdr:row>79</xdr:row>
      <xdr:rowOff>17599</xdr:rowOff>
    </xdr:to>
    <xdr:cxnSp macro="">
      <xdr:nvCxnSpPr>
        <xdr:cNvPr id="429" name="直線コネクタ 428"/>
        <xdr:cNvCxnSpPr/>
      </xdr:nvCxnSpPr>
      <xdr:spPr>
        <a:xfrm>
          <a:off x="14782800" y="1335640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118836</xdr:rowOff>
    </xdr:from>
    <xdr:to>
      <xdr:col>21</xdr:col>
      <xdr:colOff>361950</xdr:colOff>
      <xdr:row>77</xdr:row>
      <xdr:rowOff>154758</xdr:rowOff>
    </xdr:to>
    <xdr:cxnSp macro="">
      <xdr:nvCxnSpPr>
        <xdr:cNvPr id="432" name="直線コネクタ 431"/>
        <xdr:cNvCxnSpPr/>
      </xdr:nvCxnSpPr>
      <xdr:spPr>
        <a:xfrm>
          <a:off x="13893800" y="13320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77</xdr:row>
      <xdr:rowOff>118836</xdr:rowOff>
    </xdr:to>
    <xdr:cxnSp macro="">
      <xdr:nvCxnSpPr>
        <xdr:cNvPr id="435" name="直線コネクタ 434"/>
        <xdr:cNvCxnSpPr/>
      </xdr:nvCxnSpPr>
      <xdr:spPr>
        <a:xfrm>
          <a:off x="13004800" y="131637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95794</xdr:rowOff>
    </xdr:from>
    <xdr:to>
      <xdr:col>24</xdr:col>
      <xdr:colOff>82550</xdr:colOff>
      <xdr:row>79</xdr:row>
      <xdr:rowOff>25944</xdr:rowOff>
    </xdr:to>
    <xdr:sp macro="" textlink="">
      <xdr:nvSpPr>
        <xdr:cNvPr id="445" name="円/楕円 444"/>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67871</xdr:rowOff>
    </xdr:from>
    <xdr:ext cx="762000" cy="259045"/>
    <xdr:sp macro="" textlink="">
      <xdr:nvSpPr>
        <xdr:cNvPr id="446" name="公債費以外該当値テキスト"/>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138249</xdr:rowOff>
    </xdr:from>
    <xdr:to>
      <xdr:col>22</xdr:col>
      <xdr:colOff>615950</xdr:colOff>
      <xdr:row>79</xdr:row>
      <xdr:rowOff>68399</xdr:rowOff>
    </xdr:to>
    <xdr:sp macro="" textlink="">
      <xdr:nvSpPr>
        <xdr:cNvPr id="447" name="円/楕円 446"/>
        <xdr:cNvSpPr/>
      </xdr:nvSpPr>
      <xdr:spPr>
        <a:xfrm>
          <a:off x="15621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53176</xdr:rowOff>
    </xdr:from>
    <xdr:ext cx="736600" cy="259045"/>
    <xdr:sp macro="" textlink="">
      <xdr:nvSpPr>
        <xdr:cNvPr id="448" name="テキスト ボックス 447"/>
        <xdr:cNvSpPr txBox="1"/>
      </xdr:nvSpPr>
      <xdr:spPr>
        <a:xfrm>
          <a:off x="15290800" y="1359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103958</xdr:rowOff>
    </xdr:from>
    <xdr:to>
      <xdr:col>21</xdr:col>
      <xdr:colOff>412750</xdr:colOff>
      <xdr:row>78</xdr:row>
      <xdr:rowOff>34108</xdr:rowOff>
    </xdr:to>
    <xdr:sp macro="" textlink="">
      <xdr:nvSpPr>
        <xdr:cNvPr id="449" name="円/楕円 448"/>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18885</xdr:rowOff>
    </xdr:from>
    <xdr:ext cx="762000" cy="259045"/>
    <xdr:sp macro="" textlink="">
      <xdr:nvSpPr>
        <xdr:cNvPr id="450" name="テキスト ボックス 449"/>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68036</xdr:rowOff>
    </xdr:from>
    <xdr:to>
      <xdr:col>20</xdr:col>
      <xdr:colOff>209550</xdr:colOff>
      <xdr:row>77</xdr:row>
      <xdr:rowOff>169636</xdr:rowOff>
    </xdr:to>
    <xdr:sp macro="" textlink="">
      <xdr:nvSpPr>
        <xdr:cNvPr id="451" name="円/楕円 450"/>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154413</xdr:rowOff>
    </xdr:from>
    <xdr:ext cx="762000" cy="259045"/>
    <xdr:sp macro="" textlink="">
      <xdr:nvSpPr>
        <xdr:cNvPr id="452" name="テキスト ボックス 451"/>
        <xdr:cNvSpPr txBox="1"/>
      </xdr:nvSpPr>
      <xdr:spPr>
        <a:xfrm>
          <a:off x="13512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82731</xdr:rowOff>
    </xdr:from>
    <xdr:to>
      <xdr:col>19</xdr:col>
      <xdr:colOff>6350</xdr:colOff>
      <xdr:row>77</xdr:row>
      <xdr:rowOff>12881</xdr:rowOff>
    </xdr:to>
    <xdr:sp macro="" textlink="">
      <xdr:nvSpPr>
        <xdr:cNvPr id="453" name="円/楕円 452"/>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169108</xdr:rowOff>
    </xdr:from>
    <xdr:ext cx="762000" cy="259045"/>
    <xdr:sp macro="" textlink="">
      <xdr:nvSpPr>
        <xdr:cNvPr id="454" name="テキスト ボックス 453"/>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12929</xdr:rowOff>
    </xdr:from>
    <xdr:to>
      <xdr:col>4</xdr:col>
      <xdr:colOff>1117600</xdr:colOff>
      <xdr:row>16</xdr:row>
      <xdr:rowOff>32683</xdr:rowOff>
    </xdr:to>
    <xdr:cxnSp macro="">
      <xdr:nvCxnSpPr>
        <xdr:cNvPr id="47" name="直線コネクタ 46"/>
        <xdr:cNvCxnSpPr/>
      </xdr:nvCxnSpPr>
      <xdr:spPr bwMode="auto">
        <a:xfrm flipV="1">
          <a:off x="5003800" y="2803754"/>
          <a:ext cx="647700" cy="1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32683</xdr:rowOff>
    </xdr:from>
    <xdr:to>
      <xdr:col>4</xdr:col>
      <xdr:colOff>469900</xdr:colOff>
      <xdr:row>16</xdr:row>
      <xdr:rowOff>73726</xdr:rowOff>
    </xdr:to>
    <xdr:cxnSp macro="">
      <xdr:nvCxnSpPr>
        <xdr:cNvPr id="50" name="直線コネクタ 49"/>
        <xdr:cNvCxnSpPr/>
      </xdr:nvCxnSpPr>
      <xdr:spPr bwMode="auto">
        <a:xfrm flipV="1">
          <a:off x="4305300" y="2823508"/>
          <a:ext cx="698500" cy="4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73726</xdr:rowOff>
    </xdr:from>
    <xdr:to>
      <xdr:col>3</xdr:col>
      <xdr:colOff>904875</xdr:colOff>
      <xdr:row>16</xdr:row>
      <xdr:rowOff>98135</xdr:rowOff>
    </xdr:to>
    <xdr:cxnSp macro="">
      <xdr:nvCxnSpPr>
        <xdr:cNvPr id="53" name="直線コネクタ 52"/>
        <xdr:cNvCxnSpPr/>
      </xdr:nvCxnSpPr>
      <xdr:spPr bwMode="auto">
        <a:xfrm flipV="1">
          <a:off x="3606800" y="2864551"/>
          <a:ext cx="698500" cy="2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80819</xdr:rowOff>
    </xdr:from>
    <xdr:to>
      <xdr:col>3</xdr:col>
      <xdr:colOff>206375</xdr:colOff>
      <xdr:row>16</xdr:row>
      <xdr:rowOff>98135</xdr:rowOff>
    </xdr:to>
    <xdr:cxnSp macro="">
      <xdr:nvCxnSpPr>
        <xdr:cNvPr id="56" name="直線コネクタ 55"/>
        <xdr:cNvCxnSpPr/>
      </xdr:nvCxnSpPr>
      <xdr:spPr bwMode="auto">
        <a:xfrm>
          <a:off x="2908300" y="2871644"/>
          <a:ext cx="698500" cy="1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133579</xdr:rowOff>
    </xdr:from>
    <xdr:to>
      <xdr:col>5</xdr:col>
      <xdr:colOff>34925</xdr:colOff>
      <xdr:row>16</xdr:row>
      <xdr:rowOff>63729</xdr:rowOff>
    </xdr:to>
    <xdr:sp macro="" textlink="">
      <xdr:nvSpPr>
        <xdr:cNvPr id="66" name="円/楕円 65"/>
        <xdr:cNvSpPr/>
      </xdr:nvSpPr>
      <xdr:spPr bwMode="auto">
        <a:xfrm>
          <a:off x="5600700" y="275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150106</xdr:rowOff>
    </xdr:from>
    <xdr:ext cx="762000" cy="259045"/>
    <xdr:sp macro="" textlink="">
      <xdr:nvSpPr>
        <xdr:cNvPr id="67" name="人口1人当たり決算額の推移該当値テキスト130"/>
        <xdr:cNvSpPr txBox="1"/>
      </xdr:nvSpPr>
      <xdr:spPr>
        <a:xfrm>
          <a:off x="5740400" y="259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295,733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153333</xdr:rowOff>
    </xdr:from>
    <xdr:to>
      <xdr:col>4</xdr:col>
      <xdr:colOff>520700</xdr:colOff>
      <xdr:row>16</xdr:row>
      <xdr:rowOff>83483</xdr:rowOff>
    </xdr:to>
    <xdr:sp macro="" textlink="">
      <xdr:nvSpPr>
        <xdr:cNvPr id="68" name="円/楕円 67"/>
        <xdr:cNvSpPr/>
      </xdr:nvSpPr>
      <xdr:spPr bwMode="auto">
        <a:xfrm>
          <a:off x="4953000" y="27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93660</xdr:rowOff>
    </xdr:from>
    <xdr:ext cx="736600" cy="259045"/>
    <xdr:sp macro="" textlink="">
      <xdr:nvSpPr>
        <xdr:cNvPr id="69" name="テキスト ボックス 68"/>
        <xdr:cNvSpPr txBox="1"/>
      </xdr:nvSpPr>
      <xdr:spPr>
        <a:xfrm>
          <a:off x="4622800" y="25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287,092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22926</xdr:rowOff>
    </xdr:from>
    <xdr:to>
      <xdr:col>3</xdr:col>
      <xdr:colOff>955675</xdr:colOff>
      <xdr:row>16</xdr:row>
      <xdr:rowOff>124526</xdr:rowOff>
    </xdr:to>
    <xdr:sp macro="" textlink="">
      <xdr:nvSpPr>
        <xdr:cNvPr id="70" name="円/楕円 69"/>
        <xdr:cNvSpPr/>
      </xdr:nvSpPr>
      <xdr:spPr bwMode="auto">
        <a:xfrm>
          <a:off x="4254500" y="281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134703</xdr:rowOff>
    </xdr:from>
    <xdr:ext cx="762000" cy="259045"/>
    <xdr:sp macro="" textlink="">
      <xdr:nvSpPr>
        <xdr:cNvPr id="71" name="テキスト ボックス 70"/>
        <xdr:cNvSpPr txBox="1"/>
      </xdr:nvSpPr>
      <xdr:spPr>
        <a:xfrm>
          <a:off x="3924300" y="258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47335</xdr:rowOff>
    </xdr:from>
    <xdr:to>
      <xdr:col>3</xdr:col>
      <xdr:colOff>257175</xdr:colOff>
      <xdr:row>16</xdr:row>
      <xdr:rowOff>148935</xdr:rowOff>
    </xdr:to>
    <xdr:sp macro="" textlink="">
      <xdr:nvSpPr>
        <xdr:cNvPr id="72" name="円/楕円 71"/>
        <xdr:cNvSpPr/>
      </xdr:nvSpPr>
      <xdr:spPr bwMode="auto">
        <a:xfrm>
          <a:off x="3556000" y="283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159112</xdr:rowOff>
    </xdr:from>
    <xdr:ext cx="762000" cy="259045"/>
    <xdr:sp macro="" textlink="">
      <xdr:nvSpPr>
        <xdr:cNvPr id="73" name="テキスト ボックス 72"/>
        <xdr:cNvSpPr txBox="1"/>
      </xdr:nvSpPr>
      <xdr:spPr>
        <a:xfrm>
          <a:off x="3225800" y="26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30019</xdr:rowOff>
    </xdr:from>
    <xdr:to>
      <xdr:col>2</xdr:col>
      <xdr:colOff>692150</xdr:colOff>
      <xdr:row>16</xdr:row>
      <xdr:rowOff>131619</xdr:rowOff>
    </xdr:to>
    <xdr:sp macro="" textlink="">
      <xdr:nvSpPr>
        <xdr:cNvPr id="74" name="円/楕円 73"/>
        <xdr:cNvSpPr/>
      </xdr:nvSpPr>
      <xdr:spPr bwMode="auto">
        <a:xfrm>
          <a:off x="2857500" y="282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141796</xdr:rowOff>
    </xdr:from>
    <xdr:ext cx="762000" cy="259045"/>
    <xdr:sp macro="" textlink="">
      <xdr:nvSpPr>
        <xdr:cNvPr id="75" name="テキスト ボックス 74"/>
        <xdr:cNvSpPr txBox="1"/>
      </xdr:nvSpPr>
      <xdr:spPr>
        <a:xfrm>
          <a:off x="2527300" y="258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320071</xdr:rowOff>
    </xdr:from>
    <xdr:to>
      <xdr:col>4</xdr:col>
      <xdr:colOff>1117600</xdr:colOff>
      <xdr:row>34</xdr:row>
      <xdr:rowOff>325219</xdr:rowOff>
    </xdr:to>
    <xdr:cxnSp macro="">
      <xdr:nvCxnSpPr>
        <xdr:cNvPr id="106" name="直線コネクタ 105"/>
        <xdr:cNvCxnSpPr/>
      </xdr:nvCxnSpPr>
      <xdr:spPr bwMode="auto">
        <a:xfrm flipV="1">
          <a:off x="5003800" y="6587521"/>
          <a:ext cx="6477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325219</xdr:rowOff>
    </xdr:from>
    <xdr:to>
      <xdr:col>4</xdr:col>
      <xdr:colOff>469900</xdr:colOff>
      <xdr:row>35</xdr:row>
      <xdr:rowOff>13134</xdr:rowOff>
    </xdr:to>
    <xdr:cxnSp macro="">
      <xdr:nvCxnSpPr>
        <xdr:cNvPr id="109" name="直線コネクタ 108"/>
        <xdr:cNvCxnSpPr/>
      </xdr:nvCxnSpPr>
      <xdr:spPr bwMode="auto">
        <a:xfrm flipV="1">
          <a:off x="43053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2962</xdr:rowOff>
    </xdr:from>
    <xdr:to>
      <xdr:col>3</xdr:col>
      <xdr:colOff>904875</xdr:colOff>
      <xdr:row>35</xdr:row>
      <xdr:rowOff>13134</xdr:rowOff>
    </xdr:to>
    <xdr:cxnSp macro="">
      <xdr:nvCxnSpPr>
        <xdr:cNvPr id="112" name="直線コネクタ 111"/>
        <xdr:cNvCxnSpPr/>
      </xdr:nvCxnSpPr>
      <xdr:spPr bwMode="auto">
        <a:xfrm>
          <a:off x="3606800" y="6613312"/>
          <a:ext cx="6985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311187</xdr:rowOff>
    </xdr:from>
    <xdr:to>
      <xdr:col>3</xdr:col>
      <xdr:colOff>206375</xdr:colOff>
      <xdr:row>35</xdr:row>
      <xdr:rowOff>2962</xdr:rowOff>
    </xdr:to>
    <xdr:cxnSp macro="">
      <xdr:nvCxnSpPr>
        <xdr:cNvPr id="115" name="直線コネクタ 114"/>
        <xdr:cNvCxnSpPr/>
      </xdr:nvCxnSpPr>
      <xdr:spPr bwMode="auto">
        <a:xfrm>
          <a:off x="2908300" y="6578637"/>
          <a:ext cx="698500" cy="34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269271</xdr:rowOff>
    </xdr:from>
    <xdr:to>
      <xdr:col>5</xdr:col>
      <xdr:colOff>34925</xdr:colOff>
      <xdr:row>35</xdr:row>
      <xdr:rowOff>27971</xdr:rowOff>
    </xdr:to>
    <xdr:sp macro="" textlink="">
      <xdr:nvSpPr>
        <xdr:cNvPr id="125" name="円/楕円 124"/>
        <xdr:cNvSpPr/>
      </xdr:nvSpPr>
      <xdr:spPr bwMode="auto">
        <a:xfrm>
          <a:off x="56007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114348</xdr:rowOff>
    </xdr:from>
    <xdr:ext cx="762000" cy="259045"/>
    <xdr:sp macro="" textlink="">
      <xdr:nvSpPr>
        <xdr:cNvPr id="126" name="人口1人当たり決算額の推移該当値テキスト445"/>
        <xdr:cNvSpPr txBox="1"/>
      </xdr:nvSpPr>
      <xdr:spPr>
        <a:xfrm>
          <a:off x="5740400" y="638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274419</xdr:rowOff>
    </xdr:from>
    <xdr:to>
      <xdr:col>4</xdr:col>
      <xdr:colOff>520700</xdr:colOff>
      <xdr:row>35</xdr:row>
      <xdr:rowOff>33119</xdr:rowOff>
    </xdr:to>
    <xdr:sp macro="" textlink="">
      <xdr:nvSpPr>
        <xdr:cNvPr id="127" name="円/楕円 126"/>
        <xdr:cNvSpPr/>
      </xdr:nvSpPr>
      <xdr:spPr bwMode="auto">
        <a:xfrm>
          <a:off x="49530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43296</xdr:rowOff>
    </xdr:from>
    <xdr:ext cx="736600" cy="259045"/>
    <xdr:sp macro="" textlink="">
      <xdr:nvSpPr>
        <xdr:cNvPr id="128" name="テキスト ボックス 127"/>
        <xdr:cNvSpPr txBox="1"/>
      </xdr:nvSpPr>
      <xdr:spPr>
        <a:xfrm>
          <a:off x="4622800" y="631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305234</xdr:rowOff>
    </xdr:from>
    <xdr:to>
      <xdr:col>3</xdr:col>
      <xdr:colOff>955675</xdr:colOff>
      <xdr:row>35</xdr:row>
      <xdr:rowOff>63934</xdr:rowOff>
    </xdr:to>
    <xdr:sp macro="" textlink="">
      <xdr:nvSpPr>
        <xdr:cNvPr id="129" name="円/楕円 128"/>
        <xdr:cNvSpPr/>
      </xdr:nvSpPr>
      <xdr:spPr bwMode="auto">
        <a:xfrm>
          <a:off x="42545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74111</xdr:rowOff>
    </xdr:from>
    <xdr:ext cx="762000" cy="259045"/>
    <xdr:sp macro="" textlink="">
      <xdr:nvSpPr>
        <xdr:cNvPr id="130" name="テキスト ボックス 129"/>
        <xdr:cNvSpPr txBox="1"/>
      </xdr:nvSpPr>
      <xdr:spPr>
        <a:xfrm>
          <a:off x="39243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295062</xdr:rowOff>
    </xdr:from>
    <xdr:to>
      <xdr:col>3</xdr:col>
      <xdr:colOff>257175</xdr:colOff>
      <xdr:row>35</xdr:row>
      <xdr:rowOff>53762</xdr:rowOff>
    </xdr:to>
    <xdr:sp macro="" textlink="">
      <xdr:nvSpPr>
        <xdr:cNvPr id="131" name="円/楕円 130"/>
        <xdr:cNvSpPr/>
      </xdr:nvSpPr>
      <xdr:spPr bwMode="auto">
        <a:xfrm>
          <a:off x="3556000" y="656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63938</xdr:rowOff>
    </xdr:from>
    <xdr:ext cx="762000" cy="259045"/>
    <xdr:sp macro="" textlink="">
      <xdr:nvSpPr>
        <xdr:cNvPr id="132" name="テキスト ボックス 131"/>
        <xdr:cNvSpPr txBox="1"/>
      </xdr:nvSpPr>
      <xdr:spPr>
        <a:xfrm>
          <a:off x="3225800" y="63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260387</xdr:rowOff>
    </xdr:from>
    <xdr:to>
      <xdr:col>2</xdr:col>
      <xdr:colOff>692150</xdr:colOff>
      <xdr:row>35</xdr:row>
      <xdr:rowOff>19087</xdr:rowOff>
    </xdr:to>
    <xdr:sp macro="" textlink="">
      <xdr:nvSpPr>
        <xdr:cNvPr id="133" name="円/楕円 132"/>
        <xdr:cNvSpPr/>
      </xdr:nvSpPr>
      <xdr:spPr bwMode="auto">
        <a:xfrm>
          <a:off x="2857500" y="652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29265</xdr:rowOff>
    </xdr:from>
    <xdr:ext cx="762000" cy="259045"/>
    <xdr:sp macro="" textlink="">
      <xdr:nvSpPr>
        <xdr:cNvPr id="134" name="テキスト ボックス 133"/>
        <xdr:cNvSpPr txBox="1"/>
      </xdr:nvSpPr>
      <xdr:spPr>
        <a:xfrm>
          <a:off x="2527300" y="629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135275</xdr:rowOff>
    </xdr:from>
    <xdr:to>
      <xdr:col>6</xdr:col>
      <xdr:colOff>511175</xdr:colOff>
      <xdr:row>36</xdr:row>
      <xdr:rowOff>155767</xdr:rowOff>
    </xdr:to>
    <xdr:cxnSp macro="">
      <xdr:nvCxnSpPr>
        <xdr:cNvPr id="63" name="直線コネクタ 62"/>
        <xdr:cNvCxnSpPr/>
      </xdr:nvCxnSpPr>
      <xdr:spPr>
        <a:xfrm flipV="1">
          <a:off x="3797300" y="6307475"/>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155767</xdr:rowOff>
    </xdr:from>
    <xdr:to>
      <xdr:col>5</xdr:col>
      <xdr:colOff>358775</xdr:colOff>
      <xdr:row>36</xdr:row>
      <xdr:rowOff>164938</xdr:rowOff>
    </xdr:to>
    <xdr:cxnSp macro="">
      <xdr:nvCxnSpPr>
        <xdr:cNvPr id="66" name="直線コネクタ 65"/>
        <xdr:cNvCxnSpPr/>
      </xdr:nvCxnSpPr>
      <xdr:spPr>
        <a:xfrm flipV="1">
          <a:off x="2908300" y="6327967"/>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164938</xdr:rowOff>
    </xdr:from>
    <xdr:to>
      <xdr:col>4</xdr:col>
      <xdr:colOff>155575</xdr:colOff>
      <xdr:row>37</xdr:row>
      <xdr:rowOff>69566</xdr:rowOff>
    </xdr:to>
    <xdr:cxnSp macro="">
      <xdr:nvCxnSpPr>
        <xdr:cNvPr id="69" name="直線コネクタ 68"/>
        <xdr:cNvCxnSpPr/>
      </xdr:nvCxnSpPr>
      <xdr:spPr>
        <a:xfrm flipV="1">
          <a:off x="2019300" y="6337138"/>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25988</xdr:rowOff>
    </xdr:from>
    <xdr:to>
      <xdr:col>2</xdr:col>
      <xdr:colOff>638175</xdr:colOff>
      <xdr:row>37</xdr:row>
      <xdr:rowOff>69566</xdr:rowOff>
    </xdr:to>
    <xdr:cxnSp macro="">
      <xdr:nvCxnSpPr>
        <xdr:cNvPr id="72" name="直線コネクタ 71"/>
        <xdr:cNvCxnSpPr/>
      </xdr:nvCxnSpPr>
      <xdr:spPr>
        <a:xfrm>
          <a:off x="1130300" y="6369638"/>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84475</xdr:rowOff>
    </xdr:from>
    <xdr:to>
      <xdr:col>6</xdr:col>
      <xdr:colOff>561975</xdr:colOff>
      <xdr:row>37</xdr:row>
      <xdr:rowOff>14625</xdr:rowOff>
    </xdr:to>
    <xdr:sp macro="" textlink="">
      <xdr:nvSpPr>
        <xdr:cNvPr id="82" name="円/楕円 81"/>
        <xdr:cNvSpPr/>
      </xdr:nvSpPr>
      <xdr:spPr>
        <a:xfrm>
          <a:off x="4584700" y="62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107352</xdr:rowOff>
    </xdr:from>
    <xdr:ext cx="599010" cy="259045"/>
    <xdr:sp macro="" textlink="">
      <xdr:nvSpPr>
        <xdr:cNvPr id="83" name="人件費該当値テキスト"/>
        <xdr:cNvSpPr txBox="1"/>
      </xdr:nvSpPr>
      <xdr:spPr>
        <a:xfrm>
          <a:off x="4686300" y="610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104967</xdr:rowOff>
    </xdr:from>
    <xdr:to>
      <xdr:col>5</xdr:col>
      <xdr:colOff>409575</xdr:colOff>
      <xdr:row>37</xdr:row>
      <xdr:rowOff>35117</xdr:rowOff>
    </xdr:to>
    <xdr:sp macro="" textlink="">
      <xdr:nvSpPr>
        <xdr:cNvPr id="84" name="円/楕円 83"/>
        <xdr:cNvSpPr/>
      </xdr:nvSpPr>
      <xdr:spPr>
        <a:xfrm>
          <a:off x="37465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51644</xdr:rowOff>
    </xdr:from>
    <xdr:ext cx="599010" cy="259045"/>
    <xdr:sp macro="" textlink="">
      <xdr:nvSpPr>
        <xdr:cNvPr id="85" name="テキスト ボックス 84"/>
        <xdr:cNvSpPr txBox="1"/>
      </xdr:nvSpPr>
      <xdr:spPr>
        <a:xfrm>
          <a:off x="3497794" y="60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114138</xdr:rowOff>
    </xdr:from>
    <xdr:to>
      <xdr:col>4</xdr:col>
      <xdr:colOff>206375</xdr:colOff>
      <xdr:row>37</xdr:row>
      <xdr:rowOff>44288</xdr:rowOff>
    </xdr:to>
    <xdr:sp macro="" textlink="">
      <xdr:nvSpPr>
        <xdr:cNvPr id="86" name="円/楕円 85"/>
        <xdr:cNvSpPr/>
      </xdr:nvSpPr>
      <xdr:spPr>
        <a:xfrm>
          <a:off x="2857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60815</xdr:rowOff>
    </xdr:from>
    <xdr:ext cx="599010" cy="259045"/>
    <xdr:sp macro="" textlink="">
      <xdr:nvSpPr>
        <xdr:cNvPr id="87" name="テキスト ボックス 86"/>
        <xdr:cNvSpPr txBox="1"/>
      </xdr:nvSpPr>
      <xdr:spPr>
        <a:xfrm>
          <a:off x="2608794" y="606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18766</xdr:rowOff>
    </xdr:from>
    <xdr:to>
      <xdr:col>3</xdr:col>
      <xdr:colOff>3175</xdr:colOff>
      <xdr:row>37</xdr:row>
      <xdr:rowOff>120366</xdr:rowOff>
    </xdr:to>
    <xdr:sp macro="" textlink="">
      <xdr:nvSpPr>
        <xdr:cNvPr id="88" name="円/楕円 87"/>
        <xdr:cNvSpPr/>
      </xdr:nvSpPr>
      <xdr:spPr>
        <a:xfrm>
          <a:off x="1968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136893</xdr:rowOff>
    </xdr:from>
    <xdr:ext cx="599010" cy="259045"/>
    <xdr:sp macro="" textlink="">
      <xdr:nvSpPr>
        <xdr:cNvPr id="89" name="テキスト ボックス 88"/>
        <xdr:cNvSpPr txBox="1"/>
      </xdr:nvSpPr>
      <xdr:spPr>
        <a:xfrm>
          <a:off x="1719794" y="61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146638</xdr:rowOff>
    </xdr:from>
    <xdr:to>
      <xdr:col>1</xdr:col>
      <xdr:colOff>485775</xdr:colOff>
      <xdr:row>37</xdr:row>
      <xdr:rowOff>76788</xdr:rowOff>
    </xdr:to>
    <xdr:sp macro="" textlink="">
      <xdr:nvSpPr>
        <xdr:cNvPr id="90" name="円/楕円 89"/>
        <xdr:cNvSpPr/>
      </xdr:nvSpPr>
      <xdr:spPr>
        <a:xfrm>
          <a:off x="1079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93315</xdr:rowOff>
    </xdr:from>
    <xdr:ext cx="599010" cy="259045"/>
    <xdr:sp macro="" textlink="">
      <xdr:nvSpPr>
        <xdr:cNvPr id="91" name="テキスト ボックス 90"/>
        <xdr:cNvSpPr txBox="1"/>
      </xdr:nvSpPr>
      <xdr:spPr>
        <a:xfrm>
          <a:off x="830794" y="60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87589</xdr:rowOff>
    </xdr:from>
    <xdr:to>
      <xdr:col>6</xdr:col>
      <xdr:colOff>511175</xdr:colOff>
      <xdr:row>56</xdr:row>
      <xdr:rowOff>143764</xdr:rowOff>
    </xdr:to>
    <xdr:cxnSp macro="">
      <xdr:nvCxnSpPr>
        <xdr:cNvPr id="122" name="直線コネクタ 121"/>
        <xdr:cNvCxnSpPr/>
      </xdr:nvCxnSpPr>
      <xdr:spPr>
        <a:xfrm flipV="1">
          <a:off x="3797300" y="9688789"/>
          <a:ext cx="8382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143764</xdr:rowOff>
    </xdr:from>
    <xdr:to>
      <xdr:col>5</xdr:col>
      <xdr:colOff>358775</xdr:colOff>
      <xdr:row>57</xdr:row>
      <xdr:rowOff>72506</xdr:rowOff>
    </xdr:to>
    <xdr:cxnSp macro="">
      <xdr:nvCxnSpPr>
        <xdr:cNvPr id="125" name="直線コネクタ 124"/>
        <xdr:cNvCxnSpPr/>
      </xdr:nvCxnSpPr>
      <xdr:spPr>
        <a:xfrm flipV="1">
          <a:off x="2908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72506</xdr:rowOff>
    </xdr:from>
    <xdr:to>
      <xdr:col>4</xdr:col>
      <xdr:colOff>155575</xdr:colOff>
      <xdr:row>57</xdr:row>
      <xdr:rowOff>135012</xdr:rowOff>
    </xdr:to>
    <xdr:cxnSp macro="">
      <xdr:nvCxnSpPr>
        <xdr:cNvPr id="128" name="直線コネクタ 127"/>
        <xdr:cNvCxnSpPr/>
      </xdr:nvCxnSpPr>
      <xdr:spPr>
        <a:xfrm flipV="1">
          <a:off x="2019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135012</xdr:rowOff>
    </xdr:from>
    <xdr:to>
      <xdr:col>2</xdr:col>
      <xdr:colOff>638175</xdr:colOff>
      <xdr:row>57</xdr:row>
      <xdr:rowOff>149780</xdr:rowOff>
    </xdr:to>
    <xdr:cxnSp macro="">
      <xdr:nvCxnSpPr>
        <xdr:cNvPr id="131" name="直線コネクタ 130"/>
        <xdr:cNvCxnSpPr/>
      </xdr:nvCxnSpPr>
      <xdr:spPr>
        <a:xfrm flipV="1">
          <a:off x="1130300" y="9907662"/>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36789</xdr:rowOff>
    </xdr:from>
    <xdr:to>
      <xdr:col>6</xdr:col>
      <xdr:colOff>561975</xdr:colOff>
      <xdr:row>56</xdr:row>
      <xdr:rowOff>138389</xdr:rowOff>
    </xdr:to>
    <xdr:sp macro="" textlink="">
      <xdr:nvSpPr>
        <xdr:cNvPr id="141" name="円/楕円 140"/>
        <xdr:cNvSpPr/>
      </xdr:nvSpPr>
      <xdr:spPr>
        <a:xfrm>
          <a:off x="45847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59666</xdr:rowOff>
    </xdr:from>
    <xdr:ext cx="599010" cy="259045"/>
    <xdr:sp macro="" textlink="">
      <xdr:nvSpPr>
        <xdr:cNvPr id="142" name="物件費該当値テキスト"/>
        <xdr:cNvSpPr txBox="1"/>
      </xdr:nvSpPr>
      <xdr:spPr>
        <a:xfrm>
          <a:off x="4686300" y="948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92964</xdr:rowOff>
    </xdr:from>
    <xdr:to>
      <xdr:col>5</xdr:col>
      <xdr:colOff>409575</xdr:colOff>
      <xdr:row>57</xdr:row>
      <xdr:rowOff>23114</xdr:rowOff>
    </xdr:to>
    <xdr:sp macro="" textlink="">
      <xdr:nvSpPr>
        <xdr:cNvPr id="143" name="円/楕円 142"/>
        <xdr:cNvSpPr/>
      </xdr:nvSpPr>
      <xdr:spPr>
        <a:xfrm>
          <a:off x="3746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39641</xdr:rowOff>
    </xdr:from>
    <xdr:ext cx="599010" cy="259045"/>
    <xdr:sp macro="" textlink="">
      <xdr:nvSpPr>
        <xdr:cNvPr id="144" name="テキスト ボックス 143"/>
        <xdr:cNvSpPr txBox="1"/>
      </xdr:nvSpPr>
      <xdr:spPr>
        <a:xfrm>
          <a:off x="3497794"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21706</xdr:rowOff>
    </xdr:from>
    <xdr:to>
      <xdr:col>4</xdr:col>
      <xdr:colOff>206375</xdr:colOff>
      <xdr:row>57</xdr:row>
      <xdr:rowOff>123306</xdr:rowOff>
    </xdr:to>
    <xdr:sp macro="" textlink="">
      <xdr:nvSpPr>
        <xdr:cNvPr id="145" name="円/楕円 144"/>
        <xdr:cNvSpPr/>
      </xdr:nvSpPr>
      <xdr:spPr>
        <a:xfrm>
          <a:off x="2857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139833</xdr:rowOff>
    </xdr:from>
    <xdr:ext cx="599010" cy="259045"/>
    <xdr:sp macro="" textlink="">
      <xdr:nvSpPr>
        <xdr:cNvPr id="146" name="テキスト ボックス 145"/>
        <xdr:cNvSpPr txBox="1"/>
      </xdr:nvSpPr>
      <xdr:spPr>
        <a:xfrm>
          <a:off x="2608794"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84212</xdr:rowOff>
    </xdr:from>
    <xdr:to>
      <xdr:col>3</xdr:col>
      <xdr:colOff>3175</xdr:colOff>
      <xdr:row>58</xdr:row>
      <xdr:rowOff>14362</xdr:rowOff>
    </xdr:to>
    <xdr:sp macro="" textlink="">
      <xdr:nvSpPr>
        <xdr:cNvPr id="147" name="円/楕円 146"/>
        <xdr:cNvSpPr/>
      </xdr:nvSpPr>
      <xdr:spPr>
        <a:xfrm>
          <a:off x="1968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30889</xdr:rowOff>
    </xdr:from>
    <xdr:ext cx="599010" cy="259045"/>
    <xdr:sp macro="" textlink="">
      <xdr:nvSpPr>
        <xdr:cNvPr id="148" name="テキスト ボックス 147"/>
        <xdr:cNvSpPr txBox="1"/>
      </xdr:nvSpPr>
      <xdr:spPr>
        <a:xfrm>
          <a:off x="1719794"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98980</xdr:rowOff>
    </xdr:from>
    <xdr:to>
      <xdr:col>1</xdr:col>
      <xdr:colOff>485775</xdr:colOff>
      <xdr:row>58</xdr:row>
      <xdr:rowOff>29130</xdr:rowOff>
    </xdr:to>
    <xdr:sp macro="" textlink="">
      <xdr:nvSpPr>
        <xdr:cNvPr id="149" name="円/楕円 148"/>
        <xdr:cNvSpPr/>
      </xdr:nvSpPr>
      <xdr:spPr>
        <a:xfrm>
          <a:off x="1079500" y="98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45657</xdr:rowOff>
    </xdr:from>
    <xdr:ext cx="599010" cy="259045"/>
    <xdr:sp macro="" textlink="">
      <xdr:nvSpPr>
        <xdr:cNvPr id="150" name="テキスト ボックス 149"/>
        <xdr:cNvSpPr txBox="1"/>
      </xdr:nvSpPr>
      <xdr:spPr>
        <a:xfrm>
          <a:off x="830794" y="96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11468</xdr:rowOff>
    </xdr:from>
    <xdr:to>
      <xdr:col>6</xdr:col>
      <xdr:colOff>511175</xdr:colOff>
      <xdr:row>77</xdr:row>
      <xdr:rowOff>13030</xdr:rowOff>
    </xdr:to>
    <xdr:cxnSp macro="">
      <xdr:nvCxnSpPr>
        <xdr:cNvPr id="179" name="直線コネクタ 178"/>
        <xdr:cNvCxnSpPr/>
      </xdr:nvCxnSpPr>
      <xdr:spPr>
        <a:xfrm flipV="1">
          <a:off x="3797300" y="13213118"/>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57341</xdr:rowOff>
    </xdr:from>
    <xdr:to>
      <xdr:col>5</xdr:col>
      <xdr:colOff>358775</xdr:colOff>
      <xdr:row>77</xdr:row>
      <xdr:rowOff>13030</xdr:rowOff>
    </xdr:to>
    <xdr:cxnSp macro="">
      <xdr:nvCxnSpPr>
        <xdr:cNvPr id="182" name="直線コネクタ 181"/>
        <xdr:cNvCxnSpPr/>
      </xdr:nvCxnSpPr>
      <xdr:spPr>
        <a:xfrm>
          <a:off x="2908300" y="13087541"/>
          <a:ext cx="8890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129667</xdr:rowOff>
    </xdr:from>
    <xdr:to>
      <xdr:col>4</xdr:col>
      <xdr:colOff>155575</xdr:colOff>
      <xdr:row>76</xdr:row>
      <xdr:rowOff>57341</xdr:rowOff>
    </xdr:to>
    <xdr:cxnSp macro="">
      <xdr:nvCxnSpPr>
        <xdr:cNvPr id="185" name="直線コネクタ 184"/>
        <xdr:cNvCxnSpPr/>
      </xdr:nvCxnSpPr>
      <xdr:spPr>
        <a:xfrm>
          <a:off x="2019300" y="12988417"/>
          <a:ext cx="889000" cy="9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129667</xdr:rowOff>
    </xdr:from>
    <xdr:to>
      <xdr:col>2</xdr:col>
      <xdr:colOff>638175</xdr:colOff>
      <xdr:row>76</xdr:row>
      <xdr:rowOff>91720</xdr:rowOff>
    </xdr:to>
    <xdr:cxnSp macro="">
      <xdr:nvCxnSpPr>
        <xdr:cNvPr id="188" name="直線コネクタ 187"/>
        <xdr:cNvCxnSpPr/>
      </xdr:nvCxnSpPr>
      <xdr:spPr>
        <a:xfrm flipV="1">
          <a:off x="1130300" y="12988417"/>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132118</xdr:rowOff>
    </xdr:from>
    <xdr:to>
      <xdr:col>6</xdr:col>
      <xdr:colOff>561975</xdr:colOff>
      <xdr:row>77</xdr:row>
      <xdr:rowOff>62268</xdr:rowOff>
    </xdr:to>
    <xdr:sp macro="" textlink="">
      <xdr:nvSpPr>
        <xdr:cNvPr id="198" name="円/楕円 197"/>
        <xdr:cNvSpPr/>
      </xdr:nvSpPr>
      <xdr:spPr>
        <a:xfrm>
          <a:off x="4584700" y="131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154995</xdr:rowOff>
    </xdr:from>
    <xdr:ext cx="534377" cy="259045"/>
    <xdr:sp macro="" textlink="">
      <xdr:nvSpPr>
        <xdr:cNvPr id="199" name="維持補修費該当値テキスト"/>
        <xdr:cNvSpPr txBox="1"/>
      </xdr:nvSpPr>
      <xdr:spPr>
        <a:xfrm>
          <a:off x="4686300"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133680</xdr:rowOff>
    </xdr:from>
    <xdr:to>
      <xdr:col>5</xdr:col>
      <xdr:colOff>409575</xdr:colOff>
      <xdr:row>77</xdr:row>
      <xdr:rowOff>63830</xdr:rowOff>
    </xdr:to>
    <xdr:sp macro="" textlink="">
      <xdr:nvSpPr>
        <xdr:cNvPr id="200" name="円/楕円 199"/>
        <xdr:cNvSpPr/>
      </xdr:nvSpPr>
      <xdr:spPr>
        <a:xfrm>
          <a:off x="3746500" y="13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80357</xdr:rowOff>
    </xdr:from>
    <xdr:ext cx="534377" cy="259045"/>
    <xdr:sp macro="" textlink="">
      <xdr:nvSpPr>
        <xdr:cNvPr id="201" name="テキスト ボックス 200"/>
        <xdr:cNvSpPr txBox="1"/>
      </xdr:nvSpPr>
      <xdr:spPr>
        <a:xfrm>
          <a:off x="3530111" y="129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6541</xdr:rowOff>
    </xdr:from>
    <xdr:to>
      <xdr:col>4</xdr:col>
      <xdr:colOff>206375</xdr:colOff>
      <xdr:row>76</xdr:row>
      <xdr:rowOff>108141</xdr:rowOff>
    </xdr:to>
    <xdr:sp macro="" textlink="">
      <xdr:nvSpPr>
        <xdr:cNvPr id="202" name="円/楕円 201"/>
        <xdr:cNvSpPr/>
      </xdr:nvSpPr>
      <xdr:spPr>
        <a:xfrm>
          <a:off x="2857500" y="13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124668</xdr:rowOff>
    </xdr:from>
    <xdr:ext cx="534377" cy="259045"/>
    <xdr:sp macro="" textlink="">
      <xdr:nvSpPr>
        <xdr:cNvPr id="203" name="テキスト ボックス 202"/>
        <xdr:cNvSpPr txBox="1"/>
      </xdr:nvSpPr>
      <xdr:spPr>
        <a:xfrm>
          <a:off x="2641111" y="128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78867</xdr:rowOff>
    </xdr:from>
    <xdr:to>
      <xdr:col>3</xdr:col>
      <xdr:colOff>3175</xdr:colOff>
      <xdr:row>76</xdr:row>
      <xdr:rowOff>9017</xdr:rowOff>
    </xdr:to>
    <xdr:sp macro="" textlink="">
      <xdr:nvSpPr>
        <xdr:cNvPr id="204" name="円/楕円 203"/>
        <xdr:cNvSpPr/>
      </xdr:nvSpPr>
      <xdr:spPr>
        <a:xfrm>
          <a:off x="1968500" y="129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25544</xdr:rowOff>
    </xdr:from>
    <xdr:ext cx="534377" cy="259045"/>
    <xdr:sp macro="" textlink="">
      <xdr:nvSpPr>
        <xdr:cNvPr id="205" name="テキスト ボックス 204"/>
        <xdr:cNvSpPr txBox="1"/>
      </xdr:nvSpPr>
      <xdr:spPr>
        <a:xfrm>
          <a:off x="1752111" y="127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40920</xdr:rowOff>
    </xdr:from>
    <xdr:to>
      <xdr:col>1</xdr:col>
      <xdr:colOff>485775</xdr:colOff>
      <xdr:row>76</xdr:row>
      <xdr:rowOff>142520</xdr:rowOff>
    </xdr:to>
    <xdr:sp macro="" textlink="">
      <xdr:nvSpPr>
        <xdr:cNvPr id="206" name="円/楕円 205"/>
        <xdr:cNvSpPr/>
      </xdr:nvSpPr>
      <xdr:spPr>
        <a:xfrm>
          <a:off x="1079500" y="130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159046</xdr:rowOff>
    </xdr:from>
    <xdr:ext cx="534377" cy="259045"/>
    <xdr:sp macro="" textlink="">
      <xdr:nvSpPr>
        <xdr:cNvPr id="207" name="テキスト ボックス 206"/>
        <xdr:cNvSpPr txBox="1"/>
      </xdr:nvSpPr>
      <xdr:spPr>
        <a:xfrm>
          <a:off x="863111" y="128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108567</xdr:rowOff>
    </xdr:from>
    <xdr:to>
      <xdr:col>6</xdr:col>
      <xdr:colOff>511175</xdr:colOff>
      <xdr:row>94</xdr:row>
      <xdr:rowOff>118669</xdr:rowOff>
    </xdr:to>
    <xdr:cxnSp macro="">
      <xdr:nvCxnSpPr>
        <xdr:cNvPr id="239" name="直線コネクタ 238"/>
        <xdr:cNvCxnSpPr/>
      </xdr:nvCxnSpPr>
      <xdr:spPr>
        <a:xfrm flipV="1">
          <a:off x="3797300" y="16053417"/>
          <a:ext cx="838200" cy="18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118669</xdr:rowOff>
    </xdr:from>
    <xdr:to>
      <xdr:col>5</xdr:col>
      <xdr:colOff>358775</xdr:colOff>
      <xdr:row>94</xdr:row>
      <xdr:rowOff>140190</xdr:rowOff>
    </xdr:to>
    <xdr:cxnSp macro="">
      <xdr:nvCxnSpPr>
        <xdr:cNvPr id="242" name="直線コネクタ 241"/>
        <xdr:cNvCxnSpPr/>
      </xdr:nvCxnSpPr>
      <xdr:spPr>
        <a:xfrm flipV="1">
          <a:off x="2908300" y="16234969"/>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140190</xdr:rowOff>
    </xdr:from>
    <xdr:to>
      <xdr:col>4</xdr:col>
      <xdr:colOff>155575</xdr:colOff>
      <xdr:row>96</xdr:row>
      <xdr:rowOff>27152</xdr:rowOff>
    </xdr:to>
    <xdr:cxnSp macro="">
      <xdr:nvCxnSpPr>
        <xdr:cNvPr id="245" name="直線コネクタ 244"/>
        <xdr:cNvCxnSpPr/>
      </xdr:nvCxnSpPr>
      <xdr:spPr>
        <a:xfrm flipV="1">
          <a:off x="2019300" y="16256490"/>
          <a:ext cx="889000" cy="2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27152</xdr:rowOff>
    </xdr:from>
    <xdr:to>
      <xdr:col>2</xdr:col>
      <xdr:colOff>638175</xdr:colOff>
      <xdr:row>96</xdr:row>
      <xdr:rowOff>67222</xdr:rowOff>
    </xdr:to>
    <xdr:cxnSp macro="">
      <xdr:nvCxnSpPr>
        <xdr:cNvPr id="248" name="直線コネクタ 247"/>
        <xdr:cNvCxnSpPr/>
      </xdr:nvCxnSpPr>
      <xdr:spPr>
        <a:xfrm flipV="1">
          <a:off x="1130300" y="16486352"/>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57767</xdr:rowOff>
    </xdr:from>
    <xdr:to>
      <xdr:col>6</xdr:col>
      <xdr:colOff>561975</xdr:colOff>
      <xdr:row>93</xdr:row>
      <xdr:rowOff>159367</xdr:rowOff>
    </xdr:to>
    <xdr:sp macro="" textlink="">
      <xdr:nvSpPr>
        <xdr:cNvPr id="258" name="円/楕円 257"/>
        <xdr:cNvSpPr/>
      </xdr:nvSpPr>
      <xdr:spPr>
        <a:xfrm>
          <a:off x="4584700" y="160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80644</xdr:rowOff>
    </xdr:from>
    <xdr:ext cx="599010" cy="259045"/>
    <xdr:sp macro="" textlink="">
      <xdr:nvSpPr>
        <xdr:cNvPr id="259" name="扶助費該当値テキスト"/>
        <xdr:cNvSpPr txBox="1"/>
      </xdr:nvSpPr>
      <xdr:spPr>
        <a:xfrm>
          <a:off x="4686300" y="1585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123,610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67869</xdr:rowOff>
    </xdr:from>
    <xdr:to>
      <xdr:col>5</xdr:col>
      <xdr:colOff>409575</xdr:colOff>
      <xdr:row>94</xdr:row>
      <xdr:rowOff>169469</xdr:rowOff>
    </xdr:to>
    <xdr:sp macro="" textlink="">
      <xdr:nvSpPr>
        <xdr:cNvPr id="260" name="円/楕円 259"/>
        <xdr:cNvSpPr/>
      </xdr:nvSpPr>
      <xdr:spPr>
        <a:xfrm>
          <a:off x="3746500" y="161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14546</xdr:rowOff>
    </xdr:from>
    <xdr:ext cx="599010" cy="259045"/>
    <xdr:sp macro="" textlink="">
      <xdr:nvSpPr>
        <xdr:cNvPr id="261" name="テキスト ボックス 260"/>
        <xdr:cNvSpPr txBox="1"/>
      </xdr:nvSpPr>
      <xdr:spPr>
        <a:xfrm>
          <a:off x="3497794" y="1595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89390</xdr:rowOff>
    </xdr:from>
    <xdr:to>
      <xdr:col>4</xdr:col>
      <xdr:colOff>206375</xdr:colOff>
      <xdr:row>95</xdr:row>
      <xdr:rowOff>19540</xdr:rowOff>
    </xdr:to>
    <xdr:sp macro="" textlink="">
      <xdr:nvSpPr>
        <xdr:cNvPr id="262" name="円/楕円 261"/>
        <xdr:cNvSpPr/>
      </xdr:nvSpPr>
      <xdr:spPr>
        <a:xfrm>
          <a:off x="2857500" y="162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36067</xdr:rowOff>
    </xdr:from>
    <xdr:ext cx="599010" cy="259045"/>
    <xdr:sp macro="" textlink="">
      <xdr:nvSpPr>
        <xdr:cNvPr id="263" name="テキスト ボックス 262"/>
        <xdr:cNvSpPr txBox="1"/>
      </xdr:nvSpPr>
      <xdr:spPr>
        <a:xfrm>
          <a:off x="2608794" y="159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147802</xdr:rowOff>
    </xdr:from>
    <xdr:to>
      <xdr:col>3</xdr:col>
      <xdr:colOff>3175</xdr:colOff>
      <xdr:row>96</xdr:row>
      <xdr:rowOff>77952</xdr:rowOff>
    </xdr:to>
    <xdr:sp macro="" textlink="">
      <xdr:nvSpPr>
        <xdr:cNvPr id="264" name="円/楕円 263"/>
        <xdr:cNvSpPr/>
      </xdr:nvSpPr>
      <xdr:spPr>
        <a:xfrm>
          <a:off x="1968500" y="164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94479</xdr:rowOff>
    </xdr:from>
    <xdr:ext cx="534377" cy="259045"/>
    <xdr:sp macro="" textlink="">
      <xdr:nvSpPr>
        <xdr:cNvPr id="265" name="テキスト ボックス 264"/>
        <xdr:cNvSpPr txBox="1"/>
      </xdr:nvSpPr>
      <xdr:spPr>
        <a:xfrm>
          <a:off x="1752111" y="162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16422</xdr:rowOff>
    </xdr:from>
    <xdr:to>
      <xdr:col>1</xdr:col>
      <xdr:colOff>485775</xdr:colOff>
      <xdr:row>96</xdr:row>
      <xdr:rowOff>118022</xdr:rowOff>
    </xdr:to>
    <xdr:sp macro="" textlink="">
      <xdr:nvSpPr>
        <xdr:cNvPr id="266" name="円/楕円 265"/>
        <xdr:cNvSpPr/>
      </xdr:nvSpPr>
      <xdr:spPr>
        <a:xfrm>
          <a:off x="1079500" y="164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134549</xdr:rowOff>
    </xdr:from>
    <xdr:ext cx="534377" cy="259045"/>
    <xdr:sp macro="" textlink="">
      <xdr:nvSpPr>
        <xdr:cNvPr id="267" name="テキスト ボックス 266"/>
        <xdr:cNvSpPr txBox="1"/>
      </xdr:nvSpPr>
      <xdr:spPr>
        <a:xfrm>
          <a:off x="863111" y="162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122682</xdr:rowOff>
    </xdr:from>
    <xdr:to>
      <xdr:col>15</xdr:col>
      <xdr:colOff>180975</xdr:colOff>
      <xdr:row>36</xdr:row>
      <xdr:rowOff>126797</xdr:rowOff>
    </xdr:to>
    <xdr:cxnSp macro="">
      <xdr:nvCxnSpPr>
        <xdr:cNvPr id="298" name="直線コネクタ 297"/>
        <xdr:cNvCxnSpPr/>
      </xdr:nvCxnSpPr>
      <xdr:spPr>
        <a:xfrm flipV="1">
          <a:off x="9639300" y="629488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126797</xdr:rowOff>
    </xdr:from>
    <xdr:to>
      <xdr:col>14</xdr:col>
      <xdr:colOff>28575</xdr:colOff>
      <xdr:row>37</xdr:row>
      <xdr:rowOff>77472</xdr:rowOff>
    </xdr:to>
    <xdr:cxnSp macro="">
      <xdr:nvCxnSpPr>
        <xdr:cNvPr id="301" name="直線コネクタ 300"/>
        <xdr:cNvCxnSpPr/>
      </xdr:nvCxnSpPr>
      <xdr:spPr>
        <a:xfrm flipV="1">
          <a:off x="8750300" y="6298997"/>
          <a:ext cx="889000" cy="1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14381</xdr:rowOff>
    </xdr:from>
    <xdr:to>
      <xdr:col>12</xdr:col>
      <xdr:colOff>511175</xdr:colOff>
      <xdr:row>37</xdr:row>
      <xdr:rowOff>77472</xdr:rowOff>
    </xdr:to>
    <xdr:cxnSp macro="">
      <xdr:nvCxnSpPr>
        <xdr:cNvPr id="304" name="直線コネクタ 303"/>
        <xdr:cNvCxnSpPr/>
      </xdr:nvCxnSpPr>
      <xdr:spPr>
        <a:xfrm>
          <a:off x="7861300" y="6358031"/>
          <a:ext cx="889000" cy="6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14381</xdr:rowOff>
    </xdr:from>
    <xdr:to>
      <xdr:col>11</xdr:col>
      <xdr:colOff>307975</xdr:colOff>
      <xdr:row>37</xdr:row>
      <xdr:rowOff>85525</xdr:rowOff>
    </xdr:to>
    <xdr:cxnSp macro="">
      <xdr:nvCxnSpPr>
        <xdr:cNvPr id="307" name="直線コネクタ 306"/>
        <xdr:cNvCxnSpPr/>
      </xdr:nvCxnSpPr>
      <xdr:spPr>
        <a:xfrm flipV="1">
          <a:off x="6972300" y="6358031"/>
          <a:ext cx="889000" cy="7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71882</xdr:rowOff>
    </xdr:from>
    <xdr:to>
      <xdr:col>15</xdr:col>
      <xdr:colOff>231775</xdr:colOff>
      <xdr:row>37</xdr:row>
      <xdr:rowOff>2032</xdr:rowOff>
    </xdr:to>
    <xdr:sp macro="" textlink="">
      <xdr:nvSpPr>
        <xdr:cNvPr id="317" name="円/楕円 316"/>
        <xdr:cNvSpPr/>
      </xdr:nvSpPr>
      <xdr:spPr>
        <a:xfrm>
          <a:off x="104267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50309</xdr:rowOff>
    </xdr:from>
    <xdr:ext cx="599010" cy="259045"/>
    <xdr:sp macro="" textlink="">
      <xdr:nvSpPr>
        <xdr:cNvPr id="318" name="補助費等該当値テキスト"/>
        <xdr:cNvSpPr txBox="1"/>
      </xdr:nvSpPr>
      <xdr:spPr>
        <a:xfrm>
          <a:off x="10528300" y="622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75997</xdr:rowOff>
    </xdr:from>
    <xdr:to>
      <xdr:col>14</xdr:col>
      <xdr:colOff>79375</xdr:colOff>
      <xdr:row>37</xdr:row>
      <xdr:rowOff>6147</xdr:rowOff>
    </xdr:to>
    <xdr:sp macro="" textlink="">
      <xdr:nvSpPr>
        <xdr:cNvPr id="319" name="円/楕円 318"/>
        <xdr:cNvSpPr/>
      </xdr:nvSpPr>
      <xdr:spPr>
        <a:xfrm>
          <a:off x="9588500" y="62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168724</xdr:rowOff>
    </xdr:from>
    <xdr:ext cx="599010" cy="259045"/>
    <xdr:sp macro="" textlink="">
      <xdr:nvSpPr>
        <xdr:cNvPr id="320" name="テキスト ボックス 319"/>
        <xdr:cNvSpPr txBox="1"/>
      </xdr:nvSpPr>
      <xdr:spPr>
        <a:xfrm>
          <a:off x="9339794" y="634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26672</xdr:rowOff>
    </xdr:from>
    <xdr:to>
      <xdr:col>12</xdr:col>
      <xdr:colOff>561975</xdr:colOff>
      <xdr:row>37</xdr:row>
      <xdr:rowOff>128272</xdr:rowOff>
    </xdr:to>
    <xdr:sp macro="" textlink="">
      <xdr:nvSpPr>
        <xdr:cNvPr id="321" name="円/楕円 320"/>
        <xdr:cNvSpPr/>
      </xdr:nvSpPr>
      <xdr:spPr>
        <a:xfrm>
          <a:off x="8699500" y="6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119399</xdr:rowOff>
    </xdr:from>
    <xdr:ext cx="599010" cy="259045"/>
    <xdr:sp macro="" textlink="">
      <xdr:nvSpPr>
        <xdr:cNvPr id="322" name="テキスト ボックス 321"/>
        <xdr:cNvSpPr txBox="1"/>
      </xdr:nvSpPr>
      <xdr:spPr>
        <a:xfrm>
          <a:off x="8450794" y="64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135031</xdr:rowOff>
    </xdr:from>
    <xdr:to>
      <xdr:col>11</xdr:col>
      <xdr:colOff>358775</xdr:colOff>
      <xdr:row>37</xdr:row>
      <xdr:rowOff>65181</xdr:rowOff>
    </xdr:to>
    <xdr:sp macro="" textlink="">
      <xdr:nvSpPr>
        <xdr:cNvPr id="323" name="円/楕円 322"/>
        <xdr:cNvSpPr/>
      </xdr:nvSpPr>
      <xdr:spPr>
        <a:xfrm>
          <a:off x="7810500" y="63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56308</xdr:rowOff>
    </xdr:from>
    <xdr:ext cx="599010" cy="259045"/>
    <xdr:sp macro="" textlink="">
      <xdr:nvSpPr>
        <xdr:cNvPr id="324" name="テキスト ボックス 323"/>
        <xdr:cNvSpPr txBox="1"/>
      </xdr:nvSpPr>
      <xdr:spPr>
        <a:xfrm>
          <a:off x="7561794" y="639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34725</xdr:rowOff>
    </xdr:from>
    <xdr:to>
      <xdr:col>10</xdr:col>
      <xdr:colOff>155575</xdr:colOff>
      <xdr:row>37</xdr:row>
      <xdr:rowOff>136325</xdr:rowOff>
    </xdr:to>
    <xdr:sp macro="" textlink="">
      <xdr:nvSpPr>
        <xdr:cNvPr id="325" name="円/楕円 324"/>
        <xdr:cNvSpPr/>
      </xdr:nvSpPr>
      <xdr:spPr>
        <a:xfrm>
          <a:off x="6921500" y="63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127452</xdr:rowOff>
    </xdr:from>
    <xdr:ext cx="599010" cy="259045"/>
    <xdr:sp macro="" textlink="">
      <xdr:nvSpPr>
        <xdr:cNvPr id="326" name="テキスト ボックス 325"/>
        <xdr:cNvSpPr txBox="1"/>
      </xdr:nvSpPr>
      <xdr:spPr>
        <a:xfrm>
          <a:off x="6672794" y="647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13844</xdr:rowOff>
    </xdr:from>
    <xdr:to>
      <xdr:col>15</xdr:col>
      <xdr:colOff>180975</xdr:colOff>
      <xdr:row>58</xdr:row>
      <xdr:rowOff>87344</xdr:rowOff>
    </xdr:to>
    <xdr:cxnSp macro="">
      <xdr:nvCxnSpPr>
        <xdr:cNvPr id="355" name="直線コネクタ 354"/>
        <xdr:cNvCxnSpPr/>
      </xdr:nvCxnSpPr>
      <xdr:spPr>
        <a:xfrm flipV="1">
          <a:off x="9639300" y="9957944"/>
          <a:ext cx="8382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87344</xdr:rowOff>
    </xdr:from>
    <xdr:to>
      <xdr:col>14</xdr:col>
      <xdr:colOff>28575</xdr:colOff>
      <xdr:row>58</xdr:row>
      <xdr:rowOff>153911</xdr:rowOff>
    </xdr:to>
    <xdr:cxnSp macro="">
      <xdr:nvCxnSpPr>
        <xdr:cNvPr id="358" name="直線コネクタ 357"/>
        <xdr:cNvCxnSpPr/>
      </xdr:nvCxnSpPr>
      <xdr:spPr>
        <a:xfrm flipV="1">
          <a:off x="8750300" y="10031444"/>
          <a:ext cx="889000" cy="6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72057</xdr:rowOff>
    </xdr:from>
    <xdr:to>
      <xdr:col>12</xdr:col>
      <xdr:colOff>511175</xdr:colOff>
      <xdr:row>58</xdr:row>
      <xdr:rowOff>153911</xdr:rowOff>
    </xdr:to>
    <xdr:cxnSp macro="">
      <xdr:nvCxnSpPr>
        <xdr:cNvPr id="361" name="直線コネクタ 360"/>
        <xdr:cNvCxnSpPr/>
      </xdr:nvCxnSpPr>
      <xdr:spPr>
        <a:xfrm>
          <a:off x="7861300" y="10016157"/>
          <a:ext cx="889000" cy="8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72057</xdr:rowOff>
    </xdr:from>
    <xdr:to>
      <xdr:col>11</xdr:col>
      <xdr:colOff>307975</xdr:colOff>
      <xdr:row>58</xdr:row>
      <xdr:rowOff>133861</xdr:rowOff>
    </xdr:to>
    <xdr:cxnSp macro="">
      <xdr:nvCxnSpPr>
        <xdr:cNvPr id="364" name="直線コネクタ 363"/>
        <xdr:cNvCxnSpPr/>
      </xdr:nvCxnSpPr>
      <xdr:spPr>
        <a:xfrm flipV="1">
          <a:off x="6972300" y="10016157"/>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134494</xdr:rowOff>
    </xdr:from>
    <xdr:to>
      <xdr:col>15</xdr:col>
      <xdr:colOff>231775</xdr:colOff>
      <xdr:row>58</xdr:row>
      <xdr:rowOff>64644</xdr:rowOff>
    </xdr:to>
    <xdr:sp macro="" textlink="">
      <xdr:nvSpPr>
        <xdr:cNvPr id="374" name="円/楕円 373"/>
        <xdr:cNvSpPr/>
      </xdr:nvSpPr>
      <xdr:spPr>
        <a:xfrm>
          <a:off x="104267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157371</xdr:rowOff>
    </xdr:from>
    <xdr:ext cx="599010" cy="259045"/>
    <xdr:sp macro="" textlink="">
      <xdr:nvSpPr>
        <xdr:cNvPr id="375" name="普通建設事業費該当値テキスト"/>
        <xdr:cNvSpPr txBox="1"/>
      </xdr:nvSpPr>
      <xdr:spPr>
        <a:xfrm>
          <a:off x="10528300" y="975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36544</xdr:rowOff>
    </xdr:from>
    <xdr:to>
      <xdr:col>14</xdr:col>
      <xdr:colOff>79375</xdr:colOff>
      <xdr:row>58</xdr:row>
      <xdr:rowOff>138144</xdr:rowOff>
    </xdr:to>
    <xdr:sp macro="" textlink="">
      <xdr:nvSpPr>
        <xdr:cNvPr id="376" name="円/楕円 375"/>
        <xdr:cNvSpPr/>
      </xdr:nvSpPr>
      <xdr:spPr>
        <a:xfrm>
          <a:off x="9588500" y="9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154671</xdr:rowOff>
    </xdr:from>
    <xdr:ext cx="599010" cy="259045"/>
    <xdr:sp macro="" textlink="">
      <xdr:nvSpPr>
        <xdr:cNvPr id="377" name="テキスト ボックス 376"/>
        <xdr:cNvSpPr txBox="1"/>
      </xdr:nvSpPr>
      <xdr:spPr>
        <a:xfrm>
          <a:off x="9339794" y="97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103111</xdr:rowOff>
    </xdr:from>
    <xdr:to>
      <xdr:col>12</xdr:col>
      <xdr:colOff>561975</xdr:colOff>
      <xdr:row>59</xdr:row>
      <xdr:rowOff>33261</xdr:rowOff>
    </xdr:to>
    <xdr:sp macro="" textlink="">
      <xdr:nvSpPr>
        <xdr:cNvPr id="378" name="円/楕円 377"/>
        <xdr:cNvSpPr/>
      </xdr:nvSpPr>
      <xdr:spPr>
        <a:xfrm>
          <a:off x="8699500" y="100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24388</xdr:rowOff>
    </xdr:from>
    <xdr:ext cx="599010" cy="259045"/>
    <xdr:sp macro="" textlink="">
      <xdr:nvSpPr>
        <xdr:cNvPr id="379" name="テキスト ボックス 378"/>
        <xdr:cNvSpPr txBox="1"/>
      </xdr:nvSpPr>
      <xdr:spPr>
        <a:xfrm>
          <a:off x="8450794" y="101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21257</xdr:rowOff>
    </xdr:from>
    <xdr:to>
      <xdr:col>11</xdr:col>
      <xdr:colOff>358775</xdr:colOff>
      <xdr:row>58</xdr:row>
      <xdr:rowOff>122857</xdr:rowOff>
    </xdr:to>
    <xdr:sp macro="" textlink="">
      <xdr:nvSpPr>
        <xdr:cNvPr id="380" name="円/楕円 379"/>
        <xdr:cNvSpPr/>
      </xdr:nvSpPr>
      <xdr:spPr>
        <a:xfrm>
          <a:off x="7810500" y="996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139384</xdr:rowOff>
    </xdr:from>
    <xdr:ext cx="599010" cy="259045"/>
    <xdr:sp macro="" textlink="">
      <xdr:nvSpPr>
        <xdr:cNvPr id="381" name="テキスト ボックス 380"/>
        <xdr:cNvSpPr txBox="1"/>
      </xdr:nvSpPr>
      <xdr:spPr>
        <a:xfrm>
          <a:off x="7561794" y="974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83061</xdr:rowOff>
    </xdr:from>
    <xdr:to>
      <xdr:col>10</xdr:col>
      <xdr:colOff>155575</xdr:colOff>
      <xdr:row>59</xdr:row>
      <xdr:rowOff>13211</xdr:rowOff>
    </xdr:to>
    <xdr:sp macro="" textlink="">
      <xdr:nvSpPr>
        <xdr:cNvPr id="382" name="円/楕円 381"/>
        <xdr:cNvSpPr/>
      </xdr:nvSpPr>
      <xdr:spPr>
        <a:xfrm>
          <a:off x="6921500" y="1002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4338</xdr:rowOff>
    </xdr:from>
    <xdr:ext cx="599010" cy="259045"/>
    <xdr:sp macro="" textlink="">
      <xdr:nvSpPr>
        <xdr:cNvPr id="383" name="テキスト ボックス 382"/>
        <xdr:cNvSpPr txBox="1"/>
      </xdr:nvSpPr>
      <xdr:spPr>
        <a:xfrm>
          <a:off x="6672794" y="1011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25016</xdr:rowOff>
    </xdr:from>
    <xdr:to>
      <xdr:col>15</xdr:col>
      <xdr:colOff>180975</xdr:colOff>
      <xdr:row>77</xdr:row>
      <xdr:rowOff>51054</xdr:rowOff>
    </xdr:to>
    <xdr:cxnSp macro="">
      <xdr:nvCxnSpPr>
        <xdr:cNvPr id="412" name="直線コネクタ 411"/>
        <xdr:cNvCxnSpPr/>
      </xdr:nvCxnSpPr>
      <xdr:spPr>
        <a:xfrm flipV="1">
          <a:off x="9639300" y="13226666"/>
          <a:ext cx="8382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51054</xdr:rowOff>
    </xdr:from>
    <xdr:to>
      <xdr:col>14</xdr:col>
      <xdr:colOff>28575</xdr:colOff>
      <xdr:row>78</xdr:row>
      <xdr:rowOff>112441</xdr:rowOff>
    </xdr:to>
    <xdr:cxnSp macro="">
      <xdr:nvCxnSpPr>
        <xdr:cNvPr id="415" name="直線コネクタ 414"/>
        <xdr:cNvCxnSpPr/>
      </xdr:nvCxnSpPr>
      <xdr:spPr>
        <a:xfrm flipV="1">
          <a:off x="8750300" y="13252704"/>
          <a:ext cx="8890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145666</xdr:rowOff>
    </xdr:from>
    <xdr:to>
      <xdr:col>15</xdr:col>
      <xdr:colOff>231775</xdr:colOff>
      <xdr:row>77</xdr:row>
      <xdr:rowOff>75816</xdr:rowOff>
    </xdr:to>
    <xdr:sp macro="" textlink="">
      <xdr:nvSpPr>
        <xdr:cNvPr id="425" name="円/楕円 424"/>
        <xdr:cNvSpPr/>
      </xdr:nvSpPr>
      <xdr:spPr>
        <a:xfrm>
          <a:off x="10426700" y="131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168543</xdr:rowOff>
    </xdr:from>
    <xdr:ext cx="599010" cy="259045"/>
    <xdr:sp macro="" textlink="">
      <xdr:nvSpPr>
        <xdr:cNvPr id="426" name="普通建設事業費 （ うち新規整備　）該当値テキスト"/>
        <xdr:cNvSpPr txBox="1"/>
      </xdr:nvSpPr>
      <xdr:spPr>
        <a:xfrm>
          <a:off x="10528300" y="130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254</xdr:rowOff>
    </xdr:from>
    <xdr:to>
      <xdr:col>14</xdr:col>
      <xdr:colOff>79375</xdr:colOff>
      <xdr:row>77</xdr:row>
      <xdr:rowOff>101854</xdr:rowOff>
    </xdr:to>
    <xdr:sp macro="" textlink="">
      <xdr:nvSpPr>
        <xdr:cNvPr id="427" name="円/楕円 426"/>
        <xdr:cNvSpPr/>
      </xdr:nvSpPr>
      <xdr:spPr>
        <a:xfrm>
          <a:off x="95885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118381</xdr:rowOff>
    </xdr:from>
    <xdr:ext cx="599010" cy="259045"/>
    <xdr:sp macro="" textlink="">
      <xdr:nvSpPr>
        <xdr:cNvPr id="428" name="テキスト ボックス 427"/>
        <xdr:cNvSpPr txBox="1"/>
      </xdr:nvSpPr>
      <xdr:spPr>
        <a:xfrm>
          <a:off x="9339794" y="1297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61641</xdr:rowOff>
    </xdr:from>
    <xdr:to>
      <xdr:col>12</xdr:col>
      <xdr:colOff>561975</xdr:colOff>
      <xdr:row>78</xdr:row>
      <xdr:rowOff>163241</xdr:rowOff>
    </xdr:to>
    <xdr:sp macro="" textlink="">
      <xdr:nvSpPr>
        <xdr:cNvPr id="429" name="円/楕円 428"/>
        <xdr:cNvSpPr/>
      </xdr:nvSpPr>
      <xdr:spPr>
        <a:xfrm>
          <a:off x="8699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154368</xdr:rowOff>
    </xdr:from>
    <xdr:ext cx="534377" cy="259045"/>
    <xdr:sp macro="" textlink="">
      <xdr:nvSpPr>
        <xdr:cNvPr id="430" name="テキスト ボックス 429"/>
        <xdr:cNvSpPr txBox="1"/>
      </xdr:nvSpPr>
      <xdr:spPr>
        <a:xfrm>
          <a:off x="8483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125202</xdr:rowOff>
    </xdr:from>
    <xdr:to>
      <xdr:col>15</xdr:col>
      <xdr:colOff>180975</xdr:colOff>
      <xdr:row>99</xdr:row>
      <xdr:rowOff>20168</xdr:rowOff>
    </xdr:to>
    <xdr:cxnSp macro="">
      <xdr:nvCxnSpPr>
        <xdr:cNvPr id="459" name="直線コネクタ 458"/>
        <xdr:cNvCxnSpPr/>
      </xdr:nvCxnSpPr>
      <xdr:spPr>
        <a:xfrm flipV="1">
          <a:off x="9639300" y="16927302"/>
          <a:ext cx="838200" cy="6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18690</xdr:rowOff>
    </xdr:from>
    <xdr:to>
      <xdr:col>14</xdr:col>
      <xdr:colOff>28575</xdr:colOff>
      <xdr:row>99</xdr:row>
      <xdr:rowOff>20168</xdr:rowOff>
    </xdr:to>
    <xdr:cxnSp macro="">
      <xdr:nvCxnSpPr>
        <xdr:cNvPr id="462" name="直線コネクタ 461"/>
        <xdr:cNvCxnSpPr/>
      </xdr:nvCxnSpPr>
      <xdr:spPr>
        <a:xfrm>
          <a:off x="8750300" y="16992240"/>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74402</xdr:rowOff>
    </xdr:from>
    <xdr:to>
      <xdr:col>15</xdr:col>
      <xdr:colOff>231775</xdr:colOff>
      <xdr:row>99</xdr:row>
      <xdr:rowOff>4552</xdr:rowOff>
    </xdr:to>
    <xdr:sp macro="" textlink="">
      <xdr:nvSpPr>
        <xdr:cNvPr id="472" name="円/楕円 471"/>
        <xdr:cNvSpPr/>
      </xdr:nvSpPr>
      <xdr:spPr>
        <a:xfrm>
          <a:off x="10426700" y="168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33779</xdr:rowOff>
    </xdr:from>
    <xdr:ext cx="599010" cy="259045"/>
    <xdr:sp macro="" textlink="">
      <xdr:nvSpPr>
        <xdr:cNvPr id="473" name="普通建設事業費 （ うち更新整備　）該当値テキスト"/>
        <xdr:cNvSpPr txBox="1"/>
      </xdr:nvSpPr>
      <xdr:spPr>
        <a:xfrm>
          <a:off x="10528300" y="1666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140818</xdr:rowOff>
    </xdr:from>
    <xdr:to>
      <xdr:col>14</xdr:col>
      <xdr:colOff>79375</xdr:colOff>
      <xdr:row>99</xdr:row>
      <xdr:rowOff>70968</xdr:rowOff>
    </xdr:to>
    <xdr:sp macro="" textlink="">
      <xdr:nvSpPr>
        <xdr:cNvPr id="474" name="円/楕円 473"/>
        <xdr:cNvSpPr/>
      </xdr:nvSpPr>
      <xdr:spPr>
        <a:xfrm>
          <a:off x="9588500" y="169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62095</xdr:rowOff>
    </xdr:from>
    <xdr:ext cx="534377" cy="259045"/>
    <xdr:sp macro="" textlink="">
      <xdr:nvSpPr>
        <xdr:cNvPr id="475" name="テキスト ボックス 474"/>
        <xdr:cNvSpPr txBox="1"/>
      </xdr:nvSpPr>
      <xdr:spPr>
        <a:xfrm>
          <a:off x="9372111" y="170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139340</xdr:rowOff>
    </xdr:from>
    <xdr:to>
      <xdr:col>12</xdr:col>
      <xdr:colOff>561975</xdr:colOff>
      <xdr:row>99</xdr:row>
      <xdr:rowOff>69490</xdr:rowOff>
    </xdr:to>
    <xdr:sp macro="" textlink="">
      <xdr:nvSpPr>
        <xdr:cNvPr id="476" name="円/楕円 475"/>
        <xdr:cNvSpPr/>
      </xdr:nvSpPr>
      <xdr:spPr>
        <a:xfrm>
          <a:off x="8699500" y="169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60617</xdr:rowOff>
    </xdr:from>
    <xdr:ext cx="534377" cy="259045"/>
    <xdr:sp macro="" textlink="">
      <xdr:nvSpPr>
        <xdr:cNvPr id="477" name="テキスト ボックス 476"/>
        <xdr:cNvSpPr txBox="1"/>
      </xdr:nvSpPr>
      <xdr:spPr>
        <a:xfrm>
          <a:off x="8483111" y="170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161840</xdr:rowOff>
    </xdr:from>
    <xdr:to>
      <xdr:col>23</xdr:col>
      <xdr:colOff>517525</xdr:colOff>
      <xdr:row>39</xdr:row>
      <xdr:rowOff>39524</xdr:rowOff>
    </xdr:to>
    <xdr:cxnSp macro="">
      <xdr:nvCxnSpPr>
        <xdr:cNvPr id="506" name="直線コネクタ 505"/>
        <xdr:cNvCxnSpPr/>
      </xdr:nvCxnSpPr>
      <xdr:spPr>
        <a:xfrm>
          <a:off x="15481300" y="6676940"/>
          <a:ext cx="8382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23244</xdr:rowOff>
    </xdr:from>
    <xdr:to>
      <xdr:col>22</xdr:col>
      <xdr:colOff>365125</xdr:colOff>
      <xdr:row>38</xdr:row>
      <xdr:rowOff>161840</xdr:rowOff>
    </xdr:to>
    <xdr:cxnSp macro="">
      <xdr:nvCxnSpPr>
        <xdr:cNvPr id="509" name="直線コネクタ 508"/>
        <xdr:cNvCxnSpPr/>
      </xdr:nvCxnSpPr>
      <xdr:spPr>
        <a:xfrm>
          <a:off x="14592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23244</xdr:rowOff>
    </xdr:from>
    <xdr:to>
      <xdr:col>21</xdr:col>
      <xdr:colOff>161925</xdr:colOff>
      <xdr:row>38</xdr:row>
      <xdr:rowOff>170714</xdr:rowOff>
    </xdr:to>
    <xdr:cxnSp macro="">
      <xdr:nvCxnSpPr>
        <xdr:cNvPr id="512" name="直線コネクタ 511"/>
        <xdr:cNvCxnSpPr/>
      </xdr:nvCxnSpPr>
      <xdr:spPr>
        <a:xfrm flipV="1">
          <a:off x="13703300" y="6538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170714</xdr:rowOff>
    </xdr:from>
    <xdr:to>
      <xdr:col>19</xdr:col>
      <xdr:colOff>644525</xdr:colOff>
      <xdr:row>39</xdr:row>
      <xdr:rowOff>11132</xdr:rowOff>
    </xdr:to>
    <xdr:cxnSp macro="">
      <xdr:nvCxnSpPr>
        <xdr:cNvPr id="515" name="直線コネクタ 514"/>
        <xdr:cNvCxnSpPr/>
      </xdr:nvCxnSpPr>
      <xdr:spPr>
        <a:xfrm flipV="1">
          <a:off x="12814300" y="6685814"/>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160174</xdr:rowOff>
    </xdr:from>
    <xdr:to>
      <xdr:col>23</xdr:col>
      <xdr:colOff>568325</xdr:colOff>
      <xdr:row>39</xdr:row>
      <xdr:rowOff>90324</xdr:rowOff>
    </xdr:to>
    <xdr:sp macro="" textlink="">
      <xdr:nvSpPr>
        <xdr:cNvPr id="525" name="円/楕円 524"/>
        <xdr:cNvSpPr/>
      </xdr:nvSpPr>
      <xdr:spPr>
        <a:xfrm>
          <a:off x="162687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75101</xdr:rowOff>
    </xdr:from>
    <xdr:ext cx="469744" cy="259045"/>
    <xdr:sp macro="" textlink="">
      <xdr:nvSpPr>
        <xdr:cNvPr id="526" name="災害復旧事業費該当値テキスト"/>
        <xdr:cNvSpPr txBox="1"/>
      </xdr:nvSpPr>
      <xdr:spPr>
        <a:xfrm>
          <a:off x="16370300" y="65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111040</xdr:rowOff>
    </xdr:from>
    <xdr:to>
      <xdr:col>22</xdr:col>
      <xdr:colOff>415925</xdr:colOff>
      <xdr:row>39</xdr:row>
      <xdr:rowOff>41190</xdr:rowOff>
    </xdr:to>
    <xdr:sp macro="" textlink="">
      <xdr:nvSpPr>
        <xdr:cNvPr id="527" name="円/楕円 526"/>
        <xdr:cNvSpPr/>
      </xdr:nvSpPr>
      <xdr:spPr>
        <a:xfrm>
          <a:off x="15430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32317</xdr:rowOff>
    </xdr:from>
    <xdr:ext cx="534377" cy="259045"/>
    <xdr:sp macro="" textlink="">
      <xdr:nvSpPr>
        <xdr:cNvPr id="528" name="テキスト ボックス 527"/>
        <xdr:cNvSpPr txBox="1"/>
      </xdr:nvSpPr>
      <xdr:spPr>
        <a:xfrm>
          <a:off x="15214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143894</xdr:rowOff>
    </xdr:from>
    <xdr:to>
      <xdr:col>21</xdr:col>
      <xdr:colOff>212725</xdr:colOff>
      <xdr:row>38</xdr:row>
      <xdr:rowOff>74044</xdr:rowOff>
    </xdr:to>
    <xdr:sp macro="" textlink="">
      <xdr:nvSpPr>
        <xdr:cNvPr id="529" name="円/楕円 528"/>
        <xdr:cNvSpPr/>
      </xdr:nvSpPr>
      <xdr:spPr>
        <a:xfrm>
          <a:off x="14541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90571</xdr:rowOff>
    </xdr:from>
    <xdr:ext cx="534377" cy="259045"/>
    <xdr:sp macro="" textlink="">
      <xdr:nvSpPr>
        <xdr:cNvPr id="530" name="テキスト ボックス 529"/>
        <xdr:cNvSpPr txBox="1"/>
      </xdr:nvSpPr>
      <xdr:spPr>
        <a:xfrm>
          <a:off x="14325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119914</xdr:rowOff>
    </xdr:from>
    <xdr:to>
      <xdr:col>20</xdr:col>
      <xdr:colOff>9525</xdr:colOff>
      <xdr:row>39</xdr:row>
      <xdr:rowOff>50064</xdr:rowOff>
    </xdr:to>
    <xdr:sp macro="" textlink="">
      <xdr:nvSpPr>
        <xdr:cNvPr id="531" name="円/楕円 530"/>
        <xdr:cNvSpPr/>
      </xdr:nvSpPr>
      <xdr:spPr>
        <a:xfrm>
          <a:off x="13652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41191</xdr:rowOff>
    </xdr:from>
    <xdr:ext cx="534377" cy="259045"/>
    <xdr:sp macro="" textlink="">
      <xdr:nvSpPr>
        <xdr:cNvPr id="532" name="テキスト ボックス 531"/>
        <xdr:cNvSpPr txBox="1"/>
      </xdr:nvSpPr>
      <xdr:spPr>
        <a:xfrm>
          <a:off x="13436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131782</xdr:rowOff>
    </xdr:from>
    <xdr:to>
      <xdr:col>18</xdr:col>
      <xdr:colOff>492125</xdr:colOff>
      <xdr:row>39</xdr:row>
      <xdr:rowOff>61932</xdr:rowOff>
    </xdr:to>
    <xdr:sp macro="" textlink="">
      <xdr:nvSpPr>
        <xdr:cNvPr id="533" name="円/楕円 532"/>
        <xdr:cNvSpPr/>
      </xdr:nvSpPr>
      <xdr:spPr>
        <a:xfrm>
          <a:off x="12763500" y="66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53059</xdr:rowOff>
    </xdr:from>
    <xdr:ext cx="469744" cy="259045"/>
    <xdr:sp macro="" textlink="">
      <xdr:nvSpPr>
        <xdr:cNvPr id="534" name="テキスト ボックス 533"/>
        <xdr:cNvSpPr txBox="1"/>
      </xdr:nvSpPr>
      <xdr:spPr>
        <a:xfrm>
          <a:off x="12579427" y="673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170078</xdr:rowOff>
    </xdr:from>
    <xdr:to>
      <xdr:col>23</xdr:col>
      <xdr:colOff>517525</xdr:colOff>
      <xdr:row>78</xdr:row>
      <xdr:rowOff>26110</xdr:rowOff>
    </xdr:to>
    <xdr:cxnSp macro="">
      <xdr:nvCxnSpPr>
        <xdr:cNvPr id="618" name="直線コネクタ 617"/>
        <xdr:cNvCxnSpPr/>
      </xdr:nvCxnSpPr>
      <xdr:spPr>
        <a:xfrm>
          <a:off x="15481300" y="13371728"/>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143729</xdr:rowOff>
    </xdr:from>
    <xdr:to>
      <xdr:col>22</xdr:col>
      <xdr:colOff>365125</xdr:colOff>
      <xdr:row>77</xdr:row>
      <xdr:rowOff>170078</xdr:rowOff>
    </xdr:to>
    <xdr:cxnSp macro="">
      <xdr:nvCxnSpPr>
        <xdr:cNvPr id="621" name="直線コネクタ 620"/>
        <xdr:cNvCxnSpPr/>
      </xdr:nvCxnSpPr>
      <xdr:spPr>
        <a:xfrm>
          <a:off x="14592300" y="13345379"/>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143729</xdr:rowOff>
    </xdr:from>
    <xdr:to>
      <xdr:col>21</xdr:col>
      <xdr:colOff>161925</xdr:colOff>
      <xdr:row>77</xdr:row>
      <xdr:rowOff>146675</xdr:rowOff>
    </xdr:to>
    <xdr:cxnSp macro="">
      <xdr:nvCxnSpPr>
        <xdr:cNvPr id="624" name="直線コネクタ 623"/>
        <xdr:cNvCxnSpPr/>
      </xdr:nvCxnSpPr>
      <xdr:spPr>
        <a:xfrm flipV="1">
          <a:off x="13703300" y="13345379"/>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146675</xdr:rowOff>
    </xdr:from>
    <xdr:to>
      <xdr:col>19</xdr:col>
      <xdr:colOff>644525</xdr:colOff>
      <xdr:row>77</xdr:row>
      <xdr:rowOff>148171</xdr:rowOff>
    </xdr:to>
    <xdr:cxnSp macro="">
      <xdr:nvCxnSpPr>
        <xdr:cNvPr id="627" name="直線コネクタ 626"/>
        <xdr:cNvCxnSpPr/>
      </xdr:nvCxnSpPr>
      <xdr:spPr>
        <a:xfrm flipV="1">
          <a:off x="12814300" y="1334832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146760</xdr:rowOff>
    </xdr:from>
    <xdr:to>
      <xdr:col>23</xdr:col>
      <xdr:colOff>568325</xdr:colOff>
      <xdr:row>78</xdr:row>
      <xdr:rowOff>76910</xdr:rowOff>
    </xdr:to>
    <xdr:sp macro="" textlink="">
      <xdr:nvSpPr>
        <xdr:cNvPr id="637" name="円/楕円 636"/>
        <xdr:cNvSpPr/>
      </xdr:nvSpPr>
      <xdr:spPr>
        <a:xfrm>
          <a:off x="16268700" y="133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169637</xdr:rowOff>
    </xdr:from>
    <xdr:ext cx="599010" cy="259045"/>
    <xdr:sp macro="" textlink="">
      <xdr:nvSpPr>
        <xdr:cNvPr id="638" name="公債費該当値テキスト"/>
        <xdr:cNvSpPr txBox="1"/>
      </xdr:nvSpPr>
      <xdr:spPr>
        <a:xfrm>
          <a:off x="16370300" y="1319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119278</xdr:rowOff>
    </xdr:from>
    <xdr:to>
      <xdr:col>22</xdr:col>
      <xdr:colOff>415925</xdr:colOff>
      <xdr:row>78</xdr:row>
      <xdr:rowOff>49428</xdr:rowOff>
    </xdr:to>
    <xdr:sp macro="" textlink="">
      <xdr:nvSpPr>
        <xdr:cNvPr id="639" name="円/楕円 638"/>
        <xdr:cNvSpPr/>
      </xdr:nvSpPr>
      <xdr:spPr>
        <a:xfrm>
          <a:off x="15430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65955</xdr:rowOff>
    </xdr:from>
    <xdr:ext cx="599010" cy="259045"/>
    <xdr:sp macro="" textlink="">
      <xdr:nvSpPr>
        <xdr:cNvPr id="640" name="テキスト ボックス 639"/>
        <xdr:cNvSpPr txBox="1"/>
      </xdr:nvSpPr>
      <xdr:spPr>
        <a:xfrm>
          <a:off x="15181794" y="1309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92929</xdr:rowOff>
    </xdr:from>
    <xdr:to>
      <xdr:col>21</xdr:col>
      <xdr:colOff>212725</xdr:colOff>
      <xdr:row>78</xdr:row>
      <xdr:rowOff>23079</xdr:rowOff>
    </xdr:to>
    <xdr:sp macro="" textlink="">
      <xdr:nvSpPr>
        <xdr:cNvPr id="641" name="円/楕円 640"/>
        <xdr:cNvSpPr/>
      </xdr:nvSpPr>
      <xdr:spPr>
        <a:xfrm>
          <a:off x="14541500" y="13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39606</xdr:rowOff>
    </xdr:from>
    <xdr:ext cx="599010" cy="259045"/>
    <xdr:sp macro="" textlink="">
      <xdr:nvSpPr>
        <xdr:cNvPr id="642" name="テキスト ボックス 641"/>
        <xdr:cNvSpPr txBox="1"/>
      </xdr:nvSpPr>
      <xdr:spPr>
        <a:xfrm>
          <a:off x="14292794" y="1306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95875</xdr:rowOff>
    </xdr:from>
    <xdr:to>
      <xdr:col>20</xdr:col>
      <xdr:colOff>9525</xdr:colOff>
      <xdr:row>78</xdr:row>
      <xdr:rowOff>26025</xdr:rowOff>
    </xdr:to>
    <xdr:sp macro="" textlink="">
      <xdr:nvSpPr>
        <xdr:cNvPr id="643" name="円/楕円 642"/>
        <xdr:cNvSpPr/>
      </xdr:nvSpPr>
      <xdr:spPr>
        <a:xfrm>
          <a:off x="13652500" y="13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42552</xdr:rowOff>
    </xdr:from>
    <xdr:ext cx="599010" cy="259045"/>
    <xdr:sp macro="" textlink="">
      <xdr:nvSpPr>
        <xdr:cNvPr id="644" name="テキスト ボックス 643"/>
        <xdr:cNvSpPr txBox="1"/>
      </xdr:nvSpPr>
      <xdr:spPr>
        <a:xfrm>
          <a:off x="13403794" y="1307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97371</xdr:rowOff>
    </xdr:from>
    <xdr:to>
      <xdr:col>18</xdr:col>
      <xdr:colOff>492125</xdr:colOff>
      <xdr:row>78</xdr:row>
      <xdr:rowOff>27521</xdr:rowOff>
    </xdr:to>
    <xdr:sp macro="" textlink="">
      <xdr:nvSpPr>
        <xdr:cNvPr id="645" name="円/楕円 644"/>
        <xdr:cNvSpPr/>
      </xdr:nvSpPr>
      <xdr:spPr>
        <a:xfrm>
          <a:off x="12763500" y="132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44048</xdr:rowOff>
    </xdr:from>
    <xdr:ext cx="599010" cy="259045"/>
    <xdr:sp macro="" textlink="">
      <xdr:nvSpPr>
        <xdr:cNvPr id="646" name="テキスト ボックス 645"/>
        <xdr:cNvSpPr txBox="1"/>
      </xdr:nvSpPr>
      <xdr:spPr>
        <a:xfrm>
          <a:off x="12514794" y="130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21157</xdr:rowOff>
    </xdr:from>
    <xdr:to>
      <xdr:col>23</xdr:col>
      <xdr:colOff>517525</xdr:colOff>
      <xdr:row>98</xdr:row>
      <xdr:rowOff>25211</xdr:rowOff>
    </xdr:to>
    <xdr:cxnSp macro="">
      <xdr:nvCxnSpPr>
        <xdr:cNvPr id="673" name="直線コネクタ 672"/>
        <xdr:cNvCxnSpPr/>
      </xdr:nvCxnSpPr>
      <xdr:spPr>
        <a:xfrm>
          <a:off x="15481300" y="16823257"/>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21157</xdr:rowOff>
    </xdr:from>
    <xdr:to>
      <xdr:col>22</xdr:col>
      <xdr:colOff>365125</xdr:colOff>
      <xdr:row>98</xdr:row>
      <xdr:rowOff>57228</xdr:rowOff>
    </xdr:to>
    <xdr:cxnSp macro="">
      <xdr:nvCxnSpPr>
        <xdr:cNvPr id="676" name="直線コネクタ 675"/>
        <xdr:cNvCxnSpPr/>
      </xdr:nvCxnSpPr>
      <xdr:spPr>
        <a:xfrm flipV="1">
          <a:off x="14592300" y="16823257"/>
          <a:ext cx="889000" cy="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16227</xdr:rowOff>
    </xdr:from>
    <xdr:to>
      <xdr:col>21</xdr:col>
      <xdr:colOff>161925</xdr:colOff>
      <xdr:row>98</xdr:row>
      <xdr:rowOff>57228</xdr:rowOff>
    </xdr:to>
    <xdr:cxnSp macro="">
      <xdr:nvCxnSpPr>
        <xdr:cNvPr id="679" name="直線コネクタ 678"/>
        <xdr:cNvCxnSpPr/>
      </xdr:nvCxnSpPr>
      <xdr:spPr>
        <a:xfrm>
          <a:off x="13703300" y="16818327"/>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157504</xdr:rowOff>
    </xdr:from>
    <xdr:to>
      <xdr:col>19</xdr:col>
      <xdr:colOff>644525</xdr:colOff>
      <xdr:row>98</xdr:row>
      <xdr:rowOff>16227</xdr:rowOff>
    </xdr:to>
    <xdr:cxnSp macro="">
      <xdr:nvCxnSpPr>
        <xdr:cNvPr id="682" name="直線コネクタ 681"/>
        <xdr:cNvCxnSpPr/>
      </xdr:nvCxnSpPr>
      <xdr:spPr>
        <a:xfrm>
          <a:off x="12814300" y="16788154"/>
          <a:ext cx="8890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145861</xdr:rowOff>
    </xdr:from>
    <xdr:to>
      <xdr:col>23</xdr:col>
      <xdr:colOff>568325</xdr:colOff>
      <xdr:row>98</xdr:row>
      <xdr:rowOff>76011</xdr:rowOff>
    </xdr:to>
    <xdr:sp macro="" textlink="">
      <xdr:nvSpPr>
        <xdr:cNvPr id="692" name="円/楕円 691"/>
        <xdr:cNvSpPr/>
      </xdr:nvSpPr>
      <xdr:spPr>
        <a:xfrm>
          <a:off x="16268700" y="16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105238</xdr:rowOff>
    </xdr:from>
    <xdr:ext cx="599010" cy="259045"/>
    <xdr:sp macro="" textlink="">
      <xdr:nvSpPr>
        <xdr:cNvPr id="693" name="積立金該当値テキスト"/>
        <xdr:cNvSpPr txBox="1"/>
      </xdr:nvSpPr>
      <xdr:spPr>
        <a:xfrm>
          <a:off x="16370300" y="165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141807</xdr:rowOff>
    </xdr:from>
    <xdr:to>
      <xdr:col>22</xdr:col>
      <xdr:colOff>415925</xdr:colOff>
      <xdr:row>98</xdr:row>
      <xdr:rowOff>71957</xdr:rowOff>
    </xdr:to>
    <xdr:sp macro="" textlink="">
      <xdr:nvSpPr>
        <xdr:cNvPr id="694" name="円/楕円 693"/>
        <xdr:cNvSpPr/>
      </xdr:nvSpPr>
      <xdr:spPr>
        <a:xfrm>
          <a:off x="15430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88484</xdr:rowOff>
    </xdr:from>
    <xdr:ext cx="599010" cy="259045"/>
    <xdr:sp macro="" textlink="">
      <xdr:nvSpPr>
        <xdr:cNvPr id="695" name="テキスト ボックス 694"/>
        <xdr:cNvSpPr txBox="1"/>
      </xdr:nvSpPr>
      <xdr:spPr>
        <a:xfrm>
          <a:off x="15181794"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6428</xdr:rowOff>
    </xdr:from>
    <xdr:to>
      <xdr:col>21</xdr:col>
      <xdr:colOff>212725</xdr:colOff>
      <xdr:row>98</xdr:row>
      <xdr:rowOff>108028</xdr:rowOff>
    </xdr:to>
    <xdr:sp macro="" textlink="">
      <xdr:nvSpPr>
        <xdr:cNvPr id="696" name="円/楕円 695"/>
        <xdr:cNvSpPr/>
      </xdr:nvSpPr>
      <xdr:spPr>
        <a:xfrm>
          <a:off x="14541500" y="16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124555</xdr:rowOff>
    </xdr:from>
    <xdr:ext cx="534377" cy="259045"/>
    <xdr:sp macro="" textlink="">
      <xdr:nvSpPr>
        <xdr:cNvPr id="697" name="テキスト ボックス 696"/>
        <xdr:cNvSpPr txBox="1"/>
      </xdr:nvSpPr>
      <xdr:spPr>
        <a:xfrm>
          <a:off x="14325111" y="165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136877</xdr:rowOff>
    </xdr:from>
    <xdr:to>
      <xdr:col>20</xdr:col>
      <xdr:colOff>9525</xdr:colOff>
      <xdr:row>98</xdr:row>
      <xdr:rowOff>67027</xdr:rowOff>
    </xdr:to>
    <xdr:sp macro="" textlink="">
      <xdr:nvSpPr>
        <xdr:cNvPr id="698" name="円/楕円 697"/>
        <xdr:cNvSpPr/>
      </xdr:nvSpPr>
      <xdr:spPr>
        <a:xfrm>
          <a:off x="13652500" y="16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83554</xdr:rowOff>
    </xdr:from>
    <xdr:ext cx="599010" cy="259045"/>
    <xdr:sp macro="" textlink="">
      <xdr:nvSpPr>
        <xdr:cNvPr id="699" name="テキスト ボックス 698"/>
        <xdr:cNvSpPr txBox="1"/>
      </xdr:nvSpPr>
      <xdr:spPr>
        <a:xfrm>
          <a:off x="13403794" y="165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106704</xdr:rowOff>
    </xdr:from>
    <xdr:to>
      <xdr:col>18</xdr:col>
      <xdr:colOff>492125</xdr:colOff>
      <xdr:row>98</xdr:row>
      <xdr:rowOff>36854</xdr:rowOff>
    </xdr:to>
    <xdr:sp macro="" textlink="">
      <xdr:nvSpPr>
        <xdr:cNvPr id="700" name="円/楕円 699"/>
        <xdr:cNvSpPr/>
      </xdr:nvSpPr>
      <xdr:spPr>
        <a:xfrm>
          <a:off x="12763500" y="167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53381</xdr:rowOff>
    </xdr:from>
    <xdr:ext cx="599010" cy="259045"/>
    <xdr:sp macro="" textlink="">
      <xdr:nvSpPr>
        <xdr:cNvPr id="701" name="テキスト ボックス 700"/>
        <xdr:cNvSpPr txBox="1"/>
      </xdr:nvSpPr>
      <xdr:spPr>
        <a:xfrm>
          <a:off x="12514794" y="1651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44450</xdr:rowOff>
    </xdr:to>
    <xdr:cxnSp macro="">
      <xdr:nvCxnSpPr>
        <xdr:cNvPr id="730" name="直線コネクタ 729"/>
        <xdr:cNvCxnSpPr/>
      </xdr:nvCxnSpPr>
      <xdr:spPr>
        <a:xfrm>
          <a:off x="21323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44183</xdr:rowOff>
    </xdr:to>
    <xdr:cxnSp macro="">
      <xdr:nvCxnSpPr>
        <xdr:cNvPr id="733" name="直線コネクタ 732"/>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44183</xdr:rowOff>
    </xdr:from>
    <xdr:to>
      <xdr:col>29</xdr:col>
      <xdr:colOff>517525</xdr:colOff>
      <xdr:row>39</xdr:row>
      <xdr:rowOff>44183</xdr:rowOff>
    </xdr:to>
    <xdr:cxnSp macro="">
      <xdr:nvCxnSpPr>
        <xdr:cNvPr id="736" name="直線コネクタ 735"/>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44183</xdr:rowOff>
    </xdr:from>
    <xdr:to>
      <xdr:col>28</xdr:col>
      <xdr:colOff>314325</xdr:colOff>
      <xdr:row>39</xdr:row>
      <xdr:rowOff>44183</xdr:rowOff>
    </xdr:to>
    <xdr:cxnSp macro="">
      <xdr:nvCxnSpPr>
        <xdr:cNvPr id="739" name="直線コネクタ 738"/>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51" name="円/楕円 750"/>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52" name="テキスト ボックス 751"/>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164833</xdr:rowOff>
    </xdr:from>
    <xdr:to>
      <xdr:col>29</xdr:col>
      <xdr:colOff>568325</xdr:colOff>
      <xdr:row>39</xdr:row>
      <xdr:rowOff>94983</xdr:rowOff>
    </xdr:to>
    <xdr:sp macro="" textlink="">
      <xdr:nvSpPr>
        <xdr:cNvPr id="753" name="円/楕円 752"/>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86110</xdr:rowOff>
    </xdr:from>
    <xdr:ext cx="249299" cy="259045"/>
    <xdr:sp macro="" textlink="">
      <xdr:nvSpPr>
        <xdr:cNvPr id="754" name="テキスト ボックス 753"/>
        <xdr:cNvSpPr txBox="1"/>
      </xdr:nvSpPr>
      <xdr:spPr>
        <a:xfrm>
          <a:off x="20309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164833</xdr:rowOff>
    </xdr:from>
    <xdr:to>
      <xdr:col>28</xdr:col>
      <xdr:colOff>365125</xdr:colOff>
      <xdr:row>39</xdr:row>
      <xdr:rowOff>94983</xdr:rowOff>
    </xdr:to>
    <xdr:sp macro="" textlink="">
      <xdr:nvSpPr>
        <xdr:cNvPr id="755" name="円/楕円 754"/>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86110</xdr:rowOff>
    </xdr:from>
    <xdr:ext cx="249299" cy="259045"/>
    <xdr:sp macro="" textlink="">
      <xdr:nvSpPr>
        <xdr:cNvPr id="756" name="テキスト ボックス 755"/>
        <xdr:cNvSpPr txBox="1"/>
      </xdr:nvSpPr>
      <xdr:spPr>
        <a:xfrm>
          <a:off x="19420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57" name="円/楕円 756"/>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58" name="テキスト ボックス 757"/>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158697</xdr:rowOff>
    </xdr:from>
    <xdr:to>
      <xdr:col>32</xdr:col>
      <xdr:colOff>187325</xdr:colOff>
      <xdr:row>57</xdr:row>
      <xdr:rowOff>159337</xdr:rowOff>
    </xdr:to>
    <xdr:cxnSp macro="">
      <xdr:nvCxnSpPr>
        <xdr:cNvPr id="785" name="直線コネクタ 784"/>
        <xdr:cNvCxnSpPr/>
      </xdr:nvCxnSpPr>
      <xdr:spPr>
        <a:xfrm flipV="1">
          <a:off x="21323300" y="993134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159337</xdr:rowOff>
    </xdr:from>
    <xdr:to>
      <xdr:col>31</xdr:col>
      <xdr:colOff>34925</xdr:colOff>
      <xdr:row>58</xdr:row>
      <xdr:rowOff>802</xdr:rowOff>
    </xdr:to>
    <xdr:cxnSp macro="">
      <xdr:nvCxnSpPr>
        <xdr:cNvPr id="788" name="直線コネクタ 787"/>
        <xdr:cNvCxnSpPr/>
      </xdr:nvCxnSpPr>
      <xdr:spPr>
        <a:xfrm flipV="1">
          <a:off x="20434300" y="9931987"/>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802</xdr:rowOff>
    </xdr:from>
    <xdr:to>
      <xdr:col>29</xdr:col>
      <xdr:colOff>517525</xdr:colOff>
      <xdr:row>58</xdr:row>
      <xdr:rowOff>25240</xdr:rowOff>
    </xdr:to>
    <xdr:cxnSp macro="">
      <xdr:nvCxnSpPr>
        <xdr:cNvPr id="791" name="直線コネクタ 790"/>
        <xdr:cNvCxnSpPr/>
      </xdr:nvCxnSpPr>
      <xdr:spPr>
        <a:xfrm flipV="1">
          <a:off x="19545300" y="9944902"/>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25240</xdr:rowOff>
    </xdr:from>
    <xdr:to>
      <xdr:col>28</xdr:col>
      <xdr:colOff>314325</xdr:colOff>
      <xdr:row>58</xdr:row>
      <xdr:rowOff>68034</xdr:rowOff>
    </xdr:to>
    <xdr:cxnSp macro="">
      <xdr:nvCxnSpPr>
        <xdr:cNvPr id="794" name="直線コネクタ 793"/>
        <xdr:cNvCxnSpPr/>
      </xdr:nvCxnSpPr>
      <xdr:spPr>
        <a:xfrm flipV="1">
          <a:off x="18656300" y="996934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107897</xdr:rowOff>
    </xdr:from>
    <xdr:to>
      <xdr:col>32</xdr:col>
      <xdr:colOff>238125</xdr:colOff>
      <xdr:row>58</xdr:row>
      <xdr:rowOff>38047</xdr:rowOff>
    </xdr:to>
    <xdr:sp macro="" textlink="">
      <xdr:nvSpPr>
        <xdr:cNvPr id="804" name="円/楕円 803"/>
        <xdr:cNvSpPr/>
      </xdr:nvSpPr>
      <xdr:spPr>
        <a:xfrm>
          <a:off x="22110700" y="98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86324</xdr:rowOff>
    </xdr:from>
    <xdr:ext cx="469744" cy="259045"/>
    <xdr:sp macro="" textlink="">
      <xdr:nvSpPr>
        <xdr:cNvPr id="805" name="貸付金該当値テキスト"/>
        <xdr:cNvSpPr txBox="1"/>
      </xdr:nvSpPr>
      <xdr:spPr>
        <a:xfrm>
          <a:off x="22212300" y="985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108537</xdr:rowOff>
    </xdr:from>
    <xdr:to>
      <xdr:col>31</xdr:col>
      <xdr:colOff>85725</xdr:colOff>
      <xdr:row>58</xdr:row>
      <xdr:rowOff>38687</xdr:rowOff>
    </xdr:to>
    <xdr:sp macro="" textlink="">
      <xdr:nvSpPr>
        <xdr:cNvPr id="806" name="円/楕円 805"/>
        <xdr:cNvSpPr/>
      </xdr:nvSpPr>
      <xdr:spPr>
        <a:xfrm>
          <a:off x="21272500" y="98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29814</xdr:rowOff>
    </xdr:from>
    <xdr:ext cx="469744" cy="259045"/>
    <xdr:sp macro="" textlink="">
      <xdr:nvSpPr>
        <xdr:cNvPr id="807" name="テキスト ボックス 806"/>
        <xdr:cNvSpPr txBox="1"/>
      </xdr:nvSpPr>
      <xdr:spPr>
        <a:xfrm>
          <a:off x="21088427" y="997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121452</xdr:rowOff>
    </xdr:from>
    <xdr:to>
      <xdr:col>29</xdr:col>
      <xdr:colOff>568325</xdr:colOff>
      <xdr:row>58</xdr:row>
      <xdr:rowOff>51602</xdr:rowOff>
    </xdr:to>
    <xdr:sp macro="" textlink="">
      <xdr:nvSpPr>
        <xdr:cNvPr id="808" name="円/楕円 807"/>
        <xdr:cNvSpPr/>
      </xdr:nvSpPr>
      <xdr:spPr>
        <a:xfrm>
          <a:off x="20383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42729</xdr:rowOff>
    </xdr:from>
    <xdr:ext cx="469744" cy="259045"/>
    <xdr:sp macro="" textlink="">
      <xdr:nvSpPr>
        <xdr:cNvPr id="809" name="テキスト ボックス 808"/>
        <xdr:cNvSpPr txBox="1"/>
      </xdr:nvSpPr>
      <xdr:spPr>
        <a:xfrm>
          <a:off x="20199427" y="998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145890</xdr:rowOff>
    </xdr:from>
    <xdr:to>
      <xdr:col>28</xdr:col>
      <xdr:colOff>365125</xdr:colOff>
      <xdr:row>58</xdr:row>
      <xdr:rowOff>76040</xdr:rowOff>
    </xdr:to>
    <xdr:sp macro="" textlink="">
      <xdr:nvSpPr>
        <xdr:cNvPr id="810" name="円/楕円 809"/>
        <xdr:cNvSpPr/>
      </xdr:nvSpPr>
      <xdr:spPr>
        <a:xfrm>
          <a:off x="19494500" y="99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67167</xdr:rowOff>
    </xdr:from>
    <xdr:ext cx="469744" cy="259045"/>
    <xdr:sp macro="" textlink="">
      <xdr:nvSpPr>
        <xdr:cNvPr id="811" name="テキスト ボックス 810"/>
        <xdr:cNvSpPr txBox="1"/>
      </xdr:nvSpPr>
      <xdr:spPr>
        <a:xfrm>
          <a:off x="19310427" y="100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17234</xdr:rowOff>
    </xdr:from>
    <xdr:to>
      <xdr:col>27</xdr:col>
      <xdr:colOff>161925</xdr:colOff>
      <xdr:row>58</xdr:row>
      <xdr:rowOff>118834</xdr:rowOff>
    </xdr:to>
    <xdr:sp macro="" textlink="">
      <xdr:nvSpPr>
        <xdr:cNvPr id="812" name="円/楕円 811"/>
        <xdr:cNvSpPr/>
      </xdr:nvSpPr>
      <xdr:spPr>
        <a:xfrm>
          <a:off x="18605500" y="9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109961</xdr:rowOff>
    </xdr:from>
    <xdr:ext cx="469744" cy="259045"/>
    <xdr:sp macro="" textlink="">
      <xdr:nvSpPr>
        <xdr:cNvPr id="813" name="テキスト ボックス 812"/>
        <xdr:cNvSpPr txBox="1"/>
      </xdr:nvSpPr>
      <xdr:spPr>
        <a:xfrm>
          <a:off x="18421427" y="100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27" name="テキスト ボックス 82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5664</xdr:rowOff>
    </xdr:from>
    <xdr:to>
      <xdr:col>32</xdr:col>
      <xdr:colOff>186689</xdr:colOff>
      <xdr:row>78</xdr:row>
      <xdr:rowOff>50558</xdr:rowOff>
    </xdr:to>
    <xdr:cxnSp macro="">
      <xdr:nvCxnSpPr>
        <xdr:cNvPr id="837" name="直線コネクタ 836"/>
        <xdr:cNvCxnSpPr/>
      </xdr:nvCxnSpPr>
      <xdr:spPr>
        <a:xfrm flipV="1">
          <a:off x="22159595" y="12521514"/>
          <a:ext cx="1269" cy="90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54385</xdr:rowOff>
    </xdr:from>
    <xdr:ext cx="534377" cy="259045"/>
    <xdr:sp macro="" textlink="">
      <xdr:nvSpPr>
        <xdr:cNvPr id="838" name="繰出金最小値テキスト"/>
        <xdr:cNvSpPr txBox="1"/>
      </xdr:nvSpPr>
      <xdr:spPr>
        <a:xfrm>
          <a:off x="22212300" y="134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78</xdr:row>
      <xdr:rowOff>50558</xdr:rowOff>
    </xdr:from>
    <xdr:to>
      <xdr:col>32</xdr:col>
      <xdr:colOff>276225</xdr:colOff>
      <xdr:row>78</xdr:row>
      <xdr:rowOff>50558</xdr:rowOff>
    </xdr:to>
    <xdr:cxnSp macro="">
      <xdr:nvCxnSpPr>
        <xdr:cNvPr id="839" name="直線コネクタ 838"/>
        <xdr:cNvCxnSpPr/>
      </xdr:nvCxnSpPr>
      <xdr:spPr>
        <a:xfrm>
          <a:off x="22072600" y="134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123791</xdr:rowOff>
    </xdr:from>
    <xdr:ext cx="599010" cy="259045"/>
    <xdr:sp macro="" textlink="">
      <xdr:nvSpPr>
        <xdr:cNvPr id="840" name="繰出金最大値テキスト"/>
        <xdr:cNvSpPr txBox="1"/>
      </xdr:nvSpPr>
      <xdr:spPr>
        <a:xfrm>
          <a:off x="22212300" y="1229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73</xdr:row>
      <xdr:rowOff>5664</xdr:rowOff>
    </xdr:from>
    <xdr:to>
      <xdr:col>32</xdr:col>
      <xdr:colOff>276225</xdr:colOff>
      <xdr:row>73</xdr:row>
      <xdr:rowOff>5664</xdr:rowOff>
    </xdr:to>
    <xdr:cxnSp macro="">
      <xdr:nvCxnSpPr>
        <xdr:cNvPr id="841" name="直線コネクタ 840"/>
        <xdr:cNvCxnSpPr/>
      </xdr:nvCxnSpPr>
      <xdr:spPr>
        <a:xfrm>
          <a:off x="22072600" y="1252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128689</xdr:rowOff>
    </xdr:from>
    <xdr:to>
      <xdr:col>32</xdr:col>
      <xdr:colOff>187325</xdr:colOff>
      <xdr:row>75</xdr:row>
      <xdr:rowOff>6293</xdr:rowOff>
    </xdr:to>
    <xdr:cxnSp macro="">
      <xdr:nvCxnSpPr>
        <xdr:cNvPr id="842" name="直線コネクタ 841"/>
        <xdr:cNvCxnSpPr/>
      </xdr:nvCxnSpPr>
      <xdr:spPr>
        <a:xfrm>
          <a:off x="21323300" y="12815989"/>
          <a:ext cx="8382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76764</xdr:rowOff>
    </xdr:from>
    <xdr:ext cx="599010" cy="259045"/>
    <xdr:sp macro="" textlink="">
      <xdr:nvSpPr>
        <xdr:cNvPr id="843" name="繰出金平均値テキスト"/>
        <xdr:cNvSpPr txBox="1"/>
      </xdr:nvSpPr>
      <xdr:spPr>
        <a:xfrm>
          <a:off x="22212300" y="13106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98337</xdr:rowOff>
    </xdr:from>
    <xdr:to>
      <xdr:col>32</xdr:col>
      <xdr:colOff>238125</xdr:colOff>
      <xdr:row>77</xdr:row>
      <xdr:rowOff>28487</xdr:rowOff>
    </xdr:to>
    <xdr:sp macro="" textlink="">
      <xdr:nvSpPr>
        <xdr:cNvPr id="844" name="フローチャート : 判断 843"/>
        <xdr:cNvSpPr/>
      </xdr:nvSpPr>
      <xdr:spPr>
        <a:xfrm>
          <a:off x="221107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139403</xdr:rowOff>
    </xdr:from>
    <xdr:to>
      <xdr:col>31</xdr:col>
      <xdr:colOff>34925</xdr:colOff>
      <xdr:row>74</xdr:row>
      <xdr:rowOff>128689</xdr:rowOff>
    </xdr:to>
    <xdr:cxnSp macro="">
      <xdr:nvCxnSpPr>
        <xdr:cNvPr id="845" name="直線コネクタ 844"/>
        <xdr:cNvCxnSpPr/>
      </xdr:nvCxnSpPr>
      <xdr:spPr>
        <a:xfrm>
          <a:off x="20434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97785</xdr:rowOff>
    </xdr:from>
    <xdr:to>
      <xdr:col>31</xdr:col>
      <xdr:colOff>85725</xdr:colOff>
      <xdr:row>77</xdr:row>
      <xdr:rowOff>27935</xdr:rowOff>
    </xdr:to>
    <xdr:sp macro="" textlink="">
      <xdr:nvSpPr>
        <xdr:cNvPr id="846" name="フローチャート : 判断 845"/>
        <xdr:cNvSpPr/>
      </xdr:nvSpPr>
      <xdr:spPr>
        <a:xfrm>
          <a:off x="21272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19062</xdr:rowOff>
    </xdr:from>
    <xdr:ext cx="599010" cy="259045"/>
    <xdr:sp macro="" textlink="">
      <xdr:nvSpPr>
        <xdr:cNvPr id="847" name="テキスト ボックス 846"/>
        <xdr:cNvSpPr txBox="1"/>
      </xdr:nvSpPr>
      <xdr:spPr>
        <a:xfrm>
          <a:off x="21023794"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139403</xdr:rowOff>
    </xdr:from>
    <xdr:to>
      <xdr:col>29</xdr:col>
      <xdr:colOff>517525</xdr:colOff>
      <xdr:row>74</xdr:row>
      <xdr:rowOff>45281</xdr:rowOff>
    </xdr:to>
    <xdr:cxnSp macro="">
      <xdr:nvCxnSpPr>
        <xdr:cNvPr id="848" name="直線コネクタ 847"/>
        <xdr:cNvCxnSpPr/>
      </xdr:nvCxnSpPr>
      <xdr:spPr>
        <a:xfrm flipV="1">
          <a:off x="19545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109375</xdr:rowOff>
    </xdr:from>
    <xdr:to>
      <xdr:col>29</xdr:col>
      <xdr:colOff>568325</xdr:colOff>
      <xdr:row>77</xdr:row>
      <xdr:rowOff>39525</xdr:rowOff>
    </xdr:to>
    <xdr:sp macro="" textlink="">
      <xdr:nvSpPr>
        <xdr:cNvPr id="849" name="フローチャート : 判断 848"/>
        <xdr:cNvSpPr/>
      </xdr:nvSpPr>
      <xdr:spPr>
        <a:xfrm>
          <a:off x="20383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30652</xdr:rowOff>
    </xdr:from>
    <xdr:ext cx="599010" cy="259045"/>
    <xdr:sp macro="" textlink="">
      <xdr:nvSpPr>
        <xdr:cNvPr id="850" name="テキスト ボックス 849"/>
        <xdr:cNvSpPr txBox="1"/>
      </xdr:nvSpPr>
      <xdr:spPr>
        <a:xfrm>
          <a:off x="20134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45281</xdr:rowOff>
    </xdr:from>
    <xdr:to>
      <xdr:col>28</xdr:col>
      <xdr:colOff>314325</xdr:colOff>
      <xdr:row>75</xdr:row>
      <xdr:rowOff>100846</xdr:rowOff>
    </xdr:to>
    <xdr:cxnSp macro="">
      <xdr:nvCxnSpPr>
        <xdr:cNvPr id="851" name="直線コネクタ 850"/>
        <xdr:cNvCxnSpPr/>
      </xdr:nvCxnSpPr>
      <xdr:spPr>
        <a:xfrm flipV="1">
          <a:off x="18656300" y="12732581"/>
          <a:ext cx="889000" cy="2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118413</xdr:rowOff>
    </xdr:from>
    <xdr:to>
      <xdr:col>28</xdr:col>
      <xdr:colOff>365125</xdr:colOff>
      <xdr:row>77</xdr:row>
      <xdr:rowOff>48563</xdr:rowOff>
    </xdr:to>
    <xdr:sp macro="" textlink="">
      <xdr:nvSpPr>
        <xdr:cNvPr id="852" name="フローチャート : 判断 851"/>
        <xdr:cNvSpPr/>
      </xdr:nvSpPr>
      <xdr:spPr>
        <a:xfrm>
          <a:off x="19494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39690</xdr:rowOff>
    </xdr:from>
    <xdr:ext cx="599010" cy="259045"/>
    <xdr:sp macro="" textlink="">
      <xdr:nvSpPr>
        <xdr:cNvPr id="853" name="テキスト ボックス 852"/>
        <xdr:cNvSpPr txBox="1"/>
      </xdr:nvSpPr>
      <xdr:spPr>
        <a:xfrm>
          <a:off x="19245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137001</xdr:rowOff>
    </xdr:from>
    <xdr:to>
      <xdr:col>27</xdr:col>
      <xdr:colOff>161925</xdr:colOff>
      <xdr:row>77</xdr:row>
      <xdr:rowOff>67151</xdr:rowOff>
    </xdr:to>
    <xdr:sp macro="" textlink="">
      <xdr:nvSpPr>
        <xdr:cNvPr id="854" name="フローチャート : 判断 853"/>
        <xdr:cNvSpPr/>
      </xdr:nvSpPr>
      <xdr:spPr>
        <a:xfrm>
          <a:off x="18605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58278</xdr:rowOff>
    </xdr:from>
    <xdr:ext cx="534377" cy="259045"/>
    <xdr:sp macro="" textlink="">
      <xdr:nvSpPr>
        <xdr:cNvPr id="855" name="テキスト ボックス 854"/>
        <xdr:cNvSpPr txBox="1"/>
      </xdr:nvSpPr>
      <xdr:spPr>
        <a:xfrm>
          <a:off x="18389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126943</xdr:rowOff>
    </xdr:from>
    <xdr:to>
      <xdr:col>32</xdr:col>
      <xdr:colOff>238125</xdr:colOff>
      <xdr:row>75</xdr:row>
      <xdr:rowOff>57093</xdr:rowOff>
    </xdr:to>
    <xdr:sp macro="" textlink="">
      <xdr:nvSpPr>
        <xdr:cNvPr id="861" name="円/楕円 860"/>
        <xdr:cNvSpPr/>
      </xdr:nvSpPr>
      <xdr:spPr>
        <a:xfrm>
          <a:off x="221107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149820</xdr:rowOff>
    </xdr:from>
    <xdr:ext cx="599010" cy="259045"/>
    <xdr:sp macro="" textlink="">
      <xdr:nvSpPr>
        <xdr:cNvPr id="862" name="繰出金該当値テキスト"/>
        <xdr:cNvSpPr txBox="1"/>
      </xdr:nvSpPr>
      <xdr:spPr>
        <a:xfrm>
          <a:off x="22212300" y="12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77889</xdr:rowOff>
    </xdr:from>
    <xdr:to>
      <xdr:col>31</xdr:col>
      <xdr:colOff>85725</xdr:colOff>
      <xdr:row>75</xdr:row>
      <xdr:rowOff>8039</xdr:rowOff>
    </xdr:to>
    <xdr:sp macro="" textlink="">
      <xdr:nvSpPr>
        <xdr:cNvPr id="863" name="円/楕円 862"/>
        <xdr:cNvSpPr/>
      </xdr:nvSpPr>
      <xdr:spPr>
        <a:xfrm>
          <a:off x="21272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24566</xdr:rowOff>
    </xdr:from>
    <xdr:ext cx="599010" cy="259045"/>
    <xdr:sp macro="" textlink="">
      <xdr:nvSpPr>
        <xdr:cNvPr id="864" name="テキスト ボックス 863"/>
        <xdr:cNvSpPr txBox="1"/>
      </xdr:nvSpPr>
      <xdr:spPr>
        <a:xfrm>
          <a:off x="21023794"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202,890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88603</xdr:rowOff>
    </xdr:from>
    <xdr:to>
      <xdr:col>29</xdr:col>
      <xdr:colOff>568325</xdr:colOff>
      <xdr:row>72</xdr:row>
      <xdr:rowOff>18753</xdr:rowOff>
    </xdr:to>
    <xdr:sp macro="" textlink="">
      <xdr:nvSpPr>
        <xdr:cNvPr id="865" name="円/楕円 864"/>
        <xdr:cNvSpPr/>
      </xdr:nvSpPr>
      <xdr:spPr>
        <a:xfrm>
          <a:off x="20383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35280</xdr:rowOff>
    </xdr:from>
    <xdr:ext cx="599010" cy="259045"/>
    <xdr:sp macro="" textlink="">
      <xdr:nvSpPr>
        <xdr:cNvPr id="866" name="テキスト ボックス 865"/>
        <xdr:cNvSpPr txBox="1"/>
      </xdr:nvSpPr>
      <xdr:spPr>
        <a:xfrm>
          <a:off x="20134794"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335,078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165931</xdr:rowOff>
    </xdr:from>
    <xdr:to>
      <xdr:col>28</xdr:col>
      <xdr:colOff>365125</xdr:colOff>
      <xdr:row>74</xdr:row>
      <xdr:rowOff>96081</xdr:rowOff>
    </xdr:to>
    <xdr:sp macro="" textlink="">
      <xdr:nvSpPr>
        <xdr:cNvPr id="867" name="円/楕円 866"/>
        <xdr:cNvSpPr/>
      </xdr:nvSpPr>
      <xdr:spPr>
        <a:xfrm>
          <a:off x="19494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112608</xdr:rowOff>
    </xdr:from>
    <xdr:ext cx="599010" cy="259045"/>
    <xdr:sp macro="" textlink="">
      <xdr:nvSpPr>
        <xdr:cNvPr id="868" name="テキスト ボックス 867"/>
        <xdr:cNvSpPr txBox="1"/>
      </xdr:nvSpPr>
      <xdr:spPr>
        <a:xfrm>
          <a:off x="19245794"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50046</xdr:rowOff>
    </xdr:from>
    <xdr:to>
      <xdr:col>27</xdr:col>
      <xdr:colOff>161925</xdr:colOff>
      <xdr:row>75</xdr:row>
      <xdr:rowOff>151647</xdr:rowOff>
    </xdr:to>
    <xdr:sp macro="" textlink="">
      <xdr:nvSpPr>
        <xdr:cNvPr id="869" name="円/楕円 868"/>
        <xdr:cNvSpPr/>
      </xdr:nvSpPr>
      <xdr:spPr>
        <a:xfrm>
          <a:off x="18605500" y="12908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168173</xdr:rowOff>
    </xdr:from>
    <xdr:ext cx="599010" cy="259045"/>
    <xdr:sp macro="" textlink="">
      <xdr:nvSpPr>
        <xdr:cNvPr id="870" name="テキスト ボックス 869"/>
        <xdr:cNvSpPr txBox="1"/>
      </xdr:nvSpPr>
      <xdr:spPr>
        <a:xfrm>
          <a:off x="18356794" y="126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123,610</a:t>
          </a:r>
          <a:r>
            <a:rPr kumimoji="1" lang="ja-JP" altLang="ja-JP" sz="1100">
              <a:solidFill>
                <a:schemeClr val="dk1"/>
              </a:solidFill>
              <a:effectLst/>
              <a:latin typeface="+mn-lt"/>
              <a:ea typeface="+mn-ea"/>
              <a:cs typeface="+mn-cs"/>
            </a:rPr>
            <a:t>円となっており、類似団体と比較して一人当たり</a:t>
          </a:r>
          <a:r>
            <a:rPr kumimoji="1" lang="en-US" altLang="ja-JP" sz="1100">
              <a:solidFill>
                <a:schemeClr val="dk1"/>
              </a:solidFill>
              <a:effectLst/>
              <a:latin typeface="+mn-lt"/>
              <a:ea typeface="+mn-ea"/>
              <a:cs typeface="+mn-cs"/>
            </a:rPr>
            <a:t>55,417</a:t>
          </a:r>
          <a:r>
            <a:rPr kumimoji="1" lang="ja-JP" altLang="ja-JP" sz="1100">
              <a:solidFill>
                <a:schemeClr val="dk1"/>
              </a:solidFill>
              <a:effectLst/>
              <a:latin typeface="+mn-lt"/>
              <a:ea typeface="+mn-ea"/>
              <a:cs typeface="+mn-cs"/>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chemeClr val="dk1"/>
              </a:solidFill>
              <a:effectLst/>
              <a:latin typeface="+mn-lt"/>
              <a:ea typeface="+mn-ea"/>
              <a:cs typeface="+mn-cs"/>
            </a:rPr>
            <a:t>190,015</a:t>
          </a:r>
          <a:r>
            <a:rPr kumimoji="1" lang="ja-JP" altLang="ja-JP" sz="1100">
              <a:solidFill>
                <a:schemeClr val="dk1"/>
              </a:solidFill>
              <a:effectLst/>
              <a:latin typeface="+mn-lt"/>
              <a:ea typeface="+mn-ea"/>
              <a:cs typeface="+mn-cs"/>
            </a:rPr>
            <a:t>円となっており、類似団体と比較して一人当</a:t>
          </a:r>
          <a:r>
            <a:rPr kumimoji="1" lang="en-US" altLang="ja-JP" sz="1100">
              <a:solidFill>
                <a:schemeClr val="dk1"/>
              </a:solidFill>
              <a:effectLst/>
              <a:latin typeface="+mn-lt"/>
              <a:ea typeface="+mn-ea"/>
              <a:cs typeface="+mn-cs"/>
            </a:rPr>
            <a:t>82,492</a:t>
          </a:r>
          <a:r>
            <a:rPr kumimoji="1" lang="ja-JP" altLang="ja-JP" sz="1100">
              <a:solidFill>
                <a:schemeClr val="dk1"/>
              </a:solidFill>
              <a:effectLst/>
              <a:latin typeface="+mn-lt"/>
              <a:ea typeface="+mn-ea"/>
              <a:cs typeface="+mn-cs"/>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1,378
1,378
246.02
2,664,855
2,583,257
70,598
1,270,697
1,855,959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15418</xdr:rowOff>
    </xdr:from>
    <xdr:to>
      <xdr:col>6</xdr:col>
      <xdr:colOff>511175</xdr:colOff>
      <xdr:row>36</xdr:row>
      <xdr:rowOff>64281</xdr:rowOff>
    </xdr:to>
    <xdr:cxnSp macro="">
      <xdr:nvCxnSpPr>
        <xdr:cNvPr id="60" name="直線コネクタ 59"/>
        <xdr:cNvCxnSpPr/>
      </xdr:nvCxnSpPr>
      <xdr:spPr>
        <a:xfrm>
          <a:off x="3797300" y="6187618"/>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140081</xdr:rowOff>
    </xdr:from>
    <xdr:to>
      <xdr:col>5</xdr:col>
      <xdr:colOff>358775</xdr:colOff>
      <xdr:row>36</xdr:row>
      <xdr:rowOff>15418</xdr:rowOff>
    </xdr:to>
    <xdr:cxnSp macro="">
      <xdr:nvCxnSpPr>
        <xdr:cNvPr id="63" name="直線コネクタ 62"/>
        <xdr:cNvCxnSpPr/>
      </xdr:nvCxnSpPr>
      <xdr:spPr>
        <a:xfrm>
          <a:off x="2908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140081</xdr:rowOff>
    </xdr:from>
    <xdr:to>
      <xdr:col>4</xdr:col>
      <xdr:colOff>155575</xdr:colOff>
      <xdr:row>36</xdr:row>
      <xdr:rowOff>78702</xdr:rowOff>
    </xdr:to>
    <xdr:cxnSp macro="">
      <xdr:nvCxnSpPr>
        <xdr:cNvPr id="66" name="直線コネクタ 65"/>
        <xdr:cNvCxnSpPr/>
      </xdr:nvCxnSpPr>
      <xdr:spPr>
        <a:xfrm flipV="1">
          <a:off x="2019300" y="6140831"/>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156254</xdr:rowOff>
    </xdr:from>
    <xdr:to>
      <xdr:col>2</xdr:col>
      <xdr:colOff>638175</xdr:colOff>
      <xdr:row>36</xdr:row>
      <xdr:rowOff>78702</xdr:rowOff>
    </xdr:to>
    <xdr:cxnSp macro="">
      <xdr:nvCxnSpPr>
        <xdr:cNvPr id="69" name="直線コネクタ 68"/>
        <xdr:cNvCxnSpPr/>
      </xdr:nvCxnSpPr>
      <xdr:spPr>
        <a:xfrm>
          <a:off x="1130300" y="6157004"/>
          <a:ext cx="8890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13481</xdr:rowOff>
    </xdr:from>
    <xdr:to>
      <xdr:col>6</xdr:col>
      <xdr:colOff>561975</xdr:colOff>
      <xdr:row>36</xdr:row>
      <xdr:rowOff>115081</xdr:rowOff>
    </xdr:to>
    <xdr:sp macro="" textlink="">
      <xdr:nvSpPr>
        <xdr:cNvPr id="79" name="円/楕円 78"/>
        <xdr:cNvSpPr/>
      </xdr:nvSpPr>
      <xdr:spPr>
        <a:xfrm>
          <a:off x="45847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36358</xdr:rowOff>
    </xdr:from>
    <xdr:ext cx="534377" cy="259045"/>
    <xdr:sp macro="" textlink="">
      <xdr:nvSpPr>
        <xdr:cNvPr id="80" name="議会費該当値テキスト"/>
        <xdr:cNvSpPr txBox="1"/>
      </xdr:nvSpPr>
      <xdr:spPr>
        <a:xfrm>
          <a:off x="4686300" y="60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136068</xdr:rowOff>
    </xdr:from>
    <xdr:to>
      <xdr:col>5</xdr:col>
      <xdr:colOff>409575</xdr:colOff>
      <xdr:row>36</xdr:row>
      <xdr:rowOff>66218</xdr:rowOff>
    </xdr:to>
    <xdr:sp macro="" textlink="">
      <xdr:nvSpPr>
        <xdr:cNvPr id="81" name="円/楕円 80"/>
        <xdr:cNvSpPr/>
      </xdr:nvSpPr>
      <xdr:spPr>
        <a:xfrm>
          <a:off x="3746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82745</xdr:rowOff>
    </xdr:from>
    <xdr:ext cx="534377" cy="259045"/>
    <xdr:sp macro="" textlink="">
      <xdr:nvSpPr>
        <xdr:cNvPr id="82" name="テキスト ボックス 81"/>
        <xdr:cNvSpPr txBox="1"/>
      </xdr:nvSpPr>
      <xdr:spPr>
        <a:xfrm>
          <a:off x="3530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89281</xdr:rowOff>
    </xdr:from>
    <xdr:to>
      <xdr:col>4</xdr:col>
      <xdr:colOff>206375</xdr:colOff>
      <xdr:row>36</xdr:row>
      <xdr:rowOff>19431</xdr:rowOff>
    </xdr:to>
    <xdr:sp macro="" textlink="">
      <xdr:nvSpPr>
        <xdr:cNvPr id="83" name="円/楕円 82"/>
        <xdr:cNvSpPr/>
      </xdr:nvSpPr>
      <xdr:spPr>
        <a:xfrm>
          <a:off x="2857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35958</xdr:rowOff>
    </xdr:from>
    <xdr:ext cx="534377" cy="259045"/>
    <xdr:sp macro="" textlink="">
      <xdr:nvSpPr>
        <xdr:cNvPr id="84" name="テキスト ボックス 83"/>
        <xdr:cNvSpPr txBox="1"/>
      </xdr:nvSpPr>
      <xdr:spPr>
        <a:xfrm>
          <a:off x="2641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27902</xdr:rowOff>
    </xdr:from>
    <xdr:to>
      <xdr:col>3</xdr:col>
      <xdr:colOff>3175</xdr:colOff>
      <xdr:row>36</xdr:row>
      <xdr:rowOff>129502</xdr:rowOff>
    </xdr:to>
    <xdr:sp macro="" textlink="">
      <xdr:nvSpPr>
        <xdr:cNvPr id="85" name="円/楕円 84"/>
        <xdr:cNvSpPr/>
      </xdr:nvSpPr>
      <xdr:spPr>
        <a:xfrm>
          <a:off x="1968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146029</xdr:rowOff>
    </xdr:from>
    <xdr:ext cx="534377" cy="259045"/>
    <xdr:sp macro="" textlink="">
      <xdr:nvSpPr>
        <xdr:cNvPr id="86" name="テキスト ボックス 85"/>
        <xdr:cNvSpPr txBox="1"/>
      </xdr:nvSpPr>
      <xdr:spPr>
        <a:xfrm>
          <a:off x="1752111" y="5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105454</xdr:rowOff>
    </xdr:from>
    <xdr:to>
      <xdr:col>1</xdr:col>
      <xdr:colOff>485775</xdr:colOff>
      <xdr:row>36</xdr:row>
      <xdr:rowOff>35604</xdr:rowOff>
    </xdr:to>
    <xdr:sp macro="" textlink="">
      <xdr:nvSpPr>
        <xdr:cNvPr id="87" name="円/楕円 86"/>
        <xdr:cNvSpPr/>
      </xdr:nvSpPr>
      <xdr:spPr>
        <a:xfrm>
          <a:off x="1079500" y="61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52131</xdr:rowOff>
    </xdr:from>
    <xdr:ext cx="534377" cy="259045"/>
    <xdr:sp macro="" textlink="">
      <xdr:nvSpPr>
        <xdr:cNvPr id="88" name="テキスト ボックス 87"/>
        <xdr:cNvSpPr txBox="1"/>
      </xdr:nvSpPr>
      <xdr:spPr>
        <a:xfrm>
          <a:off x="863111" y="58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26531</xdr:rowOff>
    </xdr:from>
    <xdr:to>
      <xdr:col>6</xdr:col>
      <xdr:colOff>511175</xdr:colOff>
      <xdr:row>57</xdr:row>
      <xdr:rowOff>98968</xdr:rowOff>
    </xdr:to>
    <xdr:cxnSp macro="">
      <xdr:nvCxnSpPr>
        <xdr:cNvPr id="117" name="直線コネクタ 116"/>
        <xdr:cNvCxnSpPr/>
      </xdr:nvCxnSpPr>
      <xdr:spPr>
        <a:xfrm flipV="1">
          <a:off x="3797300" y="9799181"/>
          <a:ext cx="838200" cy="7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98968</xdr:rowOff>
    </xdr:from>
    <xdr:to>
      <xdr:col>5</xdr:col>
      <xdr:colOff>358775</xdr:colOff>
      <xdr:row>57</xdr:row>
      <xdr:rowOff>164138</xdr:rowOff>
    </xdr:to>
    <xdr:cxnSp macro="">
      <xdr:nvCxnSpPr>
        <xdr:cNvPr id="120" name="直線コネクタ 119"/>
        <xdr:cNvCxnSpPr/>
      </xdr:nvCxnSpPr>
      <xdr:spPr>
        <a:xfrm flipV="1">
          <a:off x="2908300" y="9871618"/>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143893</xdr:rowOff>
    </xdr:from>
    <xdr:to>
      <xdr:col>4</xdr:col>
      <xdr:colOff>155575</xdr:colOff>
      <xdr:row>57</xdr:row>
      <xdr:rowOff>164138</xdr:rowOff>
    </xdr:to>
    <xdr:cxnSp macro="">
      <xdr:nvCxnSpPr>
        <xdr:cNvPr id="123" name="直線コネクタ 122"/>
        <xdr:cNvCxnSpPr/>
      </xdr:nvCxnSpPr>
      <xdr:spPr>
        <a:xfrm>
          <a:off x="2019300" y="9916543"/>
          <a:ext cx="8890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107016</xdr:rowOff>
    </xdr:from>
    <xdr:to>
      <xdr:col>2</xdr:col>
      <xdr:colOff>638175</xdr:colOff>
      <xdr:row>57</xdr:row>
      <xdr:rowOff>143893</xdr:rowOff>
    </xdr:to>
    <xdr:cxnSp macro="">
      <xdr:nvCxnSpPr>
        <xdr:cNvPr id="126" name="直線コネクタ 125"/>
        <xdr:cNvCxnSpPr/>
      </xdr:nvCxnSpPr>
      <xdr:spPr>
        <a:xfrm>
          <a:off x="1130300" y="9879666"/>
          <a:ext cx="889000" cy="3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147181</xdr:rowOff>
    </xdr:from>
    <xdr:to>
      <xdr:col>6</xdr:col>
      <xdr:colOff>561975</xdr:colOff>
      <xdr:row>57</xdr:row>
      <xdr:rowOff>77331</xdr:rowOff>
    </xdr:to>
    <xdr:sp macro="" textlink="">
      <xdr:nvSpPr>
        <xdr:cNvPr id="136" name="円/楕円 135"/>
        <xdr:cNvSpPr/>
      </xdr:nvSpPr>
      <xdr:spPr>
        <a:xfrm>
          <a:off x="4584700" y="97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170058</xdr:rowOff>
    </xdr:from>
    <xdr:ext cx="599010" cy="259045"/>
    <xdr:sp macro="" textlink="">
      <xdr:nvSpPr>
        <xdr:cNvPr id="137" name="総務費該当値テキスト"/>
        <xdr:cNvSpPr txBox="1"/>
      </xdr:nvSpPr>
      <xdr:spPr>
        <a:xfrm>
          <a:off x="4686300" y="95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48168</xdr:rowOff>
    </xdr:from>
    <xdr:to>
      <xdr:col>5</xdr:col>
      <xdr:colOff>409575</xdr:colOff>
      <xdr:row>57</xdr:row>
      <xdr:rowOff>149768</xdr:rowOff>
    </xdr:to>
    <xdr:sp macro="" textlink="">
      <xdr:nvSpPr>
        <xdr:cNvPr id="138" name="円/楕円 137"/>
        <xdr:cNvSpPr/>
      </xdr:nvSpPr>
      <xdr:spPr>
        <a:xfrm>
          <a:off x="3746500" y="98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166295</xdr:rowOff>
    </xdr:from>
    <xdr:ext cx="599010" cy="259045"/>
    <xdr:sp macro="" textlink="">
      <xdr:nvSpPr>
        <xdr:cNvPr id="139" name="テキスト ボックス 138"/>
        <xdr:cNvSpPr txBox="1"/>
      </xdr:nvSpPr>
      <xdr:spPr>
        <a:xfrm>
          <a:off x="3497794" y="959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113338</xdr:rowOff>
    </xdr:from>
    <xdr:to>
      <xdr:col>4</xdr:col>
      <xdr:colOff>206375</xdr:colOff>
      <xdr:row>58</xdr:row>
      <xdr:rowOff>43488</xdr:rowOff>
    </xdr:to>
    <xdr:sp macro="" textlink="">
      <xdr:nvSpPr>
        <xdr:cNvPr id="140" name="円/楕円 139"/>
        <xdr:cNvSpPr/>
      </xdr:nvSpPr>
      <xdr:spPr>
        <a:xfrm>
          <a:off x="28575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60015</xdr:rowOff>
    </xdr:from>
    <xdr:ext cx="599010" cy="259045"/>
    <xdr:sp macro="" textlink="">
      <xdr:nvSpPr>
        <xdr:cNvPr id="141" name="テキスト ボックス 140"/>
        <xdr:cNvSpPr txBox="1"/>
      </xdr:nvSpPr>
      <xdr:spPr>
        <a:xfrm>
          <a:off x="2608794" y="96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93093</xdr:rowOff>
    </xdr:from>
    <xdr:to>
      <xdr:col>3</xdr:col>
      <xdr:colOff>3175</xdr:colOff>
      <xdr:row>58</xdr:row>
      <xdr:rowOff>23243</xdr:rowOff>
    </xdr:to>
    <xdr:sp macro="" textlink="">
      <xdr:nvSpPr>
        <xdr:cNvPr id="142" name="円/楕円 141"/>
        <xdr:cNvSpPr/>
      </xdr:nvSpPr>
      <xdr:spPr>
        <a:xfrm>
          <a:off x="1968500" y="9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39770</xdr:rowOff>
    </xdr:from>
    <xdr:ext cx="599010" cy="259045"/>
    <xdr:sp macro="" textlink="">
      <xdr:nvSpPr>
        <xdr:cNvPr id="143" name="テキスト ボックス 142"/>
        <xdr:cNvSpPr txBox="1"/>
      </xdr:nvSpPr>
      <xdr:spPr>
        <a:xfrm>
          <a:off x="1719794" y="964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56216</xdr:rowOff>
    </xdr:from>
    <xdr:to>
      <xdr:col>1</xdr:col>
      <xdr:colOff>485775</xdr:colOff>
      <xdr:row>57</xdr:row>
      <xdr:rowOff>157816</xdr:rowOff>
    </xdr:to>
    <xdr:sp macro="" textlink="">
      <xdr:nvSpPr>
        <xdr:cNvPr id="144" name="円/楕円 143"/>
        <xdr:cNvSpPr/>
      </xdr:nvSpPr>
      <xdr:spPr>
        <a:xfrm>
          <a:off x="1079500" y="98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2893</xdr:rowOff>
    </xdr:from>
    <xdr:ext cx="599010" cy="259045"/>
    <xdr:sp macro="" textlink="">
      <xdr:nvSpPr>
        <xdr:cNvPr id="145" name="テキスト ボックス 144"/>
        <xdr:cNvSpPr txBox="1"/>
      </xdr:nvSpPr>
      <xdr:spPr>
        <a:xfrm>
          <a:off x="830794" y="960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125641</xdr:rowOff>
    </xdr:from>
    <xdr:to>
      <xdr:col>6</xdr:col>
      <xdr:colOff>511175</xdr:colOff>
      <xdr:row>76</xdr:row>
      <xdr:rowOff>12567</xdr:rowOff>
    </xdr:to>
    <xdr:cxnSp macro="">
      <xdr:nvCxnSpPr>
        <xdr:cNvPr id="172" name="直線コネクタ 171"/>
        <xdr:cNvCxnSpPr/>
      </xdr:nvCxnSpPr>
      <xdr:spPr>
        <a:xfrm flipV="1">
          <a:off x="3797300" y="12984391"/>
          <a:ext cx="838200" cy="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128805</xdr:rowOff>
    </xdr:from>
    <xdr:to>
      <xdr:col>5</xdr:col>
      <xdr:colOff>358775</xdr:colOff>
      <xdr:row>76</xdr:row>
      <xdr:rowOff>12567</xdr:rowOff>
    </xdr:to>
    <xdr:cxnSp macro="">
      <xdr:nvCxnSpPr>
        <xdr:cNvPr id="175" name="直線コネクタ 174"/>
        <xdr:cNvCxnSpPr/>
      </xdr:nvCxnSpPr>
      <xdr:spPr>
        <a:xfrm>
          <a:off x="2908300" y="12987555"/>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128805</xdr:rowOff>
    </xdr:from>
    <xdr:to>
      <xdr:col>4</xdr:col>
      <xdr:colOff>155575</xdr:colOff>
      <xdr:row>76</xdr:row>
      <xdr:rowOff>29770</xdr:rowOff>
    </xdr:to>
    <xdr:cxnSp macro="">
      <xdr:nvCxnSpPr>
        <xdr:cNvPr id="178" name="直線コネクタ 177"/>
        <xdr:cNvCxnSpPr/>
      </xdr:nvCxnSpPr>
      <xdr:spPr>
        <a:xfrm flipV="1">
          <a:off x="2019300" y="1298755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29770</xdr:rowOff>
    </xdr:from>
    <xdr:to>
      <xdr:col>2</xdr:col>
      <xdr:colOff>638175</xdr:colOff>
      <xdr:row>76</xdr:row>
      <xdr:rowOff>87719</xdr:rowOff>
    </xdr:to>
    <xdr:cxnSp macro="">
      <xdr:nvCxnSpPr>
        <xdr:cNvPr id="181" name="直線コネクタ 180"/>
        <xdr:cNvCxnSpPr/>
      </xdr:nvCxnSpPr>
      <xdr:spPr>
        <a:xfrm flipV="1">
          <a:off x="1130300" y="13059970"/>
          <a:ext cx="889000" cy="5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74841</xdr:rowOff>
    </xdr:from>
    <xdr:to>
      <xdr:col>6</xdr:col>
      <xdr:colOff>561975</xdr:colOff>
      <xdr:row>76</xdr:row>
      <xdr:rowOff>4992</xdr:rowOff>
    </xdr:to>
    <xdr:sp macro="" textlink="">
      <xdr:nvSpPr>
        <xdr:cNvPr id="191" name="円/楕円 190"/>
        <xdr:cNvSpPr/>
      </xdr:nvSpPr>
      <xdr:spPr>
        <a:xfrm>
          <a:off x="4584700" y="1293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97718</xdr:rowOff>
    </xdr:from>
    <xdr:ext cx="599010" cy="259045"/>
    <xdr:sp macro="" textlink="">
      <xdr:nvSpPr>
        <xdr:cNvPr id="192" name="民生費該当値テキスト"/>
        <xdr:cNvSpPr txBox="1"/>
      </xdr:nvSpPr>
      <xdr:spPr>
        <a:xfrm>
          <a:off x="4686300" y="1278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133217</xdr:rowOff>
    </xdr:from>
    <xdr:to>
      <xdr:col>5</xdr:col>
      <xdr:colOff>409575</xdr:colOff>
      <xdr:row>76</xdr:row>
      <xdr:rowOff>63367</xdr:rowOff>
    </xdr:to>
    <xdr:sp macro="" textlink="">
      <xdr:nvSpPr>
        <xdr:cNvPr id="193" name="円/楕円 192"/>
        <xdr:cNvSpPr/>
      </xdr:nvSpPr>
      <xdr:spPr>
        <a:xfrm>
          <a:off x="3746500" y="129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54494</xdr:rowOff>
    </xdr:from>
    <xdr:ext cx="599010" cy="259045"/>
    <xdr:sp macro="" textlink="">
      <xdr:nvSpPr>
        <xdr:cNvPr id="194" name="テキスト ボックス 193"/>
        <xdr:cNvSpPr txBox="1"/>
      </xdr:nvSpPr>
      <xdr:spPr>
        <a:xfrm>
          <a:off x="3497794" y="130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78005</xdr:rowOff>
    </xdr:from>
    <xdr:to>
      <xdr:col>4</xdr:col>
      <xdr:colOff>206375</xdr:colOff>
      <xdr:row>76</xdr:row>
      <xdr:rowOff>8155</xdr:rowOff>
    </xdr:to>
    <xdr:sp macro="" textlink="">
      <xdr:nvSpPr>
        <xdr:cNvPr id="195" name="円/楕円 194"/>
        <xdr:cNvSpPr/>
      </xdr:nvSpPr>
      <xdr:spPr>
        <a:xfrm>
          <a:off x="2857500" y="12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24682</xdr:rowOff>
    </xdr:from>
    <xdr:ext cx="599010" cy="259045"/>
    <xdr:sp macro="" textlink="">
      <xdr:nvSpPr>
        <xdr:cNvPr id="196" name="テキスト ボックス 195"/>
        <xdr:cNvSpPr txBox="1"/>
      </xdr:nvSpPr>
      <xdr:spPr>
        <a:xfrm>
          <a:off x="2608794" y="127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150420</xdr:rowOff>
    </xdr:from>
    <xdr:to>
      <xdr:col>3</xdr:col>
      <xdr:colOff>3175</xdr:colOff>
      <xdr:row>76</xdr:row>
      <xdr:rowOff>80570</xdr:rowOff>
    </xdr:to>
    <xdr:sp macro="" textlink="">
      <xdr:nvSpPr>
        <xdr:cNvPr id="197" name="円/楕円 196"/>
        <xdr:cNvSpPr/>
      </xdr:nvSpPr>
      <xdr:spPr>
        <a:xfrm>
          <a:off x="1968500" y="130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97098</xdr:rowOff>
    </xdr:from>
    <xdr:ext cx="599010" cy="259045"/>
    <xdr:sp macro="" textlink="">
      <xdr:nvSpPr>
        <xdr:cNvPr id="198" name="テキスト ボックス 197"/>
        <xdr:cNvSpPr txBox="1"/>
      </xdr:nvSpPr>
      <xdr:spPr>
        <a:xfrm>
          <a:off x="1719794" y="127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36919</xdr:rowOff>
    </xdr:from>
    <xdr:to>
      <xdr:col>1</xdr:col>
      <xdr:colOff>485775</xdr:colOff>
      <xdr:row>76</xdr:row>
      <xdr:rowOff>138519</xdr:rowOff>
    </xdr:to>
    <xdr:sp macro="" textlink="">
      <xdr:nvSpPr>
        <xdr:cNvPr id="199" name="円/楕円 198"/>
        <xdr:cNvSpPr/>
      </xdr:nvSpPr>
      <xdr:spPr>
        <a:xfrm>
          <a:off x="1079500" y="130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129646</xdr:rowOff>
    </xdr:from>
    <xdr:ext cx="599010" cy="259045"/>
    <xdr:sp macro="" textlink="">
      <xdr:nvSpPr>
        <xdr:cNvPr id="200" name="テキスト ボックス 199"/>
        <xdr:cNvSpPr txBox="1"/>
      </xdr:nvSpPr>
      <xdr:spPr>
        <a:xfrm>
          <a:off x="830794" y="131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132979</xdr:rowOff>
    </xdr:from>
    <xdr:to>
      <xdr:col>6</xdr:col>
      <xdr:colOff>511175</xdr:colOff>
      <xdr:row>96</xdr:row>
      <xdr:rowOff>112168</xdr:rowOff>
    </xdr:to>
    <xdr:cxnSp macro="">
      <xdr:nvCxnSpPr>
        <xdr:cNvPr id="229" name="直線コネクタ 228"/>
        <xdr:cNvCxnSpPr/>
      </xdr:nvCxnSpPr>
      <xdr:spPr>
        <a:xfrm>
          <a:off x="3797300" y="16420729"/>
          <a:ext cx="838200" cy="1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41695</xdr:rowOff>
    </xdr:from>
    <xdr:to>
      <xdr:col>5</xdr:col>
      <xdr:colOff>358775</xdr:colOff>
      <xdr:row>95</xdr:row>
      <xdr:rowOff>132979</xdr:rowOff>
    </xdr:to>
    <xdr:cxnSp macro="">
      <xdr:nvCxnSpPr>
        <xdr:cNvPr id="232" name="直線コネクタ 231"/>
        <xdr:cNvCxnSpPr/>
      </xdr:nvCxnSpPr>
      <xdr:spPr>
        <a:xfrm>
          <a:off x="2908300" y="15986545"/>
          <a:ext cx="8890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41695</xdr:rowOff>
    </xdr:from>
    <xdr:to>
      <xdr:col>4</xdr:col>
      <xdr:colOff>155575</xdr:colOff>
      <xdr:row>95</xdr:row>
      <xdr:rowOff>82218</xdr:rowOff>
    </xdr:to>
    <xdr:cxnSp macro="">
      <xdr:nvCxnSpPr>
        <xdr:cNvPr id="235" name="直線コネクタ 234"/>
        <xdr:cNvCxnSpPr/>
      </xdr:nvCxnSpPr>
      <xdr:spPr>
        <a:xfrm flipV="1">
          <a:off x="2019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82218</xdr:rowOff>
    </xdr:from>
    <xdr:to>
      <xdr:col>2</xdr:col>
      <xdr:colOff>638175</xdr:colOff>
      <xdr:row>96</xdr:row>
      <xdr:rowOff>54513</xdr:rowOff>
    </xdr:to>
    <xdr:cxnSp macro="">
      <xdr:nvCxnSpPr>
        <xdr:cNvPr id="238" name="直線コネクタ 237"/>
        <xdr:cNvCxnSpPr/>
      </xdr:nvCxnSpPr>
      <xdr:spPr>
        <a:xfrm flipV="1">
          <a:off x="1130300" y="16369968"/>
          <a:ext cx="889000" cy="1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61368</xdr:rowOff>
    </xdr:from>
    <xdr:to>
      <xdr:col>6</xdr:col>
      <xdr:colOff>561975</xdr:colOff>
      <xdr:row>96</xdr:row>
      <xdr:rowOff>162968</xdr:rowOff>
    </xdr:to>
    <xdr:sp macro="" textlink="">
      <xdr:nvSpPr>
        <xdr:cNvPr id="248" name="円/楕円 247"/>
        <xdr:cNvSpPr/>
      </xdr:nvSpPr>
      <xdr:spPr>
        <a:xfrm>
          <a:off x="4584700" y="165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84245</xdr:rowOff>
    </xdr:from>
    <xdr:ext cx="599010" cy="259045"/>
    <xdr:sp macro="" textlink="">
      <xdr:nvSpPr>
        <xdr:cNvPr id="249" name="衛生費該当値テキスト"/>
        <xdr:cNvSpPr txBox="1"/>
      </xdr:nvSpPr>
      <xdr:spPr>
        <a:xfrm>
          <a:off x="4686300" y="1637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82179</xdr:rowOff>
    </xdr:from>
    <xdr:to>
      <xdr:col>5</xdr:col>
      <xdr:colOff>409575</xdr:colOff>
      <xdr:row>96</xdr:row>
      <xdr:rowOff>12329</xdr:rowOff>
    </xdr:to>
    <xdr:sp macro="" textlink="">
      <xdr:nvSpPr>
        <xdr:cNvPr id="250" name="円/楕円 249"/>
        <xdr:cNvSpPr/>
      </xdr:nvSpPr>
      <xdr:spPr>
        <a:xfrm>
          <a:off x="37465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28856</xdr:rowOff>
    </xdr:from>
    <xdr:ext cx="599010" cy="259045"/>
    <xdr:sp macro="" textlink="">
      <xdr:nvSpPr>
        <xdr:cNvPr id="251" name="テキスト ボックス 250"/>
        <xdr:cNvSpPr txBox="1"/>
      </xdr:nvSpPr>
      <xdr:spPr>
        <a:xfrm>
          <a:off x="3497794" y="161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156,764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162345</xdr:rowOff>
    </xdr:from>
    <xdr:to>
      <xdr:col>4</xdr:col>
      <xdr:colOff>206375</xdr:colOff>
      <xdr:row>93</xdr:row>
      <xdr:rowOff>92495</xdr:rowOff>
    </xdr:to>
    <xdr:sp macro="" textlink="">
      <xdr:nvSpPr>
        <xdr:cNvPr id="252" name="円/楕円 251"/>
        <xdr:cNvSpPr/>
      </xdr:nvSpPr>
      <xdr:spPr>
        <a:xfrm>
          <a:off x="2857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109022</xdr:rowOff>
    </xdr:from>
    <xdr:ext cx="599010" cy="259045"/>
    <xdr:sp macro="" textlink="">
      <xdr:nvSpPr>
        <xdr:cNvPr id="253" name="テキスト ボックス 252"/>
        <xdr:cNvSpPr txBox="1"/>
      </xdr:nvSpPr>
      <xdr:spPr>
        <a:xfrm>
          <a:off x="2608794"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31418</xdr:rowOff>
    </xdr:from>
    <xdr:to>
      <xdr:col>3</xdr:col>
      <xdr:colOff>3175</xdr:colOff>
      <xdr:row>95</xdr:row>
      <xdr:rowOff>133018</xdr:rowOff>
    </xdr:to>
    <xdr:sp macro="" textlink="">
      <xdr:nvSpPr>
        <xdr:cNvPr id="254" name="円/楕円 253"/>
        <xdr:cNvSpPr/>
      </xdr:nvSpPr>
      <xdr:spPr>
        <a:xfrm>
          <a:off x="1968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149545</xdr:rowOff>
    </xdr:from>
    <xdr:ext cx="599010" cy="259045"/>
    <xdr:sp macro="" textlink="">
      <xdr:nvSpPr>
        <xdr:cNvPr id="255" name="テキスト ボックス 254"/>
        <xdr:cNvSpPr txBox="1"/>
      </xdr:nvSpPr>
      <xdr:spPr>
        <a:xfrm>
          <a:off x="1719794"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3713</xdr:rowOff>
    </xdr:from>
    <xdr:to>
      <xdr:col>1</xdr:col>
      <xdr:colOff>485775</xdr:colOff>
      <xdr:row>96</xdr:row>
      <xdr:rowOff>105313</xdr:rowOff>
    </xdr:to>
    <xdr:sp macro="" textlink="">
      <xdr:nvSpPr>
        <xdr:cNvPr id="256" name="円/楕円 255"/>
        <xdr:cNvSpPr/>
      </xdr:nvSpPr>
      <xdr:spPr>
        <a:xfrm>
          <a:off x="1079500" y="16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121840</xdr:rowOff>
    </xdr:from>
    <xdr:ext cx="599010" cy="259045"/>
    <xdr:sp macro="" textlink="">
      <xdr:nvSpPr>
        <xdr:cNvPr id="257" name="テキスト ボックス 256"/>
        <xdr:cNvSpPr txBox="1"/>
      </xdr:nvSpPr>
      <xdr:spPr>
        <a:xfrm>
          <a:off x="830794" y="162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43993</xdr:rowOff>
    </xdr:from>
    <xdr:to>
      <xdr:col>15</xdr:col>
      <xdr:colOff>180975</xdr:colOff>
      <xdr:row>39</xdr:row>
      <xdr:rowOff>44006</xdr:rowOff>
    </xdr:to>
    <xdr:cxnSp macro="">
      <xdr:nvCxnSpPr>
        <xdr:cNvPr id="286" name="直線コネクタ 285"/>
        <xdr:cNvCxnSpPr/>
      </xdr:nvCxnSpPr>
      <xdr:spPr>
        <a:xfrm flipV="1">
          <a:off x="9639300" y="6730543"/>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44006</xdr:rowOff>
    </xdr:from>
    <xdr:to>
      <xdr:col>14</xdr:col>
      <xdr:colOff>28575</xdr:colOff>
      <xdr:row>39</xdr:row>
      <xdr:rowOff>44018</xdr:rowOff>
    </xdr:to>
    <xdr:cxnSp macro="">
      <xdr:nvCxnSpPr>
        <xdr:cNvPr id="289" name="直線コネクタ 288"/>
        <xdr:cNvCxnSpPr/>
      </xdr:nvCxnSpPr>
      <xdr:spPr>
        <a:xfrm flipV="1">
          <a:off x="8750300" y="673055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44018</xdr:rowOff>
    </xdr:from>
    <xdr:to>
      <xdr:col>12</xdr:col>
      <xdr:colOff>511175</xdr:colOff>
      <xdr:row>39</xdr:row>
      <xdr:rowOff>44018</xdr:rowOff>
    </xdr:to>
    <xdr:cxnSp macro="">
      <xdr:nvCxnSpPr>
        <xdr:cNvPr id="292" name="直線コネクタ 291"/>
        <xdr:cNvCxnSpPr/>
      </xdr:nvCxnSpPr>
      <xdr:spPr>
        <a:xfrm>
          <a:off x="7861300" y="673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44018</xdr:rowOff>
    </xdr:from>
    <xdr:to>
      <xdr:col>11</xdr:col>
      <xdr:colOff>307975</xdr:colOff>
      <xdr:row>39</xdr:row>
      <xdr:rowOff>44031</xdr:rowOff>
    </xdr:to>
    <xdr:cxnSp macro="">
      <xdr:nvCxnSpPr>
        <xdr:cNvPr id="295" name="直線コネクタ 294"/>
        <xdr:cNvCxnSpPr/>
      </xdr:nvCxnSpPr>
      <xdr:spPr>
        <a:xfrm flipV="1">
          <a:off x="6972300" y="6730568"/>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164643</xdr:rowOff>
    </xdr:from>
    <xdr:to>
      <xdr:col>15</xdr:col>
      <xdr:colOff>231775</xdr:colOff>
      <xdr:row>39</xdr:row>
      <xdr:rowOff>94793</xdr:rowOff>
    </xdr:to>
    <xdr:sp macro="" textlink="">
      <xdr:nvSpPr>
        <xdr:cNvPr id="305" name="円/楕円 304"/>
        <xdr:cNvSpPr/>
      </xdr:nvSpPr>
      <xdr:spPr>
        <a:xfrm>
          <a:off x="10426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164656</xdr:rowOff>
    </xdr:from>
    <xdr:to>
      <xdr:col>14</xdr:col>
      <xdr:colOff>79375</xdr:colOff>
      <xdr:row>39</xdr:row>
      <xdr:rowOff>94806</xdr:rowOff>
    </xdr:to>
    <xdr:sp macro="" textlink="">
      <xdr:nvSpPr>
        <xdr:cNvPr id="307" name="円/楕円 306"/>
        <xdr:cNvSpPr/>
      </xdr:nvSpPr>
      <xdr:spPr>
        <a:xfrm>
          <a:off x="9588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85933</xdr:rowOff>
    </xdr:from>
    <xdr:ext cx="313932" cy="259045"/>
    <xdr:sp macro="" textlink="">
      <xdr:nvSpPr>
        <xdr:cNvPr id="308" name="テキスト ボックス 307"/>
        <xdr:cNvSpPr txBox="1"/>
      </xdr:nvSpPr>
      <xdr:spPr>
        <a:xfrm>
          <a:off x="9482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164668</xdr:rowOff>
    </xdr:from>
    <xdr:to>
      <xdr:col>12</xdr:col>
      <xdr:colOff>561975</xdr:colOff>
      <xdr:row>39</xdr:row>
      <xdr:rowOff>94818</xdr:rowOff>
    </xdr:to>
    <xdr:sp macro="" textlink="">
      <xdr:nvSpPr>
        <xdr:cNvPr id="309" name="円/楕円 308"/>
        <xdr:cNvSpPr/>
      </xdr:nvSpPr>
      <xdr:spPr>
        <a:xfrm>
          <a:off x="8699500" y="66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85945</xdr:rowOff>
    </xdr:from>
    <xdr:ext cx="313932" cy="259045"/>
    <xdr:sp macro="" textlink="">
      <xdr:nvSpPr>
        <xdr:cNvPr id="310" name="テキスト ボックス 309"/>
        <xdr:cNvSpPr txBox="1"/>
      </xdr:nvSpPr>
      <xdr:spPr>
        <a:xfrm>
          <a:off x="8593333" y="67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164668</xdr:rowOff>
    </xdr:from>
    <xdr:to>
      <xdr:col>11</xdr:col>
      <xdr:colOff>358775</xdr:colOff>
      <xdr:row>39</xdr:row>
      <xdr:rowOff>94818</xdr:rowOff>
    </xdr:to>
    <xdr:sp macro="" textlink="">
      <xdr:nvSpPr>
        <xdr:cNvPr id="311" name="円/楕円 310"/>
        <xdr:cNvSpPr/>
      </xdr:nvSpPr>
      <xdr:spPr>
        <a:xfrm>
          <a:off x="7810500" y="66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85945</xdr:rowOff>
    </xdr:from>
    <xdr:ext cx="313932" cy="259045"/>
    <xdr:sp macro="" textlink="">
      <xdr:nvSpPr>
        <xdr:cNvPr id="312" name="テキスト ボックス 311"/>
        <xdr:cNvSpPr txBox="1"/>
      </xdr:nvSpPr>
      <xdr:spPr>
        <a:xfrm>
          <a:off x="7704333" y="67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164681</xdr:rowOff>
    </xdr:from>
    <xdr:to>
      <xdr:col>10</xdr:col>
      <xdr:colOff>155575</xdr:colOff>
      <xdr:row>39</xdr:row>
      <xdr:rowOff>94831</xdr:rowOff>
    </xdr:to>
    <xdr:sp macro="" textlink="">
      <xdr:nvSpPr>
        <xdr:cNvPr id="313" name="円/楕円 312"/>
        <xdr:cNvSpPr/>
      </xdr:nvSpPr>
      <xdr:spPr>
        <a:xfrm>
          <a:off x="6921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85958</xdr:rowOff>
    </xdr:from>
    <xdr:ext cx="313932" cy="259045"/>
    <xdr:sp macro="" textlink="">
      <xdr:nvSpPr>
        <xdr:cNvPr id="314" name="テキスト ボックス 313"/>
        <xdr:cNvSpPr txBox="1"/>
      </xdr:nvSpPr>
      <xdr:spPr>
        <a:xfrm>
          <a:off x="6815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148702</xdr:rowOff>
    </xdr:from>
    <xdr:to>
      <xdr:col>15</xdr:col>
      <xdr:colOff>180975</xdr:colOff>
      <xdr:row>58</xdr:row>
      <xdr:rowOff>163361</xdr:rowOff>
    </xdr:to>
    <xdr:cxnSp macro="">
      <xdr:nvCxnSpPr>
        <xdr:cNvPr id="343" name="直線コネクタ 342"/>
        <xdr:cNvCxnSpPr/>
      </xdr:nvCxnSpPr>
      <xdr:spPr>
        <a:xfrm flipV="1">
          <a:off x="9639300" y="10092802"/>
          <a:ext cx="8382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148785</xdr:rowOff>
    </xdr:from>
    <xdr:to>
      <xdr:col>14</xdr:col>
      <xdr:colOff>28575</xdr:colOff>
      <xdr:row>58</xdr:row>
      <xdr:rowOff>163361</xdr:rowOff>
    </xdr:to>
    <xdr:cxnSp macro="">
      <xdr:nvCxnSpPr>
        <xdr:cNvPr id="346" name="直線コネクタ 345"/>
        <xdr:cNvCxnSpPr/>
      </xdr:nvCxnSpPr>
      <xdr:spPr>
        <a:xfrm>
          <a:off x="8750300" y="10092885"/>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106042</xdr:rowOff>
    </xdr:from>
    <xdr:to>
      <xdr:col>12</xdr:col>
      <xdr:colOff>511175</xdr:colOff>
      <xdr:row>58</xdr:row>
      <xdr:rowOff>148785</xdr:rowOff>
    </xdr:to>
    <xdr:cxnSp macro="">
      <xdr:nvCxnSpPr>
        <xdr:cNvPr id="349" name="直線コネクタ 348"/>
        <xdr:cNvCxnSpPr/>
      </xdr:nvCxnSpPr>
      <xdr:spPr>
        <a:xfrm>
          <a:off x="7861300" y="10050142"/>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106042</xdr:rowOff>
    </xdr:from>
    <xdr:to>
      <xdr:col>11</xdr:col>
      <xdr:colOff>307975</xdr:colOff>
      <xdr:row>58</xdr:row>
      <xdr:rowOff>145114</xdr:rowOff>
    </xdr:to>
    <xdr:cxnSp macro="">
      <xdr:nvCxnSpPr>
        <xdr:cNvPr id="352" name="直線コネクタ 351"/>
        <xdr:cNvCxnSpPr/>
      </xdr:nvCxnSpPr>
      <xdr:spPr>
        <a:xfrm flipV="1">
          <a:off x="6972300" y="10050142"/>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97902</xdr:rowOff>
    </xdr:from>
    <xdr:to>
      <xdr:col>15</xdr:col>
      <xdr:colOff>231775</xdr:colOff>
      <xdr:row>59</xdr:row>
      <xdr:rowOff>28052</xdr:rowOff>
    </xdr:to>
    <xdr:sp macro="" textlink="">
      <xdr:nvSpPr>
        <xdr:cNvPr id="362" name="円/楕円 361"/>
        <xdr:cNvSpPr/>
      </xdr:nvSpPr>
      <xdr:spPr>
        <a:xfrm>
          <a:off x="10426700" y="100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57279</xdr:rowOff>
    </xdr:from>
    <xdr:ext cx="599010" cy="259045"/>
    <xdr:sp macro="" textlink="">
      <xdr:nvSpPr>
        <xdr:cNvPr id="363" name="農林水産業費該当値テキスト"/>
        <xdr:cNvSpPr txBox="1"/>
      </xdr:nvSpPr>
      <xdr:spPr>
        <a:xfrm>
          <a:off x="10528300" y="982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112561</xdr:rowOff>
    </xdr:from>
    <xdr:to>
      <xdr:col>14</xdr:col>
      <xdr:colOff>79375</xdr:colOff>
      <xdr:row>59</xdr:row>
      <xdr:rowOff>42711</xdr:rowOff>
    </xdr:to>
    <xdr:sp macro="" textlink="">
      <xdr:nvSpPr>
        <xdr:cNvPr id="364" name="円/楕円 363"/>
        <xdr:cNvSpPr/>
      </xdr:nvSpPr>
      <xdr:spPr>
        <a:xfrm>
          <a:off x="9588500" y="100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33838</xdr:rowOff>
    </xdr:from>
    <xdr:ext cx="599010" cy="259045"/>
    <xdr:sp macro="" textlink="">
      <xdr:nvSpPr>
        <xdr:cNvPr id="365" name="テキスト ボックス 364"/>
        <xdr:cNvSpPr txBox="1"/>
      </xdr:nvSpPr>
      <xdr:spPr>
        <a:xfrm>
          <a:off x="9339794" y="1014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97985</xdr:rowOff>
    </xdr:from>
    <xdr:to>
      <xdr:col>12</xdr:col>
      <xdr:colOff>561975</xdr:colOff>
      <xdr:row>59</xdr:row>
      <xdr:rowOff>28135</xdr:rowOff>
    </xdr:to>
    <xdr:sp macro="" textlink="">
      <xdr:nvSpPr>
        <xdr:cNvPr id="366" name="円/楕円 365"/>
        <xdr:cNvSpPr/>
      </xdr:nvSpPr>
      <xdr:spPr>
        <a:xfrm>
          <a:off x="8699500" y="100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44662</xdr:rowOff>
    </xdr:from>
    <xdr:ext cx="599010" cy="259045"/>
    <xdr:sp macro="" textlink="">
      <xdr:nvSpPr>
        <xdr:cNvPr id="367" name="テキスト ボックス 366"/>
        <xdr:cNvSpPr txBox="1"/>
      </xdr:nvSpPr>
      <xdr:spPr>
        <a:xfrm>
          <a:off x="8450794" y="981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55242</xdr:rowOff>
    </xdr:from>
    <xdr:to>
      <xdr:col>11</xdr:col>
      <xdr:colOff>358775</xdr:colOff>
      <xdr:row>58</xdr:row>
      <xdr:rowOff>156842</xdr:rowOff>
    </xdr:to>
    <xdr:sp macro="" textlink="">
      <xdr:nvSpPr>
        <xdr:cNvPr id="368" name="円/楕円 367"/>
        <xdr:cNvSpPr/>
      </xdr:nvSpPr>
      <xdr:spPr>
        <a:xfrm>
          <a:off x="7810500" y="99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1919</xdr:rowOff>
    </xdr:from>
    <xdr:ext cx="599010" cy="259045"/>
    <xdr:sp macro="" textlink="">
      <xdr:nvSpPr>
        <xdr:cNvPr id="369" name="テキスト ボックス 368"/>
        <xdr:cNvSpPr txBox="1"/>
      </xdr:nvSpPr>
      <xdr:spPr>
        <a:xfrm>
          <a:off x="7561794" y="97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94314</xdr:rowOff>
    </xdr:from>
    <xdr:to>
      <xdr:col>10</xdr:col>
      <xdr:colOff>155575</xdr:colOff>
      <xdr:row>59</xdr:row>
      <xdr:rowOff>24464</xdr:rowOff>
    </xdr:to>
    <xdr:sp macro="" textlink="">
      <xdr:nvSpPr>
        <xdr:cNvPr id="370" name="円/楕円 369"/>
        <xdr:cNvSpPr/>
      </xdr:nvSpPr>
      <xdr:spPr>
        <a:xfrm>
          <a:off x="6921500" y="100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40991</xdr:rowOff>
    </xdr:from>
    <xdr:ext cx="599010" cy="259045"/>
    <xdr:sp macro="" textlink="">
      <xdr:nvSpPr>
        <xdr:cNvPr id="371" name="テキスト ボックス 370"/>
        <xdr:cNvSpPr txBox="1"/>
      </xdr:nvSpPr>
      <xdr:spPr>
        <a:xfrm>
          <a:off x="6672794" y="98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91184</xdr:rowOff>
    </xdr:from>
    <xdr:to>
      <xdr:col>15</xdr:col>
      <xdr:colOff>180975</xdr:colOff>
      <xdr:row>74</xdr:row>
      <xdr:rowOff>163722</xdr:rowOff>
    </xdr:to>
    <xdr:cxnSp macro="">
      <xdr:nvCxnSpPr>
        <xdr:cNvPr id="400" name="直線コネクタ 399"/>
        <xdr:cNvCxnSpPr/>
      </xdr:nvCxnSpPr>
      <xdr:spPr>
        <a:xfrm flipV="1">
          <a:off x="9639300" y="12092684"/>
          <a:ext cx="838200" cy="7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163722</xdr:rowOff>
    </xdr:from>
    <xdr:to>
      <xdr:col>14</xdr:col>
      <xdr:colOff>28575</xdr:colOff>
      <xdr:row>77</xdr:row>
      <xdr:rowOff>61024</xdr:rowOff>
    </xdr:to>
    <xdr:cxnSp macro="">
      <xdr:nvCxnSpPr>
        <xdr:cNvPr id="403" name="直線コネクタ 402"/>
        <xdr:cNvCxnSpPr/>
      </xdr:nvCxnSpPr>
      <xdr:spPr>
        <a:xfrm flipV="1">
          <a:off x="8750300" y="12851022"/>
          <a:ext cx="889000" cy="4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58387</xdr:rowOff>
    </xdr:from>
    <xdr:to>
      <xdr:col>12</xdr:col>
      <xdr:colOff>511175</xdr:colOff>
      <xdr:row>77</xdr:row>
      <xdr:rowOff>61024</xdr:rowOff>
    </xdr:to>
    <xdr:cxnSp macro="">
      <xdr:nvCxnSpPr>
        <xdr:cNvPr id="406" name="直線コネクタ 405"/>
        <xdr:cNvCxnSpPr/>
      </xdr:nvCxnSpPr>
      <xdr:spPr>
        <a:xfrm>
          <a:off x="7861300" y="1326003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58387</xdr:rowOff>
    </xdr:from>
    <xdr:to>
      <xdr:col>11</xdr:col>
      <xdr:colOff>307975</xdr:colOff>
      <xdr:row>77</xdr:row>
      <xdr:rowOff>112962</xdr:rowOff>
    </xdr:to>
    <xdr:cxnSp macro="">
      <xdr:nvCxnSpPr>
        <xdr:cNvPr id="409" name="直線コネクタ 408"/>
        <xdr:cNvCxnSpPr/>
      </xdr:nvCxnSpPr>
      <xdr:spPr>
        <a:xfrm flipV="1">
          <a:off x="6972300" y="13260037"/>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40384</xdr:rowOff>
    </xdr:from>
    <xdr:to>
      <xdr:col>15</xdr:col>
      <xdr:colOff>231775</xdr:colOff>
      <xdr:row>70</xdr:row>
      <xdr:rowOff>141984</xdr:rowOff>
    </xdr:to>
    <xdr:sp macro="" textlink="">
      <xdr:nvSpPr>
        <xdr:cNvPr id="419" name="円/楕円 418"/>
        <xdr:cNvSpPr/>
      </xdr:nvSpPr>
      <xdr:spPr>
        <a:xfrm>
          <a:off x="10426700" y="120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164861</xdr:rowOff>
    </xdr:from>
    <xdr:ext cx="599010" cy="259045"/>
    <xdr:sp macro="" textlink="">
      <xdr:nvSpPr>
        <xdr:cNvPr id="420" name="商工費該当値テキスト"/>
        <xdr:cNvSpPr txBox="1"/>
      </xdr:nvSpPr>
      <xdr:spPr>
        <a:xfrm>
          <a:off x="10528300" y="1199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392,734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112922</xdr:rowOff>
    </xdr:from>
    <xdr:to>
      <xdr:col>14</xdr:col>
      <xdr:colOff>79375</xdr:colOff>
      <xdr:row>75</xdr:row>
      <xdr:rowOff>43072</xdr:rowOff>
    </xdr:to>
    <xdr:sp macro="" textlink="">
      <xdr:nvSpPr>
        <xdr:cNvPr id="421" name="円/楕円 420"/>
        <xdr:cNvSpPr/>
      </xdr:nvSpPr>
      <xdr:spPr>
        <a:xfrm>
          <a:off x="9588500" y="128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59599</xdr:rowOff>
    </xdr:from>
    <xdr:ext cx="599010" cy="259045"/>
    <xdr:sp macro="" textlink="">
      <xdr:nvSpPr>
        <xdr:cNvPr id="422" name="テキスト ボックス 421"/>
        <xdr:cNvSpPr txBox="1"/>
      </xdr:nvSpPr>
      <xdr:spPr>
        <a:xfrm>
          <a:off x="9339794" y="12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10224</xdr:rowOff>
    </xdr:from>
    <xdr:to>
      <xdr:col>12</xdr:col>
      <xdr:colOff>561975</xdr:colOff>
      <xdr:row>77</xdr:row>
      <xdr:rowOff>111824</xdr:rowOff>
    </xdr:to>
    <xdr:sp macro="" textlink="">
      <xdr:nvSpPr>
        <xdr:cNvPr id="423" name="円/楕円 422"/>
        <xdr:cNvSpPr/>
      </xdr:nvSpPr>
      <xdr:spPr>
        <a:xfrm>
          <a:off x="8699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128351</xdr:rowOff>
    </xdr:from>
    <xdr:ext cx="534377" cy="259045"/>
    <xdr:sp macro="" textlink="">
      <xdr:nvSpPr>
        <xdr:cNvPr id="424" name="テキスト ボックス 423"/>
        <xdr:cNvSpPr txBox="1"/>
      </xdr:nvSpPr>
      <xdr:spPr>
        <a:xfrm>
          <a:off x="8483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7587</xdr:rowOff>
    </xdr:from>
    <xdr:to>
      <xdr:col>11</xdr:col>
      <xdr:colOff>358775</xdr:colOff>
      <xdr:row>77</xdr:row>
      <xdr:rowOff>109187</xdr:rowOff>
    </xdr:to>
    <xdr:sp macro="" textlink="">
      <xdr:nvSpPr>
        <xdr:cNvPr id="425" name="円/楕円 424"/>
        <xdr:cNvSpPr/>
      </xdr:nvSpPr>
      <xdr:spPr>
        <a:xfrm>
          <a:off x="7810500" y="132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125714</xdr:rowOff>
    </xdr:from>
    <xdr:ext cx="534377" cy="259045"/>
    <xdr:sp macro="" textlink="">
      <xdr:nvSpPr>
        <xdr:cNvPr id="426" name="テキスト ボックス 425"/>
        <xdr:cNvSpPr txBox="1"/>
      </xdr:nvSpPr>
      <xdr:spPr>
        <a:xfrm>
          <a:off x="7594111" y="129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62162</xdr:rowOff>
    </xdr:from>
    <xdr:to>
      <xdr:col>10</xdr:col>
      <xdr:colOff>155575</xdr:colOff>
      <xdr:row>77</xdr:row>
      <xdr:rowOff>163762</xdr:rowOff>
    </xdr:to>
    <xdr:sp macro="" textlink="">
      <xdr:nvSpPr>
        <xdr:cNvPr id="427" name="円/楕円 426"/>
        <xdr:cNvSpPr/>
      </xdr:nvSpPr>
      <xdr:spPr>
        <a:xfrm>
          <a:off x="6921500" y="132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8839</xdr:rowOff>
    </xdr:from>
    <xdr:ext cx="534377" cy="259045"/>
    <xdr:sp macro="" textlink="">
      <xdr:nvSpPr>
        <xdr:cNvPr id="428" name="テキスト ボックス 427"/>
        <xdr:cNvSpPr txBox="1"/>
      </xdr:nvSpPr>
      <xdr:spPr>
        <a:xfrm>
          <a:off x="6705111" y="130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73374</xdr:rowOff>
    </xdr:from>
    <xdr:to>
      <xdr:col>15</xdr:col>
      <xdr:colOff>180975</xdr:colOff>
      <xdr:row>98</xdr:row>
      <xdr:rowOff>96586</xdr:rowOff>
    </xdr:to>
    <xdr:cxnSp macro="">
      <xdr:nvCxnSpPr>
        <xdr:cNvPr id="455" name="直線コネクタ 454"/>
        <xdr:cNvCxnSpPr/>
      </xdr:nvCxnSpPr>
      <xdr:spPr>
        <a:xfrm flipV="1">
          <a:off x="9639300" y="16875474"/>
          <a:ext cx="8382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96586</xdr:rowOff>
    </xdr:from>
    <xdr:to>
      <xdr:col>14</xdr:col>
      <xdr:colOff>28575</xdr:colOff>
      <xdr:row>98</xdr:row>
      <xdr:rowOff>101606</xdr:rowOff>
    </xdr:to>
    <xdr:cxnSp macro="">
      <xdr:nvCxnSpPr>
        <xdr:cNvPr id="458" name="直線コネクタ 457"/>
        <xdr:cNvCxnSpPr/>
      </xdr:nvCxnSpPr>
      <xdr:spPr>
        <a:xfrm flipV="1">
          <a:off x="8750300" y="16898686"/>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101606</xdr:rowOff>
    </xdr:from>
    <xdr:to>
      <xdr:col>12</xdr:col>
      <xdr:colOff>511175</xdr:colOff>
      <xdr:row>98</xdr:row>
      <xdr:rowOff>102223</xdr:rowOff>
    </xdr:to>
    <xdr:cxnSp macro="">
      <xdr:nvCxnSpPr>
        <xdr:cNvPr id="461" name="直線コネクタ 460"/>
        <xdr:cNvCxnSpPr/>
      </xdr:nvCxnSpPr>
      <xdr:spPr>
        <a:xfrm flipV="1">
          <a:off x="7861300" y="1690370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102223</xdr:rowOff>
    </xdr:from>
    <xdr:to>
      <xdr:col>11</xdr:col>
      <xdr:colOff>307975</xdr:colOff>
      <xdr:row>98</xdr:row>
      <xdr:rowOff>112616</xdr:rowOff>
    </xdr:to>
    <xdr:cxnSp macro="">
      <xdr:nvCxnSpPr>
        <xdr:cNvPr id="464" name="直線コネクタ 463"/>
        <xdr:cNvCxnSpPr/>
      </xdr:nvCxnSpPr>
      <xdr:spPr>
        <a:xfrm flipV="1">
          <a:off x="6972300" y="16904323"/>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22574</xdr:rowOff>
    </xdr:from>
    <xdr:to>
      <xdr:col>15</xdr:col>
      <xdr:colOff>231775</xdr:colOff>
      <xdr:row>98</xdr:row>
      <xdr:rowOff>124174</xdr:rowOff>
    </xdr:to>
    <xdr:sp macro="" textlink="">
      <xdr:nvSpPr>
        <xdr:cNvPr id="474" name="円/楕円 473"/>
        <xdr:cNvSpPr/>
      </xdr:nvSpPr>
      <xdr:spPr>
        <a:xfrm>
          <a:off x="10426700" y="16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45786</xdr:rowOff>
    </xdr:from>
    <xdr:to>
      <xdr:col>14</xdr:col>
      <xdr:colOff>79375</xdr:colOff>
      <xdr:row>98</xdr:row>
      <xdr:rowOff>147386</xdr:rowOff>
    </xdr:to>
    <xdr:sp macro="" textlink="">
      <xdr:nvSpPr>
        <xdr:cNvPr id="476" name="円/楕円 475"/>
        <xdr:cNvSpPr/>
      </xdr:nvSpPr>
      <xdr:spPr>
        <a:xfrm>
          <a:off x="9588500" y="168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138513</xdr:rowOff>
    </xdr:from>
    <xdr:ext cx="534377" cy="259045"/>
    <xdr:sp macro="" textlink="">
      <xdr:nvSpPr>
        <xdr:cNvPr id="477" name="テキスト ボックス 476"/>
        <xdr:cNvSpPr txBox="1"/>
      </xdr:nvSpPr>
      <xdr:spPr>
        <a:xfrm>
          <a:off x="9372111" y="169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50806</xdr:rowOff>
    </xdr:from>
    <xdr:to>
      <xdr:col>12</xdr:col>
      <xdr:colOff>561975</xdr:colOff>
      <xdr:row>98</xdr:row>
      <xdr:rowOff>152406</xdr:rowOff>
    </xdr:to>
    <xdr:sp macro="" textlink="">
      <xdr:nvSpPr>
        <xdr:cNvPr id="478" name="円/楕円 477"/>
        <xdr:cNvSpPr/>
      </xdr:nvSpPr>
      <xdr:spPr>
        <a:xfrm>
          <a:off x="86995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143533</xdr:rowOff>
    </xdr:from>
    <xdr:ext cx="534377" cy="259045"/>
    <xdr:sp macro="" textlink="">
      <xdr:nvSpPr>
        <xdr:cNvPr id="479" name="テキスト ボックス 478"/>
        <xdr:cNvSpPr txBox="1"/>
      </xdr:nvSpPr>
      <xdr:spPr>
        <a:xfrm>
          <a:off x="8483111" y="169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51423</xdr:rowOff>
    </xdr:from>
    <xdr:to>
      <xdr:col>11</xdr:col>
      <xdr:colOff>358775</xdr:colOff>
      <xdr:row>98</xdr:row>
      <xdr:rowOff>153023</xdr:rowOff>
    </xdr:to>
    <xdr:sp macro="" textlink="">
      <xdr:nvSpPr>
        <xdr:cNvPr id="480" name="円/楕円 479"/>
        <xdr:cNvSpPr/>
      </xdr:nvSpPr>
      <xdr:spPr>
        <a:xfrm>
          <a:off x="7810500" y="16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144150</xdr:rowOff>
    </xdr:from>
    <xdr:ext cx="534377" cy="259045"/>
    <xdr:sp macro="" textlink="">
      <xdr:nvSpPr>
        <xdr:cNvPr id="481" name="テキスト ボックス 480"/>
        <xdr:cNvSpPr txBox="1"/>
      </xdr:nvSpPr>
      <xdr:spPr>
        <a:xfrm>
          <a:off x="7594111" y="169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61816</xdr:rowOff>
    </xdr:from>
    <xdr:to>
      <xdr:col>10</xdr:col>
      <xdr:colOff>155575</xdr:colOff>
      <xdr:row>98</xdr:row>
      <xdr:rowOff>163416</xdr:rowOff>
    </xdr:to>
    <xdr:sp macro="" textlink="">
      <xdr:nvSpPr>
        <xdr:cNvPr id="482" name="円/楕円 481"/>
        <xdr:cNvSpPr/>
      </xdr:nvSpPr>
      <xdr:spPr>
        <a:xfrm>
          <a:off x="6921500" y="168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154543</xdr:rowOff>
    </xdr:from>
    <xdr:ext cx="534377" cy="259045"/>
    <xdr:sp macro="" textlink="">
      <xdr:nvSpPr>
        <xdr:cNvPr id="483" name="テキスト ボックス 482"/>
        <xdr:cNvSpPr txBox="1"/>
      </xdr:nvSpPr>
      <xdr:spPr>
        <a:xfrm>
          <a:off x="6705111" y="169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33447</xdr:rowOff>
    </xdr:from>
    <xdr:to>
      <xdr:col>23</xdr:col>
      <xdr:colOff>517525</xdr:colOff>
      <xdr:row>37</xdr:row>
      <xdr:rowOff>36259</xdr:rowOff>
    </xdr:to>
    <xdr:cxnSp macro="">
      <xdr:nvCxnSpPr>
        <xdr:cNvPr id="512" name="直線コネクタ 511"/>
        <xdr:cNvCxnSpPr/>
      </xdr:nvCxnSpPr>
      <xdr:spPr>
        <a:xfrm>
          <a:off x="15481300" y="6377097"/>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33447</xdr:rowOff>
    </xdr:from>
    <xdr:to>
      <xdr:col>22</xdr:col>
      <xdr:colOff>365125</xdr:colOff>
      <xdr:row>37</xdr:row>
      <xdr:rowOff>78801</xdr:rowOff>
    </xdr:to>
    <xdr:cxnSp macro="">
      <xdr:nvCxnSpPr>
        <xdr:cNvPr id="515" name="直線コネクタ 514"/>
        <xdr:cNvCxnSpPr/>
      </xdr:nvCxnSpPr>
      <xdr:spPr>
        <a:xfrm flipV="1">
          <a:off x="14592300" y="6377097"/>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55895</xdr:rowOff>
    </xdr:from>
    <xdr:to>
      <xdr:col>21</xdr:col>
      <xdr:colOff>161925</xdr:colOff>
      <xdr:row>37</xdr:row>
      <xdr:rowOff>78801</xdr:rowOff>
    </xdr:to>
    <xdr:cxnSp macro="">
      <xdr:nvCxnSpPr>
        <xdr:cNvPr id="518" name="直線コネクタ 517"/>
        <xdr:cNvCxnSpPr/>
      </xdr:nvCxnSpPr>
      <xdr:spPr>
        <a:xfrm>
          <a:off x="13703300" y="5713745"/>
          <a:ext cx="889000" cy="70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55895</xdr:rowOff>
    </xdr:from>
    <xdr:to>
      <xdr:col>19</xdr:col>
      <xdr:colOff>644525</xdr:colOff>
      <xdr:row>36</xdr:row>
      <xdr:rowOff>49319</xdr:rowOff>
    </xdr:to>
    <xdr:cxnSp macro="">
      <xdr:nvCxnSpPr>
        <xdr:cNvPr id="521" name="直線コネクタ 520"/>
        <xdr:cNvCxnSpPr/>
      </xdr:nvCxnSpPr>
      <xdr:spPr>
        <a:xfrm flipV="1">
          <a:off x="12814300" y="5713745"/>
          <a:ext cx="889000" cy="5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156909</xdr:rowOff>
    </xdr:from>
    <xdr:to>
      <xdr:col>23</xdr:col>
      <xdr:colOff>568325</xdr:colOff>
      <xdr:row>37</xdr:row>
      <xdr:rowOff>87059</xdr:rowOff>
    </xdr:to>
    <xdr:sp macro="" textlink="">
      <xdr:nvSpPr>
        <xdr:cNvPr id="531" name="円/楕円 530"/>
        <xdr:cNvSpPr/>
      </xdr:nvSpPr>
      <xdr:spPr>
        <a:xfrm>
          <a:off x="162687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135336</xdr:rowOff>
    </xdr:from>
    <xdr:ext cx="534377" cy="259045"/>
    <xdr:sp macro="" textlink="">
      <xdr:nvSpPr>
        <xdr:cNvPr id="532" name="消防費該当値テキスト"/>
        <xdr:cNvSpPr txBox="1"/>
      </xdr:nvSpPr>
      <xdr:spPr>
        <a:xfrm>
          <a:off x="16370300" y="63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154097</xdr:rowOff>
    </xdr:from>
    <xdr:to>
      <xdr:col>22</xdr:col>
      <xdr:colOff>415925</xdr:colOff>
      <xdr:row>37</xdr:row>
      <xdr:rowOff>84247</xdr:rowOff>
    </xdr:to>
    <xdr:sp macro="" textlink="">
      <xdr:nvSpPr>
        <xdr:cNvPr id="533" name="円/楕円 532"/>
        <xdr:cNvSpPr/>
      </xdr:nvSpPr>
      <xdr:spPr>
        <a:xfrm>
          <a:off x="15430500" y="63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75374</xdr:rowOff>
    </xdr:from>
    <xdr:ext cx="534377" cy="259045"/>
    <xdr:sp macro="" textlink="">
      <xdr:nvSpPr>
        <xdr:cNvPr id="534" name="テキスト ボックス 533"/>
        <xdr:cNvSpPr txBox="1"/>
      </xdr:nvSpPr>
      <xdr:spPr>
        <a:xfrm>
          <a:off x="15214111" y="64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28001</xdr:rowOff>
    </xdr:from>
    <xdr:to>
      <xdr:col>21</xdr:col>
      <xdr:colOff>212725</xdr:colOff>
      <xdr:row>37</xdr:row>
      <xdr:rowOff>129601</xdr:rowOff>
    </xdr:to>
    <xdr:sp macro="" textlink="">
      <xdr:nvSpPr>
        <xdr:cNvPr id="535" name="円/楕円 534"/>
        <xdr:cNvSpPr/>
      </xdr:nvSpPr>
      <xdr:spPr>
        <a:xfrm>
          <a:off x="14541500" y="63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120728</xdr:rowOff>
    </xdr:from>
    <xdr:ext cx="534377" cy="259045"/>
    <xdr:sp macro="" textlink="">
      <xdr:nvSpPr>
        <xdr:cNvPr id="536" name="テキスト ボックス 535"/>
        <xdr:cNvSpPr txBox="1"/>
      </xdr:nvSpPr>
      <xdr:spPr>
        <a:xfrm>
          <a:off x="14325111" y="64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5095</xdr:rowOff>
    </xdr:from>
    <xdr:to>
      <xdr:col>20</xdr:col>
      <xdr:colOff>9525</xdr:colOff>
      <xdr:row>33</xdr:row>
      <xdr:rowOff>106695</xdr:rowOff>
    </xdr:to>
    <xdr:sp macro="" textlink="">
      <xdr:nvSpPr>
        <xdr:cNvPr id="537" name="円/楕円 536"/>
        <xdr:cNvSpPr/>
      </xdr:nvSpPr>
      <xdr:spPr>
        <a:xfrm>
          <a:off x="13652500" y="56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123222</xdr:rowOff>
    </xdr:from>
    <xdr:ext cx="599010" cy="259045"/>
    <xdr:sp macro="" textlink="">
      <xdr:nvSpPr>
        <xdr:cNvPr id="538" name="テキスト ボックス 537"/>
        <xdr:cNvSpPr txBox="1"/>
      </xdr:nvSpPr>
      <xdr:spPr>
        <a:xfrm>
          <a:off x="13403794" y="54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169969</xdr:rowOff>
    </xdr:from>
    <xdr:to>
      <xdr:col>18</xdr:col>
      <xdr:colOff>492125</xdr:colOff>
      <xdr:row>36</xdr:row>
      <xdr:rowOff>100119</xdr:rowOff>
    </xdr:to>
    <xdr:sp macro="" textlink="">
      <xdr:nvSpPr>
        <xdr:cNvPr id="539" name="円/楕円 538"/>
        <xdr:cNvSpPr/>
      </xdr:nvSpPr>
      <xdr:spPr>
        <a:xfrm>
          <a:off x="12763500" y="61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116646</xdr:rowOff>
    </xdr:from>
    <xdr:ext cx="534377" cy="259045"/>
    <xdr:sp macro="" textlink="">
      <xdr:nvSpPr>
        <xdr:cNvPr id="540" name="テキスト ボックス 539"/>
        <xdr:cNvSpPr txBox="1"/>
      </xdr:nvSpPr>
      <xdr:spPr>
        <a:xfrm>
          <a:off x="12547111" y="59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86710</xdr:rowOff>
    </xdr:from>
    <xdr:to>
      <xdr:col>23</xdr:col>
      <xdr:colOff>517525</xdr:colOff>
      <xdr:row>57</xdr:row>
      <xdr:rowOff>166814</xdr:rowOff>
    </xdr:to>
    <xdr:cxnSp macro="">
      <xdr:nvCxnSpPr>
        <xdr:cNvPr id="569" name="直線コネクタ 568"/>
        <xdr:cNvCxnSpPr/>
      </xdr:nvCxnSpPr>
      <xdr:spPr>
        <a:xfrm>
          <a:off x="15481300" y="9687910"/>
          <a:ext cx="838200" cy="2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86710</xdr:rowOff>
    </xdr:from>
    <xdr:to>
      <xdr:col>22</xdr:col>
      <xdr:colOff>365125</xdr:colOff>
      <xdr:row>58</xdr:row>
      <xdr:rowOff>18873</xdr:rowOff>
    </xdr:to>
    <xdr:cxnSp macro="">
      <xdr:nvCxnSpPr>
        <xdr:cNvPr id="572" name="直線コネクタ 571"/>
        <xdr:cNvCxnSpPr/>
      </xdr:nvCxnSpPr>
      <xdr:spPr>
        <a:xfrm flipV="1">
          <a:off x="14592300" y="9687910"/>
          <a:ext cx="8890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18873</xdr:rowOff>
    </xdr:from>
    <xdr:to>
      <xdr:col>21</xdr:col>
      <xdr:colOff>161925</xdr:colOff>
      <xdr:row>58</xdr:row>
      <xdr:rowOff>19386</xdr:rowOff>
    </xdr:to>
    <xdr:cxnSp macro="">
      <xdr:nvCxnSpPr>
        <xdr:cNvPr id="575" name="直線コネクタ 574"/>
        <xdr:cNvCxnSpPr/>
      </xdr:nvCxnSpPr>
      <xdr:spPr>
        <a:xfrm flipV="1">
          <a:off x="13703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19386</xdr:rowOff>
    </xdr:from>
    <xdr:to>
      <xdr:col>19</xdr:col>
      <xdr:colOff>644525</xdr:colOff>
      <xdr:row>58</xdr:row>
      <xdr:rowOff>31496</xdr:rowOff>
    </xdr:to>
    <xdr:cxnSp macro="">
      <xdr:nvCxnSpPr>
        <xdr:cNvPr id="578" name="直線コネクタ 577"/>
        <xdr:cNvCxnSpPr/>
      </xdr:nvCxnSpPr>
      <xdr:spPr>
        <a:xfrm flipV="1">
          <a:off x="12814300" y="9963486"/>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116014</xdr:rowOff>
    </xdr:from>
    <xdr:to>
      <xdr:col>23</xdr:col>
      <xdr:colOff>568325</xdr:colOff>
      <xdr:row>58</xdr:row>
      <xdr:rowOff>46164</xdr:rowOff>
    </xdr:to>
    <xdr:sp macro="" textlink="">
      <xdr:nvSpPr>
        <xdr:cNvPr id="588" name="円/楕円 587"/>
        <xdr:cNvSpPr/>
      </xdr:nvSpPr>
      <xdr:spPr>
        <a:xfrm>
          <a:off x="162687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94441</xdr:rowOff>
    </xdr:from>
    <xdr:ext cx="599010" cy="259045"/>
    <xdr:sp macro="" textlink="">
      <xdr:nvSpPr>
        <xdr:cNvPr id="589" name="教育費該当値テキスト"/>
        <xdr:cNvSpPr txBox="1"/>
      </xdr:nvSpPr>
      <xdr:spPr>
        <a:xfrm>
          <a:off x="16370300" y="986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35910</xdr:rowOff>
    </xdr:from>
    <xdr:to>
      <xdr:col>22</xdr:col>
      <xdr:colOff>415925</xdr:colOff>
      <xdr:row>56</xdr:row>
      <xdr:rowOff>137510</xdr:rowOff>
    </xdr:to>
    <xdr:sp macro="" textlink="">
      <xdr:nvSpPr>
        <xdr:cNvPr id="590" name="円/楕円 589"/>
        <xdr:cNvSpPr/>
      </xdr:nvSpPr>
      <xdr:spPr>
        <a:xfrm>
          <a:off x="154305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154037</xdr:rowOff>
    </xdr:from>
    <xdr:ext cx="599010" cy="259045"/>
    <xdr:sp macro="" textlink="">
      <xdr:nvSpPr>
        <xdr:cNvPr id="591" name="テキスト ボックス 590"/>
        <xdr:cNvSpPr txBox="1"/>
      </xdr:nvSpPr>
      <xdr:spPr>
        <a:xfrm>
          <a:off x="15181794" y="94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139523</xdr:rowOff>
    </xdr:from>
    <xdr:to>
      <xdr:col>21</xdr:col>
      <xdr:colOff>212725</xdr:colOff>
      <xdr:row>58</xdr:row>
      <xdr:rowOff>69673</xdr:rowOff>
    </xdr:to>
    <xdr:sp macro="" textlink="">
      <xdr:nvSpPr>
        <xdr:cNvPr id="592" name="円/楕円 591"/>
        <xdr:cNvSpPr/>
      </xdr:nvSpPr>
      <xdr:spPr>
        <a:xfrm>
          <a:off x="14541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60800</xdr:rowOff>
    </xdr:from>
    <xdr:ext cx="599010" cy="259045"/>
    <xdr:sp macro="" textlink="">
      <xdr:nvSpPr>
        <xdr:cNvPr id="593" name="テキスト ボックス 592"/>
        <xdr:cNvSpPr txBox="1"/>
      </xdr:nvSpPr>
      <xdr:spPr>
        <a:xfrm>
          <a:off x="14292794"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140036</xdr:rowOff>
    </xdr:from>
    <xdr:to>
      <xdr:col>20</xdr:col>
      <xdr:colOff>9525</xdr:colOff>
      <xdr:row>58</xdr:row>
      <xdr:rowOff>70186</xdr:rowOff>
    </xdr:to>
    <xdr:sp macro="" textlink="">
      <xdr:nvSpPr>
        <xdr:cNvPr id="594" name="円/楕円 593"/>
        <xdr:cNvSpPr/>
      </xdr:nvSpPr>
      <xdr:spPr>
        <a:xfrm>
          <a:off x="13652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61313</xdr:rowOff>
    </xdr:from>
    <xdr:ext cx="599010" cy="259045"/>
    <xdr:sp macro="" textlink="">
      <xdr:nvSpPr>
        <xdr:cNvPr id="595" name="テキスト ボックス 594"/>
        <xdr:cNvSpPr txBox="1"/>
      </xdr:nvSpPr>
      <xdr:spPr>
        <a:xfrm>
          <a:off x="13403794"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152146</xdr:rowOff>
    </xdr:from>
    <xdr:to>
      <xdr:col>18</xdr:col>
      <xdr:colOff>492125</xdr:colOff>
      <xdr:row>58</xdr:row>
      <xdr:rowOff>82296</xdr:rowOff>
    </xdr:to>
    <xdr:sp macro="" textlink="">
      <xdr:nvSpPr>
        <xdr:cNvPr id="596" name="円/楕円 595"/>
        <xdr:cNvSpPr/>
      </xdr:nvSpPr>
      <xdr:spPr>
        <a:xfrm>
          <a:off x="12763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73423</xdr:rowOff>
    </xdr:from>
    <xdr:ext cx="534377" cy="259045"/>
    <xdr:sp macro="" textlink="">
      <xdr:nvSpPr>
        <xdr:cNvPr id="597" name="テキスト ボックス 596"/>
        <xdr:cNvSpPr txBox="1"/>
      </xdr:nvSpPr>
      <xdr:spPr>
        <a:xfrm>
          <a:off x="12547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161840</xdr:rowOff>
    </xdr:from>
    <xdr:to>
      <xdr:col>23</xdr:col>
      <xdr:colOff>517525</xdr:colOff>
      <xdr:row>79</xdr:row>
      <xdr:rowOff>39523</xdr:rowOff>
    </xdr:to>
    <xdr:cxnSp macro="">
      <xdr:nvCxnSpPr>
        <xdr:cNvPr id="626" name="直線コネクタ 625"/>
        <xdr:cNvCxnSpPr/>
      </xdr:nvCxnSpPr>
      <xdr:spPr>
        <a:xfrm>
          <a:off x="15481300" y="13534940"/>
          <a:ext cx="8382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23244</xdr:rowOff>
    </xdr:from>
    <xdr:to>
      <xdr:col>22</xdr:col>
      <xdr:colOff>365125</xdr:colOff>
      <xdr:row>78</xdr:row>
      <xdr:rowOff>161840</xdr:rowOff>
    </xdr:to>
    <xdr:cxnSp macro="">
      <xdr:nvCxnSpPr>
        <xdr:cNvPr id="629" name="直線コネクタ 628"/>
        <xdr:cNvCxnSpPr/>
      </xdr:nvCxnSpPr>
      <xdr:spPr>
        <a:xfrm>
          <a:off x="14592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23244</xdr:rowOff>
    </xdr:from>
    <xdr:to>
      <xdr:col>21</xdr:col>
      <xdr:colOff>161925</xdr:colOff>
      <xdr:row>78</xdr:row>
      <xdr:rowOff>170714</xdr:rowOff>
    </xdr:to>
    <xdr:cxnSp macro="">
      <xdr:nvCxnSpPr>
        <xdr:cNvPr id="632" name="直線コネクタ 631"/>
        <xdr:cNvCxnSpPr/>
      </xdr:nvCxnSpPr>
      <xdr:spPr>
        <a:xfrm flipV="1">
          <a:off x="13703300" y="13396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170714</xdr:rowOff>
    </xdr:from>
    <xdr:to>
      <xdr:col>19</xdr:col>
      <xdr:colOff>644525</xdr:colOff>
      <xdr:row>79</xdr:row>
      <xdr:rowOff>11131</xdr:rowOff>
    </xdr:to>
    <xdr:cxnSp macro="">
      <xdr:nvCxnSpPr>
        <xdr:cNvPr id="635" name="直線コネクタ 634"/>
        <xdr:cNvCxnSpPr/>
      </xdr:nvCxnSpPr>
      <xdr:spPr>
        <a:xfrm flipV="1">
          <a:off x="12814300" y="13543814"/>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160173</xdr:rowOff>
    </xdr:from>
    <xdr:to>
      <xdr:col>23</xdr:col>
      <xdr:colOff>568325</xdr:colOff>
      <xdr:row>79</xdr:row>
      <xdr:rowOff>90323</xdr:rowOff>
    </xdr:to>
    <xdr:sp macro="" textlink="">
      <xdr:nvSpPr>
        <xdr:cNvPr id="645" name="円/楕円 644"/>
        <xdr:cNvSpPr/>
      </xdr:nvSpPr>
      <xdr:spPr>
        <a:xfrm>
          <a:off x="162687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75100</xdr:rowOff>
    </xdr:from>
    <xdr:ext cx="469744" cy="259045"/>
    <xdr:sp macro="" textlink="">
      <xdr:nvSpPr>
        <xdr:cNvPr id="646" name="災害復旧費該当値テキスト"/>
        <xdr:cNvSpPr txBox="1"/>
      </xdr:nvSpPr>
      <xdr:spPr>
        <a:xfrm>
          <a:off x="16370300"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111040</xdr:rowOff>
    </xdr:from>
    <xdr:to>
      <xdr:col>22</xdr:col>
      <xdr:colOff>415925</xdr:colOff>
      <xdr:row>79</xdr:row>
      <xdr:rowOff>41190</xdr:rowOff>
    </xdr:to>
    <xdr:sp macro="" textlink="">
      <xdr:nvSpPr>
        <xdr:cNvPr id="647" name="円/楕円 646"/>
        <xdr:cNvSpPr/>
      </xdr:nvSpPr>
      <xdr:spPr>
        <a:xfrm>
          <a:off x="15430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32317</xdr:rowOff>
    </xdr:from>
    <xdr:ext cx="534377" cy="259045"/>
    <xdr:sp macro="" textlink="">
      <xdr:nvSpPr>
        <xdr:cNvPr id="648" name="テキスト ボックス 647"/>
        <xdr:cNvSpPr txBox="1"/>
      </xdr:nvSpPr>
      <xdr:spPr>
        <a:xfrm>
          <a:off x="15214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143894</xdr:rowOff>
    </xdr:from>
    <xdr:to>
      <xdr:col>21</xdr:col>
      <xdr:colOff>212725</xdr:colOff>
      <xdr:row>78</xdr:row>
      <xdr:rowOff>74044</xdr:rowOff>
    </xdr:to>
    <xdr:sp macro="" textlink="">
      <xdr:nvSpPr>
        <xdr:cNvPr id="649" name="円/楕円 648"/>
        <xdr:cNvSpPr/>
      </xdr:nvSpPr>
      <xdr:spPr>
        <a:xfrm>
          <a:off x="14541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90571</xdr:rowOff>
    </xdr:from>
    <xdr:ext cx="534377" cy="259045"/>
    <xdr:sp macro="" textlink="">
      <xdr:nvSpPr>
        <xdr:cNvPr id="650" name="テキスト ボックス 649"/>
        <xdr:cNvSpPr txBox="1"/>
      </xdr:nvSpPr>
      <xdr:spPr>
        <a:xfrm>
          <a:off x="14325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119914</xdr:rowOff>
    </xdr:from>
    <xdr:to>
      <xdr:col>20</xdr:col>
      <xdr:colOff>9525</xdr:colOff>
      <xdr:row>79</xdr:row>
      <xdr:rowOff>50064</xdr:rowOff>
    </xdr:to>
    <xdr:sp macro="" textlink="">
      <xdr:nvSpPr>
        <xdr:cNvPr id="651" name="円/楕円 650"/>
        <xdr:cNvSpPr/>
      </xdr:nvSpPr>
      <xdr:spPr>
        <a:xfrm>
          <a:off x="13652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41191</xdr:rowOff>
    </xdr:from>
    <xdr:ext cx="534377" cy="259045"/>
    <xdr:sp macro="" textlink="">
      <xdr:nvSpPr>
        <xdr:cNvPr id="652" name="テキスト ボックス 651"/>
        <xdr:cNvSpPr txBox="1"/>
      </xdr:nvSpPr>
      <xdr:spPr>
        <a:xfrm>
          <a:off x="13436111" y="135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131781</xdr:rowOff>
    </xdr:from>
    <xdr:to>
      <xdr:col>18</xdr:col>
      <xdr:colOff>492125</xdr:colOff>
      <xdr:row>79</xdr:row>
      <xdr:rowOff>61931</xdr:rowOff>
    </xdr:to>
    <xdr:sp macro="" textlink="">
      <xdr:nvSpPr>
        <xdr:cNvPr id="653" name="円/楕円 652"/>
        <xdr:cNvSpPr/>
      </xdr:nvSpPr>
      <xdr:spPr>
        <a:xfrm>
          <a:off x="12763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53058</xdr:rowOff>
    </xdr:from>
    <xdr:ext cx="469744" cy="259045"/>
    <xdr:sp macro="" textlink="">
      <xdr:nvSpPr>
        <xdr:cNvPr id="654" name="テキスト ボックス 653"/>
        <xdr:cNvSpPr txBox="1"/>
      </xdr:nvSpPr>
      <xdr:spPr>
        <a:xfrm>
          <a:off x="12579427"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170078</xdr:rowOff>
    </xdr:from>
    <xdr:to>
      <xdr:col>23</xdr:col>
      <xdr:colOff>517525</xdr:colOff>
      <xdr:row>98</xdr:row>
      <xdr:rowOff>26110</xdr:rowOff>
    </xdr:to>
    <xdr:cxnSp macro="">
      <xdr:nvCxnSpPr>
        <xdr:cNvPr id="683" name="直線コネクタ 682"/>
        <xdr:cNvCxnSpPr/>
      </xdr:nvCxnSpPr>
      <xdr:spPr>
        <a:xfrm>
          <a:off x="15481300" y="16800728"/>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143729</xdr:rowOff>
    </xdr:from>
    <xdr:to>
      <xdr:col>22</xdr:col>
      <xdr:colOff>365125</xdr:colOff>
      <xdr:row>97</xdr:row>
      <xdr:rowOff>170078</xdr:rowOff>
    </xdr:to>
    <xdr:cxnSp macro="">
      <xdr:nvCxnSpPr>
        <xdr:cNvPr id="686" name="直線コネクタ 685"/>
        <xdr:cNvCxnSpPr/>
      </xdr:nvCxnSpPr>
      <xdr:spPr>
        <a:xfrm>
          <a:off x="14592300" y="16774379"/>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143729</xdr:rowOff>
    </xdr:from>
    <xdr:to>
      <xdr:col>21</xdr:col>
      <xdr:colOff>161925</xdr:colOff>
      <xdr:row>97</xdr:row>
      <xdr:rowOff>146675</xdr:rowOff>
    </xdr:to>
    <xdr:cxnSp macro="">
      <xdr:nvCxnSpPr>
        <xdr:cNvPr id="689" name="直線コネクタ 688"/>
        <xdr:cNvCxnSpPr/>
      </xdr:nvCxnSpPr>
      <xdr:spPr>
        <a:xfrm flipV="1">
          <a:off x="13703300" y="16774379"/>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146675</xdr:rowOff>
    </xdr:from>
    <xdr:to>
      <xdr:col>19</xdr:col>
      <xdr:colOff>644525</xdr:colOff>
      <xdr:row>97</xdr:row>
      <xdr:rowOff>148171</xdr:rowOff>
    </xdr:to>
    <xdr:cxnSp macro="">
      <xdr:nvCxnSpPr>
        <xdr:cNvPr id="692" name="直線コネクタ 691"/>
        <xdr:cNvCxnSpPr/>
      </xdr:nvCxnSpPr>
      <xdr:spPr>
        <a:xfrm flipV="1">
          <a:off x="12814300" y="1677732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146760</xdr:rowOff>
    </xdr:from>
    <xdr:to>
      <xdr:col>23</xdr:col>
      <xdr:colOff>568325</xdr:colOff>
      <xdr:row>98</xdr:row>
      <xdr:rowOff>76910</xdr:rowOff>
    </xdr:to>
    <xdr:sp macro="" textlink="">
      <xdr:nvSpPr>
        <xdr:cNvPr id="702" name="円/楕円 701"/>
        <xdr:cNvSpPr/>
      </xdr:nvSpPr>
      <xdr:spPr>
        <a:xfrm>
          <a:off x="16268700" y="167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169637</xdr:rowOff>
    </xdr:from>
    <xdr:ext cx="599010" cy="259045"/>
    <xdr:sp macro="" textlink="">
      <xdr:nvSpPr>
        <xdr:cNvPr id="703" name="公債費該当値テキスト"/>
        <xdr:cNvSpPr txBox="1"/>
      </xdr:nvSpPr>
      <xdr:spPr>
        <a:xfrm>
          <a:off x="16370300" y="166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119278</xdr:rowOff>
    </xdr:from>
    <xdr:to>
      <xdr:col>22</xdr:col>
      <xdr:colOff>415925</xdr:colOff>
      <xdr:row>98</xdr:row>
      <xdr:rowOff>49428</xdr:rowOff>
    </xdr:to>
    <xdr:sp macro="" textlink="">
      <xdr:nvSpPr>
        <xdr:cNvPr id="704" name="円/楕円 703"/>
        <xdr:cNvSpPr/>
      </xdr:nvSpPr>
      <xdr:spPr>
        <a:xfrm>
          <a:off x="15430500" y="167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65955</xdr:rowOff>
    </xdr:from>
    <xdr:ext cx="599010" cy="259045"/>
    <xdr:sp macro="" textlink="">
      <xdr:nvSpPr>
        <xdr:cNvPr id="705" name="テキスト ボックス 704"/>
        <xdr:cNvSpPr txBox="1"/>
      </xdr:nvSpPr>
      <xdr:spPr>
        <a:xfrm>
          <a:off x="15181794" y="1652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92929</xdr:rowOff>
    </xdr:from>
    <xdr:to>
      <xdr:col>21</xdr:col>
      <xdr:colOff>212725</xdr:colOff>
      <xdr:row>98</xdr:row>
      <xdr:rowOff>23079</xdr:rowOff>
    </xdr:to>
    <xdr:sp macro="" textlink="">
      <xdr:nvSpPr>
        <xdr:cNvPr id="706" name="円/楕円 705"/>
        <xdr:cNvSpPr/>
      </xdr:nvSpPr>
      <xdr:spPr>
        <a:xfrm>
          <a:off x="14541500" y="16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39606</xdr:rowOff>
    </xdr:from>
    <xdr:ext cx="599010" cy="259045"/>
    <xdr:sp macro="" textlink="">
      <xdr:nvSpPr>
        <xdr:cNvPr id="707" name="テキスト ボックス 706"/>
        <xdr:cNvSpPr txBox="1"/>
      </xdr:nvSpPr>
      <xdr:spPr>
        <a:xfrm>
          <a:off x="14292794" y="1649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95875</xdr:rowOff>
    </xdr:from>
    <xdr:to>
      <xdr:col>20</xdr:col>
      <xdr:colOff>9525</xdr:colOff>
      <xdr:row>98</xdr:row>
      <xdr:rowOff>26025</xdr:rowOff>
    </xdr:to>
    <xdr:sp macro="" textlink="">
      <xdr:nvSpPr>
        <xdr:cNvPr id="708" name="円/楕円 707"/>
        <xdr:cNvSpPr/>
      </xdr:nvSpPr>
      <xdr:spPr>
        <a:xfrm>
          <a:off x="13652500" y="167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42552</xdr:rowOff>
    </xdr:from>
    <xdr:ext cx="599010" cy="259045"/>
    <xdr:sp macro="" textlink="">
      <xdr:nvSpPr>
        <xdr:cNvPr id="709" name="テキスト ボックス 708"/>
        <xdr:cNvSpPr txBox="1"/>
      </xdr:nvSpPr>
      <xdr:spPr>
        <a:xfrm>
          <a:off x="13403794" y="1650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97371</xdr:rowOff>
    </xdr:from>
    <xdr:to>
      <xdr:col>18</xdr:col>
      <xdr:colOff>492125</xdr:colOff>
      <xdr:row>98</xdr:row>
      <xdr:rowOff>27521</xdr:rowOff>
    </xdr:to>
    <xdr:sp macro="" textlink="">
      <xdr:nvSpPr>
        <xdr:cNvPr id="710" name="円/楕円 709"/>
        <xdr:cNvSpPr/>
      </xdr:nvSpPr>
      <xdr:spPr>
        <a:xfrm>
          <a:off x="12763500" y="167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44048</xdr:rowOff>
    </xdr:from>
    <xdr:ext cx="599010" cy="259045"/>
    <xdr:sp macro="" textlink="">
      <xdr:nvSpPr>
        <xdr:cNvPr id="711" name="テキスト ボックス 710"/>
        <xdr:cNvSpPr txBox="1"/>
      </xdr:nvSpPr>
      <xdr:spPr>
        <a:xfrm>
          <a:off x="12514794" y="1650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392,734</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中最も高くなっている</a:t>
          </a:r>
          <a:r>
            <a:rPr kumimoji="1" lang="ja-JP" altLang="ja-JP"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学校教育事務委託により空き校舎となった旧小学校の企業誘致向けの改修に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億円以上の費用を要したことが大きな要因となっている。</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についても、住民一人当たり</a:t>
          </a:r>
          <a:r>
            <a:rPr kumimoji="1" lang="en-US" altLang="ja-JP" sz="1100">
              <a:solidFill>
                <a:schemeClr val="dk1"/>
              </a:solidFill>
              <a:effectLst/>
              <a:latin typeface="+mn-lt"/>
              <a:ea typeface="+mn-ea"/>
              <a:cs typeface="+mn-cs"/>
            </a:rPr>
            <a:t>473,516</a:t>
          </a:r>
          <a:r>
            <a:rPr kumimoji="1" lang="ja-JP" altLang="ja-JP" sz="1100">
              <a:solidFill>
                <a:schemeClr val="dk1"/>
              </a:solidFill>
              <a:effectLst/>
              <a:latin typeface="+mn-lt"/>
              <a:ea typeface="+mn-ea"/>
              <a:cs typeface="+mn-cs"/>
            </a:rPr>
            <a:t>円となっており、類似団体平均として</a:t>
          </a:r>
          <a:r>
            <a:rPr kumimoji="1" lang="en-US" altLang="ja-JP" sz="1100">
              <a:solidFill>
                <a:schemeClr val="dk1"/>
              </a:solidFill>
              <a:effectLst/>
              <a:latin typeface="+mn-lt"/>
              <a:ea typeface="+mn-ea"/>
              <a:cs typeface="+mn-cs"/>
            </a:rPr>
            <a:t>206,560</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津津軽ダムを活用した地域活性化策として水陸両用バス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を購入したためである。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年度にかけて災害</a:t>
          </a:r>
          <a:r>
            <a:rPr kumimoji="1" lang="ja-JP" altLang="en-US" sz="1100">
              <a:solidFill>
                <a:schemeClr val="dk1"/>
              </a:solidFill>
              <a:effectLst/>
              <a:latin typeface="+mn-lt"/>
              <a:ea typeface="+mn-ea"/>
              <a:cs typeface="+mn-cs"/>
            </a:rPr>
            <a:t>復旧</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旧</a:t>
          </a:r>
          <a:r>
            <a:rPr kumimoji="1" lang="ja-JP" altLang="en-US" sz="1100">
              <a:solidFill>
                <a:schemeClr val="dk1"/>
              </a:solidFill>
              <a:effectLst/>
              <a:latin typeface="+mn-lt"/>
              <a:ea typeface="+mn-ea"/>
              <a:cs typeface="+mn-cs"/>
            </a:rPr>
            <a:t>小・</a:t>
          </a:r>
          <a:r>
            <a:rPr kumimoji="1" lang="ja-JP" altLang="ja-JP" sz="1100">
              <a:solidFill>
                <a:schemeClr val="dk1"/>
              </a:solidFill>
              <a:effectLst/>
              <a:latin typeface="+mn-lt"/>
              <a:ea typeface="+mn-ea"/>
              <a:cs typeface="+mn-cs"/>
            </a:rPr>
            <a:t>中学校改修</a:t>
          </a:r>
          <a:r>
            <a:rPr kumimoji="1" lang="ja-JP" altLang="en-US" sz="1100">
              <a:solidFill>
                <a:schemeClr val="dk1"/>
              </a:solidFill>
              <a:effectLst/>
              <a:latin typeface="+mn-lt"/>
              <a:ea typeface="+mn-ea"/>
              <a:cs typeface="+mn-cs"/>
            </a:rPr>
            <a:t>や水陸両用バスの導入など</a:t>
          </a:r>
          <a:r>
            <a:rPr kumimoji="1" lang="ja-JP" altLang="ja-JP" sz="1100">
              <a:solidFill>
                <a:schemeClr val="dk1"/>
              </a:solidFill>
              <a:effectLst/>
              <a:latin typeface="+mn-lt"/>
              <a:ea typeface="+mn-ea"/>
              <a:cs typeface="+mn-cs"/>
            </a:rPr>
            <a:t>大型事業があったため、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年連続で実質単年度収支は赤字となっているが、財政調整基金の取崩しにより実質収支は黒字となっている。財政調整基金残高の標準財政規模比は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135.85%</a:t>
          </a:r>
          <a:r>
            <a:rPr kumimoji="1" lang="ja-JP" altLang="en-US" sz="1100">
              <a:solidFill>
                <a:schemeClr val="dk1"/>
              </a:solidFill>
              <a:effectLst/>
              <a:latin typeface="+mn-lt"/>
              <a:ea typeface="+mn-ea"/>
              <a:cs typeface="+mn-cs"/>
            </a:rPr>
            <a:t>であり、前年度と同水準となっている。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全ての会計において黒字である。近年、連結実質黒字額は標準財政規模比</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程度で推移している。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2664855</v>
      </c>
      <c r="BO4" s="411"/>
      <c r="BP4" s="411"/>
      <c r="BQ4" s="411"/>
      <c r="BR4" s="411"/>
      <c r="BS4" s="411"/>
      <c r="BT4" s="411"/>
      <c r="BU4" s="412"/>
      <c r="BV4" s="410">
        <v>2464674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5.6</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2583257</v>
      </c>
      <c r="BO5" s="416"/>
      <c r="BP5" s="416"/>
      <c r="BQ5" s="416"/>
      <c r="BR5" s="416"/>
      <c r="BS5" s="416"/>
      <c r="BT5" s="416"/>
      <c r="BU5" s="417"/>
      <c r="BV5" s="415">
        <v>2378233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90.2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81598</v>
      </c>
      <c r="BO6" s="416"/>
      <c r="BP6" s="416"/>
      <c r="BQ6" s="416"/>
      <c r="BR6" s="416"/>
      <c r="BS6" s="416"/>
      <c r="BT6" s="416"/>
      <c r="BU6" s="417"/>
      <c r="BV6" s="415">
        <v>86441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91.3</v>
      </c>
      <c r="CU6" s="562"/>
      <c r="CV6" s="562"/>
      <c r="CW6" s="562"/>
      <c r="CX6" s="562"/>
      <c r="CY6" s="562"/>
      <c r="CZ6" s="562"/>
      <c r="DA6" s="563"/>
      <c r="DB6" s="561">
        <v>94.5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11000</v>
      </c>
      <c r="BO7" s="416"/>
      <c r="BP7" s="416"/>
      <c r="BQ7" s="416"/>
      <c r="BR7" s="416"/>
      <c r="BS7" s="416"/>
      <c r="BT7" s="416"/>
      <c r="BU7" s="417"/>
      <c r="BV7" s="415">
        <v>15429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1270697</v>
      </c>
      <c r="CU7" s="416"/>
      <c r="CV7" s="416"/>
      <c r="CW7" s="416"/>
      <c r="CX7" s="416"/>
      <c r="CY7" s="416"/>
      <c r="CZ7" s="416"/>
      <c r="DA7" s="417"/>
      <c r="DB7" s="415">
        <v>1368726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70598</v>
      </c>
      <c r="BO8" s="416"/>
      <c r="BP8" s="416"/>
      <c r="BQ8" s="416"/>
      <c r="BR8" s="416"/>
      <c r="BS8" s="416"/>
      <c r="BT8" s="416"/>
      <c r="BU8" s="417"/>
      <c r="BV8" s="415">
        <v>71012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0.09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1415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-414</v>
      </c>
      <c r="BO9" s="416"/>
      <c r="BP9" s="416"/>
      <c r="BQ9" s="416"/>
      <c r="BR9" s="416"/>
      <c r="BS9" s="416"/>
      <c r="BT9" s="416"/>
      <c r="BU9" s="417"/>
      <c r="BV9" s="415">
        <v>1590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10.7</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1594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158466</v>
      </c>
      <c r="BO10" s="416"/>
      <c r="BP10" s="416"/>
      <c r="BQ10" s="416"/>
      <c r="BR10" s="416"/>
      <c r="BS10" s="416"/>
      <c r="BT10" s="416"/>
      <c r="BU10" s="417"/>
      <c r="BV10" s="415">
        <v>166526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1378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312197</v>
      </c>
      <c r="BO12" s="416"/>
      <c r="BP12" s="416"/>
      <c r="BQ12" s="416"/>
      <c r="BR12" s="416"/>
      <c r="BS12" s="416"/>
      <c r="BT12" s="416"/>
      <c r="BU12" s="417"/>
      <c r="BV12" s="415">
        <v>383238</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1378</v>
      </c>
      <c r="S13" s="517"/>
      <c r="T13" s="517"/>
      <c r="U13" s="517"/>
      <c r="V13" s="518"/>
      <c r="W13" s="504" t="s">
        <v>125</v>
      </c>
      <c r="X13" s="428"/>
      <c r="Y13" s="428"/>
      <c r="Z13" s="428"/>
      <c r="AA13" s="428"/>
      <c r="AB13" s="429"/>
      <c r="AC13" s="391">
        <v>222</v>
      </c>
      <c r="AD13" s="392"/>
      <c r="AE13" s="392"/>
      <c r="AF13" s="392"/>
      <c r="AG13" s="393"/>
      <c r="AH13" s="391">
        <v>233</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-154145</v>
      </c>
      <c r="BO13" s="416"/>
      <c r="BP13" s="416"/>
      <c r="BQ13" s="416"/>
      <c r="BR13" s="416"/>
      <c r="BS13" s="416"/>
      <c r="BT13" s="416"/>
      <c r="BU13" s="417"/>
      <c r="BV13" s="415">
        <v>-215122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1420</v>
      </c>
      <c r="S14" s="517"/>
      <c r="T14" s="517"/>
      <c r="U14" s="517"/>
      <c r="V14" s="518"/>
      <c r="W14" s="519"/>
      <c r="X14" s="431"/>
      <c r="Y14" s="431"/>
      <c r="Z14" s="431"/>
      <c r="AA14" s="431"/>
      <c r="AB14" s="432"/>
      <c r="AC14" s="509">
        <v>27.7</v>
      </c>
      <c r="AD14" s="510"/>
      <c r="AE14" s="510"/>
      <c r="AF14" s="510"/>
      <c r="AG14" s="511"/>
      <c r="AH14" s="509">
        <v>26.2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1420</v>
      </c>
      <c r="S15" s="517"/>
      <c r="T15" s="517"/>
      <c r="U15" s="517"/>
      <c r="V15" s="518"/>
      <c r="W15" s="504" t="s">
        <v>131</v>
      </c>
      <c r="X15" s="428"/>
      <c r="Y15" s="428"/>
      <c r="Z15" s="428"/>
      <c r="AA15" s="428"/>
      <c r="AB15" s="429"/>
      <c r="AC15" s="391">
        <v>222</v>
      </c>
      <c r="AD15" s="392"/>
      <c r="AE15" s="392"/>
      <c r="AF15" s="392"/>
      <c r="AG15" s="393"/>
      <c r="AH15" s="391">
        <v>272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127843</v>
      </c>
      <c r="BO15" s="411"/>
      <c r="BP15" s="411"/>
      <c r="BQ15" s="411"/>
      <c r="BR15" s="411"/>
      <c r="BS15" s="411"/>
      <c r="BT15" s="411"/>
      <c r="BU15" s="412"/>
      <c r="BV15" s="410">
        <v>125164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27.7</v>
      </c>
      <c r="AD16" s="510"/>
      <c r="AE16" s="510"/>
      <c r="AF16" s="510"/>
      <c r="AG16" s="511"/>
      <c r="AH16" s="509">
        <v>30.6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1191453</v>
      </c>
      <c r="BO16" s="416"/>
      <c r="BP16" s="416"/>
      <c r="BQ16" s="416"/>
      <c r="BR16" s="416"/>
      <c r="BS16" s="416"/>
      <c r="BT16" s="416"/>
      <c r="BU16" s="417"/>
      <c r="BV16" s="415">
        <v>1276659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357</v>
      </c>
      <c r="AD17" s="392"/>
      <c r="AE17" s="392"/>
      <c r="AF17" s="392"/>
      <c r="AG17" s="393"/>
      <c r="AH17" s="391">
        <v>383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161361</v>
      </c>
      <c r="BO17" s="416"/>
      <c r="BP17" s="416"/>
      <c r="BQ17" s="416"/>
      <c r="BR17" s="416"/>
      <c r="BS17" s="416"/>
      <c r="BT17" s="416"/>
      <c r="BU17" s="417"/>
      <c r="BV17" s="415">
        <v>155491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246.02</v>
      </c>
      <c r="M18" s="480"/>
      <c r="N18" s="480"/>
      <c r="O18" s="480"/>
      <c r="P18" s="480"/>
      <c r="Q18" s="480"/>
      <c r="R18" s="481"/>
      <c r="S18" s="481"/>
      <c r="T18" s="481"/>
      <c r="U18" s="481"/>
      <c r="V18" s="482"/>
      <c r="W18" s="496"/>
      <c r="X18" s="497"/>
      <c r="Y18" s="497"/>
      <c r="Z18" s="497"/>
      <c r="AA18" s="497"/>
      <c r="AB18" s="505"/>
      <c r="AC18" s="379">
        <v>44.6</v>
      </c>
      <c r="AD18" s="380"/>
      <c r="AE18" s="380"/>
      <c r="AF18" s="380"/>
      <c r="AG18" s="483"/>
      <c r="AH18" s="379">
        <v>43.1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1123122</v>
      </c>
      <c r="BO18" s="416"/>
      <c r="BP18" s="416"/>
      <c r="BQ18" s="416"/>
      <c r="BR18" s="416"/>
      <c r="BS18" s="416"/>
      <c r="BT18" s="416"/>
      <c r="BU18" s="417"/>
      <c r="BV18" s="415">
        <v>1249035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1855196</v>
      </c>
      <c r="BO19" s="416"/>
      <c r="BP19" s="416"/>
      <c r="BQ19" s="416"/>
      <c r="BR19" s="416"/>
      <c r="BS19" s="416"/>
      <c r="BT19" s="416"/>
      <c r="BU19" s="417"/>
      <c r="BV19" s="415">
        <v>2098451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488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1855959</v>
      </c>
      <c r="BO23" s="416"/>
      <c r="BP23" s="416"/>
      <c r="BQ23" s="416"/>
      <c r="BR23" s="416"/>
      <c r="BS23" s="416"/>
      <c r="BT23" s="416"/>
      <c r="BU23" s="417"/>
      <c r="BV23" s="415">
        <v>1604784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6780</v>
      </c>
      <c r="R24" s="392"/>
      <c r="S24" s="392"/>
      <c r="T24" s="392"/>
      <c r="U24" s="392"/>
      <c r="V24" s="393"/>
      <c r="W24" s="457"/>
      <c r="X24" s="448"/>
      <c r="Y24" s="449"/>
      <c r="Z24" s="388" t="s">
        <v>154</v>
      </c>
      <c r="AA24" s="389"/>
      <c r="AB24" s="389"/>
      <c r="AC24" s="389"/>
      <c r="AD24" s="389"/>
      <c r="AE24" s="389"/>
      <c r="AF24" s="389"/>
      <c r="AG24" s="390"/>
      <c r="AH24" s="391">
        <v>40</v>
      </c>
      <c r="AI24" s="392"/>
      <c r="AJ24" s="392"/>
      <c r="AK24" s="392"/>
      <c r="AL24" s="393"/>
      <c r="AM24" s="391">
        <v>116000</v>
      </c>
      <c r="AN24" s="392"/>
      <c r="AO24" s="392"/>
      <c r="AP24" s="392"/>
      <c r="AQ24" s="392"/>
      <c r="AR24" s="393"/>
      <c r="AS24" s="391">
        <v>2900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1835968</v>
      </c>
      <c r="BO24" s="416"/>
      <c r="BP24" s="416"/>
      <c r="BQ24" s="416"/>
      <c r="BR24" s="416"/>
      <c r="BS24" s="416"/>
      <c r="BT24" s="416"/>
      <c r="BU24" s="417"/>
      <c r="BV24" s="415">
        <v>1576433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5150</v>
      </c>
      <c r="R25" s="392"/>
      <c r="S25" s="392"/>
      <c r="T25" s="392"/>
      <c r="U25" s="392"/>
      <c r="V25" s="393"/>
      <c r="W25" s="457"/>
      <c r="X25" s="448"/>
      <c r="Y25" s="449"/>
      <c r="Z25" s="388" t="s">
        <v>157</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102456</v>
      </c>
      <c r="BO25" s="411"/>
      <c r="BP25" s="411"/>
      <c r="BQ25" s="411"/>
      <c r="BR25" s="411"/>
      <c r="BS25" s="411"/>
      <c r="BT25" s="411"/>
      <c r="BU25" s="412"/>
      <c r="BV25" s="410">
        <v>125647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4750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10312</v>
      </c>
      <c r="AN26" s="392"/>
      <c r="AO26" s="392"/>
      <c r="AP26" s="392"/>
      <c r="AQ26" s="392"/>
      <c r="AR26" s="393"/>
      <c r="AS26" s="391">
        <v>2578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2450</v>
      </c>
      <c r="R27" s="392"/>
      <c r="S27" s="392"/>
      <c r="T27" s="392"/>
      <c r="U27" s="392"/>
      <c r="V27" s="393"/>
      <c r="W27" s="457"/>
      <c r="X27" s="448"/>
      <c r="Y27" s="449"/>
      <c r="Z27" s="388" t="s">
        <v>163</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84</v>
      </c>
      <c r="BO27" s="419"/>
      <c r="BP27" s="419"/>
      <c r="BQ27" s="419"/>
      <c r="BR27" s="419"/>
      <c r="BS27" s="419"/>
      <c r="BT27" s="419"/>
      <c r="BU27" s="420"/>
      <c r="BV27" s="418">
        <v>84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2170</v>
      </c>
      <c r="R28" s="392"/>
      <c r="S28" s="392"/>
      <c r="T28" s="392"/>
      <c r="U28" s="392"/>
      <c r="V28" s="393"/>
      <c r="W28" s="457"/>
      <c r="X28" s="448"/>
      <c r="Y28" s="449"/>
      <c r="Z28" s="388" t="s">
        <v>166</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1726230</v>
      </c>
      <c r="BO28" s="411"/>
      <c r="BP28" s="411"/>
      <c r="BQ28" s="411"/>
      <c r="BR28" s="411"/>
      <c r="BS28" s="411"/>
      <c r="BT28" s="411"/>
      <c r="BU28" s="412"/>
      <c r="BV28" s="410">
        <v>1839961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4</v>
      </c>
      <c r="M29" s="392"/>
      <c r="N29" s="392"/>
      <c r="O29" s="392"/>
      <c r="P29" s="393"/>
      <c r="Q29" s="391">
        <v>2080</v>
      </c>
      <c r="R29" s="392"/>
      <c r="S29" s="392"/>
      <c r="T29" s="392"/>
      <c r="U29" s="392"/>
      <c r="V29" s="393"/>
      <c r="W29" s="458"/>
      <c r="X29" s="459"/>
      <c r="Y29" s="460"/>
      <c r="Z29" s="388" t="s">
        <v>170</v>
      </c>
      <c r="AA29" s="389"/>
      <c r="AB29" s="389"/>
      <c r="AC29" s="389"/>
      <c r="AD29" s="389"/>
      <c r="AE29" s="389"/>
      <c r="AF29" s="389"/>
      <c r="AG29" s="390"/>
      <c r="AH29" s="391">
        <v>40</v>
      </c>
      <c r="AI29" s="392"/>
      <c r="AJ29" s="392"/>
      <c r="AK29" s="392"/>
      <c r="AL29" s="393"/>
      <c r="AM29" s="391">
        <v>116000</v>
      </c>
      <c r="AN29" s="392"/>
      <c r="AO29" s="392"/>
      <c r="AP29" s="392"/>
      <c r="AQ29" s="392"/>
      <c r="AR29" s="393"/>
      <c r="AS29" s="391">
        <v>2900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265728</v>
      </c>
      <c r="BO29" s="416"/>
      <c r="BP29" s="416"/>
      <c r="BQ29" s="416"/>
      <c r="BR29" s="416"/>
      <c r="BS29" s="416"/>
      <c r="BT29" s="416"/>
      <c r="BU29" s="417"/>
      <c r="BV29" s="415">
        <v>255667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38877</v>
      </c>
      <c r="BO30" s="419"/>
      <c r="BP30" s="419"/>
      <c r="BQ30" s="419"/>
      <c r="BR30" s="419"/>
      <c r="BS30" s="419"/>
      <c r="BT30" s="419"/>
      <c r="BU30" s="420"/>
      <c r="BV30" s="418">
        <v>38070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青森県後期高齢者医療広域連合(一般会計)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ブナの里白神公社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青森県後期高齢者医療広域連合(特別会計)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青森県市町村総合事務組合(一般会計)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津軽広域連合(一般会計)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青森県交通災害共済組合(特別会計)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弘前地区消防事務組合(一般会計)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弘前地区環境整備事務組合(一般会計)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青森県市町村退職手当組合(一般会計)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534</v>
      </c>
      <c r="D34" s="1184"/>
      <c r="E34" s="1185"/>
      <c r="F34" s="32">
        <v>3.82</v>
      </c>
      <c r="G34" s="33">
        <v>3.7</v>
      </c>
      <c r="H34" s="33">
        <v>5.23</v>
      </c>
      <c r="I34" s="33">
        <v>5.18</v>
      </c>
      <c r="J34" s="34">
        <v>5.55</v>
      </c>
      <c r="K34" s="22"/>
      <c r="L34" s="22"/>
      <c r="M34" s="22"/>
      <c r="N34" s="22"/>
      <c r="O34" s="22"/>
      <c r="P34" s="22"/>
    </row>
    <row r="35" spans="1:16" ht="39" customHeight="1" x14ac:dyDescent="0.15">
      <c r="A35" s="22"/>
      <c r="B35" s="35"/>
      <c r="C35" s="1178" t="s">
        <v>535</v>
      </c>
      <c r="D35" s="1179"/>
      <c r="E35" s="1180"/>
      <c r="F35" s="36">
        <v>0.12</v>
      </c>
      <c r="G35" s="37">
        <v>0.08</v>
      </c>
      <c r="H35" s="37">
        <v>0.35</v>
      </c>
      <c r="I35" s="37">
        <v>0.13</v>
      </c>
      <c r="J35" s="38">
        <v>0.25</v>
      </c>
      <c r="K35" s="22"/>
      <c r="L35" s="22"/>
      <c r="M35" s="22"/>
      <c r="N35" s="22"/>
      <c r="O35" s="22"/>
      <c r="P35" s="22"/>
    </row>
    <row r="36" spans="1:16" ht="39" customHeight="1" x14ac:dyDescent="0.15">
      <c r="A36" s="22"/>
      <c r="B36" s="35"/>
      <c r="C36" s="1178" t="s">
        <v>536</v>
      </c>
      <c r="D36" s="1179"/>
      <c r="E36" s="1180"/>
      <c r="F36" s="36">
        <v>0.04</v>
      </c>
      <c r="G36" s="37">
        <v>0.06</v>
      </c>
      <c r="H36" s="37">
        <v>0.08</v>
      </c>
      <c r="I36" s="37">
        <v>0.08</v>
      </c>
      <c r="J36" s="38">
        <v>0.06</v>
      </c>
      <c r="K36" s="22"/>
      <c r="L36" s="22"/>
      <c r="M36" s="22"/>
      <c r="N36" s="22"/>
      <c r="O36" s="22"/>
      <c r="P36" s="22"/>
    </row>
    <row r="37" spans="1:16" ht="39" customHeight="1" x14ac:dyDescent="0.15">
      <c r="A37" s="22"/>
      <c r="B37" s="35"/>
      <c r="C37" s="1178" t="s">
        <v>537</v>
      </c>
      <c r="D37" s="1179"/>
      <c r="E37" s="1180"/>
      <c r="F37" s="36">
        <v>0.02</v>
      </c>
      <c r="G37" s="37">
        <v>0.18</v>
      </c>
      <c r="H37" s="37">
        <v>7.0000000000000007E-2</v>
      </c>
      <c r="I37" s="37">
        <v>0.04</v>
      </c>
      <c r="J37" s="38">
        <v>0.02</v>
      </c>
      <c r="K37" s="22"/>
      <c r="L37" s="22"/>
      <c r="M37" s="22"/>
      <c r="N37" s="22"/>
      <c r="O37" s="22"/>
      <c r="P37" s="22"/>
    </row>
    <row r="38" spans="1:16" ht="39" customHeight="1" x14ac:dyDescent="0.15">
      <c r="A38" s="22"/>
      <c r="B38" s="35"/>
      <c r="C38" s="1178" t="s">
        <v>538</v>
      </c>
      <c r="D38" s="1179"/>
      <c r="E38" s="1180"/>
      <c r="F38" s="36">
        <v>0.01</v>
      </c>
      <c r="G38" s="37">
        <v>0.1</v>
      </c>
      <c r="H38" s="37">
        <v>0.04</v>
      </c>
      <c r="I38" s="37">
        <v>0</v>
      </c>
      <c r="J38" s="38">
        <v>0.02</v>
      </c>
      <c r="K38" s="22"/>
      <c r="L38" s="22"/>
      <c r="M38" s="22"/>
      <c r="N38" s="22"/>
      <c r="O38" s="22"/>
      <c r="P38" s="22"/>
    </row>
    <row r="39" spans="1:16" ht="39" customHeight="1" x14ac:dyDescent="0.15">
      <c r="A39" s="22"/>
      <c r="B39" s="35"/>
      <c r="C39" s="1178" t="s">
        <v>539</v>
      </c>
      <c r="D39" s="1179"/>
      <c r="E39" s="1180"/>
      <c r="F39" s="36">
        <v>0</v>
      </c>
      <c r="G39" s="37">
        <v>0</v>
      </c>
      <c r="H39" s="37">
        <v>0.01</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540</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541</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281</v>
      </c>
      <c r="L45" s="60">
        <v>282</v>
      </c>
      <c r="M45" s="60">
        <v>283</v>
      </c>
      <c r="N45" s="60">
        <v>243</v>
      </c>
      <c r="O45" s="61">
        <v>206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117</v>
      </c>
      <c r="L48" s="64">
        <v>114</v>
      </c>
      <c r="M48" s="64">
        <v>115</v>
      </c>
      <c r="N48" s="64">
        <v>114</v>
      </c>
      <c r="O48" s="65">
        <v>113</v>
      </c>
      <c r="P48" s="48"/>
      <c r="Q48" s="48"/>
      <c r="R48" s="48"/>
      <c r="S48" s="48"/>
      <c r="T48" s="48"/>
      <c r="U48" s="48"/>
    </row>
    <row r="49" spans="1:21" ht="30.75" customHeight="1" x14ac:dyDescent="0.15">
      <c r="A49" s="48"/>
      <c r="B49" s="1196"/>
      <c r="C49" s="1197"/>
      <c r="D49" s="62"/>
      <c r="E49" s="1188" t="s">
        <v>16</v>
      </c>
      <c r="F49" s="1188"/>
      <c r="G49" s="1188"/>
      <c r="H49" s="1188"/>
      <c r="I49" s="1188"/>
      <c r="J49" s="1189"/>
      <c r="K49" s="63">
        <v>6</v>
      </c>
      <c r="L49" s="64">
        <v>5</v>
      </c>
      <c r="M49" s="64">
        <v>5</v>
      </c>
      <c r="N49" s="64">
        <v>5</v>
      </c>
      <c r="O49" s="65">
        <v>4</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5</v>
      </c>
      <c r="M50" s="64">
        <v>5</v>
      </c>
      <c r="N50" s="64">
        <v>26</v>
      </c>
      <c r="O50" s="65">
        <v>23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265</v>
      </c>
      <c r="L52" s="64">
        <v>273</v>
      </c>
      <c r="M52" s="64">
        <v>278</v>
      </c>
      <c r="N52" s="64">
        <v>255</v>
      </c>
      <c r="O52" s="65">
        <v>216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v>
      </c>
      <c r="L53" s="69">
        <v>133</v>
      </c>
      <c r="M53" s="69">
        <v>130</v>
      </c>
      <c r="N53" s="69">
        <v>133</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2052</v>
      </c>
      <c r="J41" s="83">
        <v>1903</v>
      </c>
      <c r="K41" s="83">
        <v>1735</v>
      </c>
      <c r="L41" s="83">
        <v>1605</v>
      </c>
      <c r="M41" s="84">
        <v>1856</v>
      </c>
    </row>
    <row r="42" spans="2:13" ht="27.75" customHeight="1" x14ac:dyDescent="0.15">
      <c r="B42" s="1204"/>
      <c r="C42" s="1205"/>
      <c r="D42" s="85"/>
      <c r="E42" s="1208" t="s">
        <v>26</v>
      </c>
      <c r="F42" s="1208"/>
      <c r="G42" s="1208"/>
      <c r="H42" s="1209"/>
      <c r="I42" s="86">
        <v>16</v>
      </c>
      <c r="J42" s="87">
        <v>10</v>
      </c>
      <c r="K42" s="87">
        <v>5</v>
      </c>
      <c r="L42" s="87">
        <v>123</v>
      </c>
      <c r="M42" s="88">
        <v>102</v>
      </c>
    </row>
    <row r="43" spans="2:13" ht="27.75" customHeight="1" x14ac:dyDescent="0.15">
      <c r="B43" s="1204"/>
      <c r="C43" s="1205"/>
      <c r="D43" s="85"/>
      <c r="E43" s="1208" t="s">
        <v>27</v>
      </c>
      <c r="F43" s="1208"/>
      <c r="G43" s="1208"/>
      <c r="H43" s="1209"/>
      <c r="I43" s="86">
        <v>1526</v>
      </c>
      <c r="J43" s="87">
        <v>1524</v>
      </c>
      <c r="K43" s="87">
        <v>1492</v>
      </c>
      <c r="L43" s="87">
        <v>1496</v>
      </c>
      <c r="M43" s="88">
        <v>1605</v>
      </c>
    </row>
    <row r="44" spans="2:13" ht="27.75" customHeight="1" x14ac:dyDescent="0.15">
      <c r="B44" s="1204"/>
      <c r="C44" s="1205"/>
      <c r="D44" s="85"/>
      <c r="E44" s="1208" t="s">
        <v>28</v>
      </c>
      <c r="F44" s="1208"/>
      <c r="G44" s="1208"/>
      <c r="H44" s="1209"/>
      <c r="I44" s="86">
        <v>23</v>
      </c>
      <c r="J44" s="87">
        <v>18</v>
      </c>
      <c r="K44" s="87">
        <v>16</v>
      </c>
      <c r="L44" s="87">
        <v>13</v>
      </c>
      <c r="M44" s="88">
        <v>9</v>
      </c>
    </row>
    <row r="45" spans="2:13" ht="27.75" customHeight="1" x14ac:dyDescent="0.15">
      <c r="B45" s="1204"/>
      <c r="C45" s="1205"/>
      <c r="D45" s="85"/>
      <c r="E45" s="1208" t="s">
        <v>29</v>
      </c>
      <c r="F45" s="1208"/>
      <c r="G45" s="1208"/>
      <c r="H45" s="1209"/>
      <c r="I45" s="86">
        <v>148</v>
      </c>
      <c r="J45" s="87">
        <v>249</v>
      </c>
      <c r="K45" s="87">
        <v>224</v>
      </c>
      <c r="L45" s="87">
        <v>187</v>
      </c>
      <c r="M45" s="88">
        <v>166</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2434</v>
      </c>
      <c r="J50" s="87">
        <v>2658</v>
      </c>
      <c r="K50" s="87">
        <v>2370</v>
      </c>
      <c r="L50" s="87">
        <v>2153</v>
      </c>
      <c r="M50" s="88">
        <v>2047</v>
      </c>
    </row>
    <row r="51" spans="2:13" ht="27.75" customHeight="1" x14ac:dyDescent="0.15">
      <c r="B51" s="1204"/>
      <c r="C51" s="1205"/>
      <c r="D51" s="85"/>
      <c r="E51" s="1208" t="s">
        <v>36</v>
      </c>
      <c r="F51" s="1208"/>
      <c r="G51" s="1208"/>
      <c r="H51" s="1209"/>
      <c r="I51" s="86">
        <v>94</v>
      </c>
      <c r="J51" s="87">
        <v>65</v>
      </c>
      <c r="K51" s="87">
        <v>45</v>
      </c>
      <c r="L51" s="87">
        <v>26</v>
      </c>
      <c r="M51" s="88">
        <v>38</v>
      </c>
    </row>
    <row r="52" spans="2:13" ht="27.75" customHeight="1" x14ac:dyDescent="0.15">
      <c r="B52" s="1206"/>
      <c r="C52" s="1207"/>
      <c r="D52" s="85"/>
      <c r="E52" s="1208" t="s">
        <v>37</v>
      </c>
      <c r="F52" s="1208"/>
      <c r="G52" s="1208"/>
      <c r="H52" s="1209"/>
      <c r="I52" s="86">
        <v>2292</v>
      </c>
      <c r="J52" s="87">
        <v>2184</v>
      </c>
      <c r="K52" s="87">
        <v>2041</v>
      </c>
      <c r="L52" s="87">
        <v>1941</v>
      </c>
      <c r="M52" s="88">
        <v>2221</v>
      </c>
    </row>
    <row r="53" spans="2:13" ht="27.75" customHeight="1" thickBot="1" x14ac:dyDescent="0.2">
      <c r="B53" s="1210" t="s">
        <v>38</v>
      </c>
      <c r="C53" s="1211"/>
      <c r="D53" s="92"/>
      <c r="E53" s="1212" t="s">
        <v>39</v>
      </c>
      <c r="F53" s="1212"/>
      <c r="G53" s="1212"/>
      <c r="H53" s="1213"/>
      <c r="I53" s="93">
        <v>-1055</v>
      </c>
      <c r="J53" s="94">
        <v>-1202</v>
      </c>
      <c r="K53" s="94">
        <v>-984</v>
      </c>
      <c r="L53" s="94">
        <v>-696</v>
      </c>
      <c r="M53" s="95">
        <v>-567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t="s">
        <v>561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526</v>
      </c>
      <c r="L50" s="356" t="s">
        <v>527</v>
      </c>
      <c r="M50" s="356" t="s">
        <v>528</v>
      </c>
      <c r="N50" s="356" t="s">
        <v>529</v>
      </c>
      <c r="O50" s="356" t="s">
        <v>530</v>
      </c>
    </row>
    <row r="51" spans="1:17" x14ac:dyDescent="0.15">
      <c r="B51" s="250"/>
      <c r="C51" s="246"/>
      <c r="D51" s="246"/>
      <c r="E51" s="246"/>
      <c r="F51" s="246"/>
      <c r="G51" s="1245" t="s">
        <v>555</v>
      </c>
      <c r="H51" s="1246"/>
      <c r="I51" s="1251" t="s">
        <v>556</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563</v>
      </c>
      <c r="J53" s="1231"/>
      <c r="K53" s="1256"/>
      <c r="L53" s="1256"/>
      <c r="M53" s="1256"/>
      <c r="N53" s="1253">
        <v>64.5</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557</v>
      </c>
      <c r="H55" s="1226"/>
      <c r="I55" s="1231" t="s">
        <v>556</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56"/>
      <c r="L57" s="1256"/>
      <c r="M57" s="1256"/>
      <c r="N57" s="1253">
        <v>54.2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2"/>
      <c r="H72" s="1243"/>
      <c r="I72" s="1243"/>
      <c r="J72" s="1244"/>
      <c r="K72" s="356" t="s">
        <v>526</v>
      </c>
      <c r="L72" s="356" t="s">
        <v>527</v>
      </c>
      <c r="M72" s="356" t="s">
        <v>528</v>
      </c>
      <c r="N72" s="356" t="s">
        <v>529</v>
      </c>
      <c r="O72" s="356" t="s">
        <v>530</v>
      </c>
    </row>
    <row r="73" spans="2:30" x14ac:dyDescent="0.15">
      <c r="B73" s="250"/>
      <c r="C73" s="246"/>
      <c r="D73" s="246"/>
      <c r="E73" s="246"/>
      <c r="F73" s="246"/>
      <c r="G73" s="1245" t="s">
        <v>555</v>
      </c>
      <c r="H73" s="1246"/>
      <c r="I73" s="1251" t="s">
        <v>556</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560</v>
      </c>
      <c r="J75" s="1231"/>
      <c r="K75" s="1253">
        <v>13.9</v>
      </c>
      <c r="L75" s="1253">
        <v>12.6</v>
      </c>
      <c r="M75" s="1253">
        <v>11.4</v>
      </c>
      <c r="N75" s="1253">
        <v>11.5</v>
      </c>
      <c r="O75" s="1253">
        <v>12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557</v>
      </c>
      <c r="H77" s="1226"/>
      <c r="I77" s="1231" t="s">
        <v>556</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560</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215326</v>
      </c>
      <c r="E3" s="118"/>
      <c r="F3" s="119">
        <v>228305</v>
      </c>
      <c r="G3" s="120"/>
      <c r="H3" s="121"/>
    </row>
    <row r="4" spans="1:8" x14ac:dyDescent="0.15">
      <c r="A4" s="122"/>
      <c r="B4" s="123"/>
      <c r="C4" s="124"/>
      <c r="D4" s="125">
        <v>178093</v>
      </c>
      <c r="E4" s="126"/>
      <c r="F4" s="127">
        <v>86611</v>
      </c>
      <c r="G4" s="128"/>
      <c r="H4" s="129"/>
    </row>
    <row r="5" spans="1:8" x14ac:dyDescent="0.15">
      <c r="A5" s="110" t="s">
        <v>520</v>
      </c>
      <c r="B5" s="115"/>
      <c r="C5" s="116"/>
      <c r="D5" s="117">
        <v>377542</v>
      </c>
      <c r="E5" s="118"/>
      <c r="F5" s="119">
        <v>316331</v>
      </c>
      <c r="G5" s="120"/>
      <c r="H5" s="121"/>
    </row>
    <row r="6" spans="1:8" x14ac:dyDescent="0.15">
      <c r="A6" s="122"/>
      <c r="B6" s="123"/>
      <c r="C6" s="124"/>
      <c r="D6" s="125">
        <v>302639</v>
      </c>
      <c r="E6" s="126"/>
      <c r="F6" s="127">
        <v>106387</v>
      </c>
      <c r="G6" s="128"/>
      <c r="H6" s="129"/>
    </row>
    <row r="7" spans="1:8" x14ac:dyDescent="0.15">
      <c r="A7" s="110" t="s">
        <v>521</v>
      </c>
      <c r="B7" s="115"/>
      <c r="C7" s="116"/>
      <c r="D7" s="117">
        <v>162702</v>
      </c>
      <c r="E7" s="118"/>
      <c r="F7" s="119">
        <v>333013</v>
      </c>
      <c r="G7" s="120"/>
      <c r="H7" s="121"/>
    </row>
    <row r="8" spans="1:8" x14ac:dyDescent="0.15">
      <c r="A8" s="122"/>
      <c r="B8" s="123"/>
      <c r="C8" s="124"/>
      <c r="D8" s="125">
        <v>140054</v>
      </c>
      <c r="E8" s="126"/>
      <c r="F8" s="127">
        <v>126732</v>
      </c>
      <c r="G8" s="128"/>
      <c r="H8" s="129"/>
    </row>
    <row r="9" spans="1:8" x14ac:dyDescent="0.15">
      <c r="A9" s="110" t="s">
        <v>522</v>
      </c>
      <c r="B9" s="115"/>
      <c r="C9" s="116"/>
      <c r="D9" s="117">
        <v>337418</v>
      </c>
      <c r="E9" s="118"/>
      <c r="F9" s="119">
        <v>280458</v>
      </c>
      <c r="G9" s="120"/>
      <c r="H9" s="121"/>
    </row>
    <row r="10" spans="1:8" x14ac:dyDescent="0.15">
      <c r="A10" s="122"/>
      <c r="B10" s="123"/>
      <c r="C10" s="124"/>
      <c r="D10" s="125">
        <v>314227</v>
      </c>
      <c r="E10" s="126"/>
      <c r="F10" s="127">
        <v>127286</v>
      </c>
      <c r="G10" s="128"/>
      <c r="H10" s="129"/>
    </row>
    <row r="11" spans="1:8" x14ac:dyDescent="0.15">
      <c r="A11" s="110" t="s">
        <v>523</v>
      </c>
      <c r="B11" s="115"/>
      <c r="C11" s="116"/>
      <c r="D11" s="117">
        <v>530331</v>
      </c>
      <c r="E11" s="118"/>
      <c r="F11" s="119">
        <v>291945</v>
      </c>
      <c r="G11" s="120"/>
      <c r="H11" s="121"/>
    </row>
    <row r="12" spans="1:8" x14ac:dyDescent="0.15">
      <c r="A12" s="122"/>
      <c r="B12" s="123"/>
      <c r="C12" s="130"/>
      <c r="D12" s="125">
        <v>449702</v>
      </c>
      <c r="E12" s="126"/>
      <c r="F12" s="127">
        <v>127651</v>
      </c>
      <c r="G12" s="128"/>
      <c r="H12" s="129"/>
    </row>
    <row r="13" spans="1:8" x14ac:dyDescent="0.15">
      <c r="A13" s="110"/>
      <c r="B13" s="115"/>
      <c r="C13" s="131"/>
      <c r="D13" s="132">
        <v>324664</v>
      </c>
      <c r="E13" s="133"/>
      <c r="F13" s="134">
        <v>290010</v>
      </c>
      <c r="G13" s="135"/>
      <c r="H13" s="121"/>
    </row>
    <row r="14" spans="1:8" x14ac:dyDescent="0.15">
      <c r="A14" s="122"/>
      <c r="B14" s="123"/>
      <c r="C14" s="124"/>
      <c r="D14" s="125">
        <v>276943</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3.82</v>
      </c>
      <c r="C19" s="136">
        <f>ROUND(VALUE(SUBSTITUTE(実質収支比率等に係る経年分析!G$48,"▲","-")),2)</f>
        <v>3.7</v>
      </c>
      <c r="D19" s="136">
        <f>ROUND(VALUE(SUBSTITUTE(実質収支比率等に係る経年分析!H$48,"▲","-")),2)</f>
        <v>5.24</v>
      </c>
      <c r="E19" s="136">
        <f>ROUND(VALUE(SUBSTITUTE(実質収支比率等に係る経年分析!I$48,"▲","-")),2)</f>
        <v>5.19</v>
      </c>
      <c r="F19" s="136">
        <f>ROUND(VALUE(SUBSTITUTE(実質収支比率等に係る経年分析!J$48,"▲","-")),2)</f>
        <v>5.56</v>
      </c>
    </row>
    <row r="20" spans="1:11" x14ac:dyDescent="0.15">
      <c r="A20" s="136" t="s">
        <v>44</v>
      </c>
      <c r="B20" s="136">
        <f>ROUND(VALUE(SUBSTITUTE(実質収支比率等に係る経年分析!F$47,"▲","-")),2)</f>
        <v>137.09</v>
      </c>
      <c r="C20" s="136">
        <f>ROUND(VALUE(SUBSTITUTE(実質収支比率等に係る経年分析!G$47,"▲","-")),2)</f>
        <v>153.69999999999999</v>
      </c>
      <c r="D20" s="136">
        <f>ROUND(VALUE(SUBSTITUTE(実質収支比率等に係る経年分析!H$47,"▲","-")),2)</f>
        <v>152.12</v>
      </c>
      <c r="E20" s="136">
        <f>ROUND(VALUE(SUBSTITUTE(実質収支比率等に係る経年分析!I$47,"▲","-")),2)</f>
        <v>134.43</v>
      </c>
      <c r="F20" s="136">
        <f>ROUND(VALUE(SUBSTITUTE(実質収支比率等に係る経年分析!J$47,"▲","-")),2)</f>
        <v>135.85</v>
      </c>
    </row>
    <row r="21" spans="1:11" x14ac:dyDescent="0.15">
      <c r="A21" s="136" t="s">
        <v>45</v>
      </c>
      <c r="B21" s="136">
        <f>IF(ISNUMBER(VALUE(SUBSTITUTE(実質収支比率等に係る経年分析!F$49,"▲","-"))),ROUND(VALUE(SUBSTITUTE(実質収支比率等に係る経年分析!F$49,"▲","-")),2),NA())</f>
        <v>9.9499999999999993</v>
      </c>
      <c r="C21" s="136">
        <f>IF(ISNUMBER(VALUE(SUBSTITUTE(実質収支比率等に係る経年分析!G$49,"▲","-"))),ROUND(VALUE(SUBSTITUTE(実質収支比率等に係る経年分析!G$49,"▲","-")),2),NA())</f>
        <v>13.33</v>
      </c>
      <c r="D21" s="136">
        <f>IF(ISNUMBER(VALUE(SUBSTITUTE(実質収支比率等に係る経年分析!H$49,"▲","-"))),ROUND(VALUE(SUBSTITUTE(実質収支比率等に係る経年分析!H$49,"▲","-")),2),NA())</f>
        <v>-22.78</v>
      </c>
      <c r="E21" s="136">
        <f>IF(ISNUMBER(VALUE(SUBSTITUTE(実質収支比率等に係る経年分析!I$49,"▲","-"))),ROUND(VALUE(SUBSTITUTE(実質収支比率等に係る経年分析!I$49,"▲","-")),2),NA())</f>
        <v>-15.72</v>
      </c>
      <c r="F21" s="136">
        <f>IF(ISNUMBER(VALUE(SUBSTITUTE(実質収支比率等に係る経年分析!J$49,"▲","-"))),ROUND(VALUE(SUBSTITUTE(実質収支比率等に係る経年分析!J$49,"▲","-")),2),NA())</f>
        <v>-12.13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265</v>
      </c>
      <c r="E42" s="138"/>
      <c r="F42" s="138"/>
      <c r="G42" s="138">
        <f>'実質公債費比率（分子）の構造'!L$52</f>
        <v>273</v>
      </c>
      <c r="H42" s="138"/>
      <c r="I42" s="138"/>
      <c r="J42" s="138">
        <f>'実質公債費比率（分子）の構造'!M$52</f>
        <v>278</v>
      </c>
      <c r="K42" s="138"/>
      <c r="L42" s="138"/>
      <c r="M42" s="138">
        <f>'実質公債費比率（分子）の構造'!N$52</f>
        <v>255</v>
      </c>
      <c r="N42" s="138"/>
      <c r="O42" s="138"/>
      <c r="P42" s="138">
        <f>'実質公債費比率（分子）の構造'!O$52</f>
        <v>216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5</v>
      </c>
      <c r="F44" s="138"/>
      <c r="G44" s="138"/>
      <c r="H44" s="138">
        <f>'実質公債費比率（分子）の構造'!M$50</f>
        <v>5</v>
      </c>
      <c r="I44" s="138"/>
      <c r="J44" s="138"/>
      <c r="K44" s="138">
        <f>'実質公債費比率（分子）の構造'!N$50</f>
        <v>26</v>
      </c>
      <c r="L44" s="138"/>
      <c r="M44" s="138"/>
      <c r="N44" s="138">
        <f>'実質公債費比率（分子）の構造'!O$50</f>
        <v>23</v>
      </c>
      <c r="O44" s="138"/>
      <c r="P44" s="138"/>
    </row>
    <row r="45" spans="1:16" x14ac:dyDescent="0.15">
      <c r="A45" s="138" t="s">
        <v>55</v>
      </c>
      <c r="B45" s="138">
        <f>'実質公債費比率（分子）の構造'!K$49</f>
        <v>6</v>
      </c>
      <c r="C45" s="138"/>
      <c r="D45" s="138"/>
      <c r="E45" s="138">
        <f>'実質公債費比率（分子）の構造'!L$49</f>
        <v>5</v>
      </c>
      <c r="F45" s="138"/>
      <c r="G45" s="138"/>
      <c r="H45" s="138">
        <f>'実質公債費比率（分子）の構造'!M$49</f>
        <v>5</v>
      </c>
      <c r="I45" s="138"/>
      <c r="J45" s="138"/>
      <c r="K45" s="138">
        <f>'実質公債費比率（分子）の構造'!N$49</f>
        <v>5</v>
      </c>
      <c r="L45" s="138"/>
      <c r="M45" s="138"/>
      <c r="N45" s="138">
        <f>'実質公債費比率（分子）の構造'!O$49</f>
        <v>4</v>
      </c>
      <c r="O45" s="138"/>
      <c r="P45" s="138"/>
    </row>
    <row r="46" spans="1:16" x14ac:dyDescent="0.15">
      <c r="A46" s="138" t="s">
        <v>56</v>
      </c>
      <c r="B46" s="138">
        <f>'実質公債費比率（分子）の構造'!K$48</f>
        <v>117</v>
      </c>
      <c r="C46" s="138"/>
      <c r="D46" s="138"/>
      <c r="E46" s="138">
        <f>'実質公債費比率（分子）の構造'!L$48</f>
        <v>114</v>
      </c>
      <c r="F46" s="138"/>
      <c r="G46" s="138"/>
      <c r="H46" s="138">
        <f>'実質公債費比率（分子）の構造'!M$48</f>
        <v>115</v>
      </c>
      <c r="I46" s="138"/>
      <c r="J46" s="138"/>
      <c r="K46" s="138">
        <f>'実質公債費比率（分子）の構造'!N$48</f>
        <v>114</v>
      </c>
      <c r="L46" s="138"/>
      <c r="M46" s="138"/>
      <c r="N46" s="138">
        <f>'実質公債費比率（分子）の構造'!O$48</f>
        <v>113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281</v>
      </c>
      <c r="C49" s="138"/>
      <c r="D49" s="138"/>
      <c r="E49" s="138">
        <f>'実質公債費比率（分子）の構造'!L$45</f>
        <v>282</v>
      </c>
      <c r="F49" s="138"/>
      <c r="G49" s="138"/>
      <c r="H49" s="138">
        <f>'実質公債費比率（分子）の構造'!M$45</f>
        <v>283</v>
      </c>
      <c r="I49" s="138"/>
      <c r="J49" s="138"/>
      <c r="K49" s="138">
        <f>'実質公債費比率（分子）の構造'!N$45</f>
        <v>243</v>
      </c>
      <c r="L49" s="138"/>
      <c r="M49" s="138"/>
      <c r="N49" s="138">
        <f>'実質公債費比率（分子）の構造'!O$45</f>
        <v>206</v>
      </c>
      <c r="O49" s="138"/>
      <c r="P49" s="138"/>
    </row>
    <row r="50" spans="1:16" x14ac:dyDescent="0.15">
      <c r="A50" s="138" t="s">
        <v>60</v>
      </c>
      <c r="B50" s="138" t="e">
        <f>NA()</f>
        <v>#N/A</v>
      </c>
      <c r="C50" s="138">
        <f>IF(ISNUMBER('実質公債費比率（分子）の構造'!K$53),'実質公債費比率（分子）の構造'!K$53,NA())</f>
        <v>145</v>
      </c>
      <c r="D50" s="138" t="e">
        <f>NA()</f>
        <v>#N/A</v>
      </c>
      <c r="E50" s="138" t="e">
        <f>NA()</f>
        <v>#N/A</v>
      </c>
      <c r="F50" s="138">
        <f>IF(ISNUMBER('実質公債費比率（分子）の構造'!L$53),'実質公債費比率（分子）の構造'!L$53,NA())</f>
        <v>133</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133</v>
      </c>
      <c r="M50" s="138" t="e">
        <f>NA()</f>
        <v>#N/A</v>
      </c>
      <c r="N50" s="138" t="e">
        <f>NA()</f>
        <v>#N/A</v>
      </c>
      <c r="O50" s="138">
        <f>IF(ISNUMBER('実質公債費比率（分子）の構造'!O$53),'実質公債費比率（分子）の構造'!O$53,NA())</f>
        <v>130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2292</v>
      </c>
      <c r="E56" s="137"/>
      <c r="F56" s="137"/>
      <c r="G56" s="137">
        <f>'将来負担比率（分子）の構造'!J$52</f>
        <v>2184</v>
      </c>
      <c r="H56" s="137"/>
      <c r="I56" s="137"/>
      <c r="J56" s="137">
        <f>'将来負担比率（分子）の構造'!K$52</f>
        <v>2041</v>
      </c>
      <c r="K56" s="137"/>
      <c r="L56" s="137"/>
      <c r="M56" s="137">
        <f>'将来負担比率（分子）の構造'!L$52</f>
        <v>1941</v>
      </c>
      <c r="N56" s="137"/>
      <c r="O56" s="137"/>
      <c r="P56" s="137">
        <f>'将来負担比率（分子）の構造'!M$52</f>
        <v>2221</v>
      </c>
    </row>
    <row r="57" spans="1:16" x14ac:dyDescent="0.15">
      <c r="A57" s="137" t="s">
        <v>36</v>
      </c>
      <c r="B57" s="137"/>
      <c r="C57" s="137"/>
      <c r="D57" s="137">
        <f>'将来負担比率（分子）の構造'!I$51</f>
        <v>94</v>
      </c>
      <c r="E57" s="137"/>
      <c r="F57" s="137"/>
      <c r="G57" s="137">
        <f>'将来負担比率（分子）の構造'!J$51</f>
        <v>65</v>
      </c>
      <c r="H57" s="137"/>
      <c r="I57" s="137"/>
      <c r="J57" s="137">
        <f>'将来負担比率（分子）の構造'!K$51</f>
        <v>45</v>
      </c>
      <c r="K57" s="137"/>
      <c r="L57" s="137"/>
      <c r="M57" s="137">
        <f>'将来負担比率（分子）の構造'!L$51</f>
        <v>26</v>
      </c>
      <c r="N57" s="137"/>
      <c r="O57" s="137"/>
      <c r="P57" s="137">
        <f>'将来負担比率（分子）の構造'!M$51</f>
        <v>38</v>
      </c>
    </row>
    <row r="58" spans="1:16" x14ac:dyDescent="0.15">
      <c r="A58" s="137" t="s">
        <v>35</v>
      </c>
      <c r="B58" s="137"/>
      <c r="C58" s="137"/>
      <c r="D58" s="137">
        <f>'将来負担比率（分子）の構造'!I$50</f>
        <v>2434</v>
      </c>
      <c r="E58" s="137"/>
      <c r="F58" s="137"/>
      <c r="G58" s="137">
        <f>'将来負担比率（分子）の構造'!J$50</f>
        <v>2658</v>
      </c>
      <c r="H58" s="137"/>
      <c r="I58" s="137"/>
      <c r="J58" s="137">
        <f>'将来負担比率（分子）の構造'!K$50</f>
        <v>2370</v>
      </c>
      <c r="K58" s="137"/>
      <c r="L58" s="137"/>
      <c r="M58" s="137">
        <f>'将来負担比率（分子）の構造'!L$50</f>
        <v>2153</v>
      </c>
      <c r="N58" s="137"/>
      <c r="O58" s="137"/>
      <c r="P58" s="137">
        <f>'将来負担比率（分子）の構造'!M$50</f>
        <v>2047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148</v>
      </c>
      <c r="C62" s="137"/>
      <c r="D62" s="137"/>
      <c r="E62" s="137">
        <f>'将来負担比率（分子）の構造'!J$45</f>
        <v>249</v>
      </c>
      <c r="F62" s="137"/>
      <c r="G62" s="137"/>
      <c r="H62" s="137">
        <f>'将来負担比率（分子）の構造'!K$45</f>
        <v>224</v>
      </c>
      <c r="I62" s="137"/>
      <c r="J62" s="137"/>
      <c r="K62" s="137">
        <f>'将来負担比率（分子）の構造'!L$45</f>
        <v>187</v>
      </c>
      <c r="L62" s="137"/>
      <c r="M62" s="137"/>
      <c r="N62" s="137">
        <f>'将来負担比率（分子）の構造'!M$45</f>
        <v>166</v>
      </c>
      <c r="O62" s="137"/>
      <c r="P62" s="137"/>
    </row>
    <row r="63" spans="1:16" x14ac:dyDescent="0.15">
      <c r="A63" s="137" t="s">
        <v>28</v>
      </c>
      <c r="B63" s="137">
        <f>'将来負担比率（分子）の構造'!I$44</f>
        <v>23</v>
      </c>
      <c r="C63" s="137"/>
      <c r="D63" s="137"/>
      <c r="E63" s="137">
        <f>'将来負担比率（分子）の構造'!J$44</f>
        <v>18</v>
      </c>
      <c r="F63" s="137"/>
      <c r="G63" s="137"/>
      <c r="H63" s="137">
        <f>'将来負担比率（分子）の構造'!K$44</f>
        <v>16</v>
      </c>
      <c r="I63" s="137"/>
      <c r="J63" s="137"/>
      <c r="K63" s="137">
        <f>'将来負担比率（分子）の構造'!L$44</f>
        <v>13</v>
      </c>
      <c r="L63" s="137"/>
      <c r="M63" s="137"/>
      <c r="N63" s="137">
        <f>'将来負担比率（分子）の構造'!M$44</f>
        <v>9</v>
      </c>
      <c r="O63" s="137"/>
      <c r="P63" s="137"/>
    </row>
    <row r="64" spans="1:16" x14ac:dyDescent="0.15">
      <c r="A64" s="137" t="s">
        <v>27</v>
      </c>
      <c r="B64" s="137">
        <f>'将来負担比率（分子）の構造'!I$43</f>
        <v>1526</v>
      </c>
      <c r="C64" s="137"/>
      <c r="D64" s="137"/>
      <c r="E64" s="137">
        <f>'将来負担比率（分子）の構造'!J$43</f>
        <v>1524</v>
      </c>
      <c r="F64" s="137"/>
      <c r="G64" s="137"/>
      <c r="H64" s="137">
        <f>'将来負担比率（分子）の構造'!K$43</f>
        <v>1492</v>
      </c>
      <c r="I64" s="137"/>
      <c r="J64" s="137"/>
      <c r="K64" s="137">
        <f>'将来負担比率（分子）の構造'!L$43</f>
        <v>1496</v>
      </c>
      <c r="L64" s="137"/>
      <c r="M64" s="137"/>
      <c r="N64" s="137">
        <f>'将来負担比率（分子）の構造'!M$43</f>
        <v>1605</v>
      </c>
      <c r="O64" s="137"/>
      <c r="P64" s="137"/>
    </row>
    <row r="65" spans="1:16" x14ac:dyDescent="0.15">
      <c r="A65" s="137" t="s">
        <v>26</v>
      </c>
      <c r="B65" s="137">
        <f>'将来負担比率（分子）の構造'!I$42</f>
        <v>16</v>
      </c>
      <c r="C65" s="137"/>
      <c r="D65" s="137"/>
      <c r="E65" s="137">
        <f>'将来負担比率（分子）の構造'!J$42</f>
        <v>10</v>
      </c>
      <c r="F65" s="137"/>
      <c r="G65" s="137"/>
      <c r="H65" s="137">
        <f>'将来負担比率（分子）の構造'!K$42</f>
        <v>5</v>
      </c>
      <c r="I65" s="137"/>
      <c r="J65" s="137"/>
      <c r="K65" s="137">
        <f>'将来負担比率（分子）の構造'!L$42</f>
        <v>123</v>
      </c>
      <c r="L65" s="137"/>
      <c r="M65" s="137"/>
      <c r="N65" s="137">
        <f>'将来負担比率（分子）の構造'!M$42</f>
        <v>102</v>
      </c>
      <c r="O65" s="137"/>
      <c r="P65" s="137"/>
    </row>
    <row r="66" spans="1:16" x14ac:dyDescent="0.15">
      <c r="A66" s="137" t="s">
        <v>25</v>
      </c>
      <c r="B66" s="137">
        <f>'将来負担比率（分子）の構造'!I$41</f>
        <v>2052</v>
      </c>
      <c r="C66" s="137"/>
      <c r="D66" s="137"/>
      <c r="E66" s="137">
        <f>'将来負担比率（分子）の構造'!J$41</f>
        <v>1903</v>
      </c>
      <c r="F66" s="137"/>
      <c r="G66" s="137"/>
      <c r="H66" s="137">
        <f>'将来負担比率（分子）の構造'!K$41</f>
        <v>1735</v>
      </c>
      <c r="I66" s="137"/>
      <c r="J66" s="137"/>
      <c r="K66" s="137">
        <f>'将来負担比率（分子）の構造'!L$41</f>
        <v>1605</v>
      </c>
      <c r="L66" s="137"/>
      <c r="M66" s="137"/>
      <c r="N66" s="137">
        <f>'将来負担比率（分子）の構造'!M$41</f>
        <v>1856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112610</v>
      </c>
      <c r="S5" s="671"/>
      <c r="T5" s="671"/>
      <c r="U5" s="671"/>
      <c r="V5" s="671"/>
      <c r="W5" s="671"/>
      <c r="X5" s="671"/>
      <c r="Y5" s="718"/>
      <c r="Z5" s="731">
        <v>4.2</v>
      </c>
      <c r="AA5" s="731"/>
      <c r="AB5" s="731"/>
      <c r="AC5" s="731"/>
      <c r="AD5" s="732">
        <v>112610</v>
      </c>
      <c r="AE5" s="732"/>
      <c r="AF5" s="732"/>
      <c r="AG5" s="732"/>
      <c r="AH5" s="732"/>
      <c r="AI5" s="732"/>
      <c r="AJ5" s="732"/>
      <c r="AK5" s="732"/>
      <c r="AL5" s="719">
        <v>9.1999999999999993</v>
      </c>
      <c r="AM5" s="688"/>
      <c r="AN5" s="688"/>
      <c r="AO5" s="720"/>
      <c r="AP5" s="707" t="s">
        <v>209</v>
      </c>
      <c r="AQ5" s="708"/>
      <c r="AR5" s="708"/>
      <c r="AS5" s="708"/>
      <c r="AT5" s="708"/>
      <c r="AU5" s="708"/>
      <c r="AV5" s="708"/>
      <c r="AW5" s="708"/>
      <c r="AX5" s="708"/>
      <c r="AY5" s="708"/>
      <c r="AZ5" s="708"/>
      <c r="BA5" s="708"/>
      <c r="BB5" s="708"/>
      <c r="BC5" s="708"/>
      <c r="BD5" s="708"/>
      <c r="BE5" s="708"/>
      <c r="BF5" s="709"/>
      <c r="BG5" s="620">
        <v>110239</v>
      </c>
      <c r="BH5" s="621"/>
      <c r="BI5" s="621"/>
      <c r="BJ5" s="621"/>
      <c r="BK5" s="621"/>
      <c r="BL5" s="621"/>
      <c r="BM5" s="621"/>
      <c r="BN5" s="622"/>
      <c r="BO5" s="673">
        <v>97.9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14900</v>
      </c>
      <c r="S6" s="621"/>
      <c r="T6" s="621"/>
      <c r="U6" s="621"/>
      <c r="V6" s="621"/>
      <c r="W6" s="621"/>
      <c r="X6" s="621"/>
      <c r="Y6" s="622"/>
      <c r="Z6" s="673">
        <v>0.6</v>
      </c>
      <c r="AA6" s="673"/>
      <c r="AB6" s="673"/>
      <c r="AC6" s="673"/>
      <c r="AD6" s="674">
        <v>14900</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110239</v>
      </c>
      <c r="BH6" s="621"/>
      <c r="BI6" s="621"/>
      <c r="BJ6" s="621"/>
      <c r="BK6" s="621"/>
      <c r="BL6" s="621"/>
      <c r="BM6" s="621"/>
      <c r="BN6" s="622"/>
      <c r="BO6" s="673">
        <v>97.9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35772</v>
      </c>
      <c r="CS6" s="621"/>
      <c r="CT6" s="621"/>
      <c r="CU6" s="621"/>
      <c r="CV6" s="621"/>
      <c r="CW6" s="621"/>
      <c r="CX6" s="621"/>
      <c r="CY6" s="622"/>
      <c r="CZ6" s="673">
        <v>1.4</v>
      </c>
      <c r="DA6" s="673"/>
      <c r="DB6" s="673"/>
      <c r="DC6" s="673"/>
      <c r="DD6" s="626" t="s">
        <v>210</v>
      </c>
      <c r="DE6" s="621"/>
      <c r="DF6" s="621"/>
      <c r="DG6" s="621"/>
      <c r="DH6" s="621"/>
      <c r="DI6" s="621"/>
      <c r="DJ6" s="621"/>
      <c r="DK6" s="621"/>
      <c r="DL6" s="621"/>
      <c r="DM6" s="621"/>
      <c r="DN6" s="621"/>
      <c r="DO6" s="621"/>
      <c r="DP6" s="622"/>
      <c r="DQ6" s="626">
        <v>35772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104</v>
      </c>
      <c r="S7" s="621"/>
      <c r="T7" s="621"/>
      <c r="U7" s="621"/>
      <c r="V7" s="621"/>
      <c r="W7" s="621"/>
      <c r="X7" s="621"/>
      <c r="Y7" s="622"/>
      <c r="Z7" s="673">
        <v>0</v>
      </c>
      <c r="AA7" s="673"/>
      <c r="AB7" s="673"/>
      <c r="AC7" s="673"/>
      <c r="AD7" s="674">
        <v>104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43694</v>
      </c>
      <c r="BH7" s="621"/>
      <c r="BI7" s="621"/>
      <c r="BJ7" s="621"/>
      <c r="BK7" s="621"/>
      <c r="BL7" s="621"/>
      <c r="BM7" s="621"/>
      <c r="BN7" s="622"/>
      <c r="BO7" s="673">
        <v>38.799999999999997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652505</v>
      </c>
      <c r="CS7" s="621"/>
      <c r="CT7" s="621"/>
      <c r="CU7" s="621"/>
      <c r="CV7" s="621"/>
      <c r="CW7" s="621"/>
      <c r="CX7" s="621"/>
      <c r="CY7" s="622"/>
      <c r="CZ7" s="673">
        <v>25.3</v>
      </c>
      <c r="DA7" s="673"/>
      <c r="DB7" s="673"/>
      <c r="DC7" s="673"/>
      <c r="DD7" s="626">
        <v>128217</v>
      </c>
      <c r="DE7" s="621"/>
      <c r="DF7" s="621"/>
      <c r="DG7" s="621"/>
      <c r="DH7" s="621"/>
      <c r="DI7" s="621"/>
      <c r="DJ7" s="621"/>
      <c r="DK7" s="621"/>
      <c r="DL7" s="621"/>
      <c r="DM7" s="621"/>
      <c r="DN7" s="621"/>
      <c r="DO7" s="621"/>
      <c r="DP7" s="622"/>
      <c r="DQ7" s="626">
        <v>504822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133</v>
      </c>
      <c r="S8" s="621"/>
      <c r="T8" s="621"/>
      <c r="U8" s="621"/>
      <c r="V8" s="621"/>
      <c r="W8" s="621"/>
      <c r="X8" s="621"/>
      <c r="Y8" s="622"/>
      <c r="Z8" s="673">
        <v>0</v>
      </c>
      <c r="AA8" s="673"/>
      <c r="AB8" s="673"/>
      <c r="AC8" s="673"/>
      <c r="AD8" s="674">
        <v>133</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2044</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318525</v>
      </c>
      <c r="CS8" s="621"/>
      <c r="CT8" s="621"/>
      <c r="CU8" s="621"/>
      <c r="CV8" s="621"/>
      <c r="CW8" s="621"/>
      <c r="CX8" s="621"/>
      <c r="CY8" s="622"/>
      <c r="CZ8" s="673">
        <v>12.3</v>
      </c>
      <c r="DA8" s="673"/>
      <c r="DB8" s="673"/>
      <c r="DC8" s="673"/>
      <c r="DD8" s="626" t="s">
        <v>210</v>
      </c>
      <c r="DE8" s="621"/>
      <c r="DF8" s="621"/>
      <c r="DG8" s="621"/>
      <c r="DH8" s="621"/>
      <c r="DI8" s="621"/>
      <c r="DJ8" s="621"/>
      <c r="DK8" s="621"/>
      <c r="DL8" s="621"/>
      <c r="DM8" s="621"/>
      <c r="DN8" s="621"/>
      <c r="DO8" s="621"/>
      <c r="DP8" s="622"/>
      <c r="DQ8" s="626">
        <v>190666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68</v>
      </c>
      <c r="S9" s="621"/>
      <c r="T9" s="621"/>
      <c r="U9" s="621"/>
      <c r="V9" s="621"/>
      <c r="W9" s="621"/>
      <c r="X9" s="621"/>
      <c r="Y9" s="622"/>
      <c r="Z9" s="673">
        <v>0</v>
      </c>
      <c r="AA9" s="673"/>
      <c r="AB9" s="673"/>
      <c r="AC9" s="673"/>
      <c r="AD9" s="674">
        <v>68</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29231</v>
      </c>
      <c r="BH9" s="621"/>
      <c r="BI9" s="621"/>
      <c r="BJ9" s="621"/>
      <c r="BK9" s="621"/>
      <c r="BL9" s="621"/>
      <c r="BM9" s="621"/>
      <c r="BN9" s="622"/>
      <c r="BO9" s="673">
        <v>26</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161537</v>
      </c>
      <c r="CS9" s="621"/>
      <c r="CT9" s="621"/>
      <c r="CU9" s="621"/>
      <c r="CV9" s="621"/>
      <c r="CW9" s="621"/>
      <c r="CX9" s="621"/>
      <c r="CY9" s="622"/>
      <c r="CZ9" s="673">
        <v>6.3</v>
      </c>
      <c r="DA9" s="673"/>
      <c r="DB9" s="673"/>
      <c r="DC9" s="673"/>
      <c r="DD9" s="626" t="s">
        <v>113</v>
      </c>
      <c r="DE9" s="621"/>
      <c r="DF9" s="621"/>
      <c r="DG9" s="621"/>
      <c r="DH9" s="621"/>
      <c r="DI9" s="621"/>
      <c r="DJ9" s="621"/>
      <c r="DK9" s="621"/>
      <c r="DL9" s="621"/>
      <c r="DM9" s="621"/>
      <c r="DN9" s="621"/>
      <c r="DO9" s="621"/>
      <c r="DP9" s="622"/>
      <c r="DQ9" s="626">
        <v>151132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24239</v>
      </c>
      <c r="S10" s="621"/>
      <c r="T10" s="621"/>
      <c r="U10" s="621"/>
      <c r="V10" s="621"/>
      <c r="W10" s="621"/>
      <c r="X10" s="621"/>
      <c r="Y10" s="622"/>
      <c r="Z10" s="673">
        <v>0.9</v>
      </c>
      <c r="AA10" s="673"/>
      <c r="AB10" s="673"/>
      <c r="AC10" s="673"/>
      <c r="AD10" s="674">
        <v>24239</v>
      </c>
      <c r="AE10" s="674"/>
      <c r="AF10" s="674"/>
      <c r="AG10" s="674"/>
      <c r="AH10" s="674"/>
      <c r="AI10" s="674"/>
      <c r="AJ10" s="674"/>
      <c r="AK10" s="674"/>
      <c r="AL10" s="643">
        <v>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4529</v>
      </c>
      <c r="BH10" s="621"/>
      <c r="BI10" s="621"/>
      <c r="BJ10" s="621"/>
      <c r="BK10" s="621"/>
      <c r="BL10" s="621"/>
      <c r="BM10" s="621"/>
      <c r="BN10" s="622"/>
      <c r="BO10" s="673">
        <v>4</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50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7890</v>
      </c>
      <c r="BH11" s="621"/>
      <c r="BI11" s="621"/>
      <c r="BJ11" s="621"/>
      <c r="BK11" s="621"/>
      <c r="BL11" s="621"/>
      <c r="BM11" s="621"/>
      <c r="BN11" s="622"/>
      <c r="BO11" s="673">
        <v>7</v>
      </c>
      <c r="BP11" s="673"/>
      <c r="BQ11" s="673"/>
      <c r="BR11" s="673"/>
      <c r="BS11" s="626" t="s">
        <v>113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243043</v>
      </c>
      <c r="CS11" s="621"/>
      <c r="CT11" s="621"/>
      <c r="CU11" s="621"/>
      <c r="CV11" s="621"/>
      <c r="CW11" s="621"/>
      <c r="CX11" s="621"/>
      <c r="CY11" s="622"/>
      <c r="CZ11" s="673">
        <v>9.4</v>
      </c>
      <c r="DA11" s="673"/>
      <c r="DB11" s="673"/>
      <c r="DC11" s="673"/>
      <c r="DD11" s="626">
        <v>69802</v>
      </c>
      <c r="DE11" s="621"/>
      <c r="DF11" s="621"/>
      <c r="DG11" s="621"/>
      <c r="DH11" s="621"/>
      <c r="DI11" s="621"/>
      <c r="DJ11" s="621"/>
      <c r="DK11" s="621"/>
      <c r="DL11" s="621"/>
      <c r="DM11" s="621"/>
      <c r="DN11" s="621"/>
      <c r="DO11" s="621"/>
      <c r="DP11" s="622"/>
      <c r="DQ11" s="626">
        <v>139551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58848</v>
      </c>
      <c r="BH12" s="621"/>
      <c r="BI12" s="621"/>
      <c r="BJ12" s="621"/>
      <c r="BK12" s="621"/>
      <c r="BL12" s="621"/>
      <c r="BM12" s="621"/>
      <c r="BN12" s="622"/>
      <c r="BO12" s="673">
        <v>52.3</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541187</v>
      </c>
      <c r="CS12" s="621"/>
      <c r="CT12" s="621"/>
      <c r="CU12" s="621"/>
      <c r="CV12" s="621"/>
      <c r="CW12" s="621"/>
      <c r="CX12" s="621"/>
      <c r="CY12" s="622"/>
      <c r="CZ12" s="673">
        <v>20.9</v>
      </c>
      <c r="DA12" s="673"/>
      <c r="DB12" s="673"/>
      <c r="DC12" s="673"/>
      <c r="DD12" s="626">
        <v>383489</v>
      </c>
      <c r="DE12" s="621"/>
      <c r="DF12" s="621"/>
      <c r="DG12" s="621"/>
      <c r="DH12" s="621"/>
      <c r="DI12" s="621"/>
      <c r="DJ12" s="621"/>
      <c r="DK12" s="621"/>
      <c r="DL12" s="621"/>
      <c r="DM12" s="621"/>
      <c r="DN12" s="621"/>
      <c r="DO12" s="621"/>
      <c r="DP12" s="622"/>
      <c r="DQ12" s="626">
        <v>224278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2858</v>
      </c>
      <c r="S13" s="621"/>
      <c r="T13" s="621"/>
      <c r="U13" s="621"/>
      <c r="V13" s="621"/>
      <c r="W13" s="621"/>
      <c r="X13" s="621"/>
      <c r="Y13" s="622"/>
      <c r="Z13" s="673">
        <v>0.1</v>
      </c>
      <c r="AA13" s="673"/>
      <c r="AB13" s="673"/>
      <c r="AC13" s="673"/>
      <c r="AD13" s="674">
        <v>2858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45340</v>
      </c>
      <c r="BH13" s="621"/>
      <c r="BI13" s="621"/>
      <c r="BJ13" s="621"/>
      <c r="BK13" s="621"/>
      <c r="BL13" s="621"/>
      <c r="BM13" s="621"/>
      <c r="BN13" s="622"/>
      <c r="BO13" s="673">
        <v>40.299999999999997</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199907</v>
      </c>
      <c r="CS13" s="621"/>
      <c r="CT13" s="621"/>
      <c r="CU13" s="621"/>
      <c r="CV13" s="621"/>
      <c r="CW13" s="621"/>
      <c r="CX13" s="621"/>
      <c r="CY13" s="622"/>
      <c r="CZ13" s="673">
        <v>7.7</v>
      </c>
      <c r="DA13" s="673"/>
      <c r="DB13" s="673"/>
      <c r="DC13" s="673"/>
      <c r="DD13" s="626">
        <v>142032</v>
      </c>
      <c r="DE13" s="621"/>
      <c r="DF13" s="621"/>
      <c r="DG13" s="621"/>
      <c r="DH13" s="621"/>
      <c r="DI13" s="621"/>
      <c r="DJ13" s="621"/>
      <c r="DK13" s="621"/>
      <c r="DL13" s="621"/>
      <c r="DM13" s="621"/>
      <c r="DN13" s="621"/>
      <c r="DO13" s="621"/>
      <c r="DP13" s="622"/>
      <c r="DQ13" s="626">
        <v>112288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5019</v>
      </c>
      <c r="BH14" s="621"/>
      <c r="BI14" s="621"/>
      <c r="BJ14" s="621"/>
      <c r="BK14" s="621"/>
      <c r="BL14" s="621"/>
      <c r="BM14" s="621"/>
      <c r="BN14" s="622"/>
      <c r="BO14" s="673">
        <v>4.5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63492</v>
      </c>
      <c r="CS14" s="621"/>
      <c r="CT14" s="621"/>
      <c r="CU14" s="621"/>
      <c r="CV14" s="621"/>
      <c r="CW14" s="621"/>
      <c r="CX14" s="621"/>
      <c r="CY14" s="622"/>
      <c r="CZ14" s="673">
        <v>2.5</v>
      </c>
      <c r="DA14" s="673"/>
      <c r="DB14" s="673"/>
      <c r="DC14" s="673"/>
      <c r="DD14" s="626">
        <v>295</v>
      </c>
      <c r="DE14" s="621"/>
      <c r="DF14" s="621"/>
      <c r="DG14" s="621"/>
      <c r="DH14" s="621"/>
      <c r="DI14" s="621"/>
      <c r="DJ14" s="621"/>
      <c r="DK14" s="621"/>
      <c r="DL14" s="621"/>
      <c r="DM14" s="621"/>
      <c r="DN14" s="621"/>
      <c r="DO14" s="621"/>
      <c r="DP14" s="622"/>
      <c r="DQ14" s="626">
        <v>63492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183</v>
      </c>
      <c r="S15" s="621"/>
      <c r="T15" s="621"/>
      <c r="U15" s="621"/>
      <c r="V15" s="621"/>
      <c r="W15" s="621"/>
      <c r="X15" s="621"/>
      <c r="Y15" s="622"/>
      <c r="Z15" s="673">
        <v>0</v>
      </c>
      <c r="AA15" s="673"/>
      <c r="AB15" s="673"/>
      <c r="AC15" s="673"/>
      <c r="AD15" s="674">
        <v>183</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2678</v>
      </c>
      <c r="BH15" s="621"/>
      <c r="BI15" s="621"/>
      <c r="BJ15" s="621"/>
      <c r="BK15" s="621"/>
      <c r="BL15" s="621"/>
      <c r="BM15" s="621"/>
      <c r="BN15" s="622"/>
      <c r="BO15" s="673">
        <v>2.4</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159527</v>
      </c>
      <c r="CS15" s="621"/>
      <c r="CT15" s="621"/>
      <c r="CU15" s="621"/>
      <c r="CV15" s="621"/>
      <c r="CW15" s="621"/>
      <c r="CX15" s="621"/>
      <c r="CY15" s="622"/>
      <c r="CZ15" s="673">
        <v>6.2</v>
      </c>
      <c r="DA15" s="673"/>
      <c r="DB15" s="673"/>
      <c r="DC15" s="673"/>
      <c r="DD15" s="626">
        <v>6961</v>
      </c>
      <c r="DE15" s="621"/>
      <c r="DF15" s="621"/>
      <c r="DG15" s="621"/>
      <c r="DH15" s="621"/>
      <c r="DI15" s="621"/>
      <c r="DJ15" s="621"/>
      <c r="DK15" s="621"/>
      <c r="DL15" s="621"/>
      <c r="DM15" s="621"/>
      <c r="DN15" s="621"/>
      <c r="DO15" s="621"/>
      <c r="DP15" s="622"/>
      <c r="DQ15" s="626">
        <v>150719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1221359</v>
      </c>
      <c r="S16" s="621"/>
      <c r="T16" s="621"/>
      <c r="U16" s="621"/>
      <c r="V16" s="621"/>
      <c r="W16" s="621"/>
      <c r="X16" s="621"/>
      <c r="Y16" s="622"/>
      <c r="Z16" s="673">
        <v>45.8</v>
      </c>
      <c r="AA16" s="673"/>
      <c r="AB16" s="673"/>
      <c r="AC16" s="673"/>
      <c r="AD16" s="674">
        <v>1066067</v>
      </c>
      <c r="AE16" s="674"/>
      <c r="AF16" s="674"/>
      <c r="AG16" s="674"/>
      <c r="AH16" s="674"/>
      <c r="AI16" s="674"/>
      <c r="AJ16" s="674"/>
      <c r="AK16" s="674"/>
      <c r="AL16" s="643">
        <v>86.6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1782</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1782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1066067</v>
      </c>
      <c r="S17" s="621"/>
      <c r="T17" s="621"/>
      <c r="U17" s="621"/>
      <c r="V17" s="621"/>
      <c r="W17" s="621"/>
      <c r="X17" s="621"/>
      <c r="Y17" s="622"/>
      <c r="Z17" s="673">
        <v>40</v>
      </c>
      <c r="AA17" s="673"/>
      <c r="AB17" s="673"/>
      <c r="AC17" s="673"/>
      <c r="AD17" s="674">
        <v>1066067</v>
      </c>
      <c r="AE17" s="674"/>
      <c r="AF17" s="674"/>
      <c r="AG17" s="674"/>
      <c r="AH17" s="674"/>
      <c r="AI17" s="674"/>
      <c r="AJ17" s="674"/>
      <c r="AK17" s="674"/>
      <c r="AL17" s="643">
        <v>86.6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205930</v>
      </c>
      <c r="CS17" s="621"/>
      <c r="CT17" s="621"/>
      <c r="CU17" s="621"/>
      <c r="CV17" s="621"/>
      <c r="CW17" s="621"/>
      <c r="CX17" s="621"/>
      <c r="CY17" s="622"/>
      <c r="CZ17" s="673">
        <v>8</v>
      </c>
      <c r="DA17" s="673"/>
      <c r="DB17" s="673"/>
      <c r="DC17" s="673"/>
      <c r="DD17" s="626" t="s">
        <v>113</v>
      </c>
      <c r="DE17" s="621"/>
      <c r="DF17" s="621"/>
      <c r="DG17" s="621"/>
      <c r="DH17" s="621"/>
      <c r="DI17" s="621"/>
      <c r="DJ17" s="621"/>
      <c r="DK17" s="621"/>
      <c r="DL17" s="621"/>
      <c r="DM17" s="621"/>
      <c r="DN17" s="621"/>
      <c r="DO17" s="621"/>
      <c r="DP17" s="622"/>
      <c r="DQ17" s="626">
        <v>199046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153284</v>
      </c>
      <c r="S18" s="621"/>
      <c r="T18" s="621"/>
      <c r="U18" s="621"/>
      <c r="V18" s="621"/>
      <c r="W18" s="621"/>
      <c r="X18" s="621"/>
      <c r="Y18" s="622"/>
      <c r="Z18" s="673">
        <v>5.8</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2008</v>
      </c>
      <c r="S19" s="621"/>
      <c r="T19" s="621"/>
      <c r="U19" s="621"/>
      <c r="V19" s="621"/>
      <c r="W19" s="621"/>
      <c r="X19" s="621"/>
      <c r="Y19" s="622"/>
      <c r="Z19" s="673">
        <v>0.1</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2371</v>
      </c>
      <c r="BH19" s="621"/>
      <c r="BI19" s="621"/>
      <c r="BJ19" s="621"/>
      <c r="BK19" s="621"/>
      <c r="BL19" s="621"/>
      <c r="BM19" s="621"/>
      <c r="BN19" s="622"/>
      <c r="BO19" s="673">
        <v>2.1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1376454</v>
      </c>
      <c r="S20" s="621"/>
      <c r="T20" s="621"/>
      <c r="U20" s="621"/>
      <c r="V20" s="621"/>
      <c r="W20" s="621"/>
      <c r="X20" s="621"/>
      <c r="Y20" s="622"/>
      <c r="Z20" s="673">
        <v>51.7</v>
      </c>
      <c r="AA20" s="673"/>
      <c r="AB20" s="673"/>
      <c r="AC20" s="673"/>
      <c r="AD20" s="674">
        <v>1221162</v>
      </c>
      <c r="AE20" s="674"/>
      <c r="AF20" s="674"/>
      <c r="AG20" s="674"/>
      <c r="AH20" s="674"/>
      <c r="AI20" s="674"/>
      <c r="AJ20" s="674"/>
      <c r="AK20" s="674"/>
      <c r="AL20" s="643">
        <v>99.2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2371</v>
      </c>
      <c r="BH20" s="621"/>
      <c r="BI20" s="621"/>
      <c r="BJ20" s="621"/>
      <c r="BK20" s="621"/>
      <c r="BL20" s="621"/>
      <c r="BM20" s="621"/>
      <c r="BN20" s="622"/>
      <c r="BO20" s="673">
        <v>2.1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2583257</v>
      </c>
      <c r="CS20" s="621"/>
      <c r="CT20" s="621"/>
      <c r="CU20" s="621"/>
      <c r="CV20" s="621"/>
      <c r="CW20" s="621"/>
      <c r="CX20" s="621"/>
      <c r="CY20" s="622"/>
      <c r="CZ20" s="673">
        <v>100</v>
      </c>
      <c r="DA20" s="673"/>
      <c r="DB20" s="673"/>
      <c r="DC20" s="673"/>
      <c r="DD20" s="626">
        <v>730796</v>
      </c>
      <c r="DE20" s="621"/>
      <c r="DF20" s="621"/>
      <c r="DG20" s="621"/>
      <c r="DH20" s="621"/>
      <c r="DI20" s="621"/>
      <c r="DJ20" s="621"/>
      <c r="DK20" s="621"/>
      <c r="DL20" s="621"/>
      <c r="DM20" s="621"/>
      <c r="DN20" s="621"/>
      <c r="DO20" s="621"/>
      <c r="DP20" s="622"/>
      <c r="DQ20" s="626">
        <v>1773598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2371</v>
      </c>
      <c r="BH21" s="621"/>
      <c r="BI21" s="621"/>
      <c r="BJ21" s="621"/>
      <c r="BK21" s="621"/>
      <c r="BL21" s="621"/>
      <c r="BM21" s="621"/>
      <c r="BN21" s="622"/>
      <c r="BO21" s="673">
        <v>2.1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2613</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6311</v>
      </c>
      <c r="S23" s="621"/>
      <c r="T23" s="621"/>
      <c r="U23" s="621"/>
      <c r="V23" s="621"/>
      <c r="W23" s="621"/>
      <c r="X23" s="621"/>
      <c r="Y23" s="622"/>
      <c r="Z23" s="673">
        <v>0.2</v>
      </c>
      <c r="AA23" s="673"/>
      <c r="AB23" s="673"/>
      <c r="AC23" s="673"/>
      <c r="AD23" s="674" t="s">
        <v>113</v>
      </c>
      <c r="AE23" s="674"/>
      <c r="AF23" s="674"/>
      <c r="AG23" s="674"/>
      <c r="AH23" s="674"/>
      <c r="AI23" s="674"/>
      <c r="AJ23" s="674"/>
      <c r="AK23" s="674"/>
      <c r="AL23" s="643" t="s">
        <v>113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988</v>
      </c>
      <c r="S24" s="621"/>
      <c r="T24" s="621"/>
      <c r="U24" s="621"/>
      <c r="V24" s="621"/>
      <c r="W24" s="621"/>
      <c r="X24" s="621"/>
      <c r="Y24" s="622"/>
      <c r="Z24" s="673">
        <v>0</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715741</v>
      </c>
      <c r="CS24" s="671"/>
      <c r="CT24" s="671"/>
      <c r="CU24" s="671"/>
      <c r="CV24" s="671"/>
      <c r="CW24" s="671"/>
      <c r="CX24" s="671"/>
      <c r="CY24" s="718"/>
      <c r="CZ24" s="722">
        <v>27.7</v>
      </c>
      <c r="DA24" s="723"/>
      <c r="DB24" s="723"/>
      <c r="DC24" s="724"/>
      <c r="DD24" s="717">
        <v>588617</v>
      </c>
      <c r="DE24" s="671"/>
      <c r="DF24" s="671"/>
      <c r="DG24" s="671"/>
      <c r="DH24" s="671"/>
      <c r="DI24" s="671"/>
      <c r="DJ24" s="671"/>
      <c r="DK24" s="718"/>
      <c r="DL24" s="717">
        <v>569100</v>
      </c>
      <c r="DM24" s="671"/>
      <c r="DN24" s="671"/>
      <c r="DO24" s="671"/>
      <c r="DP24" s="671"/>
      <c r="DQ24" s="671"/>
      <c r="DR24" s="671"/>
      <c r="DS24" s="671"/>
      <c r="DT24" s="671"/>
      <c r="DU24" s="671"/>
      <c r="DV24" s="718"/>
      <c r="DW24" s="719">
        <v>44.7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185828</v>
      </c>
      <c r="S25" s="621"/>
      <c r="T25" s="621"/>
      <c r="U25" s="621"/>
      <c r="V25" s="621"/>
      <c r="W25" s="621"/>
      <c r="X25" s="621"/>
      <c r="Y25" s="622"/>
      <c r="Z25" s="673">
        <v>7</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339477</v>
      </c>
      <c r="CS25" s="639"/>
      <c r="CT25" s="639"/>
      <c r="CU25" s="639"/>
      <c r="CV25" s="639"/>
      <c r="CW25" s="639"/>
      <c r="CX25" s="639"/>
      <c r="CY25" s="640"/>
      <c r="CZ25" s="623">
        <v>13.1</v>
      </c>
      <c r="DA25" s="641"/>
      <c r="DB25" s="641"/>
      <c r="DC25" s="642"/>
      <c r="DD25" s="626">
        <v>332770</v>
      </c>
      <c r="DE25" s="639"/>
      <c r="DF25" s="639"/>
      <c r="DG25" s="639"/>
      <c r="DH25" s="639"/>
      <c r="DI25" s="639"/>
      <c r="DJ25" s="639"/>
      <c r="DK25" s="640"/>
      <c r="DL25" s="626">
        <v>318947</v>
      </c>
      <c r="DM25" s="639"/>
      <c r="DN25" s="639"/>
      <c r="DO25" s="639"/>
      <c r="DP25" s="639"/>
      <c r="DQ25" s="639"/>
      <c r="DR25" s="639"/>
      <c r="DS25" s="639"/>
      <c r="DT25" s="639"/>
      <c r="DU25" s="639"/>
      <c r="DV25" s="640"/>
      <c r="DW25" s="643">
        <v>25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2208</v>
      </c>
      <c r="S26" s="621"/>
      <c r="T26" s="621"/>
      <c r="U26" s="621"/>
      <c r="V26" s="621"/>
      <c r="W26" s="621"/>
      <c r="X26" s="621"/>
      <c r="Y26" s="622"/>
      <c r="Z26" s="673">
        <v>0.1</v>
      </c>
      <c r="AA26" s="673"/>
      <c r="AB26" s="673"/>
      <c r="AC26" s="673"/>
      <c r="AD26" s="674">
        <v>2208</v>
      </c>
      <c r="AE26" s="674"/>
      <c r="AF26" s="674"/>
      <c r="AG26" s="674"/>
      <c r="AH26" s="674"/>
      <c r="AI26" s="674"/>
      <c r="AJ26" s="674"/>
      <c r="AK26" s="674"/>
      <c r="AL26" s="643">
        <v>0.2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191496</v>
      </c>
      <c r="CS26" s="621"/>
      <c r="CT26" s="621"/>
      <c r="CU26" s="621"/>
      <c r="CV26" s="621"/>
      <c r="CW26" s="621"/>
      <c r="CX26" s="621"/>
      <c r="CY26" s="622"/>
      <c r="CZ26" s="623">
        <v>7.4</v>
      </c>
      <c r="DA26" s="641"/>
      <c r="DB26" s="641"/>
      <c r="DC26" s="642"/>
      <c r="DD26" s="626">
        <v>188553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153511</v>
      </c>
      <c r="S27" s="621"/>
      <c r="T27" s="621"/>
      <c r="U27" s="621"/>
      <c r="V27" s="621"/>
      <c r="W27" s="621"/>
      <c r="X27" s="621"/>
      <c r="Y27" s="622"/>
      <c r="Z27" s="673">
        <v>5.8</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112610</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170334</v>
      </c>
      <c r="CS27" s="639"/>
      <c r="CT27" s="639"/>
      <c r="CU27" s="639"/>
      <c r="CV27" s="639"/>
      <c r="CW27" s="639"/>
      <c r="CX27" s="639"/>
      <c r="CY27" s="640"/>
      <c r="CZ27" s="623">
        <v>6.6</v>
      </c>
      <c r="DA27" s="641"/>
      <c r="DB27" s="641"/>
      <c r="DC27" s="642"/>
      <c r="DD27" s="626">
        <v>56801</v>
      </c>
      <c r="DE27" s="639"/>
      <c r="DF27" s="639"/>
      <c r="DG27" s="639"/>
      <c r="DH27" s="639"/>
      <c r="DI27" s="639"/>
      <c r="DJ27" s="639"/>
      <c r="DK27" s="640"/>
      <c r="DL27" s="626">
        <v>51107</v>
      </c>
      <c r="DM27" s="639"/>
      <c r="DN27" s="639"/>
      <c r="DO27" s="639"/>
      <c r="DP27" s="639"/>
      <c r="DQ27" s="639"/>
      <c r="DR27" s="639"/>
      <c r="DS27" s="639"/>
      <c r="DT27" s="639"/>
      <c r="DU27" s="639"/>
      <c r="DV27" s="640"/>
      <c r="DW27" s="643">
        <v>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26169</v>
      </c>
      <c r="S28" s="621"/>
      <c r="T28" s="621"/>
      <c r="U28" s="621"/>
      <c r="V28" s="621"/>
      <c r="W28" s="621"/>
      <c r="X28" s="621"/>
      <c r="Y28" s="622"/>
      <c r="Z28" s="673">
        <v>1</v>
      </c>
      <c r="AA28" s="673"/>
      <c r="AB28" s="673"/>
      <c r="AC28" s="673"/>
      <c r="AD28" s="674">
        <v>6786</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205930</v>
      </c>
      <c r="CS28" s="621"/>
      <c r="CT28" s="621"/>
      <c r="CU28" s="621"/>
      <c r="CV28" s="621"/>
      <c r="CW28" s="621"/>
      <c r="CX28" s="621"/>
      <c r="CY28" s="622"/>
      <c r="CZ28" s="623">
        <v>8</v>
      </c>
      <c r="DA28" s="641"/>
      <c r="DB28" s="641"/>
      <c r="DC28" s="642"/>
      <c r="DD28" s="626">
        <v>199046</v>
      </c>
      <c r="DE28" s="621"/>
      <c r="DF28" s="621"/>
      <c r="DG28" s="621"/>
      <c r="DH28" s="621"/>
      <c r="DI28" s="621"/>
      <c r="DJ28" s="621"/>
      <c r="DK28" s="622"/>
      <c r="DL28" s="626">
        <v>199046</v>
      </c>
      <c r="DM28" s="621"/>
      <c r="DN28" s="621"/>
      <c r="DO28" s="621"/>
      <c r="DP28" s="621"/>
      <c r="DQ28" s="621"/>
      <c r="DR28" s="621"/>
      <c r="DS28" s="621"/>
      <c r="DT28" s="621"/>
      <c r="DU28" s="621"/>
      <c r="DV28" s="622"/>
      <c r="DW28" s="643">
        <v>15.6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13840</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205930</v>
      </c>
      <c r="CS29" s="639"/>
      <c r="CT29" s="639"/>
      <c r="CU29" s="639"/>
      <c r="CV29" s="639"/>
      <c r="CW29" s="639"/>
      <c r="CX29" s="639"/>
      <c r="CY29" s="640"/>
      <c r="CZ29" s="623">
        <v>8</v>
      </c>
      <c r="DA29" s="641"/>
      <c r="DB29" s="641"/>
      <c r="DC29" s="642"/>
      <c r="DD29" s="626">
        <v>199046</v>
      </c>
      <c r="DE29" s="639"/>
      <c r="DF29" s="639"/>
      <c r="DG29" s="639"/>
      <c r="DH29" s="639"/>
      <c r="DI29" s="639"/>
      <c r="DJ29" s="639"/>
      <c r="DK29" s="640"/>
      <c r="DL29" s="626">
        <v>199046</v>
      </c>
      <c r="DM29" s="639"/>
      <c r="DN29" s="639"/>
      <c r="DO29" s="639"/>
      <c r="DP29" s="639"/>
      <c r="DQ29" s="639"/>
      <c r="DR29" s="639"/>
      <c r="DS29" s="639"/>
      <c r="DT29" s="639"/>
      <c r="DU29" s="639"/>
      <c r="DV29" s="640"/>
      <c r="DW29" s="643">
        <v>15.6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315398</v>
      </c>
      <c r="S30" s="621"/>
      <c r="T30" s="621"/>
      <c r="U30" s="621"/>
      <c r="V30" s="621"/>
      <c r="W30" s="621"/>
      <c r="X30" s="621"/>
      <c r="Y30" s="622"/>
      <c r="Z30" s="673">
        <v>11.8</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96.8</v>
      </c>
      <c r="BN30" s="687"/>
      <c r="BO30" s="687"/>
      <c r="BP30" s="687"/>
      <c r="BQ30" s="689"/>
      <c r="BR30" s="686">
        <v>99</v>
      </c>
      <c r="BS30" s="687"/>
      <c r="BT30" s="687"/>
      <c r="BU30" s="687"/>
      <c r="BV30" s="687"/>
      <c r="BW30" s="687"/>
      <c r="BX30" s="688">
        <v>97</v>
      </c>
      <c r="BY30" s="687"/>
      <c r="BZ30" s="687"/>
      <c r="CA30" s="687"/>
      <c r="CB30" s="689"/>
      <c r="CD30" s="692"/>
      <c r="CE30" s="693"/>
      <c r="CF30" s="657" t="s">
        <v>292</v>
      </c>
      <c r="CG30" s="654"/>
      <c r="CH30" s="654"/>
      <c r="CI30" s="654"/>
      <c r="CJ30" s="654"/>
      <c r="CK30" s="654"/>
      <c r="CL30" s="654"/>
      <c r="CM30" s="654"/>
      <c r="CN30" s="654"/>
      <c r="CO30" s="654"/>
      <c r="CP30" s="654"/>
      <c r="CQ30" s="655"/>
      <c r="CR30" s="620">
        <v>191694</v>
      </c>
      <c r="CS30" s="621"/>
      <c r="CT30" s="621"/>
      <c r="CU30" s="621"/>
      <c r="CV30" s="621"/>
      <c r="CW30" s="621"/>
      <c r="CX30" s="621"/>
      <c r="CY30" s="622"/>
      <c r="CZ30" s="623">
        <v>7.4</v>
      </c>
      <c r="DA30" s="641"/>
      <c r="DB30" s="641"/>
      <c r="DC30" s="642"/>
      <c r="DD30" s="626">
        <v>184810</v>
      </c>
      <c r="DE30" s="621"/>
      <c r="DF30" s="621"/>
      <c r="DG30" s="621"/>
      <c r="DH30" s="621"/>
      <c r="DI30" s="621"/>
      <c r="DJ30" s="621"/>
      <c r="DK30" s="622"/>
      <c r="DL30" s="626">
        <v>184810</v>
      </c>
      <c r="DM30" s="621"/>
      <c r="DN30" s="621"/>
      <c r="DO30" s="621"/>
      <c r="DP30" s="621"/>
      <c r="DQ30" s="621"/>
      <c r="DR30" s="621"/>
      <c r="DS30" s="621"/>
      <c r="DT30" s="621"/>
      <c r="DU30" s="621"/>
      <c r="DV30" s="622"/>
      <c r="DW30" s="643">
        <v>14.5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46441</v>
      </c>
      <c r="S31" s="621"/>
      <c r="T31" s="621"/>
      <c r="U31" s="621"/>
      <c r="V31" s="621"/>
      <c r="W31" s="621"/>
      <c r="X31" s="621"/>
      <c r="Y31" s="622"/>
      <c r="Z31" s="673">
        <v>1.7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99.7</v>
      </c>
      <c r="BH31" s="639"/>
      <c r="BI31" s="639"/>
      <c r="BJ31" s="639"/>
      <c r="BK31" s="639"/>
      <c r="BL31" s="639"/>
      <c r="BM31" s="675">
        <v>97.5</v>
      </c>
      <c r="BN31" s="685"/>
      <c r="BO31" s="685"/>
      <c r="BP31" s="685"/>
      <c r="BQ31" s="649"/>
      <c r="BR31" s="684">
        <v>99.6</v>
      </c>
      <c r="BS31" s="639"/>
      <c r="BT31" s="639"/>
      <c r="BU31" s="639"/>
      <c r="BV31" s="639"/>
      <c r="BW31" s="639"/>
      <c r="BX31" s="675">
        <v>97.4</v>
      </c>
      <c r="BY31" s="685"/>
      <c r="BZ31" s="685"/>
      <c r="CA31" s="685"/>
      <c r="CB31" s="649"/>
      <c r="CD31" s="692"/>
      <c r="CE31" s="693"/>
      <c r="CF31" s="657" t="s">
        <v>296</v>
      </c>
      <c r="CG31" s="654"/>
      <c r="CH31" s="654"/>
      <c r="CI31" s="654"/>
      <c r="CJ31" s="654"/>
      <c r="CK31" s="654"/>
      <c r="CL31" s="654"/>
      <c r="CM31" s="654"/>
      <c r="CN31" s="654"/>
      <c r="CO31" s="654"/>
      <c r="CP31" s="654"/>
      <c r="CQ31" s="655"/>
      <c r="CR31" s="620">
        <v>14236</v>
      </c>
      <c r="CS31" s="639"/>
      <c r="CT31" s="639"/>
      <c r="CU31" s="639"/>
      <c r="CV31" s="639"/>
      <c r="CW31" s="639"/>
      <c r="CX31" s="639"/>
      <c r="CY31" s="640"/>
      <c r="CZ31" s="623">
        <v>0.6</v>
      </c>
      <c r="DA31" s="641"/>
      <c r="DB31" s="641"/>
      <c r="DC31" s="642"/>
      <c r="DD31" s="626">
        <v>14236</v>
      </c>
      <c r="DE31" s="639"/>
      <c r="DF31" s="639"/>
      <c r="DG31" s="639"/>
      <c r="DH31" s="639"/>
      <c r="DI31" s="639"/>
      <c r="DJ31" s="639"/>
      <c r="DK31" s="640"/>
      <c r="DL31" s="626">
        <v>14236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92225</v>
      </c>
      <c r="S32" s="621"/>
      <c r="T32" s="621"/>
      <c r="U32" s="621"/>
      <c r="V32" s="621"/>
      <c r="W32" s="621"/>
      <c r="X32" s="621"/>
      <c r="Y32" s="622"/>
      <c r="Z32" s="673">
        <v>3.5</v>
      </c>
      <c r="AA32" s="673"/>
      <c r="AB32" s="673"/>
      <c r="AC32" s="673"/>
      <c r="AD32" s="674">
        <v>380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98.1</v>
      </c>
      <c r="BH32" s="605"/>
      <c r="BI32" s="605"/>
      <c r="BJ32" s="605"/>
      <c r="BK32" s="605"/>
      <c r="BL32" s="605"/>
      <c r="BM32" s="668">
        <v>94.7</v>
      </c>
      <c r="BN32" s="605"/>
      <c r="BO32" s="605"/>
      <c r="BP32" s="605"/>
      <c r="BQ32" s="662"/>
      <c r="BR32" s="683">
        <v>98.1</v>
      </c>
      <c r="BS32" s="605"/>
      <c r="BT32" s="605"/>
      <c r="BU32" s="605"/>
      <c r="BV32" s="605"/>
      <c r="BW32" s="605"/>
      <c r="BX32" s="668">
        <v>95.2</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442869</v>
      </c>
      <c r="S33" s="621"/>
      <c r="T33" s="621"/>
      <c r="U33" s="621"/>
      <c r="V33" s="621"/>
      <c r="W33" s="621"/>
      <c r="X33" s="621"/>
      <c r="Y33" s="622"/>
      <c r="Z33" s="673">
        <v>16.600000000000001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1134938</v>
      </c>
      <c r="CS33" s="639"/>
      <c r="CT33" s="639"/>
      <c r="CU33" s="639"/>
      <c r="CV33" s="639"/>
      <c r="CW33" s="639"/>
      <c r="CX33" s="639"/>
      <c r="CY33" s="640"/>
      <c r="CZ33" s="623">
        <v>43.9</v>
      </c>
      <c r="DA33" s="641"/>
      <c r="DB33" s="641"/>
      <c r="DC33" s="642"/>
      <c r="DD33" s="626">
        <v>995536</v>
      </c>
      <c r="DE33" s="639"/>
      <c r="DF33" s="639"/>
      <c r="DG33" s="639"/>
      <c r="DH33" s="639"/>
      <c r="DI33" s="639"/>
      <c r="DJ33" s="639"/>
      <c r="DK33" s="640"/>
      <c r="DL33" s="626">
        <v>554022</v>
      </c>
      <c r="DM33" s="639"/>
      <c r="DN33" s="639"/>
      <c r="DO33" s="639"/>
      <c r="DP33" s="639"/>
      <c r="DQ33" s="639"/>
      <c r="DR33" s="639"/>
      <c r="DS33" s="639"/>
      <c r="DT33" s="639"/>
      <c r="DU33" s="639"/>
      <c r="DV33" s="640"/>
      <c r="DW33" s="643">
        <v>43.5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443597</v>
      </c>
      <c r="CS34" s="621"/>
      <c r="CT34" s="621"/>
      <c r="CU34" s="621"/>
      <c r="CV34" s="621"/>
      <c r="CW34" s="621"/>
      <c r="CX34" s="621"/>
      <c r="CY34" s="622"/>
      <c r="CZ34" s="623">
        <v>17.2</v>
      </c>
      <c r="DA34" s="641"/>
      <c r="DB34" s="641"/>
      <c r="DC34" s="642"/>
      <c r="DD34" s="626">
        <v>392198</v>
      </c>
      <c r="DE34" s="621"/>
      <c r="DF34" s="621"/>
      <c r="DG34" s="621"/>
      <c r="DH34" s="621"/>
      <c r="DI34" s="621"/>
      <c r="DJ34" s="621"/>
      <c r="DK34" s="622"/>
      <c r="DL34" s="626">
        <v>221934</v>
      </c>
      <c r="DM34" s="621"/>
      <c r="DN34" s="621"/>
      <c r="DO34" s="621"/>
      <c r="DP34" s="621"/>
      <c r="DQ34" s="621"/>
      <c r="DR34" s="621"/>
      <c r="DS34" s="621"/>
      <c r="DT34" s="621"/>
      <c r="DU34" s="621"/>
      <c r="DV34" s="622"/>
      <c r="DW34" s="643">
        <v>17.399999999999999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43269</v>
      </c>
      <c r="S35" s="621"/>
      <c r="T35" s="621"/>
      <c r="U35" s="621"/>
      <c r="V35" s="621"/>
      <c r="W35" s="621"/>
      <c r="X35" s="621"/>
      <c r="Y35" s="622"/>
      <c r="Z35" s="673">
        <v>1.6</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261841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3195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40784</v>
      </c>
      <c r="CS35" s="639"/>
      <c r="CT35" s="639"/>
      <c r="CU35" s="639"/>
      <c r="CV35" s="639"/>
      <c r="CW35" s="639"/>
      <c r="CX35" s="639"/>
      <c r="CY35" s="640"/>
      <c r="CZ35" s="623">
        <v>1.6</v>
      </c>
      <c r="DA35" s="641"/>
      <c r="DB35" s="641"/>
      <c r="DC35" s="642"/>
      <c r="DD35" s="626">
        <v>37862</v>
      </c>
      <c r="DE35" s="639"/>
      <c r="DF35" s="639"/>
      <c r="DG35" s="639"/>
      <c r="DH35" s="639"/>
      <c r="DI35" s="639"/>
      <c r="DJ35" s="639"/>
      <c r="DK35" s="640"/>
      <c r="DL35" s="626">
        <v>37309</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2664855</v>
      </c>
      <c r="S36" s="661"/>
      <c r="T36" s="661"/>
      <c r="U36" s="661"/>
      <c r="V36" s="661"/>
      <c r="W36" s="661"/>
      <c r="X36" s="661"/>
      <c r="Y36" s="664"/>
      <c r="Z36" s="665">
        <v>100</v>
      </c>
      <c r="AA36" s="665"/>
      <c r="AB36" s="665"/>
      <c r="AC36" s="665"/>
      <c r="AD36" s="666">
        <v>1230536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95347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-6021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206991</v>
      </c>
      <c r="CS36" s="621"/>
      <c r="CT36" s="621"/>
      <c r="CU36" s="621"/>
      <c r="CV36" s="621"/>
      <c r="CW36" s="621"/>
      <c r="CX36" s="621"/>
      <c r="CY36" s="622"/>
      <c r="CZ36" s="623">
        <v>8</v>
      </c>
      <c r="DA36" s="641"/>
      <c r="DB36" s="641"/>
      <c r="DC36" s="642"/>
      <c r="DD36" s="626">
        <v>146040</v>
      </c>
      <c r="DE36" s="621"/>
      <c r="DF36" s="621"/>
      <c r="DG36" s="621"/>
      <c r="DH36" s="621"/>
      <c r="DI36" s="621"/>
      <c r="DJ36" s="621"/>
      <c r="DK36" s="622"/>
      <c r="DL36" s="626">
        <v>123004</v>
      </c>
      <c r="DM36" s="621"/>
      <c r="DN36" s="621"/>
      <c r="DO36" s="621"/>
      <c r="DP36" s="621"/>
      <c r="DQ36" s="621"/>
      <c r="DR36" s="621"/>
      <c r="DS36" s="621"/>
      <c r="DT36" s="621"/>
      <c r="DU36" s="621"/>
      <c r="DV36" s="622"/>
      <c r="DW36" s="643">
        <v>9.6999999999999993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54846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245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62978</v>
      </c>
      <c r="CS37" s="639"/>
      <c r="CT37" s="639"/>
      <c r="CU37" s="639"/>
      <c r="CV37" s="639"/>
      <c r="CW37" s="639"/>
      <c r="CX37" s="639"/>
      <c r="CY37" s="640"/>
      <c r="CZ37" s="623">
        <v>2.4</v>
      </c>
      <c r="DA37" s="641"/>
      <c r="DB37" s="641"/>
      <c r="DC37" s="642"/>
      <c r="DD37" s="626">
        <v>62978</v>
      </c>
      <c r="DE37" s="639"/>
      <c r="DF37" s="639"/>
      <c r="DG37" s="639"/>
      <c r="DH37" s="639"/>
      <c r="DI37" s="639"/>
      <c r="DJ37" s="639"/>
      <c r="DK37" s="640"/>
      <c r="DL37" s="626">
        <v>60221</v>
      </c>
      <c r="DM37" s="639"/>
      <c r="DN37" s="639"/>
      <c r="DO37" s="639"/>
      <c r="DP37" s="639"/>
      <c r="DQ37" s="639"/>
      <c r="DR37" s="639"/>
      <c r="DS37" s="639"/>
      <c r="DT37" s="639"/>
      <c r="DU37" s="639"/>
      <c r="DV37" s="640"/>
      <c r="DW37" s="643">
        <v>4.7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431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261841</v>
      </c>
      <c r="CS38" s="621"/>
      <c r="CT38" s="621"/>
      <c r="CU38" s="621"/>
      <c r="CV38" s="621"/>
      <c r="CW38" s="621"/>
      <c r="CX38" s="621"/>
      <c r="CY38" s="622"/>
      <c r="CZ38" s="623">
        <v>10.1</v>
      </c>
      <c r="DA38" s="641"/>
      <c r="DB38" s="641"/>
      <c r="DC38" s="642"/>
      <c r="DD38" s="626">
        <v>248548</v>
      </c>
      <c r="DE38" s="621"/>
      <c r="DF38" s="621"/>
      <c r="DG38" s="621"/>
      <c r="DH38" s="621"/>
      <c r="DI38" s="621"/>
      <c r="DJ38" s="621"/>
      <c r="DK38" s="622"/>
      <c r="DL38" s="626">
        <v>171775</v>
      </c>
      <c r="DM38" s="621"/>
      <c r="DN38" s="621"/>
      <c r="DO38" s="621"/>
      <c r="DP38" s="621"/>
      <c r="DQ38" s="621"/>
      <c r="DR38" s="621"/>
      <c r="DS38" s="621"/>
      <c r="DT38" s="621"/>
      <c r="DU38" s="621"/>
      <c r="DV38" s="622"/>
      <c r="DW38" s="643">
        <v>13.5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172535</v>
      </c>
      <c r="CS39" s="639"/>
      <c r="CT39" s="639"/>
      <c r="CU39" s="639"/>
      <c r="CV39" s="639"/>
      <c r="CW39" s="639"/>
      <c r="CX39" s="639"/>
      <c r="CY39" s="640"/>
      <c r="CZ39" s="623">
        <v>6.7</v>
      </c>
      <c r="DA39" s="641"/>
      <c r="DB39" s="641"/>
      <c r="DC39" s="642"/>
      <c r="DD39" s="626">
        <v>167988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31775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9190</v>
      </c>
      <c r="CS40" s="621"/>
      <c r="CT40" s="621"/>
      <c r="CU40" s="621"/>
      <c r="CV40" s="621"/>
      <c r="CW40" s="621"/>
      <c r="CX40" s="621"/>
      <c r="CY40" s="622"/>
      <c r="CZ40" s="623">
        <v>0.4</v>
      </c>
      <c r="DA40" s="641"/>
      <c r="DB40" s="641"/>
      <c r="DC40" s="642"/>
      <c r="DD40" s="626">
        <v>2900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79873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732578</v>
      </c>
      <c r="CS42" s="621"/>
      <c r="CT42" s="621"/>
      <c r="CU42" s="621"/>
      <c r="CV42" s="621"/>
      <c r="CW42" s="621"/>
      <c r="CX42" s="621"/>
      <c r="CY42" s="622"/>
      <c r="CZ42" s="623">
        <v>28.4</v>
      </c>
      <c r="DA42" s="624"/>
      <c r="DB42" s="624"/>
      <c r="DC42" s="625"/>
      <c r="DD42" s="626">
        <v>189445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21285</v>
      </c>
      <c r="CS43" s="639"/>
      <c r="CT43" s="639"/>
      <c r="CU43" s="639"/>
      <c r="CV43" s="639"/>
      <c r="CW43" s="639"/>
      <c r="CX43" s="639"/>
      <c r="CY43" s="640"/>
      <c r="CZ43" s="623">
        <v>0.8</v>
      </c>
      <c r="DA43" s="641"/>
      <c r="DB43" s="641"/>
      <c r="DC43" s="642"/>
      <c r="DD43" s="626">
        <v>21285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730796</v>
      </c>
      <c r="CS44" s="621"/>
      <c r="CT44" s="621"/>
      <c r="CU44" s="621"/>
      <c r="CV44" s="621"/>
      <c r="CW44" s="621"/>
      <c r="CX44" s="621"/>
      <c r="CY44" s="622"/>
      <c r="CZ44" s="623">
        <v>28.3</v>
      </c>
      <c r="DA44" s="624"/>
      <c r="DB44" s="624"/>
      <c r="DC44" s="625"/>
      <c r="DD44" s="626">
        <v>187663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101602</v>
      </c>
      <c r="CS45" s="639"/>
      <c r="CT45" s="639"/>
      <c r="CU45" s="639"/>
      <c r="CV45" s="639"/>
      <c r="CW45" s="639"/>
      <c r="CX45" s="639"/>
      <c r="CY45" s="640"/>
      <c r="CZ45" s="623">
        <v>3.9</v>
      </c>
      <c r="DA45" s="641"/>
      <c r="DB45" s="641"/>
      <c r="DC45" s="642"/>
      <c r="DD45" s="626">
        <v>30539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619690</v>
      </c>
      <c r="CS46" s="621"/>
      <c r="CT46" s="621"/>
      <c r="CU46" s="621"/>
      <c r="CV46" s="621"/>
      <c r="CW46" s="621"/>
      <c r="CX46" s="621"/>
      <c r="CY46" s="622"/>
      <c r="CZ46" s="623">
        <v>24</v>
      </c>
      <c r="DA46" s="624"/>
      <c r="DB46" s="624"/>
      <c r="DC46" s="625"/>
      <c r="DD46" s="626">
        <v>156020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1782</v>
      </c>
      <c r="CS47" s="639"/>
      <c r="CT47" s="639"/>
      <c r="CU47" s="639"/>
      <c r="CV47" s="639"/>
      <c r="CW47" s="639"/>
      <c r="CX47" s="639"/>
      <c r="CY47" s="640"/>
      <c r="CZ47" s="623">
        <v>0.1</v>
      </c>
      <c r="DA47" s="641"/>
      <c r="DB47" s="641"/>
      <c r="DC47" s="642"/>
      <c r="DD47" s="626">
        <v>1782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2583257</v>
      </c>
      <c r="CS49" s="605"/>
      <c r="CT49" s="605"/>
      <c r="CU49" s="605"/>
      <c r="CV49" s="605"/>
      <c r="CW49" s="605"/>
      <c r="CX49" s="605"/>
      <c r="CY49" s="606"/>
      <c r="CZ49" s="607">
        <v>100</v>
      </c>
      <c r="DA49" s="608"/>
      <c r="DB49" s="608"/>
      <c r="DC49" s="609"/>
      <c r="DD49" s="610">
        <v>1773598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f>ROUND(2664855/1000,0)</f>
        <v>2665</v>
      </c>
      <c r="R7" s="1134"/>
      <c r="S7" s="1134"/>
      <c r="T7" s="1134"/>
      <c r="U7" s="1134"/>
      <c r="V7" s="1134">
        <f>ROUND(2583257/1000,0)</f>
        <v>2583</v>
      </c>
      <c r="W7" s="1134"/>
      <c r="X7" s="1134"/>
      <c r="Y7" s="1134"/>
      <c r="Z7" s="1134"/>
      <c r="AA7" s="1134">
        <f>Q7-V7</f>
        <v>82</v>
      </c>
      <c r="AB7" s="1134"/>
      <c r="AC7" s="1134"/>
      <c r="AD7" s="1134"/>
      <c r="AE7" s="1135"/>
      <c r="AF7" s="1136">
        <v>71</v>
      </c>
      <c r="AG7" s="1137"/>
      <c r="AH7" s="1137"/>
      <c r="AI7" s="1137"/>
      <c r="AJ7" s="1138"/>
      <c r="AK7" s="1120">
        <f>ROUND(315398/1000,0)</f>
        <v>315</v>
      </c>
      <c r="AL7" s="1121"/>
      <c r="AM7" s="1121"/>
      <c r="AN7" s="1121"/>
      <c r="AO7" s="1121"/>
      <c r="AP7" s="1121">
        <f>ROUND(1855959/1000,0)</f>
        <v>1856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f>ROUND(-2452767/10^6,0)</f>
        <v>-2</v>
      </c>
      <c r="CI7" s="1118"/>
      <c r="CJ7" s="1118"/>
      <c r="CK7" s="1118"/>
      <c r="CL7" s="1119"/>
      <c r="CM7" s="1117">
        <f>ROUND(32935981/10^6,0)</f>
        <v>33</v>
      </c>
      <c r="CN7" s="1118"/>
      <c r="CO7" s="1118"/>
      <c r="CP7" s="1118"/>
      <c r="CQ7" s="1119"/>
      <c r="CR7" s="1117">
        <f>ROUND(10000/1000,0)</f>
        <v>10</v>
      </c>
      <c r="CS7" s="1118"/>
      <c r="CT7" s="1118"/>
      <c r="CU7" s="1118"/>
      <c r="CV7" s="1119"/>
      <c r="CW7" s="1117" t="s">
        <v>486</v>
      </c>
      <c r="CX7" s="1118"/>
      <c r="CY7" s="1118"/>
      <c r="CZ7" s="1118"/>
      <c r="DA7" s="1119"/>
      <c r="DB7" s="1117" t="s">
        <v>486</v>
      </c>
      <c r="DC7" s="1118"/>
      <c r="DD7" s="1118"/>
      <c r="DE7" s="1118"/>
      <c r="DF7" s="1119"/>
      <c r="DG7" s="1117" t="s">
        <v>486</v>
      </c>
      <c r="DH7" s="1118"/>
      <c r="DI7" s="1118"/>
      <c r="DJ7" s="1118"/>
      <c r="DK7" s="1119"/>
      <c r="DL7" s="1117" t="s">
        <v>486</v>
      </c>
      <c r="DM7" s="1118"/>
      <c r="DN7" s="1118"/>
      <c r="DO7" s="1118"/>
      <c r="DP7" s="1119"/>
      <c r="DQ7" s="1117" t="s">
        <v>486</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Q7</f>
        <v>2665</v>
      </c>
      <c r="R23" s="1098"/>
      <c r="S23" s="1098"/>
      <c r="T23" s="1098"/>
      <c r="U23" s="1098"/>
      <c r="V23" s="1098">
        <f t="shared" ref="V23" si="0">V7</f>
        <v>2583</v>
      </c>
      <c r="W23" s="1098"/>
      <c r="X23" s="1098"/>
      <c r="Y23" s="1098"/>
      <c r="Z23" s="1098"/>
      <c r="AA23" s="1098">
        <f t="shared" ref="AA23" si="1">AA7</f>
        <v>82</v>
      </c>
      <c r="AB23" s="1098"/>
      <c r="AC23" s="1098"/>
      <c r="AD23" s="1098"/>
      <c r="AE23" s="1099"/>
      <c r="AF23" s="1100">
        <v>71</v>
      </c>
      <c r="AG23" s="1098"/>
      <c r="AH23" s="1098"/>
      <c r="AI23" s="1098"/>
      <c r="AJ23" s="1101"/>
      <c r="AK23" s="1102"/>
      <c r="AL23" s="1103"/>
      <c r="AM23" s="1103"/>
      <c r="AN23" s="1103"/>
      <c r="AO23" s="1103"/>
      <c r="AP23" s="1098">
        <f t="shared" ref="AP23" si="2">AP7</f>
        <v>1856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f>ROUND(243425/1000,0)</f>
        <v>243</v>
      </c>
      <c r="R28" s="1083"/>
      <c r="S28" s="1083"/>
      <c r="T28" s="1083"/>
      <c r="U28" s="1083"/>
      <c r="V28" s="1083">
        <f>ROUND(240230/1000,9)</f>
        <v>240.23</v>
      </c>
      <c r="W28" s="1083"/>
      <c r="X28" s="1083"/>
      <c r="Y28" s="1083"/>
      <c r="Z28" s="1083"/>
      <c r="AA28" s="1083">
        <f>Q28-V28</f>
        <v>2.7700000000000102</v>
      </c>
      <c r="AB28" s="1083"/>
      <c r="AC28" s="1083"/>
      <c r="AD28" s="1083"/>
      <c r="AE28" s="1084"/>
      <c r="AF28" s="1085">
        <v>3</v>
      </c>
      <c r="AG28" s="1083"/>
      <c r="AH28" s="1083"/>
      <c r="AI28" s="1083"/>
      <c r="AJ28" s="1086"/>
      <c r="AK28" s="1087">
        <f>ROUND(31775/1000,0)</f>
        <v>32</v>
      </c>
      <c r="AL28" s="1075"/>
      <c r="AM28" s="1075"/>
      <c r="AN28" s="1075"/>
      <c r="AO28" s="1075"/>
      <c r="AP28" s="1075" t="s">
        <v>486</v>
      </c>
      <c r="AQ28" s="1075"/>
      <c r="AR28" s="1075"/>
      <c r="AS28" s="1075"/>
      <c r="AT28" s="1075"/>
      <c r="AU28" s="1075" t="s">
        <v>486</v>
      </c>
      <c r="AV28" s="1075"/>
      <c r="AW28" s="1075"/>
      <c r="AX28" s="1075"/>
      <c r="AY28" s="1075"/>
      <c r="AZ28" s="1076" t="s">
        <v>486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f>ROUND(247787/1000,0)</f>
        <v>248</v>
      </c>
      <c r="R29" s="1073"/>
      <c r="S29" s="1073"/>
      <c r="T29" s="1073"/>
      <c r="U29" s="1073"/>
      <c r="V29" s="1073">
        <f>ROUND(246954/1000,0)</f>
        <v>247</v>
      </c>
      <c r="W29" s="1073"/>
      <c r="X29" s="1073"/>
      <c r="Y29" s="1073"/>
      <c r="Z29" s="1073"/>
      <c r="AA29" s="1073">
        <f t="shared" ref="AA29:AA32" si="3">Q29-V29</f>
        <v>1</v>
      </c>
      <c r="AB29" s="1073"/>
      <c r="AC29" s="1073"/>
      <c r="AD29" s="1073"/>
      <c r="AE29" s="1074"/>
      <c r="AF29" s="1048">
        <v>1</v>
      </c>
      <c r="AG29" s="1049"/>
      <c r="AH29" s="1049"/>
      <c r="AI29" s="1049"/>
      <c r="AJ29" s="1050"/>
      <c r="AK29" s="1009">
        <f>ROUND(51755/1000,0)</f>
        <v>52</v>
      </c>
      <c r="AL29" s="1000"/>
      <c r="AM29" s="1000"/>
      <c r="AN29" s="1000"/>
      <c r="AO29" s="1000"/>
      <c r="AP29" s="1000" t="s">
        <v>486</v>
      </c>
      <c r="AQ29" s="1000"/>
      <c r="AR29" s="1000"/>
      <c r="AS29" s="1000"/>
      <c r="AT29" s="1000"/>
      <c r="AU29" s="1000" t="s">
        <v>486</v>
      </c>
      <c r="AV29" s="1000"/>
      <c r="AW29" s="1000"/>
      <c r="AX29" s="1000"/>
      <c r="AY29" s="1000"/>
      <c r="AZ29" s="1071" t="s">
        <v>486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f>ROUND(16197/1000,0)</f>
        <v>16</v>
      </c>
      <c r="R30" s="1073"/>
      <c r="S30" s="1073"/>
      <c r="T30" s="1073"/>
      <c r="U30" s="1073"/>
      <c r="V30" s="1073">
        <f>ROUND(16022/1000,0)</f>
        <v>16</v>
      </c>
      <c r="W30" s="1073"/>
      <c r="X30" s="1073"/>
      <c r="Y30" s="1073"/>
      <c r="Z30" s="1073"/>
      <c r="AA30" s="1073">
        <f t="shared" si="3"/>
        <v>0</v>
      </c>
      <c r="AB30" s="1073"/>
      <c r="AC30" s="1073"/>
      <c r="AD30" s="1073"/>
      <c r="AE30" s="1074"/>
      <c r="AF30" s="1048">
        <v>0</v>
      </c>
      <c r="AG30" s="1049"/>
      <c r="AH30" s="1049"/>
      <c r="AI30" s="1049"/>
      <c r="AJ30" s="1050"/>
      <c r="AK30" s="1009">
        <f>ROUND(28118/1000,0)</f>
        <v>28</v>
      </c>
      <c r="AL30" s="1000"/>
      <c r="AM30" s="1000"/>
      <c r="AN30" s="1000"/>
      <c r="AO30" s="1000"/>
      <c r="AP30" s="1000" t="s">
        <v>486</v>
      </c>
      <c r="AQ30" s="1000"/>
      <c r="AR30" s="1000"/>
      <c r="AS30" s="1000"/>
      <c r="AT30" s="1000"/>
      <c r="AU30" s="1000" t="s">
        <v>486</v>
      </c>
      <c r="AV30" s="1000"/>
      <c r="AW30" s="1000"/>
      <c r="AX30" s="1000"/>
      <c r="AY30" s="1000"/>
      <c r="AZ30" s="1071" t="s">
        <v>486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f>ROUND(325689/1000,0)</f>
        <v>326</v>
      </c>
      <c r="R31" s="1073"/>
      <c r="S31" s="1073"/>
      <c r="T31" s="1073"/>
      <c r="U31" s="1073"/>
      <c r="V31" s="1073">
        <f>ROUND(325372/1000,0)</f>
        <v>325</v>
      </c>
      <c r="W31" s="1073"/>
      <c r="X31" s="1073"/>
      <c r="Y31" s="1073"/>
      <c r="Z31" s="1073"/>
      <c r="AA31" s="1073">
        <v>0</v>
      </c>
      <c r="AB31" s="1073"/>
      <c r="AC31" s="1073"/>
      <c r="AD31" s="1073"/>
      <c r="AE31" s="1074"/>
      <c r="AF31" s="1048">
        <v>0</v>
      </c>
      <c r="AG31" s="1049"/>
      <c r="AH31" s="1049"/>
      <c r="AI31" s="1049"/>
      <c r="AJ31" s="1050"/>
      <c r="AK31" s="1009">
        <f>ROUND(95347/1000,0)</f>
        <v>95</v>
      </c>
      <c r="AL31" s="1000"/>
      <c r="AM31" s="1000"/>
      <c r="AN31" s="1000"/>
      <c r="AO31" s="1000"/>
      <c r="AP31" s="1000">
        <f>ROUND(1213083/1000,0)</f>
        <v>1213</v>
      </c>
      <c r="AQ31" s="1000"/>
      <c r="AR31" s="1000"/>
      <c r="AS31" s="1000"/>
      <c r="AT31" s="1000"/>
      <c r="AU31" s="1000">
        <f>AP31</f>
        <v>1213</v>
      </c>
      <c r="AV31" s="1000"/>
      <c r="AW31" s="1000"/>
      <c r="AX31" s="1000"/>
      <c r="AY31" s="1000"/>
      <c r="AZ31" s="1071" t="s">
        <v>486</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f>ROUND(119356/1000,0)</f>
        <v>119</v>
      </c>
      <c r="R32" s="1073"/>
      <c r="S32" s="1073"/>
      <c r="T32" s="1073"/>
      <c r="U32" s="1073"/>
      <c r="V32" s="1073">
        <f>ROUND(119056/1000,0)</f>
        <v>119</v>
      </c>
      <c r="W32" s="1073"/>
      <c r="X32" s="1073"/>
      <c r="Y32" s="1073"/>
      <c r="Z32" s="1073"/>
      <c r="AA32" s="1073">
        <f t="shared" si="3"/>
        <v>0</v>
      </c>
      <c r="AB32" s="1073"/>
      <c r="AC32" s="1073"/>
      <c r="AD32" s="1073"/>
      <c r="AE32" s="1074"/>
      <c r="AF32" s="1048">
        <v>0</v>
      </c>
      <c r="AG32" s="1049"/>
      <c r="AH32" s="1049"/>
      <c r="AI32" s="1049"/>
      <c r="AJ32" s="1050"/>
      <c r="AK32" s="1009">
        <f>ROUND(54846/1000,0)</f>
        <v>55</v>
      </c>
      <c r="AL32" s="1000"/>
      <c r="AM32" s="1000"/>
      <c r="AN32" s="1000"/>
      <c r="AO32" s="1000"/>
      <c r="AP32" s="1000">
        <f>ROUND(392076/1000,0)</f>
        <v>392</v>
      </c>
      <c r="AQ32" s="1000"/>
      <c r="AR32" s="1000"/>
      <c r="AS32" s="1000"/>
      <c r="AT32" s="1000"/>
      <c r="AU32" s="1000">
        <f>AP32</f>
        <v>392</v>
      </c>
      <c r="AV32" s="1000"/>
      <c r="AW32" s="1000"/>
      <c r="AX32" s="1000"/>
      <c r="AY32" s="1000"/>
      <c r="AZ32" s="1071" t="s">
        <v>486</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v>
      </c>
      <c r="AG63" s="988"/>
      <c r="AH63" s="988"/>
      <c r="AI63" s="988"/>
      <c r="AJ63" s="1059"/>
      <c r="AK63" s="1060"/>
      <c r="AL63" s="992"/>
      <c r="AM63" s="992"/>
      <c r="AN63" s="992"/>
      <c r="AO63" s="992"/>
      <c r="AP63" s="988">
        <f>ROUND((1213083+392076)/1000,0)</f>
        <v>1605</v>
      </c>
      <c r="AQ63" s="988"/>
      <c r="AR63" s="988"/>
      <c r="AS63" s="988"/>
      <c r="AT63" s="988"/>
      <c r="AU63" s="988">
        <f>AP63</f>
        <v>1605</v>
      </c>
      <c r="AV63" s="988"/>
      <c r="AW63" s="988"/>
      <c r="AX63" s="988"/>
      <c r="AY63" s="988"/>
      <c r="AZ63" s="1054"/>
      <c r="BA63" s="1054"/>
      <c r="BB63" s="1054"/>
      <c r="BC63" s="1054"/>
      <c r="BD63" s="1054"/>
      <c r="BE63" s="989"/>
      <c r="BF63" s="989"/>
      <c r="BG63" s="989"/>
      <c r="BH63" s="989"/>
      <c r="BI63" s="990"/>
      <c r="BJ63" s="1055" t="s">
        <v>387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390</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f>ROUND(504242/1000,0)</f>
        <v>504</v>
      </c>
      <c r="R68" s="1011"/>
      <c r="S68" s="1011"/>
      <c r="T68" s="1011"/>
      <c r="U68" s="1011"/>
      <c r="V68" s="1011">
        <f>ROUND(471520/1000,0)</f>
        <v>472</v>
      </c>
      <c r="W68" s="1011"/>
      <c r="X68" s="1011"/>
      <c r="Y68" s="1011"/>
      <c r="Z68" s="1011"/>
      <c r="AA68" s="1011">
        <f>ROUND(32722/1000,0)</f>
        <v>33</v>
      </c>
      <c r="AB68" s="1011"/>
      <c r="AC68" s="1011"/>
      <c r="AD68" s="1011"/>
      <c r="AE68" s="1011"/>
      <c r="AF68" s="1011">
        <f>ROUND(32722/1000,0)</f>
        <v>33</v>
      </c>
      <c r="AG68" s="1011"/>
      <c r="AH68" s="1011"/>
      <c r="AI68" s="1011"/>
      <c r="AJ68" s="1011"/>
      <c r="AK68" s="1011">
        <f>ROUND(20000/1000,0)</f>
        <v>20</v>
      </c>
      <c r="AL68" s="1011"/>
      <c r="AM68" s="1011"/>
      <c r="AN68" s="1011"/>
      <c r="AO68" s="1011"/>
      <c r="AP68" s="1011" t="s">
        <v>486</v>
      </c>
      <c r="AQ68" s="1011"/>
      <c r="AR68" s="1011"/>
      <c r="AS68" s="1011"/>
      <c r="AT68" s="1011"/>
      <c r="AU68" s="1011" t="s">
        <v>486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f>ROUND(162335552/1000,9)</f>
        <v>162335.552</v>
      </c>
      <c r="R69" s="1000"/>
      <c r="S69" s="1000"/>
      <c r="T69" s="1000"/>
      <c r="U69" s="1000"/>
      <c r="V69" s="1000">
        <f>ROUND(158132811/1000,0)</f>
        <v>158133</v>
      </c>
      <c r="W69" s="1000"/>
      <c r="X69" s="1000"/>
      <c r="Y69" s="1000"/>
      <c r="Z69" s="1000"/>
      <c r="AA69" s="1000">
        <f>ROUND(4202741/1000,0)</f>
        <v>4203</v>
      </c>
      <c r="AB69" s="1000"/>
      <c r="AC69" s="1000"/>
      <c r="AD69" s="1000"/>
      <c r="AE69" s="1000"/>
      <c r="AF69" s="1000">
        <f>ROUND(4198762/1000,0)</f>
        <v>4199</v>
      </c>
      <c r="AG69" s="1000"/>
      <c r="AH69" s="1000"/>
      <c r="AI69" s="1000"/>
      <c r="AJ69" s="1000"/>
      <c r="AK69" s="1000">
        <f>ROUND(2277350/1000,0)</f>
        <v>2277</v>
      </c>
      <c r="AL69" s="1000"/>
      <c r="AM69" s="1000"/>
      <c r="AN69" s="1000"/>
      <c r="AO69" s="1000"/>
      <c r="AP69" s="1000" t="s">
        <v>486</v>
      </c>
      <c r="AQ69" s="1000"/>
      <c r="AR69" s="1000"/>
      <c r="AS69" s="1000"/>
      <c r="AT69" s="1000"/>
      <c r="AU69" s="1000" t="s">
        <v>486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f>ROUND(841639/1000,0)</f>
        <v>842</v>
      </c>
      <c r="R70" s="1000"/>
      <c r="S70" s="1000"/>
      <c r="T70" s="1000"/>
      <c r="U70" s="1000"/>
      <c r="V70" s="1000">
        <f>ROUND(816095/1000,0)</f>
        <v>816</v>
      </c>
      <c r="W70" s="1000"/>
      <c r="X70" s="1000"/>
      <c r="Y70" s="1000"/>
      <c r="Z70" s="1000"/>
      <c r="AA70" s="1000">
        <f>ROUND(25544/1000,9)</f>
        <v>25.544</v>
      </c>
      <c r="AB70" s="1000"/>
      <c r="AC70" s="1000"/>
      <c r="AD70" s="1000"/>
      <c r="AE70" s="1000"/>
      <c r="AF70" s="1000">
        <f>ROUND(25544/1000,0)</f>
        <v>26</v>
      </c>
      <c r="AG70" s="1000"/>
      <c r="AH70" s="1000"/>
      <c r="AI70" s="1000"/>
      <c r="AJ70" s="1000"/>
      <c r="AK70" s="1000">
        <f>ROUND(10165/1000,0)</f>
        <v>10</v>
      </c>
      <c r="AL70" s="1000"/>
      <c r="AM70" s="1000"/>
      <c r="AN70" s="1000"/>
      <c r="AO70" s="1000"/>
      <c r="AP70" s="1000" t="s">
        <v>486</v>
      </c>
      <c r="AQ70" s="1000"/>
      <c r="AR70" s="1000"/>
      <c r="AS70" s="1000"/>
      <c r="AT70" s="1000"/>
      <c r="AU70" s="1000" t="s">
        <v>486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f>ROUND(356766/1000,0)</f>
        <v>357</v>
      </c>
      <c r="R71" s="1000"/>
      <c r="S71" s="1000"/>
      <c r="T71" s="1000"/>
      <c r="U71" s="1000"/>
      <c r="V71" s="1000">
        <f>ROUND(279731/1000,0)</f>
        <v>280</v>
      </c>
      <c r="W71" s="1000"/>
      <c r="X71" s="1000"/>
      <c r="Y71" s="1000"/>
      <c r="Z71" s="1000"/>
      <c r="AA71" s="1000">
        <f>ROUND(77035/1000,0)</f>
        <v>77</v>
      </c>
      <c r="AB71" s="1000"/>
      <c r="AC71" s="1000"/>
      <c r="AD71" s="1000"/>
      <c r="AE71" s="1000"/>
      <c r="AF71" s="1000">
        <f>ROUND(77035/1000,0)</f>
        <v>77</v>
      </c>
      <c r="AG71" s="1000"/>
      <c r="AH71" s="1000"/>
      <c r="AI71" s="1000"/>
      <c r="AJ71" s="1000"/>
      <c r="AK71" s="1000">
        <f>ROUND(4122/1000,0)</f>
        <v>4</v>
      </c>
      <c r="AL71" s="1000"/>
      <c r="AM71" s="1000"/>
      <c r="AN71" s="1000"/>
      <c r="AO71" s="1000"/>
      <c r="AP71" s="1000" t="s">
        <v>486</v>
      </c>
      <c r="AQ71" s="1000"/>
      <c r="AR71" s="1000"/>
      <c r="AS71" s="1000"/>
      <c r="AT71" s="1000"/>
      <c r="AU71" s="1000" t="s">
        <v>486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f>ROUND(177971811/10^6,0)</f>
        <v>178</v>
      </c>
      <c r="R72" s="1000"/>
      <c r="S72" s="1000"/>
      <c r="T72" s="1000"/>
      <c r="U72" s="1000"/>
      <c r="V72" s="1000">
        <f>ROUND(168874627/10^6,0)</f>
        <v>169</v>
      </c>
      <c r="W72" s="1000"/>
      <c r="X72" s="1000"/>
      <c r="Y72" s="1000"/>
      <c r="Z72" s="1000"/>
      <c r="AA72" s="1000">
        <f>ROUND(9097184/10^6,0)</f>
        <v>9</v>
      </c>
      <c r="AB72" s="1000"/>
      <c r="AC72" s="1000"/>
      <c r="AD72" s="1000"/>
      <c r="AE72" s="1000"/>
      <c r="AF72" s="1000">
        <f>AA72</f>
        <v>9</v>
      </c>
      <c r="AG72" s="1000"/>
      <c r="AH72" s="1000"/>
      <c r="AI72" s="1000"/>
      <c r="AJ72" s="1000"/>
      <c r="AK72" s="1000" t="s">
        <v>486</v>
      </c>
      <c r="AL72" s="1000"/>
      <c r="AM72" s="1000"/>
      <c r="AN72" s="1000"/>
      <c r="AO72" s="1000"/>
      <c r="AP72" s="1000" t="s">
        <v>486</v>
      </c>
      <c r="AQ72" s="1000"/>
      <c r="AR72" s="1000"/>
      <c r="AS72" s="1000"/>
      <c r="AT72" s="1000"/>
      <c r="AU72" s="1000" t="s">
        <v>486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f>ROUND(4056632/1000,0)</f>
        <v>4057</v>
      </c>
      <c r="R73" s="1000"/>
      <c r="S73" s="1000"/>
      <c r="T73" s="1000"/>
      <c r="U73" s="1000"/>
      <c r="V73" s="1000">
        <f>ROUND(4032351/1000,0)</f>
        <v>4032</v>
      </c>
      <c r="W73" s="1000"/>
      <c r="X73" s="1000"/>
      <c r="Y73" s="1000"/>
      <c r="Z73" s="1000"/>
      <c r="AA73" s="1000">
        <f>ROUND(24281/1000,0)</f>
        <v>24</v>
      </c>
      <c r="AB73" s="1000"/>
      <c r="AC73" s="1000"/>
      <c r="AD73" s="1000"/>
      <c r="AE73" s="1000"/>
      <c r="AF73" s="1000">
        <f>ROUND(23181/1000,0)</f>
        <v>23</v>
      </c>
      <c r="AG73" s="1000"/>
      <c r="AH73" s="1000"/>
      <c r="AI73" s="1000"/>
      <c r="AJ73" s="1000"/>
      <c r="AK73" s="1000">
        <f>ROUND(154538/1000,0)</f>
        <v>155</v>
      </c>
      <c r="AL73" s="1000"/>
      <c r="AM73" s="1000"/>
      <c r="AN73" s="1000"/>
      <c r="AO73" s="1000"/>
      <c r="AP73" s="1000">
        <f>ROUND(2408026/1000,0)</f>
        <v>2408</v>
      </c>
      <c r="AQ73" s="1000"/>
      <c r="AR73" s="1000"/>
      <c r="AS73" s="1000"/>
      <c r="AT73" s="1000"/>
      <c r="AU73" s="1000">
        <f>ROUND(8887/1000,0)</f>
        <v>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f>ROUND(3084452/1000,0)</f>
        <v>3084</v>
      </c>
      <c r="R74" s="1000"/>
      <c r="S74" s="1000"/>
      <c r="T74" s="1000"/>
      <c r="U74" s="1000"/>
      <c r="V74" s="1000">
        <f>ROUND(3035179/1000,0)</f>
        <v>3035</v>
      </c>
      <c r="W74" s="1000"/>
      <c r="X74" s="1000"/>
      <c r="Y74" s="1000"/>
      <c r="Z74" s="1000"/>
      <c r="AA74" s="1000">
        <f>ROUND(49273/1000,0)</f>
        <v>49</v>
      </c>
      <c r="AB74" s="1000"/>
      <c r="AC74" s="1000"/>
      <c r="AD74" s="1000"/>
      <c r="AE74" s="1000"/>
      <c r="AF74" s="1000">
        <f>ROUND(49273/1000,0)</f>
        <v>49</v>
      </c>
      <c r="AG74" s="1000"/>
      <c r="AH74" s="1000"/>
      <c r="AI74" s="1000"/>
      <c r="AJ74" s="1000"/>
      <c r="AK74" s="1000">
        <f>ROUND(89400/1000,0)</f>
        <v>89</v>
      </c>
      <c r="AL74" s="1000"/>
      <c r="AM74" s="1000"/>
      <c r="AN74" s="1000"/>
      <c r="AO74" s="1000"/>
      <c r="AP74" s="1000">
        <f>ROUND(1904387/1000,0)</f>
        <v>1904</v>
      </c>
      <c r="AQ74" s="1000"/>
      <c r="AR74" s="1000"/>
      <c r="AS74" s="1000"/>
      <c r="AT74" s="1000"/>
      <c r="AU74" s="1000" t="s">
        <v>486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f>ROUND(11885547/1000,0)</f>
        <v>11886</v>
      </c>
      <c r="R75" s="1008"/>
      <c r="S75" s="1008"/>
      <c r="T75" s="1008"/>
      <c r="U75" s="1009"/>
      <c r="V75" s="1010">
        <f>ROUND(10001888/1000,0)</f>
        <v>10002</v>
      </c>
      <c r="W75" s="1008"/>
      <c r="X75" s="1008"/>
      <c r="Y75" s="1008"/>
      <c r="Z75" s="1009"/>
      <c r="AA75" s="1010">
        <f>ROUND(1883659/1000,0)</f>
        <v>1884</v>
      </c>
      <c r="AB75" s="1008"/>
      <c r="AC75" s="1008"/>
      <c r="AD75" s="1008"/>
      <c r="AE75" s="1009"/>
      <c r="AF75" s="1010">
        <f>ROUND(1883659/1000,0)</f>
        <v>1884</v>
      </c>
      <c r="AG75" s="1008"/>
      <c r="AH75" s="1008"/>
      <c r="AI75" s="1008"/>
      <c r="AJ75" s="1009"/>
      <c r="AK75" s="1010" t="s">
        <v>486</v>
      </c>
      <c r="AL75" s="1008"/>
      <c r="AM75" s="1008"/>
      <c r="AN75" s="1008"/>
      <c r="AO75" s="1009"/>
      <c r="AP75" s="1010" t="s">
        <v>486</v>
      </c>
      <c r="AQ75" s="1008"/>
      <c r="AR75" s="1008"/>
      <c r="AS75" s="1008"/>
      <c r="AT75" s="1009"/>
      <c r="AU75" s="1010" t="s">
        <v>486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ROUND((32722+4198762+25544+77035+9097184/1000+23181+49273+1883659)/1000,0)</f>
        <v>6299</v>
      </c>
      <c r="AG88" s="988"/>
      <c r="AH88" s="988"/>
      <c r="AI88" s="988"/>
      <c r="AJ88" s="988"/>
      <c r="AK88" s="992"/>
      <c r="AL88" s="992"/>
      <c r="AM88" s="992"/>
      <c r="AN88" s="992"/>
      <c r="AO88" s="992"/>
      <c r="AP88" s="988">
        <f>ROUND((2408026+1904387)/1000,0)</f>
        <v>4312</v>
      </c>
      <c r="AQ88" s="988"/>
      <c r="AR88" s="988"/>
      <c r="AS88" s="988"/>
      <c r="AT88" s="988"/>
      <c r="AU88" s="988">
        <f>ROUND(8887/1000,0)</f>
        <v>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282561</v>
      </c>
      <c r="AB110" s="916"/>
      <c r="AC110" s="916"/>
      <c r="AD110" s="916"/>
      <c r="AE110" s="917"/>
      <c r="AF110" s="918">
        <v>242934</v>
      </c>
      <c r="AG110" s="916"/>
      <c r="AH110" s="916"/>
      <c r="AI110" s="916"/>
      <c r="AJ110" s="917"/>
      <c r="AK110" s="918">
        <v>205930</v>
      </c>
      <c r="AL110" s="916"/>
      <c r="AM110" s="916"/>
      <c r="AN110" s="916"/>
      <c r="AO110" s="917"/>
      <c r="AP110" s="919">
        <v>19.399999999999999</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1734757</v>
      </c>
      <c r="BR110" s="863"/>
      <c r="BS110" s="863"/>
      <c r="BT110" s="863"/>
      <c r="BU110" s="863"/>
      <c r="BV110" s="863">
        <v>1604784</v>
      </c>
      <c r="BW110" s="863"/>
      <c r="BX110" s="863"/>
      <c r="BY110" s="863"/>
      <c r="BZ110" s="863"/>
      <c r="CA110" s="863">
        <v>1855959</v>
      </c>
      <c r="CB110" s="863"/>
      <c r="CC110" s="863"/>
      <c r="CD110" s="863"/>
      <c r="CE110" s="863"/>
      <c r="CF110" s="887">
        <v>174.7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5150</v>
      </c>
      <c r="BR111" s="835"/>
      <c r="BS111" s="835"/>
      <c r="BT111" s="835"/>
      <c r="BU111" s="835"/>
      <c r="BV111" s="835">
        <v>122947</v>
      </c>
      <c r="BW111" s="835"/>
      <c r="BX111" s="835"/>
      <c r="BY111" s="835"/>
      <c r="BZ111" s="835"/>
      <c r="CA111" s="835">
        <v>102456</v>
      </c>
      <c r="CB111" s="835"/>
      <c r="CC111" s="835"/>
      <c r="CD111" s="835"/>
      <c r="CE111" s="835"/>
      <c r="CF111" s="896">
        <v>9.6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387</v>
      </c>
      <c r="AB112" s="798"/>
      <c r="AC112" s="798"/>
      <c r="AD112" s="798"/>
      <c r="AE112" s="799"/>
      <c r="AF112" s="800" t="s">
        <v>387</v>
      </c>
      <c r="AG112" s="798"/>
      <c r="AH112" s="798"/>
      <c r="AI112" s="798"/>
      <c r="AJ112" s="799"/>
      <c r="AK112" s="800" t="s">
        <v>387</v>
      </c>
      <c r="AL112" s="798"/>
      <c r="AM112" s="798"/>
      <c r="AN112" s="798"/>
      <c r="AO112" s="799"/>
      <c r="AP112" s="845" t="s">
        <v>387</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1492139</v>
      </c>
      <c r="BR112" s="835"/>
      <c r="BS112" s="835"/>
      <c r="BT112" s="835"/>
      <c r="BU112" s="835"/>
      <c r="BV112" s="835">
        <v>1496020</v>
      </c>
      <c r="BW112" s="835"/>
      <c r="BX112" s="835"/>
      <c r="BY112" s="835"/>
      <c r="BZ112" s="835"/>
      <c r="CA112" s="835">
        <v>1605157</v>
      </c>
      <c r="CB112" s="835"/>
      <c r="CC112" s="835"/>
      <c r="CD112" s="835"/>
      <c r="CE112" s="835"/>
      <c r="CF112" s="896">
        <v>151.1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387</v>
      </c>
      <c r="DH112" s="835"/>
      <c r="DI112" s="835"/>
      <c r="DJ112" s="835"/>
      <c r="DK112" s="835"/>
      <c r="DL112" s="835" t="s">
        <v>387</v>
      </c>
      <c r="DM112" s="835"/>
      <c r="DN112" s="835"/>
      <c r="DO112" s="835"/>
      <c r="DP112" s="835"/>
      <c r="DQ112" s="835" t="s">
        <v>387</v>
      </c>
      <c r="DR112" s="835"/>
      <c r="DS112" s="835"/>
      <c r="DT112" s="835"/>
      <c r="DU112" s="835"/>
      <c r="DV112" s="812" t="s">
        <v>387</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114865</v>
      </c>
      <c r="AB113" s="944"/>
      <c r="AC113" s="944"/>
      <c r="AD113" s="944"/>
      <c r="AE113" s="945"/>
      <c r="AF113" s="946">
        <v>114376</v>
      </c>
      <c r="AG113" s="944"/>
      <c r="AH113" s="944"/>
      <c r="AI113" s="944"/>
      <c r="AJ113" s="945"/>
      <c r="AK113" s="946">
        <v>113022</v>
      </c>
      <c r="AL113" s="944"/>
      <c r="AM113" s="944"/>
      <c r="AN113" s="944"/>
      <c r="AO113" s="945"/>
      <c r="AP113" s="947">
        <v>10.6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15733</v>
      </c>
      <c r="BR113" s="835"/>
      <c r="BS113" s="835"/>
      <c r="BT113" s="835"/>
      <c r="BU113" s="835"/>
      <c r="BV113" s="835">
        <v>13074</v>
      </c>
      <c r="BW113" s="835"/>
      <c r="BX113" s="835"/>
      <c r="BY113" s="835"/>
      <c r="BZ113" s="835"/>
      <c r="CA113" s="835">
        <v>8887</v>
      </c>
      <c r="CB113" s="835"/>
      <c r="CC113" s="835"/>
      <c r="CD113" s="835"/>
      <c r="CE113" s="835"/>
      <c r="CF113" s="896">
        <v>0.8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387</v>
      </c>
      <c r="DH113" s="798"/>
      <c r="DI113" s="798"/>
      <c r="DJ113" s="798"/>
      <c r="DK113" s="799"/>
      <c r="DL113" s="800" t="s">
        <v>387</v>
      </c>
      <c r="DM113" s="798"/>
      <c r="DN113" s="798"/>
      <c r="DO113" s="798"/>
      <c r="DP113" s="799"/>
      <c r="DQ113" s="800" t="s">
        <v>387</v>
      </c>
      <c r="DR113" s="798"/>
      <c r="DS113" s="798"/>
      <c r="DT113" s="798"/>
      <c r="DU113" s="799"/>
      <c r="DV113" s="845" t="s">
        <v>387</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4841</v>
      </c>
      <c r="AB114" s="798"/>
      <c r="AC114" s="798"/>
      <c r="AD114" s="798"/>
      <c r="AE114" s="799"/>
      <c r="AF114" s="800">
        <v>4842</v>
      </c>
      <c r="AG114" s="798"/>
      <c r="AH114" s="798"/>
      <c r="AI114" s="798"/>
      <c r="AJ114" s="799"/>
      <c r="AK114" s="800">
        <v>4393</v>
      </c>
      <c r="AL114" s="798"/>
      <c r="AM114" s="798"/>
      <c r="AN114" s="798"/>
      <c r="AO114" s="799"/>
      <c r="AP114" s="845">
        <v>0.4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224137</v>
      </c>
      <c r="BR114" s="835"/>
      <c r="BS114" s="835"/>
      <c r="BT114" s="835"/>
      <c r="BU114" s="835"/>
      <c r="BV114" s="835">
        <v>186955</v>
      </c>
      <c r="BW114" s="835"/>
      <c r="BX114" s="835"/>
      <c r="BY114" s="835"/>
      <c r="BZ114" s="835"/>
      <c r="CA114" s="835">
        <v>165776</v>
      </c>
      <c r="CB114" s="835"/>
      <c r="CC114" s="835"/>
      <c r="CD114" s="835"/>
      <c r="CE114" s="835"/>
      <c r="CF114" s="896">
        <v>15.6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387</v>
      </c>
      <c r="DH114" s="798"/>
      <c r="DI114" s="798"/>
      <c r="DJ114" s="798"/>
      <c r="DK114" s="799"/>
      <c r="DL114" s="800" t="s">
        <v>387</v>
      </c>
      <c r="DM114" s="798"/>
      <c r="DN114" s="798"/>
      <c r="DO114" s="798"/>
      <c r="DP114" s="799"/>
      <c r="DQ114" s="800" t="s">
        <v>387</v>
      </c>
      <c r="DR114" s="798"/>
      <c r="DS114" s="798"/>
      <c r="DT114" s="798"/>
      <c r="DU114" s="799"/>
      <c r="DV114" s="845" t="s">
        <v>387</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5305</v>
      </c>
      <c r="AB115" s="944"/>
      <c r="AC115" s="944"/>
      <c r="AD115" s="944"/>
      <c r="AE115" s="945"/>
      <c r="AF115" s="946">
        <v>25641</v>
      </c>
      <c r="AG115" s="944"/>
      <c r="AH115" s="944"/>
      <c r="AI115" s="944"/>
      <c r="AJ115" s="945"/>
      <c r="AK115" s="946">
        <v>23191</v>
      </c>
      <c r="AL115" s="944"/>
      <c r="AM115" s="944"/>
      <c r="AN115" s="944"/>
      <c r="AO115" s="945"/>
      <c r="AP115" s="947">
        <v>2.2000000000000002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387</v>
      </c>
      <c r="BR115" s="835"/>
      <c r="BS115" s="835"/>
      <c r="BT115" s="835"/>
      <c r="BU115" s="835"/>
      <c r="BV115" s="835" t="s">
        <v>387</v>
      </c>
      <c r="BW115" s="835"/>
      <c r="BX115" s="835"/>
      <c r="BY115" s="835"/>
      <c r="BZ115" s="835"/>
      <c r="CA115" s="835" t="s">
        <v>387</v>
      </c>
      <c r="CB115" s="835"/>
      <c r="CC115" s="835"/>
      <c r="CD115" s="835"/>
      <c r="CE115" s="835"/>
      <c r="CF115" s="896" t="s">
        <v>387</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387</v>
      </c>
      <c r="DH115" s="798"/>
      <c r="DI115" s="798"/>
      <c r="DJ115" s="798"/>
      <c r="DK115" s="799"/>
      <c r="DL115" s="800" t="s">
        <v>387</v>
      </c>
      <c r="DM115" s="798"/>
      <c r="DN115" s="798"/>
      <c r="DO115" s="798"/>
      <c r="DP115" s="799"/>
      <c r="DQ115" s="800" t="s">
        <v>387</v>
      </c>
      <c r="DR115" s="798"/>
      <c r="DS115" s="798"/>
      <c r="DT115" s="798"/>
      <c r="DU115" s="799"/>
      <c r="DV115" s="845" t="s">
        <v>387</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387</v>
      </c>
      <c r="AB116" s="798"/>
      <c r="AC116" s="798"/>
      <c r="AD116" s="798"/>
      <c r="AE116" s="799"/>
      <c r="AF116" s="800" t="s">
        <v>387</v>
      </c>
      <c r="AG116" s="798"/>
      <c r="AH116" s="798"/>
      <c r="AI116" s="798"/>
      <c r="AJ116" s="799"/>
      <c r="AK116" s="800" t="s">
        <v>387</v>
      </c>
      <c r="AL116" s="798"/>
      <c r="AM116" s="798"/>
      <c r="AN116" s="798"/>
      <c r="AO116" s="799"/>
      <c r="AP116" s="845" t="s">
        <v>387</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387</v>
      </c>
      <c r="BR116" s="835"/>
      <c r="BS116" s="835"/>
      <c r="BT116" s="835"/>
      <c r="BU116" s="835"/>
      <c r="BV116" s="835" t="s">
        <v>387</v>
      </c>
      <c r="BW116" s="835"/>
      <c r="BX116" s="835"/>
      <c r="BY116" s="835"/>
      <c r="BZ116" s="835"/>
      <c r="CA116" s="835" t="s">
        <v>387</v>
      </c>
      <c r="CB116" s="835"/>
      <c r="CC116" s="835"/>
      <c r="CD116" s="835"/>
      <c r="CE116" s="835"/>
      <c r="CF116" s="896" t="s">
        <v>387</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5150</v>
      </c>
      <c r="DH116" s="798"/>
      <c r="DI116" s="798"/>
      <c r="DJ116" s="798"/>
      <c r="DK116" s="799"/>
      <c r="DL116" s="800" t="s">
        <v>387</v>
      </c>
      <c r="DM116" s="798"/>
      <c r="DN116" s="798"/>
      <c r="DO116" s="798"/>
      <c r="DP116" s="799"/>
      <c r="DQ116" s="800" t="s">
        <v>387</v>
      </c>
      <c r="DR116" s="798"/>
      <c r="DS116" s="798"/>
      <c r="DT116" s="798"/>
      <c r="DU116" s="799"/>
      <c r="DV116" s="845" t="s">
        <v>387</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407572</v>
      </c>
      <c r="AB117" s="930"/>
      <c r="AC117" s="930"/>
      <c r="AD117" s="930"/>
      <c r="AE117" s="931"/>
      <c r="AF117" s="932">
        <v>387793</v>
      </c>
      <c r="AG117" s="930"/>
      <c r="AH117" s="930"/>
      <c r="AI117" s="930"/>
      <c r="AJ117" s="931"/>
      <c r="AK117" s="932">
        <v>346536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v>122947</v>
      </c>
      <c r="DM118" s="798"/>
      <c r="DN118" s="798"/>
      <c r="DO118" s="798"/>
      <c r="DP118" s="799"/>
      <c r="DQ118" s="800">
        <v>102456</v>
      </c>
      <c r="DR118" s="798"/>
      <c r="DS118" s="798"/>
      <c r="DT118" s="798"/>
      <c r="DU118" s="799"/>
      <c r="DV118" s="845">
        <v>9.6</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3471916</v>
      </c>
      <c r="BR119" s="866"/>
      <c r="BS119" s="866"/>
      <c r="BT119" s="866"/>
      <c r="BU119" s="866"/>
      <c r="BV119" s="866">
        <v>3423780</v>
      </c>
      <c r="BW119" s="866"/>
      <c r="BX119" s="866"/>
      <c r="BY119" s="866"/>
      <c r="BZ119" s="866"/>
      <c r="CA119" s="866">
        <v>3738235</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2370038</v>
      </c>
      <c r="BR120" s="863"/>
      <c r="BS120" s="863"/>
      <c r="BT120" s="863"/>
      <c r="BU120" s="863"/>
      <c r="BV120" s="863">
        <v>2153149</v>
      </c>
      <c r="BW120" s="863"/>
      <c r="BX120" s="863"/>
      <c r="BY120" s="863"/>
      <c r="BZ120" s="863"/>
      <c r="CA120" s="863">
        <v>2046643</v>
      </c>
      <c r="CB120" s="863"/>
      <c r="CC120" s="863"/>
      <c r="CD120" s="863"/>
      <c r="CE120" s="863"/>
      <c r="CF120" s="887">
        <v>192.7</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1061297</v>
      </c>
      <c r="DH120" s="863"/>
      <c r="DI120" s="863"/>
      <c r="DJ120" s="863"/>
      <c r="DK120" s="863"/>
      <c r="DL120" s="863">
        <v>1092242</v>
      </c>
      <c r="DM120" s="863"/>
      <c r="DN120" s="863"/>
      <c r="DO120" s="863"/>
      <c r="DP120" s="863"/>
      <c r="DQ120" s="863">
        <v>1213082</v>
      </c>
      <c r="DR120" s="863"/>
      <c r="DS120" s="863"/>
      <c r="DT120" s="863"/>
      <c r="DU120" s="863"/>
      <c r="DV120" s="864">
        <v>114.2</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45293</v>
      </c>
      <c r="BR121" s="835"/>
      <c r="BS121" s="835"/>
      <c r="BT121" s="835"/>
      <c r="BU121" s="835"/>
      <c r="BV121" s="835">
        <v>26258</v>
      </c>
      <c r="BW121" s="835"/>
      <c r="BX121" s="835"/>
      <c r="BY121" s="835"/>
      <c r="BZ121" s="835"/>
      <c r="CA121" s="835">
        <v>37547</v>
      </c>
      <c r="CB121" s="835"/>
      <c r="CC121" s="835"/>
      <c r="CD121" s="835"/>
      <c r="CE121" s="835"/>
      <c r="CF121" s="896">
        <v>3.5</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430842</v>
      </c>
      <c r="DH121" s="835"/>
      <c r="DI121" s="835"/>
      <c r="DJ121" s="835"/>
      <c r="DK121" s="835"/>
      <c r="DL121" s="835">
        <v>403778</v>
      </c>
      <c r="DM121" s="835"/>
      <c r="DN121" s="835"/>
      <c r="DO121" s="835"/>
      <c r="DP121" s="835"/>
      <c r="DQ121" s="835">
        <v>392075</v>
      </c>
      <c r="DR121" s="835"/>
      <c r="DS121" s="835"/>
      <c r="DT121" s="835"/>
      <c r="DU121" s="835"/>
      <c r="DV121" s="812">
        <v>36.9</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2040645</v>
      </c>
      <c r="BR122" s="866"/>
      <c r="BS122" s="866"/>
      <c r="BT122" s="866"/>
      <c r="BU122" s="866"/>
      <c r="BV122" s="866">
        <v>1940650</v>
      </c>
      <c r="BW122" s="866"/>
      <c r="BX122" s="866"/>
      <c r="BY122" s="866"/>
      <c r="BZ122" s="866"/>
      <c r="CA122" s="866">
        <v>2220554</v>
      </c>
      <c r="CB122" s="866"/>
      <c r="CC122" s="866"/>
      <c r="CD122" s="866"/>
      <c r="CE122" s="866"/>
      <c r="CF122" s="867">
        <v>209</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5000</v>
      </c>
      <c r="AB123" s="798"/>
      <c r="AC123" s="798"/>
      <c r="AD123" s="798"/>
      <c r="AE123" s="799"/>
      <c r="AF123" s="800">
        <v>5000</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4455976</v>
      </c>
      <c r="BR123" s="854"/>
      <c r="BS123" s="854"/>
      <c r="BT123" s="854"/>
      <c r="BU123" s="854"/>
      <c r="BV123" s="854">
        <v>4120057</v>
      </c>
      <c r="BW123" s="854"/>
      <c r="BX123" s="854"/>
      <c r="BY123" s="854"/>
      <c r="BZ123" s="854"/>
      <c r="CA123" s="854">
        <v>4304744</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v>20491</v>
      </c>
      <c r="AG126" s="798"/>
      <c r="AH126" s="798"/>
      <c r="AI126" s="798"/>
      <c r="AJ126" s="799"/>
      <c r="AK126" s="800">
        <v>23191</v>
      </c>
      <c r="AL126" s="798"/>
      <c r="AM126" s="798"/>
      <c r="AN126" s="798"/>
      <c r="AO126" s="799"/>
      <c r="AP126" s="845">
        <v>2.2000000000000002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305</v>
      </c>
      <c r="AB127" s="798"/>
      <c r="AC127" s="798"/>
      <c r="AD127" s="798"/>
      <c r="AE127" s="799"/>
      <c r="AF127" s="800">
        <v>150</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18167</v>
      </c>
      <c r="AB128" s="819"/>
      <c r="AC128" s="819"/>
      <c r="AD128" s="819"/>
      <c r="AE128" s="820"/>
      <c r="AF128" s="821">
        <v>17873</v>
      </c>
      <c r="AG128" s="819"/>
      <c r="AH128" s="819"/>
      <c r="AI128" s="819"/>
      <c r="AJ128" s="820"/>
      <c r="AK128" s="821">
        <v>6884</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387</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387</v>
      </c>
      <c r="DM128" s="809"/>
      <c r="DN128" s="809"/>
      <c r="DO128" s="809"/>
      <c r="DP128" s="809"/>
      <c r="DQ128" s="809" t="s">
        <v>387</v>
      </c>
      <c r="DR128" s="809"/>
      <c r="DS128" s="809"/>
      <c r="DT128" s="809"/>
      <c r="DU128" s="809"/>
      <c r="DV128" s="810" t="s">
        <v>387</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1325684</v>
      </c>
      <c r="AB129" s="798"/>
      <c r="AC129" s="798"/>
      <c r="AD129" s="798"/>
      <c r="AE129" s="799"/>
      <c r="AF129" s="800">
        <v>1368726</v>
      </c>
      <c r="AG129" s="798"/>
      <c r="AH129" s="798"/>
      <c r="AI129" s="798"/>
      <c r="AJ129" s="799"/>
      <c r="AK129" s="800">
        <v>1270697</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260658</v>
      </c>
      <c r="AB130" s="798"/>
      <c r="AC130" s="798"/>
      <c r="AD130" s="798"/>
      <c r="AE130" s="799"/>
      <c r="AF130" s="800">
        <v>236234</v>
      </c>
      <c r="AG130" s="798"/>
      <c r="AH130" s="798"/>
      <c r="AI130" s="798"/>
      <c r="AJ130" s="799"/>
      <c r="AK130" s="800">
        <v>208369</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1065026</v>
      </c>
      <c r="AB131" s="781"/>
      <c r="AC131" s="781"/>
      <c r="AD131" s="781"/>
      <c r="AE131" s="782"/>
      <c r="AF131" s="783">
        <v>1132492</v>
      </c>
      <c r="AG131" s="781"/>
      <c r="AH131" s="781"/>
      <c r="AI131" s="781"/>
      <c r="AJ131" s="782"/>
      <c r="AK131" s="783">
        <v>1062328</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387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12.088625070000001</v>
      </c>
      <c r="AB132" s="761"/>
      <c r="AC132" s="761"/>
      <c r="AD132" s="761"/>
      <c r="AE132" s="762"/>
      <c r="AF132" s="763">
        <v>11.8045867</v>
      </c>
      <c r="AG132" s="761"/>
      <c r="AH132" s="761"/>
      <c r="AI132" s="761"/>
      <c r="AJ132" s="762"/>
      <c r="AK132" s="763">
        <v>12.35804761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11.4</v>
      </c>
      <c r="AB133" s="740"/>
      <c r="AC133" s="740"/>
      <c r="AD133" s="740"/>
      <c r="AE133" s="741"/>
      <c r="AF133" s="739">
        <v>11.5</v>
      </c>
      <c r="AG133" s="740"/>
      <c r="AH133" s="740"/>
      <c r="AI133" s="740"/>
      <c r="AJ133" s="741"/>
      <c r="AK133" s="739">
        <v>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28" sqref="K2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339477</v>
      </c>
      <c r="L9" s="266">
        <v>246355</v>
      </c>
      <c r="M9" s="267">
        <v>189696</v>
      </c>
      <c r="N9" s="268">
        <v>29.9</v>
      </c>
    </row>
    <row r="10" spans="1:16" x14ac:dyDescent="0.15">
      <c r="A10" s="250"/>
      <c r="B10" s="246"/>
      <c r="C10" s="246"/>
      <c r="D10" s="246"/>
      <c r="E10" s="246"/>
      <c r="F10" s="246"/>
      <c r="G10" s="1166" t="s">
        <v>483</v>
      </c>
      <c r="H10" s="1167"/>
      <c r="I10" s="1167"/>
      <c r="J10" s="1168"/>
      <c r="K10" s="269">
        <v>17733</v>
      </c>
      <c r="L10" s="270">
        <v>12869</v>
      </c>
      <c r="M10" s="271">
        <v>21936</v>
      </c>
      <c r="N10" s="272">
        <v>-41.3</v>
      </c>
    </row>
    <row r="11" spans="1:16" ht="13.5" customHeight="1" x14ac:dyDescent="0.15">
      <c r="A11" s="250"/>
      <c r="B11" s="246"/>
      <c r="C11" s="246"/>
      <c r="D11" s="246"/>
      <c r="E11" s="246"/>
      <c r="F11" s="246"/>
      <c r="G11" s="1166" t="s">
        <v>484</v>
      </c>
      <c r="H11" s="1167"/>
      <c r="I11" s="1167"/>
      <c r="J11" s="1168"/>
      <c r="K11" s="269">
        <v>43823</v>
      </c>
      <c r="L11" s="270">
        <v>31802</v>
      </c>
      <c r="M11" s="271">
        <v>29437</v>
      </c>
      <c r="N11" s="272">
        <v>8</v>
      </c>
    </row>
    <row r="12" spans="1:16" ht="13.5" customHeight="1" x14ac:dyDescent="0.15">
      <c r="A12" s="250"/>
      <c r="B12" s="246"/>
      <c r="C12" s="246"/>
      <c r="D12" s="246"/>
      <c r="E12" s="246"/>
      <c r="F12" s="246"/>
      <c r="G12" s="1166" t="s">
        <v>485</v>
      </c>
      <c r="H12" s="1167"/>
      <c r="I12" s="1167"/>
      <c r="J12" s="1168"/>
      <c r="K12" s="269" t="s">
        <v>486</v>
      </c>
      <c r="L12" s="270" t="s">
        <v>486</v>
      </c>
      <c r="M12" s="271">
        <v>3160</v>
      </c>
      <c r="N12" s="272" t="s">
        <v>486</v>
      </c>
    </row>
    <row r="13" spans="1:16" ht="13.5" customHeight="1" x14ac:dyDescent="0.15">
      <c r="A13" s="250"/>
      <c r="B13" s="246"/>
      <c r="C13" s="246"/>
      <c r="D13" s="246"/>
      <c r="E13" s="246"/>
      <c r="F13" s="246"/>
      <c r="G13" s="1166" t="s">
        <v>487</v>
      </c>
      <c r="H13" s="1167"/>
      <c r="I13" s="1167"/>
      <c r="J13" s="1168"/>
      <c r="K13" s="269" t="s">
        <v>486</v>
      </c>
      <c r="L13" s="270" t="s">
        <v>486</v>
      </c>
      <c r="M13" s="271" t="s">
        <v>486</v>
      </c>
      <c r="N13" s="272" t="s">
        <v>486</v>
      </c>
    </row>
    <row r="14" spans="1:16" ht="13.5" customHeight="1" x14ac:dyDescent="0.15">
      <c r="A14" s="250"/>
      <c r="B14" s="246"/>
      <c r="C14" s="246"/>
      <c r="D14" s="246"/>
      <c r="E14" s="246"/>
      <c r="F14" s="246"/>
      <c r="G14" s="1166" t="s">
        <v>488</v>
      </c>
      <c r="H14" s="1167"/>
      <c r="I14" s="1167"/>
      <c r="J14" s="1168"/>
      <c r="K14" s="269">
        <v>27302</v>
      </c>
      <c r="L14" s="270">
        <v>19813</v>
      </c>
      <c r="M14" s="271">
        <v>9091</v>
      </c>
      <c r="N14" s="272">
        <v>117.9</v>
      </c>
    </row>
    <row r="15" spans="1:16" ht="13.5" customHeight="1" x14ac:dyDescent="0.15">
      <c r="A15" s="250"/>
      <c r="B15" s="246"/>
      <c r="C15" s="246"/>
      <c r="D15" s="246"/>
      <c r="E15" s="246"/>
      <c r="F15" s="246"/>
      <c r="G15" s="1166" t="s">
        <v>489</v>
      </c>
      <c r="H15" s="1167"/>
      <c r="I15" s="1167"/>
      <c r="J15" s="1168"/>
      <c r="K15" s="269">
        <v>21285</v>
      </c>
      <c r="L15" s="270">
        <v>15446</v>
      </c>
      <c r="M15" s="271">
        <v>4470</v>
      </c>
      <c r="N15" s="272">
        <v>245.5</v>
      </c>
    </row>
    <row r="16" spans="1:16" x14ac:dyDescent="0.15">
      <c r="A16" s="250"/>
      <c r="B16" s="246"/>
      <c r="C16" s="246"/>
      <c r="D16" s="246"/>
      <c r="E16" s="246"/>
      <c r="F16" s="246"/>
      <c r="G16" s="1169" t="s">
        <v>490</v>
      </c>
      <c r="H16" s="1170"/>
      <c r="I16" s="1170"/>
      <c r="J16" s="1171"/>
      <c r="K16" s="270">
        <v>-42100</v>
      </c>
      <c r="L16" s="270">
        <v>-30552</v>
      </c>
      <c r="M16" s="271">
        <v>-19414</v>
      </c>
      <c r="N16" s="272">
        <v>57.4</v>
      </c>
    </row>
    <row r="17" spans="1:16" x14ac:dyDescent="0.15">
      <c r="A17" s="250"/>
      <c r="B17" s="246"/>
      <c r="C17" s="246"/>
      <c r="D17" s="246"/>
      <c r="E17" s="246"/>
      <c r="F17" s="246"/>
      <c r="G17" s="1169" t="s">
        <v>170</v>
      </c>
      <c r="H17" s="1170"/>
      <c r="I17" s="1170"/>
      <c r="J17" s="1171"/>
      <c r="K17" s="270">
        <v>407520</v>
      </c>
      <c r="L17" s="270">
        <v>295733</v>
      </c>
      <c r="M17" s="271">
        <v>238376</v>
      </c>
      <c r="N17" s="272">
        <v>24.1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29.03</v>
      </c>
      <c r="L21" s="283">
        <v>21.75</v>
      </c>
      <c r="M21" s="284">
        <v>7.28</v>
      </c>
      <c r="N21" s="251"/>
      <c r="O21" s="285"/>
      <c r="P21" s="281"/>
    </row>
    <row r="22" spans="1:16" s="286" customFormat="1" x14ac:dyDescent="0.15">
      <c r="A22" s="281"/>
      <c r="B22" s="251"/>
      <c r="C22" s="251"/>
      <c r="D22" s="251"/>
      <c r="E22" s="251"/>
      <c r="F22" s="251"/>
      <c r="G22" s="1163" t="s">
        <v>496</v>
      </c>
      <c r="H22" s="1164"/>
      <c r="I22" s="1164"/>
      <c r="J22" s="1165"/>
      <c r="K22" s="287">
        <v>92.4</v>
      </c>
      <c r="L22" s="288">
        <v>95.2</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205930</v>
      </c>
      <c r="L32" s="296">
        <v>149441</v>
      </c>
      <c r="M32" s="297">
        <v>139853</v>
      </c>
      <c r="N32" s="298">
        <v>6.9</v>
      </c>
    </row>
    <row r="33" spans="1:16" ht="13.5" customHeight="1" x14ac:dyDescent="0.15">
      <c r="A33" s="250"/>
      <c r="B33" s="246"/>
      <c r="C33" s="246"/>
      <c r="D33" s="246"/>
      <c r="E33" s="246"/>
      <c r="F33" s="246"/>
      <c r="G33" s="1154" t="s">
        <v>501</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502</v>
      </c>
      <c r="H34" s="1155"/>
      <c r="I34" s="1155"/>
      <c r="J34" s="1156"/>
      <c r="K34" s="296" t="s">
        <v>486</v>
      </c>
      <c r="L34" s="296" t="s">
        <v>486</v>
      </c>
      <c r="M34" s="297">
        <v>4</v>
      </c>
      <c r="N34" s="298" t="s">
        <v>486</v>
      </c>
    </row>
    <row r="35" spans="1:16" ht="27" customHeight="1" x14ac:dyDescent="0.15">
      <c r="A35" s="250"/>
      <c r="B35" s="246"/>
      <c r="C35" s="246"/>
      <c r="D35" s="246"/>
      <c r="E35" s="246"/>
      <c r="F35" s="246"/>
      <c r="G35" s="1154" t="s">
        <v>503</v>
      </c>
      <c r="H35" s="1155"/>
      <c r="I35" s="1155"/>
      <c r="J35" s="1156"/>
      <c r="K35" s="296">
        <v>113022</v>
      </c>
      <c r="L35" s="296">
        <v>82019</v>
      </c>
      <c r="M35" s="297">
        <v>31890</v>
      </c>
      <c r="N35" s="298">
        <v>157.19999999999999</v>
      </c>
    </row>
    <row r="36" spans="1:16" ht="27" customHeight="1" x14ac:dyDescent="0.15">
      <c r="A36" s="250"/>
      <c r="B36" s="246"/>
      <c r="C36" s="246"/>
      <c r="D36" s="246"/>
      <c r="E36" s="246"/>
      <c r="F36" s="246"/>
      <c r="G36" s="1154" t="s">
        <v>504</v>
      </c>
      <c r="H36" s="1155"/>
      <c r="I36" s="1155"/>
      <c r="J36" s="1156"/>
      <c r="K36" s="296">
        <v>4393</v>
      </c>
      <c r="L36" s="296">
        <v>3188</v>
      </c>
      <c r="M36" s="297">
        <v>5316</v>
      </c>
      <c r="N36" s="298">
        <v>-40</v>
      </c>
    </row>
    <row r="37" spans="1:16" ht="13.5" customHeight="1" x14ac:dyDescent="0.15">
      <c r="A37" s="250"/>
      <c r="B37" s="246"/>
      <c r="C37" s="246"/>
      <c r="D37" s="246"/>
      <c r="E37" s="246"/>
      <c r="F37" s="246"/>
      <c r="G37" s="1154" t="s">
        <v>505</v>
      </c>
      <c r="H37" s="1155"/>
      <c r="I37" s="1155"/>
      <c r="J37" s="1156"/>
      <c r="K37" s="296">
        <v>23191</v>
      </c>
      <c r="L37" s="296">
        <v>16829</v>
      </c>
      <c r="M37" s="297">
        <v>1757</v>
      </c>
      <c r="N37" s="298">
        <v>857.8</v>
      </c>
    </row>
    <row r="38" spans="1:16" ht="27" customHeight="1" x14ac:dyDescent="0.15">
      <c r="A38" s="250"/>
      <c r="B38" s="246"/>
      <c r="C38" s="246"/>
      <c r="D38" s="246"/>
      <c r="E38" s="246"/>
      <c r="F38" s="246"/>
      <c r="G38" s="1157" t="s">
        <v>506</v>
      </c>
      <c r="H38" s="1158"/>
      <c r="I38" s="1158"/>
      <c r="J38" s="1159"/>
      <c r="K38" s="299" t="s">
        <v>486</v>
      </c>
      <c r="L38" s="299" t="s">
        <v>486</v>
      </c>
      <c r="M38" s="300">
        <v>42</v>
      </c>
      <c r="N38" s="301" t="s">
        <v>486</v>
      </c>
      <c r="O38" s="295"/>
    </row>
    <row r="39" spans="1:16" x14ac:dyDescent="0.15">
      <c r="A39" s="250"/>
      <c r="B39" s="246"/>
      <c r="C39" s="246"/>
      <c r="D39" s="246"/>
      <c r="E39" s="246"/>
      <c r="F39" s="246"/>
      <c r="G39" s="1157" t="s">
        <v>507</v>
      </c>
      <c r="H39" s="1158"/>
      <c r="I39" s="1158"/>
      <c r="J39" s="1159"/>
      <c r="K39" s="302">
        <v>-6884</v>
      </c>
      <c r="L39" s="302">
        <v>-4996</v>
      </c>
      <c r="M39" s="303">
        <v>-8426</v>
      </c>
      <c r="N39" s="304">
        <v>-40.700000000000003</v>
      </c>
      <c r="O39" s="295"/>
    </row>
    <row r="40" spans="1:16" ht="27" customHeight="1" x14ac:dyDescent="0.15">
      <c r="A40" s="250"/>
      <c r="B40" s="246"/>
      <c r="C40" s="246"/>
      <c r="D40" s="246"/>
      <c r="E40" s="246"/>
      <c r="F40" s="246"/>
      <c r="G40" s="1154" t="s">
        <v>508</v>
      </c>
      <c r="H40" s="1155"/>
      <c r="I40" s="1155"/>
      <c r="J40" s="1156"/>
      <c r="K40" s="302">
        <v>-208369</v>
      </c>
      <c r="L40" s="302">
        <v>-151211</v>
      </c>
      <c r="M40" s="303">
        <v>-127711</v>
      </c>
      <c r="N40" s="304">
        <v>18.399999999999999</v>
      </c>
      <c r="O40" s="295"/>
    </row>
    <row r="41" spans="1:16" x14ac:dyDescent="0.15">
      <c r="A41" s="250"/>
      <c r="B41" s="246"/>
      <c r="C41" s="246"/>
      <c r="D41" s="246"/>
      <c r="E41" s="246"/>
      <c r="F41" s="246"/>
      <c r="G41" s="1160" t="s">
        <v>281</v>
      </c>
      <c r="H41" s="1161"/>
      <c r="I41" s="1161"/>
      <c r="J41" s="1162"/>
      <c r="K41" s="296">
        <v>131283</v>
      </c>
      <c r="L41" s="302">
        <v>95271</v>
      </c>
      <c r="M41" s="303">
        <v>42725</v>
      </c>
      <c r="N41" s="304">
        <v>123</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321481</v>
      </c>
      <c r="J51" s="322">
        <v>215326</v>
      </c>
      <c r="K51" s="323">
        <v>-43.6</v>
      </c>
      <c r="L51" s="324">
        <v>228305</v>
      </c>
      <c r="M51" s="325">
        <v>5.6</v>
      </c>
      <c r="N51" s="326">
        <v>-49.2</v>
      </c>
    </row>
    <row r="52" spans="1:14" x14ac:dyDescent="0.15">
      <c r="A52" s="250"/>
      <c r="B52" s="246"/>
      <c r="C52" s="246"/>
      <c r="D52" s="246"/>
      <c r="E52" s="246"/>
      <c r="F52" s="246"/>
      <c r="G52" s="327"/>
      <c r="H52" s="328" t="s">
        <v>519</v>
      </c>
      <c r="I52" s="329">
        <v>265893</v>
      </c>
      <c r="J52" s="330">
        <v>178093</v>
      </c>
      <c r="K52" s="331">
        <v>-48.5</v>
      </c>
      <c r="L52" s="332">
        <v>86611</v>
      </c>
      <c r="M52" s="333">
        <v>-20.399999999999999</v>
      </c>
      <c r="N52" s="334">
        <v>-28.1</v>
      </c>
    </row>
    <row r="53" spans="1:14" x14ac:dyDescent="0.15">
      <c r="A53" s="250"/>
      <c r="B53" s="246"/>
      <c r="C53" s="246"/>
      <c r="D53" s="246"/>
      <c r="E53" s="246"/>
      <c r="F53" s="246"/>
      <c r="G53" s="312" t="s">
        <v>520</v>
      </c>
      <c r="H53" s="313"/>
      <c r="I53" s="321">
        <v>561783</v>
      </c>
      <c r="J53" s="322">
        <v>377542</v>
      </c>
      <c r="K53" s="323">
        <v>75.3</v>
      </c>
      <c r="L53" s="324">
        <v>316331</v>
      </c>
      <c r="M53" s="325">
        <v>38.6</v>
      </c>
      <c r="N53" s="326">
        <v>36.700000000000003</v>
      </c>
    </row>
    <row r="54" spans="1:14" x14ac:dyDescent="0.15">
      <c r="A54" s="250"/>
      <c r="B54" s="246"/>
      <c r="C54" s="246"/>
      <c r="D54" s="246"/>
      <c r="E54" s="246"/>
      <c r="F54" s="246"/>
      <c r="G54" s="327"/>
      <c r="H54" s="328" t="s">
        <v>519</v>
      </c>
      <c r="I54" s="329">
        <v>450327</v>
      </c>
      <c r="J54" s="330">
        <v>302639</v>
      </c>
      <c r="K54" s="331">
        <v>69.900000000000006</v>
      </c>
      <c r="L54" s="332">
        <v>106387</v>
      </c>
      <c r="M54" s="333">
        <v>22.8</v>
      </c>
      <c r="N54" s="334">
        <v>47.1</v>
      </c>
    </row>
    <row r="55" spans="1:14" x14ac:dyDescent="0.15">
      <c r="A55" s="250"/>
      <c r="B55" s="246"/>
      <c r="C55" s="246"/>
      <c r="D55" s="246"/>
      <c r="E55" s="246"/>
      <c r="F55" s="246"/>
      <c r="G55" s="312" t="s">
        <v>521</v>
      </c>
      <c r="H55" s="313"/>
      <c r="I55" s="321">
        <v>239660</v>
      </c>
      <c r="J55" s="322">
        <v>162702</v>
      </c>
      <c r="K55" s="323">
        <v>-56.9</v>
      </c>
      <c r="L55" s="324">
        <v>333013</v>
      </c>
      <c r="M55" s="325">
        <v>5.3</v>
      </c>
      <c r="N55" s="326">
        <v>-62.2</v>
      </c>
    </row>
    <row r="56" spans="1:14" x14ac:dyDescent="0.15">
      <c r="A56" s="250"/>
      <c r="B56" s="246"/>
      <c r="C56" s="246"/>
      <c r="D56" s="246"/>
      <c r="E56" s="246"/>
      <c r="F56" s="246"/>
      <c r="G56" s="327"/>
      <c r="H56" s="328" t="s">
        <v>519</v>
      </c>
      <c r="I56" s="329">
        <v>206300</v>
      </c>
      <c r="J56" s="330">
        <v>140054</v>
      </c>
      <c r="K56" s="331">
        <v>-53.7</v>
      </c>
      <c r="L56" s="332">
        <v>126732</v>
      </c>
      <c r="M56" s="333">
        <v>19.100000000000001</v>
      </c>
      <c r="N56" s="334">
        <v>-72.8</v>
      </c>
    </row>
    <row r="57" spans="1:14" x14ac:dyDescent="0.15">
      <c r="A57" s="250"/>
      <c r="B57" s="246"/>
      <c r="C57" s="246"/>
      <c r="D57" s="246"/>
      <c r="E57" s="246"/>
      <c r="F57" s="246"/>
      <c r="G57" s="312" t="s">
        <v>522</v>
      </c>
      <c r="H57" s="313"/>
      <c r="I57" s="321">
        <v>479133</v>
      </c>
      <c r="J57" s="322">
        <v>337418</v>
      </c>
      <c r="K57" s="323">
        <v>107.4</v>
      </c>
      <c r="L57" s="324">
        <v>280458</v>
      </c>
      <c r="M57" s="325">
        <v>-15.8</v>
      </c>
      <c r="N57" s="326">
        <v>123.2</v>
      </c>
    </row>
    <row r="58" spans="1:14" x14ac:dyDescent="0.15">
      <c r="A58" s="250"/>
      <c r="B58" s="246"/>
      <c r="C58" s="246"/>
      <c r="D58" s="246"/>
      <c r="E58" s="246"/>
      <c r="F58" s="246"/>
      <c r="G58" s="327"/>
      <c r="H58" s="328" t="s">
        <v>519</v>
      </c>
      <c r="I58" s="329">
        <v>446202</v>
      </c>
      <c r="J58" s="330">
        <v>314227</v>
      </c>
      <c r="K58" s="331">
        <v>124.4</v>
      </c>
      <c r="L58" s="332">
        <v>127286</v>
      </c>
      <c r="M58" s="333">
        <v>0.4</v>
      </c>
      <c r="N58" s="334">
        <v>124</v>
      </c>
    </row>
    <row r="59" spans="1:14" x14ac:dyDescent="0.15">
      <c r="A59" s="250"/>
      <c r="B59" s="246"/>
      <c r="C59" s="246"/>
      <c r="D59" s="246"/>
      <c r="E59" s="246"/>
      <c r="F59" s="246"/>
      <c r="G59" s="312" t="s">
        <v>523</v>
      </c>
      <c r="H59" s="313"/>
      <c r="I59" s="321">
        <v>730796</v>
      </c>
      <c r="J59" s="322">
        <v>530331</v>
      </c>
      <c r="K59" s="323">
        <v>57.2</v>
      </c>
      <c r="L59" s="324">
        <v>291945</v>
      </c>
      <c r="M59" s="325">
        <v>4.0999999999999996</v>
      </c>
      <c r="N59" s="326">
        <v>53.1</v>
      </c>
    </row>
    <row r="60" spans="1:14" x14ac:dyDescent="0.15">
      <c r="A60" s="250"/>
      <c r="B60" s="246"/>
      <c r="C60" s="246"/>
      <c r="D60" s="246"/>
      <c r="E60" s="246"/>
      <c r="F60" s="246"/>
      <c r="G60" s="327"/>
      <c r="H60" s="328" t="s">
        <v>519</v>
      </c>
      <c r="I60" s="335">
        <v>619690</v>
      </c>
      <c r="J60" s="330">
        <v>449702</v>
      </c>
      <c r="K60" s="331">
        <v>43.1</v>
      </c>
      <c r="L60" s="332">
        <v>127651</v>
      </c>
      <c r="M60" s="333">
        <v>0.3</v>
      </c>
      <c r="N60" s="334">
        <v>42.8</v>
      </c>
    </row>
    <row r="61" spans="1:14" x14ac:dyDescent="0.15">
      <c r="A61" s="250"/>
      <c r="B61" s="246"/>
      <c r="C61" s="246"/>
      <c r="D61" s="246"/>
      <c r="E61" s="246"/>
      <c r="F61" s="246"/>
      <c r="G61" s="312" t="s">
        <v>524</v>
      </c>
      <c r="H61" s="336"/>
      <c r="I61" s="337">
        <v>466571</v>
      </c>
      <c r="J61" s="338">
        <v>324664</v>
      </c>
      <c r="K61" s="339">
        <v>27.9</v>
      </c>
      <c r="L61" s="340">
        <v>290010</v>
      </c>
      <c r="M61" s="341">
        <v>7.6</v>
      </c>
      <c r="N61" s="326">
        <v>20.3</v>
      </c>
    </row>
    <row r="62" spans="1:14" x14ac:dyDescent="0.15">
      <c r="A62" s="250"/>
      <c r="B62" s="246"/>
      <c r="C62" s="246"/>
      <c r="D62" s="246"/>
      <c r="E62" s="246"/>
      <c r="F62" s="246"/>
      <c r="G62" s="327"/>
      <c r="H62" s="328" t="s">
        <v>519</v>
      </c>
      <c r="I62" s="329">
        <v>397682</v>
      </c>
      <c r="J62" s="330">
        <v>276943</v>
      </c>
      <c r="K62" s="331">
        <v>27</v>
      </c>
      <c r="L62" s="332">
        <v>114933</v>
      </c>
      <c r="M62" s="333">
        <v>4.4000000000000004</v>
      </c>
      <c r="N62" s="334">
        <v>22.6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137.09</v>
      </c>
      <c r="G47" s="12">
        <v>153.69999999999999</v>
      </c>
      <c r="H47" s="12">
        <v>152.12</v>
      </c>
      <c r="I47" s="12">
        <v>134.43</v>
      </c>
      <c r="J47" s="13">
        <v>135.85</v>
      </c>
    </row>
    <row r="48" spans="2:10" ht="57.75" customHeight="1" x14ac:dyDescent="0.15">
      <c r="B48" s="14"/>
      <c r="C48" s="1174" t="s">
        <v>4</v>
      </c>
      <c r="D48" s="1174"/>
      <c r="E48" s="1175"/>
      <c r="F48" s="15">
        <v>3.82</v>
      </c>
      <c r="G48" s="16">
        <v>3.7</v>
      </c>
      <c r="H48" s="16">
        <v>5.24</v>
      </c>
      <c r="I48" s="16">
        <v>5.19</v>
      </c>
      <c r="J48" s="17">
        <v>5.56</v>
      </c>
    </row>
    <row r="49" spans="2:10" ht="57.75" customHeight="1" thickBot="1" x14ac:dyDescent="0.2">
      <c r="B49" s="18"/>
      <c r="C49" s="1176" t="s">
        <v>5</v>
      </c>
      <c r="D49" s="1176"/>
      <c r="E49" s="1177"/>
      <c r="F49" s="19">
        <v>9.9499999999999993</v>
      </c>
      <c r="G49" s="20">
        <v>13.33</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dc:creator>
  <cp:lastModifiedBy>201user</cp:lastModifiedBy>
  <cp:lastPrinted>2018-10-23T00:21:46Z</cp:lastPrinted>
  <dcterms:created xsi:type="dcterms:W3CDTF">2018-10-22T07:32:41Z</dcterms:created>
  <dcterms:modified xsi:type="dcterms:W3CDTF">2018-10-23T00:22:01Z</dcterms:modified>
</cp:coreProperties>
</file>