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Y:\給与Ｇ\諸手当・退職手当・児童手当\退職手当\退職手当請求通知\R7年度\02_R7.12.12 退職手当請求手続\"/>
    </mc:Choice>
  </mc:AlternateContent>
  <xr:revisionPtr revIDLastSave="0" documentId="13_ncr:1_{A4B12C50-DACA-4D5B-B9DA-0D9587F51B7B}" xr6:coauthVersionLast="47" xr6:coauthVersionMax="47" xr10:uidLastSave="{00000000-0000-0000-0000-000000000000}"/>
  <bookViews>
    <workbookView xWindow="-120" yWindow="-120" windowWidth="29040" windowHeight="15720" firstSheet="1" activeTab="3" xr2:uid="{00000000-000D-0000-FFFF-FFFF00000000}"/>
  </bookViews>
  <sheets>
    <sheet name="退職手当額計算書（計算例）" sheetId="2" r:id="rId1"/>
    <sheet name="退職手当額計算書（計算例） 【定年 ７割措置あり】" sheetId="7" r:id="rId2"/>
    <sheet name="退職手当額計算書（試算用計算式なし）" sheetId="3" r:id="rId3"/>
    <sheet name="退職手当額計算書 (試算用計算式あり)" sheetId="5" r:id="rId4"/>
    <sheet name="退職手当支給率早見表" sheetId="6" r:id="rId5"/>
    <sheet name="各種リスト" sheetId="4" r:id="rId6"/>
  </sheets>
  <definedNames>
    <definedName name="_xlnm.Print_Area" localSheetId="4">退職手当支給率早見表!$A$1:$P$61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9" i="5" l="1"/>
  <c r="AI30" i="5"/>
  <c r="AC30" i="5"/>
  <c r="Y29" i="7"/>
  <c r="AG30" i="7"/>
  <c r="Z30" i="7"/>
  <c r="L24" i="5"/>
  <c r="AX4" i="5"/>
  <c r="AC34" i="7"/>
  <c r="M34" i="7"/>
  <c r="CJ19" i="7"/>
  <c r="AA15" i="5"/>
  <c r="CR49" i="5" l="1"/>
  <c r="M51" i="6" l="1"/>
  <c r="G49" i="6"/>
  <c r="D49" i="6"/>
  <c r="G48" i="6"/>
  <c r="D48" i="6"/>
  <c r="G47" i="6"/>
  <c r="D47" i="6"/>
  <c r="G46" i="6"/>
  <c r="D46" i="6"/>
  <c r="G45" i="6"/>
  <c r="D45" i="6"/>
  <c r="G44" i="6"/>
  <c r="D44" i="6"/>
  <c r="G43" i="6"/>
  <c r="D43" i="6"/>
  <c r="M42" i="6"/>
  <c r="M52" i="6" s="1"/>
  <c r="G42" i="6"/>
  <c r="D42" i="6"/>
  <c r="M41" i="6"/>
  <c r="G41" i="6"/>
  <c r="D41" i="6"/>
  <c r="M40" i="6"/>
  <c r="G40" i="6"/>
  <c r="D40" i="6"/>
  <c r="M39" i="6"/>
  <c r="G39" i="6"/>
  <c r="D39" i="6"/>
  <c r="M38" i="6"/>
  <c r="G38" i="6"/>
  <c r="D38" i="6"/>
  <c r="M37" i="6"/>
  <c r="G37" i="6"/>
  <c r="D37" i="6"/>
  <c r="M36" i="6"/>
  <c r="G36" i="6"/>
  <c r="D36" i="6"/>
  <c r="M35" i="6"/>
  <c r="G35" i="6"/>
  <c r="D35" i="6"/>
  <c r="M34" i="6"/>
  <c r="G34" i="6"/>
  <c r="D34" i="6"/>
  <c r="M33" i="6"/>
  <c r="G33" i="6"/>
  <c r="D33" i="6"/>
  <c r="M32" i="6"/>
  <c r="G32" i="6"/>
  <c r="D32" i="6"/>
  <c r="N31" i="6"/>
  <c r="J31" i="6"/>
  <c r="G31" i="6"/>
  <c r="D31" i="6"/>
  <c r="N30" i="6"/>
  <c r="J30" i="6"/>
  <c r="G30" i="6"/>
  <c r="D30" i="6"/>
  <c r="N29" i="6"/>
  <c r="J29" i="6"/>
  <c r="G29" i="6"/>
  <c r="D29" i="6"/>
  <c r="N28" i="6"/>
  <c r="J28" i="6"/>
  <c r="G28" i="6"/>
  <c r="D28" i="6"/>
  <c r="N27" i="6"/>
  <c r="J27" i="6"/>
  <c r="G27" i="6"/>
  <c r="D27" i="6"/>
  <c r="N26" i="6"/>
  <c r="J26" i="6"/>
  <c r="G26" i="6"/>
  <c r="D26" i="6" s="1"/>
  <c r="N25" i="6"/>
  <c r="J25" i="6"/>
  <c r="G25" i="6"/>
  <c r="D25" i="6" s="1"/>
  <c r="N24" i="6"/>
  <c r="J24" i="6"/>
  <c r="G24" i="6"/>
  <c r="D24" i="6" s="1"/>
  <c r="N23" i="6"/>
  <c r="J23" i="6"/>
  <c r="G23" i="6"/>
  <c r="D23" i="6" s="1"/>
  <c r="N22" i="6"/>
  <c r="J22" i="6"/>
  <c r="G22" i="6"/>
  <c r="D22" i="6" s="1"/>
  <c r="N21" i="6"/>
  <c r="J21" i="6"/>
  <c r="G21" i="6"/>
  <c r="D21" i="6" s="1"/>
  <c r="N20" i="6"/>
  <c r="J20" i="6"/>
  <c r="G20" i="6"/>
  <c r="D20" i="6" s="1"/>
  <c r="N19" i="6"/>
  <c r="J19" i="6"/>
  <c r="G19" i="6"/>
  <c r="D19" i="6" s="1"/>
  <c r="N18" i="6"/>
  <c r="J18" i="6"/>
  <c r="G18" i="6"/>
  <c r="D18" i="6" s="1"/>
  <c r="N17" i="6"/>
  <c r="F17" i="6"/>
  <c r="D17" i="6" s="1"/>
  <c r="N16" i="6"/>
  <c r="F16" i="6"/>
  <c r="D16" i="6" s="1"/>
  <c r="N15" i="6"/>
  <c r="F15" i="6"/>
  <c r="D15" i="6"/>
  <c r="N14" i="6"/>
  <c r="F14" i="6"/>
  <c r="D14" i="6" s="1"/>
  <c r="N13" i="6"/>
  <c r="F13" i="6"/>
  <c r="D13" i="6" s="1"/>
  <c r="N12" i="6"/>
  <c r="F12" i="6"/>
  <c r="D12" i="6" s="1"/>
  <c r="F11" i="6"/>
  <c r="D11" i="6" s="1"/>
  <c r="F10" i="6"/>
  <c r="D10" i="6" s="1"/>
  <c r="F9" i="6"/>
  <c r="D9" i="6" s="1"/>
  <c r="F8" i="6"/>
  <c r="D8" i="6" s="1"/>
  <c r="M43" i="6" l="1"/>
  <c r="M47" i="6"/>
  <c r="G50" i="6"/>
  <c r="M46" i="6"/>
  <c r="M50" i="6"/>
  <c r="D52" i="6"/>
  <c r="M45" i="6"/>
  <c r="M49" i="6"/>
  <c r="D51" i="6"/>
  <c r="G52" i="6"/>
  <c r="M44" i="6"/>
  <c r="M48" i="6"/>
  <c r="D50" i="6"/>
  <c r="G51" i="6"/>
  <c r="CJ19" i="5" l="1"/>
  <c r="CP4" i="5" l="1"/>
  <c r="CP6" i="5"/>
  <c r="DA6" i="5" s="1"/>
  <c r="DI6" i="5" s="1"/>
  <c r="CP8" i="5"/>
  <c r="DA8" i="5" s="1"/>
  <c r="DI8" i="5" s="1"/>
  <c r="CP10" i="5"/>
  <c r="DA10" i="5" s="1"/>
  <c r="CP12" i="5"/>
  <c r="DA12" i="5" s="1"/>
  <c r="BR14" i="5"/>
  <c r="BQ19" i="5" s="1"/>
  <c r="CT19" i="5" s="1"/>
  <c r="BS4" i="5"/>
  <c r="CF5" i="5" s="1"/>
  <c r="CI5" i="5" s="1"/>
  <c r="BD22" i="5"/>
  <c r="BD20" i="5"/>
  <c r="AN21" i="5" s="1"/>
  <c r="AQ21" i="5" s="1"/>
  <c r="BD18" i="5"/>
  <c r="AN19" i="5" s="1"/>
  <c r="AQ19" i="5" s="1"/>
  <c r="BD16" i="5"/>
  <c r="AN17" i="5" s="1"/>
  <c r="AQ17" i="5" s="1"/>
  <c r="BD14" i="5"/>
  <c r="AN15" i="5" s="1"/>
  <c r="AQ23" i="5"/>
  <c r="AN23" i="5"/>
  <c r="CM6" i="5" l="1"/>
  <c r="CS7" i="5" s="1"/>
  <c r="CM12" i="5"/>
  <c r="DI12" i="5"/>
  <c r="CM10" i="5"/>
  <c r="DI10" i="5"/>
  <c r="CM8" i="5"/>
  <c r="DA4" i="5"/>
  <c r="DI4" i="5" s="1"/>
  <c r="CM4" i="5"/>
  <c r="AQ15" i="5"/>
  <c r="AX19" i="5"/>
  <c r="AZ19" i="5"/>
  <c r="AZ23" i="5"/>
  <c r="AX23" i="5"/>
  <c r="AZ21" i="5"/>
  <c r="AX21" i="5"/>
  <c r="AZ17" i="5"/>
  <c r="AX17" i="5"/>
  <c r="AX15" i="5"/>
  <c r="AZ15" i="5"/>
  <c r="AD15" i="5"/>
  <c r="X43" i="5"/>
  <c r="X41" i="5"/>
  <c r="X37" i="5"/>
  <c r="X39" i="5"/>
  <c r="DE13" i="5" l="1"/>
  <c r="DC13" i="5"/>
  <c r="DE11" i="5"/>
  <c r="DC11" i="5"/>
  <c r="DE9" i="5"/>
  <c r="DC9" i="5"/>
  <c r="BB23" i="5"/>
  <c r="BB17" i="5"/>
  <c r="DE7" i="5"/>
  <c r="DC7" i="5"/>
  <c r="DE5" i="5"/>
  <c r="DC5" i="5"/>
  <c r="BB19" i="5"/>
  <c r="BB21" i="5"/>
  <c r="CS13" i="5"/>
  <c r="CV13" i="5"/>
  <c r="CS11" i="5"/>
  <c r="CV11" i="5"/>
  <c r="CS9" i="5"/>
  <c r="CV9" i="5" s="1"/>
  <c r="CS5" i="5"/>
  <c r="CV5" i="5" s="1"/>
  <c r="BB15" i="5"/>
  <c r="CV7" i="5"/>
  <c r="AR43" i="5"/>
  <c r="AR41" i="5"/>
  <c r="AR39" i="5"/>
  <c r="AR37" i="5"/>
  <c r="AM12" i="5"/>
  <c r="L9" i="5"/>
  <c r="M12" i="5" l="1"/>
  <c r="AR12" i="5" s="1"/>
  <c r="L29" i="5" s="1"/>
  <c r="X17" i="5"/>
  <c r="DG7" i="5"/>
  <c r="DG13" i="5"/>
  <c r="DG11" i="5"/>
  <c r="DG9" i="5"/>
  <c r="DG5" i="5"/>
  <c r="L29" i="2"/>
  <c r="L30" i="5" l="1"/>
  <c r="AB17" i="5"/>
  <c r="X18" i="5" s="1"/>
  <c r="AR32" i="5" s="1"/>
  <c r="AC34" i="5" s="1"/>
  <c r="CC7" i="5"/>
  <c r="M12" i="2"/>
  <c r="AQ30" i="5" l="1"/>
  <c r="M34" i="5" s="1"/>
  <c r="AP34" i="5" s="1"/>
  <c r="CH52" i="5" s="1"/>
  <c r="CX51" i="5" s="1"/>
  <c r="Q20" i="5"/>
  <c r="AB18" i="5"/>
  <c r="CG7" i="5"/>
  <c r="CC8" i="5" s="1"/>
  <c r="CJ19" i="2"/>
  <c r="AC34" i="2"/>
  <c r="AG29" i="2"/>
  <c r="M34" i="2"/>
  <c r="BV10" i="5" l="1"/>
  <c r="CG8" i="5"/>
  <c r="CX52" i="5"/>
  <c r="CX53" i="5"/>
  <c r="CX58" i="5" l="1"/>
  <c r="CT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syok21</author>
    <author>PC20-1JOHO515</author>
  </authors>
  <commentList>
    <comment ref="CZ5" authorId="0" shapeId="0" xr:uid="{00000000-0006-0000-0000-000001000000}">
      <text>
        <r>
          <rPr>
            <b/>
            <sz val="11"/>
            <color indexed="81"/>
            <rFont val="ＭＳ Ｐゴシック"/>
            <family val="3"/>
            <charset val="128"/>
          </rPr>
          <t>旧除算率</t>
        </r>
      </text>
    </comment>
    <comment ref="AR12" authorId="0" shapeId="0" xr:uid="{00000000-0006-0000-0000-000002000000}">
      <text>
        <r>
          <rPr>
            <b/>
            <sz val="11"/>
            <color indexed="81"/>
            <rFont val="ＭＳ Ｐゴシック"/>
            <family val="3"/>
            <charset val="128"/>
          </rPr>
          <t>切り捨てない</t>
        </r>
      </text>
    </comment>
    <comment ref="BV12" authorId="0" shapeId="0" xr:uid="{00000000-0006-0000-0000-000003000000}">
      <text>
        <r>
          <rPr>
            <b/>
            <sz val="11"/>
            <color indexed="81"/>
            <rFont val="ＭＳ Ｐゴシック"/>
            <family val="3"/>
            <charset val="128"/>
          </rPr>
          <t>勤続期間１８年・定年退職の支給割合（早見表（旧）参照）</t>
        </r>
      </text>
    </comment>
    <comment ref="AI14" authorId="0" shapeId="0" xr:uid="{00000000-0006-0000-0000-000004000000}">
      <text>
        <r>
          <rPr>
            <b/>
            <sz val="11"/>
            <color indexed="81"/>
            <rFont val="ＭＳ Ｐゴシック"/>
            <family val="3"/>
            <charset val="128"/>
          </rPr>
          <t>（例）育児休業期間</t>
        </r>
      </text>
    </comment>
    <comment ref="AU15" authorId="1" shapeId="0" xr:uid="{00000000-0006-0000-0000-000005000000}">
      <text>
        <r>
          <rPr>
            <b/>
            <sz val="11"/>
            <color indexed="81"/>
            <rFont val="ＭＳ Ｐゴシック"/>
            <family val="3"/>
            <charset val="128"/>
          </rPr>
          <t>新除算率</t>
        </r>
      </text>
    </comment>
    <comment ref="AJ18" authorId="1" shapeId="0" xr:uid="{00000000-0006-0000-0000-000006000000}">
      <text>
        <r>
          <rPr>
            <b/>
            <sz val="11"/>
            <color indexed="81"/>
            <rFont val="ＭＳ Ｐゴシック"/>
            <family val="3"/>
            <charset val="128"/>
          </rPr>
          <t>（例）組合専従期間</t>
        </r>
      </text>
    </comment>
    <comment ref="CT19" authorId="0" shapeId="0" xr:uid="{00000000-0006-0000-0000-000007000000}">
      <text>
        <r>
          <rPr>
            <b/>
            <sz val="11"/>
            <color indexed="81"/>
            <rFont val="ＭＳ Ｐゴシック"/>
            <family val="3"/>
            <charset val="128"/>
          </rPr>
          <t>切り捨てない</t>
        </r>
      </text>
    </comment>
    <comment ref="Q22" authorId="0" shapeId="0" xr:uid="{00000000-0006-0000-0000-000008000000}">
      <text>
        <r>
          <rPr>
            <b/>
            <sz val="11"/>
            <color indexed="81"/>
            <rFont val="ＭＳ Ｐゴシック"/>
            <family val="3"/>
            <charset val="128"/>
          </rPr>
          <t>勤続期間３５年・勧奨退職の支給割合（早見表（新）参照）
※自己都合（６０歳以上）の場合は、退職手当支給率早見表（新）の定年退職の率を参照してください。</t>
        </r>
      </text>
    </comment>
    <comment ref="AO29" authorId="0" shapeId="0" xr:uid="{00000000-0006-0000-0000-000009000000}">
      <text>
        <r>
          <rPr>
            <b/>
            <sz val="11"/>
            <color indexed="81"/>
            <rFont val="ＭＳ Ｐゴシック"/>
            <family val="3"/>
            <charset val="128"/>
          </rPr>
          <t>切り捨てない</t>
        </r>
      </text>
    </comment>
    <comment ref="BU48" authorId="0" shapeId="0" xr:uid="{00000000-0006-0000-0000-00000A000000}">
      <text>
        <r>
          <rPr>
            <b/>
            <sz val="11"/>
            <color indexed="81"/>
            <rFont val="ＭＳ Ｐゴシック"/>
            <family val="3"/>
            <charset val="128"/>
          </rPr>
          <t>組合専従(２／２除算)の期間のみ
勤続期間から除く</t>
        </r>
      </text>
    </comment>
    <comment ref="DF48" authorId="1" shapeId="0" xr:uid="{00000000-0006-0000-0000-00000B000000}">
      <text>
        <r>
          <rPr>
            <b/>
            <sz val="11"/>
            <color indexed="81"/>
            <rFont val="ＭＳ Ｐゴシック"/>
            <family val="3"/>
            <charset val="128"/>
          </rPr>
          <t>【退職手当に係る税額の計算例】
　勤続年数　37年－専従1年＝36年
　退職所得控除額　36年→19,200,000円
　課税金額＝（退職手当額－退職所得控除額）×1/2
　　　　　　 ＝（22,315,248円－19,200,000円）×1/2
　　　　　　 ＝1,557,000円　※千円未満切り捨て
　所　得　税＝（1,557,000円×5％）×102.1％
　　　　　　　 ＝79,484円　※1円未満切り捨て
　市町村民税＝1,557,000円×6％
　　　　　　　　＝93,400円　※100円未満切り捨て
　県　民　税　＝1,557,000円×4％
　　　　　　　 　＝62,200円　※100円未満切り捨て
  給与に係る地方税：住民税特別徴収未徴収分
　　　　　　　　　　　　　（４、５月分の住民税の一括徴）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syok21</author>
    <author>PC20-1JOHO515</author>
    <author>syok305</author>
  </authors>
  <commentList>
    <comment ref="CZ5" authorId="0" shapeId="0" xr:uid="{6BE59D37-7EA8-4F49-8FB9-3A27964FB6BB}">
      <text>
        <r>
          <rPr>
            <b/>
            <sz val="11"/>
            <color indexed="81"/>
            <rFont val="ＭＳ Ｐゴシック"/>
            <family val="3"/>
            <charset val="128"/>
          </rPr>
          <t>旧除算率</t>
        </r>
      </text>
    </comment>
    <comment ref="AR12" authorId="0" shapeId="0" xr:uid="{92A2A2BA-21D3-4DC4-9A64-943590C7BA25}">
      <text>
        <r>
          <rPr>
            <b/>
            <sz val="11"/>
            <color indexed="81"/>
            <rFont val="ＭＳ Ｐゴシック"/>
            <family val="3"/>
            <charset val="128"/>
          </rPr>
          <t>切り捨てない</t>
        </r>
      </text>
    </comment>
    <comment ref="BV12" authorId="0" shapeId="0" xr:uid="{564C9AE1-B791-4949-847C-37A81F491C68}">
      <text>
        <r>
          <rPr>
            <b/>
            <sz val="11"/>
            <color indexed="81"/>
            <rFont val="ＭＳ Ｐゴシック"/>
            <family val="3"/>
            <charset val="128"/>
          </rPr>
          <t>勤続期間１８年・定年退職の支給割合（早見表（旧）参照）</t>
        </r>
      </text>
    </comment>
    <comment ref="AI14" authorId="0" shapeId="0" xr:uid="{BEAD01F4-4BFB-4E74-A2F2-A88A1BE3E5C4}">
      <text>
        <r>
          <rPr>
            <b/>
            <sz val="11"/>
            <color indexed="81"/>
            <rFont val="ＭＳ Ｐゴシック"/>
            <family val="3"/>
            <charset val="128"/>
          </rPr>
          <t>（例）育児休業期間</t>
        </r>
      </text>
    </comment>
    <comment ref="AU15" authorId="1" shapeId="0" xr:uid="{F566753A-6D20-4657-95F5-CC20B628AFDC}">
      <text>
        <r>
          <rPr>
            <b/>
            <sz val="11"/>
            <color indexed="81"/>
            <rFont val="ＭＳ Ｐゴシック"/>
            <family val="3"/>
            <charset val="128"/>
          </rPr>
          <t>新除算率</t>
        </r>
      </text>
    </comment>
    <comment ref="AJ18" authorId="1" shapeId="0" xr:uid="{C1EC344D-39BB-485D-B5E1-243251F16AE4}">
      <text>
        <r>
          <rPr>
            <b/>
            <sz val="11"/>
            <color indexed="81"/>
            <rFont val="ＭＳ Ｐゴシック"/>
            <family val="3"/>
            <charset val="128"/>
          </rPr>
          <t>（例）組合専従期間</t>
        </r>
      </text>
    </comment>
    <comment ref="CT19" authorId="0" shapeId="0" xr:uid="{ACCAC9A6-AFFD-448A-BB42-4931FF099D72}">
      <text>
        <r>
          <rPr>
            <b/>
            <sz val="11"/>
            <color indexed="81"/>
            <rFont val="ＭＳ Ｐゴシック"/>
            <family val="3"/>
            <charset val="128"/>
          </rPr>
          <t>切り捨てない</t>
        </r>
      </text>
    </comment>
    <comment ref="Q22" authorId="0" shapeId="0" xr:uid="{466A8717-35C9-4C96-9517-609DDA27E9A5}">
      <text>
        <r>
          <rPr>
            <b/>
            <sz val="11"/>
            <color indexed="81"/>
            <rFont val="ＭＳ Ｐゴシック"/>
            <family val="3"/>
            <charset val="128"/>
          </rPr>
          <t>勤続期間３３年・定年退職の支給割合（早見表（新）参照）
※自己都合（６０歳以上）の場合は、退職手当支給率早見表（新）の定年退職の率を参照してください。</t>
        </r>
      </text>
    </comment>
    <comment ref="AV27" authorId="2" shapeId="0" xr:uid="{F8046222-F943-48F0-897C-4DBE10F7452F}">
      <text>
        <r>
          <rPr>
            <b/>
            <sz val="9"/>
            <color indexed="81"/>
            <rFont val="MS P ゴシック"/>
            <family val="3"/>
            <charset val="128"/>
          </rPr>
          <t>勤続期間３２年・定年退職の支給割合（早見表（新）参照）
※自己都合（６０歳以上）の場合は、退職手当支給率早見表（新）の定年退職の率を参照してください。</t>
        </r>
      </text>
    </comment>
    <comment ref="AP30" authorId="0" shapeId="0" xr:uid="{53A325FB-1051-4E8B-BCEA-923970AAA804}">
      <text>
        <r>
          <rPr>
            <b/>
            <sz val="11"/>
            <color indexed="81"/>
            <rFont val="ＭＳ Ｐゴシック"/>
            <family val="3"/>
            <charset val="128"/>
          </rPr>
          <t>切り捨てない</t>
        </r>
      </text>
    </comment>
    <comment ref="BU48" authorId="0" shapeId="0" xr:uid="{FA35923F-4F2B-468C-BE13-A5831FB5800F}">
      <text>
        <r>
          <rPr>
            <b/>
            <sz val="11"/>
            <color indexed="81"/>
            <rFont val="ＭＳ Ｐゴシック"/>
            <family val="3"/>
            <charset val="128"/>
          </rPr>
          <t>組合専従(２／２除算)の期間のみ
勤続期間から除く</t>
        </r>
      </text>
    </comment>
    <comment ref="DF48" authorId="1" shapeId="0" xr:uid="{CDD6D0D6-050E-4C9A-BE1E-D461F5B9B772}">
      <text>
        <r>
          <rPr>
            <b/>
            <sz val="11"/>
            <color indexed="81"/>
            <rFont val="ＭＳ Ｐゴシック"/>
            <family val="3"/>
            <charset val="128"/>
          </rPr>
          <t>【退職手当に係る税額の計算例】
　勤続年数　３５年－専従1年＝３４年
　退職所得控除額　３４年→17,800,000円
　課税金額＝（退職手当額－退職所得控除額）×1/2
　　　　　　 ＝（20,507,351円－17,800,000円）×1/2
　　　　　　 ＝1,353,000円　※千円未満切り捨て
　所　得　税＝（1,353,000円×5％）×102.1％
　　　　　　　 ＝69,070円　※1円未満切り捨て
　市町村民税＝1,353,000円×6％
　　　　　　　　＝81,100円　※100円未満切り捨て
　県　民　税　＝1,353,000円×4％
　　　　　　　 　＝54,100円　※100円未満切り捨て
  給与に係る地方税：住民税特別徴収未徴収分
　　　　　　　　　　　　　（４、５月分の住民税の一括徴）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syok21</author>
    <author>syok305</author>
    <author>PC20-1JOHO515</author>
  </authors>
  <commentList>
    <comment ref="CZ5" authorId="0" shapeId="0" xr:uid="{00000000-0006-0000-0100-000001000000}">
      <text>
        <r>
          <rPr>
            <b/>
            <sz val="11"/>
            <color indexed="81"/>
            <rFont val="ＭＳ Ｐゴシック"/>
            <family val="3"/>
            <charset val="128"/>
          </rPr>
          <t>旧除算率</t>
        </r>
      </text>
    </comment>
    <comment ref="AM12" authorId="1" shapeId="0" xr:uid="{00000000-0006-0000-0100-000002000000}">
      <text>
        <r>
          <rPr>
            <sz val="7"/>
            <color indexed="81"/>
            <rFont val="MS P ゴシック"/>
            <family val="3"/>
            <charset val="128"/>
          </rPr>
          <t>退職時の年齢</t>
        </r>
      </text>
    </comment>
    <comment ref="AR12" authorId="0" shapeId="0" xr:uid="{00000000-0006-0000-0100-000003000000}">
      <text>
        <r>
          <rPr>
            <b/>
            <sz val="11"/>
            <color indexed="81"/>
            <rFont val="ＭＳ Ｐゴシック"/>
            <family val="3"/>
            <charset val="128"/>
          </rPr>
          <t>切り捨てない</t>
        </r>
      </text>
    </comment>
    <comment ref="BV12" authorId="0" shapeId="0" xr:uid="{00000000-0006-0000-0100-000004000000}">
      <text>
        <r>
          <rPr>
            <b/>
            <sz val="11"/>
            <color indexed="81"/>
            <rFont val="ＭＳ Ｐゴシック"/>
            <family val="3"/>
            <charset val="128"/>
          </rPr>
          <t>勧奨退職の支給割合（早見表（旧）参照）</t>
        </r>
      </text>
    </comment>
    <comment ref="AI14" authorId="0" shapeId="0" xr:uid="{00000000-0006-0000-0100-000005000000}">
      <text>
        <r>
          <rPr>
            <b/>
            <sz val="9"/>
            <color indexed="81"/>
            <rFont val="ＭＳ Ｐゴシック"/>
            <family val="3"/>
            <charset val="128"/>
          </rPr>
          <t xml:space="preserve">除算すべき期間
</t>
        </r>
        <r>
          <rPr>
            <sz val="9"/>
            <color indexed="81"/>
            <rFont val="ＭＳ Ｐゴシック"/>
            <family val="3"/>
            <charset val="128"/>
          </rPr>
          <t>　・育児休業　・私傷病による休職、停職　・組合専従　・自己啓発休業 等</t>
        </r>
      </text>
    </comment>
    <comment ref="AU15" authorId="2" shapeId="0" xr:uid="{00000000-0006-0000-0100-000006000000}">
      <text>
        <r>
          <rPr>
            <b/>
            <sz val="11"/>
            <color indexed="81"/>
            <rFont val="ＭＳ Ｐゴシック"/>
            <family val="3"/>
            <charset val="128"/>
          </rPr>
          <t>新除算率</t>
        </r>
        <r>
          <rPr>
            <sz val="6"/>
            <color indexed="81"/>
            <rFont val="ＭＳ Ｐゴシック"/>
            <family val="3"/>
            <charset val="128"/>
          </rPr>
          <t xml:space="preserve">
</t>
        </r>
        <r>
          <rPr>
            <sz val="9"/>
            <color indexed="81"/>
            <rFont val="ＭＳ Ｐゴシック"/>
            <family val="3"/>
            <charset val="128"/>
          </rPr>
          <t>育休・育児短時間　１／３
休職、停職　１／２
専従・自己啓発休業　２／２</t>
        </r>
      </text>
    </comment>
    <comment ref="CT19" authorId="0" shapeId="0" xr:uid="{00000000-0006-0000-0100-000007000000}">
      <text>
        <r>
          <rPr>
            <b/>
            <sz val="11"/>
            <color indexed="81"/>
            <rFont val="ＭＳ Ｐゴシック"/>
            <family val="3"/>
            <charset val="128"/>
          </rPr>
          <t>切り捨てない</t>
        </r>
      </text>
    </comment>
    <comment ref="Q22" authorId="0" shapeId="0" xr:uid="{00000000-0006-0000-0100-000008000000}">
      <text>
        <r>
          <rPr>
            <b/>
            <sz val="10"/>
            <color indexed="81"/>
            <rFont val="ＭＳ Ｐゴシック"/>
            <family val="3"/>
            <charset val="128"/>
          </rPr>
          <t>退職手当支給率早見表（新）参照</t>
        </r>
      </text>
    </comment>
    <comment ref="AX27" authorId="1" shapeId="0" xr:uid="{F930B8F6-8A49-43B4-B7E3-931ACA572589}">
      <text>
        <r>
          <rPr>
            <b/>
            <sz val="9"/>
            <color indexed="81"/>
            <rFont val="MS P ゴシック"/>
            <family val="3"/>
            <charset val="128"/>
          </rPr>
          <t>退職手当支給率早見表（新）参照</t>
        </r>
      </text>
    </comment>
    <comment ref="AO29" authorId="0" shapeId="0" xr:uid="{00000000-0006-0000-0100-000009000000}">
      <text>
        <r>
          <rPr>
            <b/>
            <sz val="11"/>
            <color indexed="81"/>
            <rFont val="ＭＳ Ｐゴシック"/>
            <family val="3"/>
            <charset val="128"/>
          </rPr>
          <t>切り捨てない</t>
        </r>
      </text>
    </comment>
    <comment ref="BU48" authorId="0" shapeId="0" xr:uid="{00000000-0006-0000-0100-00000A000000}">
      <text>
        <r>
          <rPr>
            <b/>
            <sz val="11"/>
            <color indexed="81"/>
            <rFont val="ＭＳ Ｐゴシック"/>
            <family val="3"/>
            <charset val="128"/>
          </rPr>
          <t>組合専従(２／２除算)の期間のみ
勤続期間から除く</t>
        </r>
      </text>
    </comment>
    <comment ref="DF48" authorId="2" shapeId="0" xr:uid="{00000000-0006-0000-0100-00000B000000}">
      <text>
        <r>
          <rPr>
            <b/>
            <sz val="11"/>
            <color indexed="81"/>
            <rFont val="ＭＳ Ｐゴシック"/>
            <family val="3"/>
            <charset val="128"/>
          </rPr>
          <t xml:space="preserve">【退職手当に係る税額の計算例】
　勤続年数から退職所得控除額を算出
（源泉徴収のための退職所得控除）
　課税金額＝（退職手当額－退職所得控除額）×1/2・・・ⓐ
　所　得　税＝（ⓐ×5％）×102.1％
　市町村民税＝ⓐ×6％　　　※100円未満切り捨て
　県　民　税　＝ⓐ×4％　　　※100円未満切り捨て
  給与に係る地方税：住民税特別徴収未徴収分
　　　　　　　　　　　　　（４、５月分の住民税の一括徴収）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syok303</author>
    <author>syok305</author>
    <author>syok21</author>
    <author>PC20-1JOHO515</author>
  </authors>
  <commentList>
    <comment ref="DG5" authorId="0" shapeId="0" xr:uid="{00000000-0006-0000-0200-000001000000}">
      <text>
        <r>
          <rPr>
            <sz val="8"/>
            <color indexed="81"/>
            <rFont val="MS P ゴシック"/>
            <family val="3"/>
            <charset val="128"/>
          </rPr>
          <t>計算用</t>
        </r>
        <r>
          <rPr>
            <sz val="9"/>
            <color indexed="81"/>
            <rFont val="MS P ゴシック"/>
            <family val="3"/>
            <charset val="128"/>
          </rPr>
          <t xml:space="preserve">
</t>
        </r>
      </text>
    </comment>
    <comment ref="AM12" authorId="1" shapeId="0" xr:uid="{00000000-0006-0000-0200-000002000000}">
      <text>
        <r>
          <rPr>
            <sz val="7"/>
            <color indexed="81"/>
            <rFont val="MS P ゴシック"/>
            <family val="3"/>
            <charset val="128"/>
          </rPr>
          <t>退職時の年齢</t>
        </r>
      </text>
    </comment>
    <comment ref="AR12" authorId="2" shapeId="0" xr:uid="{00000000-0006-0000-0200-000003000000}">
      <text>
        <r>
          <rPr>
            <b/>
            <sz val="11"/>
            <color indexed="81"/>
            <rFont val="ＭＳ Ｐゴシック"/>
            <family val="3"/>
            <charset val="128"/>
          </rPr>
          <t>切り捨てない</t>
        </r>
      </text>
    </comment>
    <comment ref="BV12" authorId="2" shapeId="0" xr:uid="{00000000-0006-0000-0200-000004000000}">
      <text>
        <r>
          <rPr>
            <b/>
            <sz val="11"/>
            <color indexed="81"/>
            <rFont val="ＭＳ Ｐゴシック"/>
            <family val="3"/>
            <charset val="128"/>
          </rPr>
          <t>勧奨退職の支給割合（早見表（旧）参照）</t>
        </r>
      </text>
    </comment>
    <comment ref="N13" authorId="1" shapeId="0" xr:uid="{85E66403-DFD9-43EB-9102-9A3C97D6B80E}">
      <text>
        <r>
          <rPr>
            <b/>
            <sz val="9"/>
            <color indexed="81"/>
            <rFont val="MS P ゴシック"/>
            <family val="3"/>
            <charset val="128"/>
          </rPr>
          <t>自己都合（６０歳以上）の場合は定年を選択してください。</t>
        </r>
      </text>
    </comment>
    <comment ref="N14" authorId="0" shapeId="0" xr:uid="{00000000-0006-0000-0200-000005000000}">
      <text>
        <r>
          <rPr>
            <b/>
            <sz val="9"/>
            <color indexed="81"/>
            <rFont val="MS P ゴシック"/>
            <family val="3"/>
            <charset val="128"/>
          </rPr>
          <t>臨時講師等や他自治体の常勤職員から1日も途切れずに採用された場合、前職の任用開始日</t>
        </r>
        <r>
          <rPr>
            <sz val="9"/>
            <color indexed="81"/>
            <rFont val="MS P ゴシック"/>
            <family val="3"/>
            <charset val="128"/>
          </rPr>
          <t xml:space="preserve">
</t>
        </r>
      </text>
    </comment>
    <comment ref="AU15" authorId="3" shapeId="0" xr:uid="{00000000-0006-0000-0200-000006000000}">
      <text>
        <r>
          <rPr>
            <b/>
            <sz val="11"/>
            <color indexed="81"/>
            <rFont val="ＭＳ Ｐゴシック"/>
            <family val="3"/>
            <charset val="128"/>
          </rPr>
          <t>新除算率</t>
        </r>
        <r>
          <rPr>
            <sz val="6"/>
            <color indexed="81"/>
            <rFont val="ＭＳ Ｐゴシック"/>
            <family val="3"/>
            <charset val="128"/>
          </rPr>
          <t xml:space="preserve">
</t>
        </r>
        <r>
          <rPr>
            <sz val="9"/>
            <color indexed="81"/>
            <rFont val="ＭＳ Ｐゴシック"/>
            <family val="3"/>
            <charset val="128"/>
          </rPr>
          <t>育休・育児短時間　１／３
休職、停職　１／２
専従・自己啓発休業　２／２</t>
        </r>
      </text>
    </comment>
    <comment ref="BB15" authorId="0" shapeId="0" xr:uid="{00000000-0006-0000-0200-000007000000}">
      <text>
        <r>
          <rPr>
            <sz val="8"/>
            <color indexed="81"/>
            <rFont val="MS P ゴシック"/>
            <family val="3"/>
            <charset val="128"/>
          </rPr>
          <t>計算用</t>
        </r>
        <r>
          <rPr>
            <sz val="9"/>
            <color indexed="81"/>
            <rFont val="MS P ゴシック"/>
            <family val="3"/>
            <charset val="128"/>
          </rPr>
          <t xml:space="preserve">
</t>
        </r>
      </text>
    </comment>
    <comment ref="CT19" authorId="2" shapeId="0" xr:uid="{00000000-0006-0000-0200-000008000000}">
      <text>
        <r>
          <rPr>
            <b/>
            <sz val="11"/>
            <color indexed="81"/>
            <rFont val="ＭＳ Ｐゴシック"/>
            <family val="3"/>
            <charset val="128"/>
          </rPr>
          <t>切り捨てない</t>
        </r>
      </text>
    </comment>
    <comment ref="Q22" authorId="2" shapeId="0" xr:uid="{00000000-0006-0000-0200-000009000000}">
      <text>
        <r>
          <rPr>
            <b/>
            <sz val="10"/>
            <color indexed="81"/>
            <rFont val="ＭＳ Ｐゴシック"/>
            <family val="3"/>
            <charset val="128"/>
          </rPr>
          <t>退職手当支給率早見表（新）参照
※自己都合（６０歳以上）の場合は、退職手当支給率早見表（新）の定年退職の率を参照してください。</t>
        </r>
      </text>
    </comment>
    <comment ref="AX27" authorId="1" shapeId="0" xr:uid="{A4000A31-C0BD-4D41-8889-16124E2417E2}">
      <text>
        <r>
          <rPr>
            <b/>
            <sz val="9"/>
            <color indexed="81"/>
            <rFont val="MS P ゴシック"/>
            <family val="3"/>
            <charset val="128"/>
          </rPr>
          <t>退職手当支給率早見表（新）参照
※自己都合（６０歳以上）の場合は、退職手当支給率早見表（新）の定年退職の率を参照してください。</t>
        </r>
      </text>
    </comment>
    <comment ref="AQ30" authorId="2" shapeId="0" xr:uid="{00000000-0006-0000-0200-00000A000000}">
      <text>
        <r>
          <rPr>
            <b/>
            <sz val="11"/>
            <color indexed="81"/>
            <rFont val="ＭＳ Ｐゴシック"/>
            <family val="3"/>
            <charset val="128"/>
          </rPr>
          <t>切り捨てない</t>
        </r>
      </text>
    </comment>
    <comment ref="BU48" authorId="2" shapeId="0" xr:uid="{00000000-0006-0000-0200-00000B000000}">
      <text>
        <r>
          <rPr>
            <b/>
            <sz val="11"/>
            <color indexed="81"/>
            <rFont val="ＭＳ Ｐゴシック"/>
            <family val="3"/>
            <charset val="128"/>
          </rPr>
          <t>組合専従(２／２除算)の期間のみ
勤続期間から除く</t>
        </r>
      </text>
    </comment>
    <comment ref="DF48" authorId="3" shapeId="0" xr:uid="{00000000-0006-0000-0200-00000C000000}">
      <text>
        <r>
          <rPr>
            <b/>
            <sz val="11"/>
            <color indexed="81"/>
            <rFont val="ＭＳ Ｐゴシック"/>
            <family val="3"/>
            <charset val="128"/>
          </rPr>
          <t xml:space="preserve">【退職手当に係る税額の計算例】
　勤続年数から退職所得控除額を算出
（源泉徴収のための退職所得控除）
　課税金額＝（退職手当額－退職所得控除額）×1/2・・・ⓐ
　所　得　税＝（ⓐ×税率－控除額）×102.1％　
　　　　　　　　　　　　※ⓐの額により税率と控除額は変動
　市町村民税＝ⓐ×6％　　　※100円未満切り捨て
　県　民　税　＝ⓐ×4％　　　※100円未満切り捨て
  給与に係る地方税：住民税特別徴収未徴収分
　　　　　　　　　　　　　（４、５月分の住民税の一括徴収）
</t>
        </r>
      </text>
    </comment>
  </commentList>
</comments>
</file>

<file path=xl/sharedStrings.xml><?xml version="1.0" encoding="utf-8"?>
<sst xmlns="http://schemas.openxmlformats.org/spreadsheetml/2006/main" count="1785" uniqueCount="422">
  <si>
    <t>所属コード</t>
    <rPh sb="0" eb="2">
      <t>ショゾク</t>
    </rPh>
    <phoneticPr fontId="1"/>
  </si>
  <si>
    <t>職員番号</t>
    <rPh sb="0" eb="2">
      <t>ショクイン</t>
    </rPh>
    <rPh sb="2" eb="4">
      <t>バンゴウ</t>
    </rPh>
    <phoneticPr fontId="1"/>
  </si>
  <si>
    <t>新条例等退職手当額（Ｘ）の計算</t>
    <rPh sb="0" eb="1">
      <t>シン</t>
    </rPh>
    <rPh sb="1" eb="3">
      <t>ジョウレイ</t>
    </rPh>
    <rPh sb="3" eb="4">
      <t>トウ</t>
    </rPh>
    <rPh sb="4" eb="6">
      <t>タイショク</t>
    </rPh>
    <rPh sb="6" eb="8">
      <t>テアテ</t>
    </rPh>
    <rPh sb="8" eb="9">
      <t>ガク</t>
    </rPh>
    <rPh sb="13" eb="15">
      <t>ケイサン</t>
    </rPh>
    <phoneticPr fontId="1"/>
  </si>
  <si>
    <t>退職時の</t>
    <rPh sb="0" eb="3">
      <t>タイショクジ</t>
    </rPh>
    <phoneticPr fontId="1"/>
  </si>
  <si>
    <t>氏名</t>
    <rPh sb="0" eb="2">
      <t>シメイ</t>
    </rPh>
    <phoneticPr fontId="1"/>
  </si>
  <si>
    <t>八戸　花子</t>
    <rPh sb="0" eb="2">
      <t>ハチノヘ</t>
    </rPh>
    <rPh sb="3" eb="5">
      <t>ハナコ</t>
    </rPh>
    <phoneticPr fontId="1"/>
  </si>
  <si>
    <t>生年月日</t>
    <rPh sb="0" eb="2">
      <t>セイネン</t>
    </rPh>
    <rPh sb="2" eb="4">
      <t>ガッピ</t>
    </rPh>
    <phoneticPr fontId="1"/>
  </si>
  <si>
    <t>八戸市立尻内小学校</t>
    <rPh sb="0" eb="2">
      <t>ハチノヘ</t>
    </rPh>
    <rPh sb="2" eb="4">
      <t>シリツ</t>
    </rPh>
    <rPh sb="4" eb="6">
      <t>シリウチ</t>
    </rPh>
    <rPh sb="6" eb="9">
      <t>ショウガッコウ</t>
    </rPh>
    <phoneticPr fontId="1"/>
  </si>
  <si>
    <t>職名</t>
    <rPh sb="0" eb="2">
      <t>ショクメイ</t>
    </rPh>
    <phoneticPr fontId="1"/>
  </si>
  <si>
    <t>教諭</t>
    <rPh sb="0" eb="2">
      <t>キョウユ</t>
    </rPh>
    <phoneticPr fontId="1"/>
  </si>
  <si>
    <t>給料月額</t>
    <rPh sb="0" eb="2">
      <t>キュウリョウ</t>
    </rPh>
    <rPh sb="2" eb="4">
      <t>ゲツガク</t>
    </rPh>
    <phoneticPr fontId="1"/>
  </si>
  <si>
    <t>勧奨特例</t>
    <rPh sb="0" eb="2">
      <t>カンショウ</t>
    </rPh>
    <rPh sb="2" eb="4">
      <t>トクレイ</t>
    </rPh>
    <phoneticPr fontId="1"/>
  </si>
  <si>
    <t>退職の理由</t>
    <rPh sb="0" eb="2">
      <t>タイショク</t>
    </rPh>
    <rPh sb="3" eb="5">
      <t>リユウ</t>
    </rPh>
    <phoneticPr fontId="1"/>
  </si>
  <si>
    <t>勤続期間</t>
    <rPh sb="0" eb="2">
      <t>キンゾク</t>
    </rPh>
    <rPh sb="2" eb="4">
      <t>キカン</t>
    </rPh>
    <phoneticPr fontId="1"/>
  </si>
  <si>
    <t>　勤続期間</t>
    <rPh sb="1" eb="3">
      <t>キンゾク</t>
    </rPh>
    <rPh sb="3" eb="5">
      <t>キカン</t>
    </rPh>
    <phoneticPr fontId="1"/>
  </si>
  <si>
    <t>（採用日）</t>
    <rPh sb="1" eb="3">
      <t>サイヨウ</t>
    </rPh>
    <rPh sb="3" eb="4">
      <t>ヒ</t>
    </rPh>
    <phoneticPr fontId="1"/>
  </si>
  <si>
    <t>（退職日）</t>
    <rPh sb="1" eb="3">
      <t>タイショク</t>
    </rPh>
    <rPh sb="3" eb="4">
      <t>ヒ</t>
    </rPh>
    <phoneticPr fontId="1"/>
  </si>
  <si>
    <t>昭和</t>
    <rPh sb="0" eb="2">
      <t>ショウワ</t>
    </rPh>
    <phoneticPr fontId="1"/>
  </si>
  <si>
    <t>年</t>
    <rPh sb="0" eb="1">
      <t>ネン</t>
    </rPh>
    <phoneticPr fontId="1"/>
  </si>
  <si>
    <t>月</t>
    <rPh sb="0" eb="1">
      <t>ツキ</t>
    </rPh>
    <phoneticPr fontId="1"/>
  </si>
  <si>
    <t>日</t>
    <rPh sb="0" eb="1">
      <t>ヒ</t>
    </rPh>
    <phoneticPr fontId="1"/>
  </si>
  <si>
    <t>平成</t>
    <rPh sb="0" eb="2">
      <t>ヘイセイ</t>
    </rPh>
    <phoneticPr fontId="1"/>
  </si>
  <si>
    <t>除算する期間についての説明</t>
    <rPh sb="0" eb="2">
      <t>ジョサン</t>
    </rPh>
    <rPh sb="4" eb="6">
      <t>キカン</t>
    </rPh>
    <rPh sb="11" eb="13">
      <t>セツメイ</t>
    </rPh>
    <phoneticPr fontId="1"/>
  </si>
  <si>
    <t>支給率</t>
    <rPh sb="0" eb="3">
      <t>シキュウリツ</t>
    </rPh>
    <phoneticPr fontId="1"/>
  </si>
  <si>
    <t>適用条項</t>
    <rPh sb="0" eb="2">
      <t>テキヨウ</t>
    </rPh>
    <rPh sb="2" eb="4">
      <t>ジョウコウ</t>
    </rPh>
    <phoneticPr fontId="1"/>
  </si>
  <si>
    <t>第</t>
    <rPh sb="0" eb="1">
      <t>ダイ</t>
    </rPh>
    <phoneticPr fontId="1"/>
  </si>
  <si>
    <t>条</t>
    <rPh sb="0" eb="1">
      <t>ジョウ</t>
    </rPh>
    <phoneticPr fontId="1"/>
  </si>
  <si>
    <t>（除算後の端数月数切捨て）</t>
    <rPh sb="1" eb="3">
      <t>ジョサン</t>
    </rPh>
    <rPh sb="3" eb="4">
      <t>ゴ</t>
    </rPh>
    <rPh sb="5" eb="7">
      <t>ハスウ</t>
    </rPh>
    <rPh sb="7" eb="9">
      <t>ツキスウ</t>
    </rPh>
    <rPh sb="9" eb="10">
      <t>キ</t>
    </rPh>
    <rPh sb="10" eb="11">
      <t>ス</t>
    </rPh>
    <phoneticPr fontId="1"/>
  </si>
  <si>
    <t>平成１８年３月３１日の退職手当（Ｙ）の計算</t>
    <rPh sb="0" eb="2">
      <t>ヘイセイ</t>
    </rPh>
    <rPh sb="4" eb="5">
      <t>ネン</t>
    </rPh>
    <rPh sb="6" eb="7">
      <t>ツキ</t>
    </rPh>
    <rPh sb="9" eb="10">
      <t>ヒ</t>
    </rPh>
    <rPh sb="11" eb="13">
      <t>タイショク</t>
    </rPh>
    <rPh sb="13" eb="15">
      <t>テアテ</t>
    </rPh>
    <rPh sb="19" eb="21">
      <t>ケイサン</t>
    </rPh>
    <phoneticPr fontId="1"/>
  </si>
  <si>
    <t>特定減額前</t>
    <rPh sb="0" eb="2">
      <t>トクテイ</t>
    </rPh>
    <rPh sb="2" eb="4">
      <t>ゲンガク</t>
    </rPh>
    <rPh sb="4" eb="5">
      <t>マエ</t>
    </rPh>
    <phoneticPr fontId="1"/>
  </si>
  <si>
    <t>退職手当</t>
    <rPh sb="0" eb="2">
      <t>タイショク</t>
    </rPh>
    <rPh sb="2" eb="4">
      <t>テアテ</t>
    </rPh>
    <phoneticPr fontId="1"/>
  </si>
  <si>
    <t>基本額</t>
    <rPh sb="0" eb="3">
      <t>キホンガク</t>
    </rPh>
    <phoneticPr fontId="1"/>
  </si>
  <si>
    <t>退職手当の</t>
    <rPh sb="0" eb="2">
      <t>タイショク</t>
    </rPh>
    <rPh sb="2" eb="4">
      <t>テアテ</t>
    </rPh>
    <phoneticPr fontId="1"/>
  </si>
  <si>
    <t>調整額</t>
    <rPh sb="0" eb="3">
      <t>チョウセイガク</t>
    </rPh>
    <phoneticPr fontId="1"/>
  </si>
  <si>
    <t>退職手当額</t>
    <rPh sb="0" eb="2">
      <t>タイショク</t>
    </rPh>
    <rPh sb="2" eb="4">
      <t>テアテ</t>
    </rPh>
    <rPh sb="4" eb="5">
      <t>ガク</t>
    </rPh>
    <phoneticPr fontId="1"/>
  </si>
  <si>
    <t>補足説明</t>
    <rPh sb="0" eb="2">
      <t>ホソク</t>
    </rPh>
    <rPh sb="2" eb="4">
      <t>セツメイ</t>
    </rPh>
    <phoneticPr fontId="1"/>
  </si>
  <si>
    <t>□　Ｘ＜Ｙのとき、Ｙが退職手当となる。</t>
    <rPh sb="11" eb="13">
      <t>タイショク</t>
    </rPh>
    <rPh sb="13" eb="15">
      <t>テアテ</t>
    </rPh>
    <phoneticPr fontId="1"/>
  </si>
  <si>
    <t>所得税等の課税</t>
    <rPh sb="0" eb="3">
      <t>ショトクゼイ</t>
    </rPh>
    <rPh sb="3" eb="4">
      <t>トウ</t>
    </rPh>
    <rPh sb="5" eb="7">
      <t>カゼイ</t>
    </rPh>
    <phoneticPr fontId="1"/>
  </si>
  <si>
    <t>税関係</t>
    <rPh sb="0" eb="1">
      <t>ゼイ</t>
    </rPh>
    <rPh sb="1" eb="3">
      <t>カンケイ</t>
    </rPh>
    <phoneticPr fontId="1"/>
  </si>
  <si>
    <t>償還関係</t>
    <rPh sb="0" eb="2">
      <t>ショウカン</t>
    </rPh>
    <rPh sb="2" eb="4">
      <t>カンケイ</t>
    </rPh>
    <phoneticPr fontId="1"/>
  </si>
  <si>
    <t>控除額合計</t>
    <rPh sb="0" eb="3">
      <t>コウジョガク</t>
    </rPh>
    <rPh sb="3" eb="5">
      <t>ゴウケイ</t>
    </rPh>
    <phoneticPr fontId="1"/>
  </si>
  <si>
    <t>差引支給額</t>
    <rPh sb="0" eb="2">
      <t>サシヒキ</t>
    </rPh>
    <rPh sb="2" eb="5">
      <t>シキュウガク</t>
    </rPh>
    <phoneticPr fontId="1"/>
  </si>
  <si>
    <t>円</t>
    <rPh sb="0" eb="1">
      <t>エン</t>
    </rPh>
    <phoneticPr fontId="1"/>
  </si>
  <si>
    <t>級</t>
    <rPh sb="0" eb="1">
      <t>キュウ</t>
    </rPh>
    <phoneticPr fontId="1"/>
  </si>
  <si>
    <t>号給</t>
    <rPh sb="0" eb="1">
      <t>ゴウ</t>
    </rPh>
    <rPh sb="1" eb="2">
      <t>キュウ</t>
    </rPh>
    <phoneticPr fontId="1"/>
  </si>
  <si>
    <t>教職調整額</t>
    <rPh sb="0" eb="2">
      <t>キョウショク</t>
    </rPh>
    <rPh sb="2" eb="5">
      <t>チョウセイガク</t>
    </rPh>
    <phoneticPr fontId="1"/>
  </si>
  <si>
    <t>給料の調整額</t>
    <rPh sb="0" eb="2">
      <t>キュウリョウ</t>
    </rPh>
    <rPh sb="3" eb="6">
      <t>チョウセイガク</t>
    </rPh>
    <phoneticPr fontId="1"/>
  </si>
  <si>
    <t>発令</t>
    <rPh sb="0" eb="2">
      <t>ハツレイ</t>
    </rPh>
    <phoneticPr fontId="1"/>
  </si>
  <si>
    <t>除算すべき期間</t>
    <rPh sb="0" eb="2">
      <t>ジョサン</t>
    </rPh>
    <rPh sb="5" eb="7">
      <t>キカン</t>
    </rPh>
    <phoneticPr fontId="1"/>
  </si>
  <si>
    <t>退職手当の額の計算の基礎となる勤続期間</t>
    <rPh sb="0" eb="2">
      <t>タイショク</t>
    </rPh>
    <rPh sb="2" eb="4">
      <t>テアテ</t>
    </rPh>
    <rPh sb="5" eb="6">
      <t>ガク</t>
    </rPh>
    <rPh sb="7" eb="9">
      <t>ケイサン</t>
    </rPh>
    <rPh sb="10" eb="12">
      <t>キソ</t>
    </rPh>
    <rPh sb="15" eb="17">
      <t>キンゾク</t>
    </rPh>
    <rPh sb="17" eb="19">
      <t>キカン</t>
    </rPh>
    <phoneticPr fontId="1"/>
  </si>
  <si>
    <t>減額日前日</t>
    <rPh sb="0" eb="2">
      <t>ゲンガク</t>
    </rPh>
    <rPh sb="2" eb="3">
      <t>ヒ</t>
    </rPh>
    <rPh sb="3" eb="5">
      <t>ゼンジツ</t>
    </rPh>
    <phoneticPr fontId="1"/>
  </si>
  <si>
    <t>(満５９歳)</t>
    <rPh sb="1" eb="2">
      <t>マン</t>
    </rPh>
    <rPh sb="4" eb="5">
      <t>サイ</t>
    </rPh>
    <phoneticPr fontId="1"/>
  </si>
  <si>
    <t>減額日前日までの勤続期間</t>
    <rPh sb="0" eb="2">
      <t>ゲンガク</t>
    </rPh>
    <rPh sb="2" eb="3">
      <t>ヒ</t>
    </rPh>
    <rPh sb="3" eb="5">
      <t>ゼンジツ</t>
    </rPh>
    <rPh sb="8" eb="10">
      <t>キンゾク</t>
    </rPh>
    <rPh sb="10" eb="12">
      <t>キカン</t>
    </rPh>
    <phoneticPr fontId="1"/>
  </si>
  <si>
    <t>給料の月額×Ｂ</t>
    <rPh sb="0" eb="2">
      <t>キュウリョウ</t>
    </rPh>
    <rPh sb="3" eb="5">
      <t>ゲツガク</t>
    </rPh>
    <phoneticPr fontId="1"/>
  </si>
  <si>
    <t>号区分の調整月額×号区分の月額（６０月）</t>
    <rPh sb="0" eb="1">
      <t>ゴウ</t>
    </rPh>
    <rPh sb="1" eb="3">
      <t>クブン</t>
    </rPh>
    <rPh sb="4" eb="6">
      <t>チョウセイ</t>
    </rPh>
    <rPh sb="6" eb="8">
      <t>ゲツガク</t>
    </rPh>
    <rPh sb="9" eb="10">
      <t>ゴウ</t>
    </rPh>
    <rPh sb="10" eb="12">
      <t>クブン</t>
    </rPh>
    <rPh sb="13" eb="15">
      <t>ゲツガク</t>
    </rPh>
    <rPh sb="18" eb="19">
      <t>ツキ</t>
    </rPh>
    <phoneticPr fontId="1"/>
  </si>
  <si>
    <t>教育職給料表（二）</t>
    <rPh sb="0" eb="2">
      <t>キョウイク</t>
    </rPh>
    <rPh sb="2" eb="3">
      <t>ショク</t>
    </rPh>
    <rPh sb="3" eb="5">
      <t>キュウリョウ</t>
    </rPh>
    <rPh sb="5" eb="6">
      <t>ヒョウ</t>
    </rPh>
    <rPh sb="7" eb="8">
      <t>ニ</t>
    </rPh>
    <phoneticPr fontId="1"/>
  </si>
  <si>
    <t>除算期間</t>
    <rPh sb="0" eb="2">
      <t>ジョサン</t>
    </rPh>
    <rPh sb="2" eb="4">
      <t>キカン</t>
    </rPh>
    <phoneticPr fontId="1"/>
  </si>
  <si>
    <t>除算率</t>
    <rPh sb="0" eb="2">
      <t>ジョサン</t>
    </rPh>
    <rPh sb="2" eb="3">
      <t>リツ</t>
    </rPh>
    <phoneticPr fontId="1"/>
  </si>
  <si>
    <t>退職手当の調整額の内訳</t>
    <rPh sb="0" eb="2">
      <t>タイショク</t>
    </rPh>
    <rPh sb="2" eb="4">
      <t>テアテ</t>
    </rPh>
    <rPh sb="5" eb="8">
      <t>チョウセイガク</t>
    </rPh>
    <rPh sb="9" eb="11">
      <t>ウチワケ</t>
    </rPh>
    <phoneticPr fontId="1"/>
  </si>
  <si>
    <t>号区分</t>
    <rPh sb="0" eb="1">
      <t>ゴウ</t>
    </rPh>
    <rPh sb="1" eb="3">
      <t>クブン</t>
    </rPh>
    <phoneticPr fontId="1"/>
  </si>
  <si>
    <t>給料の月額×Ｂ’</t>
    <rPh sb="0" eb="2">
      <t>キュウリョウ</t>
    </rPh>
    <rPh sb="3" eb="5">
      <t>ゲツガク</t>
    </rPh>
    <phoneticPr fontId="1"/>
  </si>
  <si>
    <t>勤続年数</t>
    <rPh sb="0" eb="2">
      <t>キンゾク</t>
    </rPh>
    <rPh sb="2" eb="4">
      <t>ネンスウ</t>
    </rPh>
    <phoneticPr fontId="1"/>
  </si>
  <si>
    <t>（在職期間Ａの端数切り上げ）</t>
    <rPh sb="1" eb="3">
      <t>ザイショク</t>
    </rPh>
    <rPh sb="3" eb="5">
      <t>キカン</t>
    </rPh>
    <rPh sb="7" eb="9">
      <t>ハスウ</t>
    </rPh>
    <rPh sb="9" eb="10">
      <t>キ</t>
    </rPh>
    <rPh sb="11" eb="12">
      <t>ア</t>
    </rPh>
    <phoneticPr fontId="1"/>
  </si>
  <si>
    <t>退職所得控除額</t>
    <rPh sb="0" eb="2">
      <t>タイショク</t>
    </rPh>
    <rPh sb="2" eb="4">
      <t>ショトク</t>
    </rPh>
    <rPh sb="4" eb="7">
      <t>コウジョガク</t>
    </rPh>
    <phoneticPr fontId="1"/>
  </si>
  <si>
    <t>所得税</t>
    <rPh sb="0" eb="3">
      <t>ショトクゼイ</t>
    </rPh>
    <phoneticPr fontId="1"/>
  </si>
  <si>
    <t>市町村民税</t>
    <rPh sb="0" eb="5">
      <t>シチョウソンミンゼイ</t>
    </rPh>
    <phoneticPr fontId="1"/>
  </si>
  <si>
    <t>県民税</t>
    <rPh sb="0" eb="3">
      <t>ケンミンゼイ</t>
    </rPh>
    <phoneticPr fontId="1"/>
  </si>
  <si>
    <t>給与に係る地方税</t>
    <rPh sb="0" eb="2">
      <t>キュウヨ</t>
    </rPh>
    <rPh sb="3" eb="4">
      <t>カカ</t>
    </rPh>
    <rPh sb="5" eb="8">
      <t>チホウゼイ</t>
    </rPh>
    <phoneticPr fontId="1"/>
  </si>
  <si>
    <t>共済組合償還金</t>
    <rPh sb="0" eb="2">
      <t>キョウサイ</t>
    </rPh>
    <rPh sb="2" eb="4">
      <t>クミアイ</t>
    </rPh>
    <rPh sb="4" eb="7">
      <t>ショウカンキン</t>
    </rPh>
    <phoneticPr fontId="1"/>
  </si>
  <si>
    <t>厚生会償還金</t>
    <rPh sb="0" eb="3">
      <t>コウセイカイ</t>
    </rPh>
    <rPh sb="3" eb="6">
      <t>ショウカンキン</t>
    </rPh>
    <phoneticPr fontId="1"/>
  </si>
  <si>
    <t>その他控除</t>
    <rPh sb="2" eb="3">
      <t>タ</t>
    </rPh>
    <rPh sb="3" eb="5">
      <t>コウジョ</t>
    </rPh>
    <phoneticPr fontId="1"/>
  </si>
  <si>
    <t>課税額</t>
    <rPh sb="0" eb="3">
      <t>カゼイガク</t>
    </rPh>
    <phoneticPr fontId="1"/>
  </si>
  <si>
    <t>税　額</t>
    <rPh sb="0" eb="1">
      <t>ゼイ</t>
    </rPh>
    <rPh sb="2" eb="3">
      <t>ガク</t>
    </rPh>
    <phoneticPr fontId="1"/>
  </si>
  <si>
    <t>（退職手当額－Ｅ）／２</t>
    <rPh sb="1" eb="3">
      <t>タイショク</t>
    </rPh>
    <rPh sb="3" eb="5">
      <t>テアテ</t>
    </rPh>
    <rPh sb="5" eb="6">
      <t>ガク</t>
    </rPh>
    <phoneticPr fontId="1"/>
  </si>
  <si>
    <t>勧奨</t>
    <rPh sb="0" eb="2">
      <t>カンショウ</t>
    </rPh>
    <phoneticPr fontId="1"/>
  </si>
  <si>
    <t>■　Ｘ≧Ｙのとき、Ｘが退職手当となる。</t>
    <rPh sb="11" eb="13">
      <t>タイショク</t>
    </rPh>
    <rPh sb="13" eb="15">
      <t>テアテ</t>
    </rPh>
    <phoneticPr fontId="1"/>
  </si>
  <si>
    <t>５６１２３４９</t>
    <phoneticPr fontId="1"/>
  </si>
  <si>
    <t>０５５４４３２</t>
    <phoneticPr fontId="1"/>
  </si>
  <si>
    <t>４</t>
    <phoneticPr fontId="1"/>
  </si>
  <si>
    <t>１</t>
    <phoneticPr fontId="1"/>
  </si>
  <si>
    <t>Ａ’</t>
    <phoneticPr fontId="1"/>
  </si>
  <si>
    <t>から</t>
    <phoneticPr fontId="1"/>
  </si>
  <si>
    <t>まで</t>
    <phoneticPr fontId="1"/>
  </si>
  <si>
    <t>｝</t>
    <phoneticPr fontId="1"/>
  </si>
  <si>
    <t>６</t>
    <phoneticPr fontId="1"/>
  </si>
  <si>
    <t>１</t>
    <phoneticPr fontId="1"/>
  </si>
  <si>
    <t>／</t>
    <phoneticPr fontId="1"/>
  </si>
  <si>
    <t>２</t>
    <phoneticPr fontId="1"/>
  </si>
  <si>
    <t>１８</t>
    <phoneticPr fontId="1"/>
  </si>
  <si>
    <t>３</t>
    <phoneticPr fontId="1"/>
  </si>
  <si>
    <t>３１</t>
    <phoneticPr fontId="1"/>
  </si>
  <si>
    <t>０</t>
    <phoneticPr fontId="1"/>
  </si>
  <si>
    <t>９</t>
    <phoneticPr fontId="1"/>
  </si>
  <si>
    <t>(</t>
    <phoneticPr fontId="1"/>
  </si>
  <si>
    <t>１４９</t>
    <phoneticPr fontId="1"/>
  </si>
  <si>
    <t>５　</t>
    <phoneticPr fontId="1"/>
  </si>
  <si>
    <t>)(</t>
    <phoneticPr fontId="1"/>
  </si>
  <si>
    <t>Ｈ</t>
    <phoneticPr fontId="1"/>
  </si>
  <si>
    <t>）</t>
    <phoneticPr fontId="1"/>
  </si>
  <si>
    <t>×</t>
    <phoneticPr fontId="1"/>
  </si>
  <si>
    <t>〔</t>
    <phoneticPr fontId="1"/>
  </si>
  <si>
    <t>１．０</t>
    <phoneticPr fontId="1"/>
  </si>
  <si>
    <t>＋</t>
    <phoneticPr fontId="1"/>
  </si>
  <si>
    <t>０．０２</t>
    <phoneticPr fontId="1"/>
  </si>
  <si>
    <t>６０</t>
    <phoneticPr fontId="1"/>
  </si>
  <si>
    <t>－</t>
    <phoneticPr fontId="1"/>
  </si>
  <si>
    <t>５９</t>
    <phoneticPr fontId="1"/>
  </si>
  <si>
    <t>)</t>
    <phoneticPr fontId="1"/>
  </si>
  <si>
    <t>〕</t>
    <phoneticPr fontId="1"/>
  </si>
  <si>
    <t>＝</t>
    <phoneticPr fontId="1"/>
  </si>
  <si>
    <t>Ｂ’</t>
    <phoneticPr fontId="1"/>
  </si>
  <si>
    <t>Ａ</t>
    <phoneticPr fontId="1"/>
  </si>
  <si>
    <t>４５２，１９２</t>
    <phoneticPr fontId="1"/>
  </si>
  <si>
    <t>３４</t>
    <phoneticPr fontId="1"/>
  </si>
  <si>
    <t>４３４，８００</t>
    <phoneticPr fontId="1"/>
  </si>
  <si>
    <t>３７</t>
    <phoneticPr fontId="1"/>
  </si>
  <si>
    <t>１７，３９２</t>
    <phoneticPr fontId="1"/>
  </si>
  <si>
    <t>Ｙ</t>
    <phoneticPr fontId="1"/>
  </si>
  <si>
    <t>Ｂ</t>
    <phoneticPr fontId="1"/>
  </si>
  <si>
    <t>Ｃ</t>
    <phoneticPr fontId="1"/>
  </si>
  <si>
    <t>Ｄ</t>
    <phoneticPr fontId="1"/>
  </si>
  <si>
    <t>Ｃ＋Ｄ</t>
    <phoneticPr fontId="1"/>
  </si>
  <si>
    <t>Ｘ</t>
    <phoneticPr fontId="1"/>
  </si>
  <si>
    <t>．</t>
    <phoneticPr fontId="1"/>
  </si>
  <si>
    <t>～</t>
    <phoneticPr fontId="1"/>
  </si>
  <si>
    <t>Ｅ</t>
    <phoneticPr fontId="1"/>
  </si>
  <si>
    <t>ａ</t>
    <phoneticPr fontId="1"/>
  </si>
  <si>
    <t>①</t>
    <phoneticPr fontId="1"/>
  </si>
  <si>
    <t>②</t>
    <phoneticPr fontId="1"/>
  </si>
  <si>
    <t>③</t>
    <phoneticPr fontId="1"/>
  </si>
  <si>
    <t>⑤</t>
    <phoneticPr fontId="1"/>
  </si>
  <si>
    <t>⑥</t>
    <phoneticPr fontId="1"/>
  </si>
  <si>
    <t>⑦</t>
    <phoneticPr fontId="1"/>
  </si>
  <si>
    <t>④</t>
    <phoneticPr fontId="1"/>
  </si>
  <si>
    <t>退職当時の勤務公所</t>
    <rPh sb="0" eb="2">
      <t>タイショク</t>
    </rPh>
    <rPh sb="2" eb="4">
      <t>トウジ</t>
    </rPh>
    <rPh sb="5" eb="7">
      <t>キンム</t>
    </rPh>
    <rPh sb="7" eb="8">
      <t>コウ</t>
    </rPh>
    <rPh sb="8" eb="9">
      <t>ショ</t>
    </rPh>
    <phoneticPr fontId="1"/>
  </si>
  <si>
    <t>除算年月</t>
    <rPh sb="0" eb="2">
      <t>ジョサン</t>
    </rPh>
    <rPh sb="2" eb="4">
      <t>ネンゲツ</t>
    </rPh>
    <phoneticPr fontId="1"/>
  </si>
  <si>
    <t>（仮退職日）</t>
    <rPh sb="1" eb="2">
      <t>カリ</t>
    </rPh>
    <rPh sb="2" eb="4">
      <t>タイショク</t>
    </rPh>
    <rPh sb="4" eb="5">
      <t>ヒ</t>
    </rPh>
    <phoneticPr fontId="1"/>
  </si>
  <si>
    <t>３．０</t>
    <phoneticPr fontId="1"/>
  </si>
  <si>
    <t>９．０</t>
    <phoneticPr fontId="1"/>
  </si>
  <si>
    <t>除算年月</t>
    <rPh sb="0" eb="2">
      <t>ジョサン</t>
    </rPh>
    <phoneticPr fontId="1"/>
  </si>
  <si>
    <t>６０</t>
    <phoneticPr fontId="1"/>
  </si>
  <si>
    <t>１，６２６，０００</t>
    <phoneticPr fontId="1"/>
  </si>
  <si>
    <t>２７，１００</t>
    <phoneticPr fontId="1"/>
  </si>
  <si>
    <t>７１，８００</t>
    <phoneticPr fontId="1"/>
  </si>
  <si>
    <t>４５２，１９２</t>
    <phoneticPr fontId="1"/>
  </si>
  <si>
    <t>ｂ</t>
    <phoneticPr fontId="1"/>
  </si>
  <si>
    <t>ｃ</t>
    <phoneticPr fontId="1"/>
  </si>
  <si>
    <t>ｄ</t>
    <phoneticPr fontId="1"/>
  </si>
  <si>
    <t>１２．４．１</t>
    <phoneticPr fontId="1"/>
  </si>
  <si>
    <t>１３．３．３１</t>
    <phoneticPr fontId="1"/>
  </si>
  <si>
    <t>４７．７０９</t>
    <phoneticPr fontId="1"/>
  </si>
  <si>
    <t>×</t>
    <phoneticPr fontId="1"/>
  </si>
  <si>
    <t>３５</t>
    <phoneticPr fontId="1"/>
  </si>
  <si>
    <t>３６</t>
    <phoneticPr fontId="1"/>
  </si>
  <si>
    <t>１９，２００，０００</t>
    <phoneticPr fontId="1"/>
  </si>
  <si>
    <t>令和</t>
    <rPh sb="0" eb="2">
      <t>レイワ</t>
    </rPh>
    <phoneticPr fontId="1"/>
  </si>
  <si>
    <t>Ｒ</t>
    <phoneticPr fontId="1"/>
  </si>
  <si>
    <t>昭和　　年　　月　　日</t>
    <rPh sb="0" eb="2">
      <t>ショウワ</t>
    </rPh>
    <rPh sb="4" eb="5">
      <t>ネン</t>
    </rPh>
    <rPh sb="7" eb="8">
      <t>ツキ</t>
    </rPh>
    <rPh sb="10" eb="11">
      <t>ヒ</t>
    </rPh>
    <phoneticPr fontId="1"/>
  </si>
  <si>
    <t>(満　　歳)</t>
    <rPh sb="1" eb="2">
      <t>マン</t>
    </rPh>
    <rPh sb="4" eb="5">
      <t>サイ</t>
    </rPh>
    <phoneticPr fontId="1"/>
  </si>
  <si>
    <t>定年・勧奨・自己都合</t>
    <rPh sb="0" eb="2">
      <t>テイネン</t>
    </rPh>
    <rPh sb="3" eb="5">
      <t>カンショウ</t>
    </rPh>
    <rPh sb="6" eb="8">
      <t>ジコ</t>
    </rPh>
    <rPh sb="8" eb="10">
      <t>ツゴウ</t>
    </rPh>
    <phoneticPr fontId="1"/>
  </si>
  <si>
    <t>［　　　　　　　退 職 手 当 額 計 算 書（計算例）　　　　　　　］</t>
    <rPh sb="8" eb="9">
      <t>タイ</t>
    </rPh>
    <rPh sb="10" eb="11">
      <t>ショク</t>
    </rPh>
    <rPh sb="12" eb="13">
      <t>テ</t>
    </rPh>
    <rPh sb="14" eb="15">
      <t>トウ</t>
    </rPh>
    <rPh sb="16" eb="17">
      <t>ガク</t>
    </rPh>
    <rPh sb="18" eb="19">
      <t>ケイ</t>
    </rPh>
    <rPh sb="20" eb="21">
      <t>ザン</t>
    </rPh>
    <rPh sb="22" eb="23">
      <t>ショ</t>
    </rPh>
    <rPh sb="24" eb="26">
      <t>ケイサン</t>
    </rPh>
    <rPh sb="26" eb="27">
      <t>レイ</t>
    </rPh>
    <phoneticPr fontId="1"/>
  </si>
  <si>
    <t>※勧奨退職のみ</t>
    <rPh sb="1" eb="3">
      <t>カンショウ</t>
    </rPh>
    <rPh sb="3" eb="5">
      <t>タイショク</t>
    </rPh>
    <phoneticPr fontId="1"/>
  </si>
  <si>
    <t xml:space="preserve">     職給料表（ ）</t>
    <rPh sb="5" eb="6">
      <t>ショク</t>
    </rPh>
    <rPh sb="6" eb="8">
      <t>キュウリョウ</t>
    </rPh>
    <rPh sb="8" eb="9">
      <t>ヒョウ</t>
    </rPh>
    <phoneticPr fontId="1"/>
  </si>
  <si>
    <t>　　　職給料表（　）</t>
    <rPh sb="3" eb="4">
      <t>ショク</t>
    </rPh>
    <rPh sb="4" eb="6">
      <t>キュウリョウ</t>
    </rPh>
    <rPh sb="6" eb="7">
      <t>ヒョウ</t>
    </rPh>
    <phoneticPr fontId="1"/>
  </si>
  <si>
    <t>給与に係る地方税（住民税４～５月分）</t>
    <rPh sb="0" eb="2">
      <t>キュウヨ</t>
    </rPh>
    <rPh sb="3" eb="4">
      <t>カカ</t>
    </rPh>
    <rPh sb="5" eb="8">
      <t>チホウゼイ</t>
    </rPh>
    <rPh sb="9" eb="12">
      <t>ジュウミンゼイ</t>
    </rPh>
    <rPh sb="15" eb="17">
      <t>ガツブン</t>
    </rPh>
    <phoneticPr fontId="1"/>
  </si>
  <si>
    <t>教育職給料表（一）</t>
    <rPh sb="0" eb="2">
      <t>キョウイク</t>
    </rPh>
    <rPh sb="7" eb="8">
      <t>1</t>
    </rPh>
    <phoneticPr fontId="1"/>
  </si>
  <si>
    <t>行政職給料表</t>
    <rPh sb="0" eb="2">
      <t>ギョウセイ</t>
    </rPh>
    <phoneticPr fontId="1"/>
  </si>
  <si>
    <t>海事職給料表</t>
    <rPh sb="0" eb="2">
      <t>カイジ</t>
    </rPh>
    <phoneticPr fontId="1"/>
  </si>
  <si>
    <t>研究職給料表</t>
    <rPh sb="0" eb="2">
      <t>ケンキュウ</t>
    </rPh>
    <phoneticPr fontId="1"/>
  </si>
  <si>
    <t>教育職給料表（二）</t>
    <rPh sb="0" eb="2">
      <t>キョウイク</t>
    </rPh>
    <rPh sb="7" eb="8">
      <t>2</t>
    </rPh>
    <phoneticPr fontId="1"/>
  </si>
  <si>
    <t>医療職給料表（二）</t>
    <rPh sb="0" eb="2">
      <t>イリョウ</t>
    </rPh>
    <rPh sb="7" eb="8">
      <t>2</t>
    </rPh>
    <phoneticPr fontId="1"/>
  </si>
  <si>
    <t>技能職等給料表</t>
    <rPh sb="0" eb="2">
      <t>ギノウ</t>
    </rPh>
    <rPh sb="2" eb="3">
      <t>ショク</t>
    </rPh>
    <rPh sb="3" eb="4">
      <t>トウ</t>
    </rPh>
    <rPh sb="4" eb="6">
      <t>キュウリョウ</t>
    </rPh>
    <phoneticPr fontId="1"/>
  </si>
  <si>
    <t>給料表名</t>
    <rPh sb="0" eb="2">
      <t>キュウリョウ</t>
    </rPh>
    <rPh sb="2" eb="3">
      <t>ヒョウ</t>
    </rPh>
    <rPh sb="3" eb="4">
      <t>メイ</t>
    </rPh>
    <phoneticPr fontId="1"/>
  </si>
  <si>
    <t>退職事由</t>
    <rPh sb="0" eb="2">
      <t>タイショク</t>
    </rPh>
    <rPh sb="2" eb="4">
      <t>ジユウ</t>
    </rPh>
    <phoneticPr fontId="1"/>
  </si>
  <si>
    <t>定年</t>
    <rPh sb="0" eb="2">
      <t>テイネン</t>
    </rPh>
    <phoneticPr fontId="1"/>
  </si>
  <si>
    <t>自己都合</t>
    <rPh sb="0" eb="2">
      <t>ジコ</t>
    </rPh>
    <rPh sb="2" eb="4">
      <t>ツゴウ</t>
    </rPh>
    <phoneticPr fontId="1"/>
  </si>
  <si>
    <t>計算に影響しない</t>
    <rPh sb="0" eb="2">
      <t>ケイサン</t>
    </rPh>
    <rPh sb="3" eb="5">
      <t>エイキョウ</t>
    </rPh>
    <phoneticPr fontId="1"/>
  </si>
  <si>
    <t>※勤続25年以上の場合のみ適用</t>
    <rPh sb="1" eb="3">
      <t>キンゾク</t>
    </rPh>
    <rPh sb="5" eb="6">
      <t>ネン</t>
    </rPh>
    <rPh sb="6" eb="8">
      <t>イジョウ</t>
    </rPh>
    <rPh sb="9" eb="11">
      <t>バアイ</t>
    </rPh>
    <rPh sb="13" eb="15">
      <t>テキヨウ</t>
    </rPh>
    <phoneticPr fontId="1"/>
  </si>
  <si>
    <t>５</t>
  </si>
  <si>
    <t>↑月数の合計が60になるように。</t>
    <rPh sb="1" eb="3">
      <t>ツキスウ</t>
    </rPh>
    <rPh sb="4" eb="6">
      <t>ゴウケイ</t>
    </rPh>
    <phoneticPr fontId="1"/>
  </si>
  <si>
    <t>調整額区分</t>
    <rPh sb="0" eb="3">
      <t>チョウセイガク</t>
    </rPh>
    <rPh sb="3" eb="5">
      <t>クブン</t>
    </rPh>
    <phoneticPr fontId="6"/>
  </si>
  <si>
    <t>専従</t>
    <rPh sb="0" eb="2">
      <t>センジュウ</t>
    </rPh>
    <phoneticPr fontId="6"/>
  </si>
  <si>
    <t>休職</t>
    <rPh sb="0" eb="2">
      <t>キュウショク</t>
    </rPh>
    <phoneticPr fontId="6"/>
  </si>
  <si>
    <t>育休</t>
    <rPh sb="0" eb="2">
      <t>イクキュウ</t>
    </rPh>
    <phoneticPr fontId="6"/>
  </si>
  <si>
    <t>停職</t>
    <rPh sb="0" eb="2">
      <t>テイショク</t>
    </rPh>
    <phoneticPr fontId="6"/>
  </si>
  <si>
    <t>分母</t>
    <rPh sb="0" eb="2">
      <t>ブンボ</t>
    </rPh>
    <phoneticPr fontId="1"/>
  </si>
  <si>
    <t>発令区分</t>
    <rPh sb="0" eb="2">
      <t>ハツレイ</t>
    </rPh>
    <rPh sb="2" eb="4">
      <t>クブン</t>
    </rPh>
    <phoneticPr fontId="6"/>
  </si>
  <si>
    <t>啓発</t>
    <rPh sb="0" eb="2">
      <t>ケイハツ</t>
    </rPh>
    <phoneticPr fontId="1"/>
  </si>
  <si>
    <t>分子</t>
    <rPh sb="0" eb="2">
      <t>ブンシ</t>
    </rPh>
    <phoneticPr fontId="1"/>
  </si>
  <si>
    <t>プルダウン選択</t>
    <rPh sb="5" eb="7">
      <t>センタク</t>
    </rPh>
    <phoneticPr fontId="1"/>
  </si>
  <si>
    <t>４</t>
  </si>
  <si>
    <t>計算額に影響</t>
    <rPh sb="0" eb="3">
      <t>ケイサンガク</t>
    </rPh>
    <rPh sb="4" eb="6">
      <t>エイキョウ</t>
    </rPh>
    <phoneticPr fontId="1"/>
  </si>
  <si>
    <t>2</t>
    <phoneticPr fontId="1"/>
  </si>
  <si>
    <t>34</t>
    <phoneticPr fontId="1"/>
  </si>
  <si>
    <t>教育職給料表（二）</t>
    <rPh sb="0" eb="2">
      <t>キョウイク</t>
    </rPh>
    <rPh sb="2" eb="3">
      <t>ショク</t>
    </rPh>
    <rPh sb="3" eb="5">
      <t>キュウリョウ</t>
    </rPh>
    <rPh sb="5" eb="6">
      <t>ヒョウ</t>
    </rPh>
    <rPh sb="7" eb="8">
      <t>2</t>
    </rPh>
    <phoneticPr fontId="1"/>
  </si>
  <si>
    <t>旧条例
発令区分</t>
    <rPh sb="0" eb="1">
      <t>キュウ</t>
    </rPh>
    <rPh sb="1" eb="3">
      <t>ジョウレイ</t>
    </rPh>
    <rPh sb="4" eb="6">
      <t>ハツレイ</t>
    </rPh>
    <rPh sb="6" eb="8">
      <t>クブン</t>
    </rPh>
    <phoneticPr fontId="6"/>
  </si>
  <si>
    <t>旧分子</t>
    <rPh sb="0" eb="1">
      <t>キュウ</t>
    </rPh>
    <rPh sb="1" eb="3">
      <t>ブンシ</t>
    </rPh>
    <phoneticPr fontId="1"/>
  </si>
  <si>
    <t>旧分母</t>
    <rPh sb="0" eb="1">
      <t>キュウ</t>
    </rPh>
    <rPh sb="1" eb="3">
      <t>ブンボ</t>
    </rPh>
    <phoneticPr fontId="1"/>
  </si>
  <si>
    <t>八戸市立尻内小学校</t>
    <rPh sb="0" eb="2">
      <t>ハチノヘ</t>
    </rPh>
    <rPh sb="2" eb="4">
      <t>シリツ</t>
    </rPh>
    <rPh sb="4" eb="6">
      <t>シリウチ</t>
    </rPh>
    <rPh sb="6" eb="9">
      <t>ショウガッコウ</t>
    </rPh>
    <phoneticPr fontId="1"/>
  </si>
  <si>
    <t>教諭</t>
    <rPh sb="0" eb="2">
      <t>キョウユ</t>
    </rPh>
    <phoneticPr fontId="1"/>
  </si>
  <si>
    <t>※自己都合退職の場合、9年以下は0，10年以上24年以下は1/2になる</t>
    <rPh sb="1" eb="3">
      <t>ジコ</t>
    </rPh>
    <rPh sb="3" eb="5">
      <t>ツゴウ</t>
    </rPh>
    <rPh sb="5" eb="7">
      <t>タイショク</t>
    </rPh>
    <rPh sb="8" eb="10">
      <t>バアイ</t>
    </rPh>
    <rPh sb="12" eb="15">
      <t>ネンイカ</t>
    </rPh>
    <rPh sb="20" eb="23">
      <t>ネンイジョウ</t>
    </rPh>
    <rPh sb="25" eb="28">
      <t>ネンイカ</t>
    </rPh>
    <phoneticPr fontId="1"/>
  </si>
  <si>
    <t>区分</t>
    <rPh sb="0" eb="2">
      <t>クブン</t>
    </rPh>
    <phoneticPr fontId="1"/>
  </si>
  <si>
    <t>調整月額</t>
    <rPh sb="0" eb="2">
      <t>チョウセイ</t>
    </rPh>
    <rPh sb="2" eb="4">
      <t>ゲツガク</t>
    </rPh>
    <phoneticPr fontId="1"/>
  </si>
  <si>
    <t>行政職</t>
    <rPh sb="0" eb="2">
      <t>ギョウセイ</t>
    </rPh>
    <rPh sb="2" eb="3">
      <t>ショク</t>
    </rPh>
    <phoneticPr fontId="1"/>
  </si>
  <si>
    <t>教育職(一)
教育職(二)</t>
    <rPh sb="0" eb="3">
      <t>キョウイクショク</t>
    </rPh>
    <rPh sb="4" eb="5">
      <t>1</t>
    </rPh>
    <rPh sb="7" eb="10">
      <t>キョウイクショク</t>
    </rPh>
    <rPh sb="11" eb="12">
      <t>2</t>
    </rPh>
    <phoneticPr fontId="1"/>
  </si>
  <si>
    <t>医療職（二）</t>
    <rPh sb="0" eb="3">
      <t>イリョウショク</t>
    </rPh>
    <rPh sb="4" eb="5">
      <t>2</t>
    </rPh>
    <phoneticPr fontId="1"/>
  </si>
  <si>
    <t>海事職</t>
    <rPh sb="0" eb="2">
      <t>カイジ</t>
    </rPh>
    <rPh sb="2" eb="3">
      <t>ショク</t>
    </rPh>
    <phoneticPr fontId="1"/>
  </si>
  <si>
    <t>研究職</t>
    <rPh sb="0" eb="3">
      <t>ケンキュウショク</t>
    </rPh>
    <phoneticPr fontId="1"/>
  </si>
  <si>
    <t>技能職</t>
    <rPh sb="0" eb="2">
      <t>ギノウ</t>
    </rPh>
    <rPh sb="2" eb="3">
      <t>ショク</t>
    </rPh>
    <phoneticPr fontId="1"/>
  </si>
  <si>
    <t>８級</t>
    <rPh sb="1" eb="2">
      <t>キュウ</t>
    </rPh>
    <phoneticPr fontId="1"/>
  </si>
  <si>
    <r>
      <t xml:space="preserve">４級
</t>
    </r>
    <r>
      <rPr>
        <sz val="9"/>
        <rFont val="ＭＳ Ｐゴシック"/>
        <family val="3"/>
        <charset val="128"/>
      </rPr>
      <t>（役職加算20％）</t>
    </r>
    <rPh sb="1" eb="2">
      <t>キュウ</t>
    </rPh>
    <rPh sb="4" eb="6">
      <t>ヤクショク</t>
    </rPh>
    <rPh sb="6" eb="8">
      <t>カサン</t>
    </rPh>
    <phoneticPr fontId="1"/>
  </si>
  <si>
    <t>５級</t>
    <rPh sb="1" eb="2">
      <t>キュウ</t>
    </rPh>
    <phoneticPr fontId="1"/>
  </si>
  <si>
    <t>７級</t>
    <rPh sb="1" eb="2">
      <t>キュウ</t>
    </rPh>
    <phoneticPr fontId="1"/>
  </si>
  <si>
    <r>
      <t xml:space="preserve">４級
</t>
    </r>
    <r>
      <rPr>
        <sz val="9"/>
        <rFont val="ＭＳ Ｐゴシック"/>
        <family val="3"/>
        <charset val="128"/>
      </rPr>
      <t>（管手６類）</t>
    </r>
    <rPh sb="1" eb="2">
      <t>キュウ</t>
    </rPh>
    <rPh sb="4" eb="5">
      <t>カン</t>
    </rPh>
    <rPh sb="5" eb="6">
      <t>テ</t>
    </rPh>
    <rPh sb="7" eb="8">
      <t>ルイ</t>
    </rPh>
    <phoneticPr fontId="1"/>
  </si>
  <si>
    <r>
      <t xml:space="preserve">４級
</t>
    </r>
    <r>
      <rPr>
        <sz val="9"/>
        <rFont val="ＭＳ Ｐゴシック"/>
        <family val="3"/>
        <charset val="128"/>
      </rPr>
      <t>（管手６類・７類）</t>
    </r>
    <rPh sb="1" eb="2">
      <t>キュウ</t>
    </rPh>
    <rPh sb="4" eb="5">
      <t>カン</t>
    </rPh>
    <rPh sb="5" eb="6">
      <t>テ</t>
    </rPh>
    <rPh sb="7" eb="8">
      <t>ルイ</t>
    </rPh>
    <rPh sb="10" eb="11">
      <t>ルイ</t>
    </rPh>
    <phoneticPr fontId="1"/>
  </si>
  <si>
    <t>６級</t>
    <rPh sb="1" eb="2">
      <t>キュウ</t>
    </rPh>
    <phoneticPr fontId="1"/>
  </si>
  <si>
    <t>４級</t>
    <rPh sb="1" eb="2">
      <t>キュウ</t>
    </rPh>
    <phoneticPr fontId="1"/>
  </si>
  <si>
    <r>
      <t xml:space="preserve">４級
</t>
    </r>
    <r>
      <rPr>
        <sz val="9"/>
        <rFont val="ＭＳ Ｐゴシック"/>
        <family val="3"/>
        <charset val="128"/>
      </rPr>
      <t>（管手８類・９類）</t>
    </r>
    <rPh sb="1" eb="2">
      <t>キュウ</t>
    </rPh>
    <rPh sb="7" eb="8">
      <t>ルイ</t>
    </rPh>
    <rPh sb="10" eb="11">
      <t>ルイ</t>
    </rPh>
    <phoneticPr fontId="1"/>
  </si>
  <si>
    <r>
      <t xml:space="preserve">３級
</t>
    </r>
    <r>
      <rPr>
        <sz val="9"/>
        <rFont val="ＭＳ Ｐゴシック"/>
        <family val="3"/>
        <charset val="128"/>
      </rPr>
      <t>（管手８類の２）</t>
    </r>
    <rPh sb="1" eb="2">
      <t>キュウ</t>
    </rPh>
    <rPh sb="7" eb="8">
      <t>ルイ</t>
    </rPh>
    <phoneticPr fontId="1"/>
  </si>
  <si>
    <r>
      <t xml:space="preserve">５級
</t>
    </r>
    <r>
      <rPr>
        <sz val="9"/>
        <rFont val="ＭＳ Ｐゴシック"/>
        <family val="3"/>
        <charset val="128"/>
      </rPr>
      <t>（管手８類・９類）</t>
    </r>
    <rPh sb="1" eb="2">
      <t>キュウ</t>
    </rPh>
    <rPh sb="7" eb="8">
      <t>ルイ</t>
    </rPh>
    <rPh sb="10" eb="11">
      <t>ルイ</t>
    </rPh>
    <phoneticPr fontId="1"/>
  </si>
  <si>
    <t>３級</t>
    <rPh sb="1" eb="2">
      <t>キュウ</t>
    </rPh>
    <phoneticPr fontId="1"/>
  </si>
  <si>
    <r>
      <t xml:space="preserve">２級
</t>
    </r>
    <r>
      <rPr>
        <sz val="9"/>
        <rFont val="ＭＳ Ｐゴシック"/>
        <family val="3"/>
        <charset val="128"/>
      </rPr>
      <t>（役職加算10％）</t>
    </r>
    <phoneticPr fontId="1"/>
  </si>
  <si>
    <r>
      <t xml:space="preserve">４級
</t>
    </r>
    <r>
      <rPr>
        <sz val="9"/>
        <rFont val="ＭＳ Ｐゴシック"/>
        <family val="3"/>
        <charset val="128"/>
      </rPr>
      <t>（役職加算10％）</t>
    </r>
    <phoneticPr fontId="1"/>
  </si>
  <si>
    <r>
      <t xml:space="preserve">３級
</t>
    </r>
    <r>
      <rPr>
        <sz val="9"/>
        <rFont val="ＭＳ Ｐゴシック"/>
        <family val="3"/>
        <charset val="128"/>
      </rPr>
      <t>（役職加算10％）</t>
    </r>
    <phoneticPr fontId="1"/>
  </si>
  <si>
    <r>
      <t xml:space="preserve">２級
</t>
    </r>
    <r>
      <rPr>
        <sz val="9"/>
        <rFont val="ＭＳ Ｐゴシック"/>
        <family val="3"/>
        <charset val="128"/>
      </rPr>
      <t>（役職加算5％）</t>
    </r>
    <rPh sb="1" eb="2">
      <t>キュウ</t>
    </rPh>
    <phoneticPr fontId="1"/>
  </si>
  <si>
    <r>
      <t xml:space="preserve">１級
</t>
    </r>
    <r>
      <rPr>
        <sz val="9"/>
        <rFont val="ＭＳ Ｐゴシック"/>
        <family val="3"/>
        <charset val="128"/>
      </rPr>
      <t>（役職加算5％）</t>
    </r>
    <phoneticPr fontId="1"/>
  </si>
  <si>
    <r>
      <t xml:space="preserve">３級
</t>
    </r>
    <r>
      <rPr>
        <sz val="9"/>
        <rFont val="ＭＳ Ｐゴシック"/>
        <family val="3"/>
        <charset val="128"/>
      </rPr>
      <t>（役職加算5％）</t>
    </r>
    <phoneticPr fontId="1"/>
  </si>
  <si>
    <t>２級</t>
    <phoneticPr fontId="1"/>
  </si>
  <si>
    <t>３級</t>
    <phoneticPr fontId="1"/>
  </si>
  <si>
    <t>１級</t>
    <rPh sb="1" eb="2">
      <t>キュウ</t>
    </rPh>
    <phoneticPr fontId="1"/>
  </si>
  <si>
    <t>１級</t>
    <phoneticPr fontId="1"/>
  </si>
  <si>
    <t>退職手当調整額区分確認</t>
    <rPh sb="0" eb="2">
      <t>タイショク</t>
    </rPh>
    <rPh sb="2" eb="4">
      <t>テアテ</t>
    </rPh>
    <rPh sb="4" eb="7">
      <t>チョウセイガク</t>
    </rPh>
    <rPh sb="7" eb="9">
      <t>クブン</t>
    </rPh>
    <rPh sb="9" eb="11">
      <t>カクニン</t>
    </rPh>
    <phoneticPr fontId="1"/>
  </si>
  <si>
    <t>所得税率</t>
    <rPh sb="0" eb="3">
      <t>ショトクゼイ</t>
    </rPh>
    <rPh sb="3" eb="4">
      <t>リツ</t>
    </rPh>
    <phoneticPr fontId="1"/>
  </si>
  <si>
    <t>控除額</t>
    <rPh sb="0" eb="3">
      <t>コウジョガク</t>
    </rPh>
    <phoneticPr fontId="1"/>
  </si>
  <si>
    <t>課税退職手当所得金額</t>
    <rPh sb="0" eb="2">
      <t>カゼイ</t>
    </rPh>
    <rPh sb="2" eb="4">
      <t>タイショク</t>
    </rPh>
    <rPh sb="4" eb="6">
      <t>テアテ</t>
    </rPh>
    <rPh sb="6" eb="8">
      <t>ショトク</t>
    </rPh>
    <rPh sb="8" eb="10">
      <t>キンガク</t>
    </rPh>
    <phoneticPr fontId="1"/>
  </si>
  <si>
    <t>［　　　　　　　退 職 手 当 額 計 算 書　（試算用計算式なし）　　　　　　］</t>
    <rPh sb="8" eb="9">
      <t>タイ</t>
    </rPh>
    <rPh sb="10" eb="11">
      <t>ショク</t>
    </rPh>
    <rPh sb="12" eb="13">
      <t>テ</t>
    </rPh>
    <rPh sb="14" eb="15">
      <t>トウ</t>
    </rPh>
    <rPh sb="16" eb="17">
      <t>ガク</t>
    </rPh>
    <rPh sb="18" eb="19">
      <t>ケイ</t>
    </rPh>
    <rPh sb="20" eb="21">
      <t>ザン</t>
    </rPh>
    <rPh sb="22" eb="23">
      <t>ショ</t>
    </rPh>
    <rPh sb="25" eb="27">
      <t>シサン</t>
    </rPh>
    <rPh sb="27" eb="28">
      <t>ヨウ</t>
    </rPh>
    <rPh sb="28" eb="31">
      <t>ケイサンシキ</t>
    </rPh>
    <phoneticPr fontId="1"/>
  </si>
  <si>
    <r>
      <t>［　　　　　　　退 職 手 当 額 計 算 書　</t>
    </r>
    <r>
      <rPr>
        <b/>
        <sz val="11"/>
        <color rgb="FFFF0000"/>
        <rFont val="ＭＳ ゴシック"/>
        <family val="3"/>
        <charset val="128"/>
      </rPr>
      <t>（試算用計算式あり）</t>
    </r>
    <r>
      <rPr>
        <sz val="11"/>
        <rFont val="ＭＳ ゴシック"/>
        <family val="3"/>
        <charset val="128"/>
      </rPr>
      <t>　　　　　　］</t>
    </r>
    <rPh sb="8" eb="9">
      <t>タイ</t>
    </rPh>
    <rPh sb="10" eb="11">
      <t>ショク</t>
    </rPh>
    <rPh sb="12" eb="13">
      <t>テ</t>
    </rPh>
    <rPh sb="14" eb="15">
      <t>トウ</t>
    </rPh>
    <rPh sb="16" eb="17">
      <t>ガク</t>
    </rPh>
    <rPh sb="18" eb="19">
      <t>ケイ</t>
    </rPh>
    <rPh sb="20" eb="21">
      <t>ザン</t>
    </rPh>
    <rPh sb="22" eb="23">
      <t>ショ</t>
    </rPh>
    <rPh sb="25" eb="27">
      <t>シサン</t>
    </rPh>
    <rPh sb="27" eb="28">
      <t>ヨウ</t>
    </rPh>
    <rPh sb="28" eb="31">
      <t>ケイサンシキ</t>
    </rPh>
    <phoneticPr fontId="1"/>
  </si>
  <si>
    <t>新：退職手当支給割合早見表</t>
    <rPh sb="0" eb="1">
      <t>シン</t>
    </rPh>
    <rPh sb="2" eb="4">
      <t>タイショク</t>
    </rPh>
    <rPh sb="4" eb="6">
      <t>テアテ</t>
    </rPh>
    <rPh sb="6" eb="8">
      <t>シキュウ</t>
    </rPh>
    <rPh sb="8" eb="10">
      <t>ワリアイ</t>
    </rPh>
    <rPh sb="10" eb="12">
      <t>ハヤミ</t>
    </rPh>
    <rPh sb="12" eb="13">
      <t>ヒョウ</t>
    </rPh>
    <phoneticPr fontId="1"/>
  </si>
  <si>
    <r>
      <t>旧：退職手当支給割合早見表</t>
    </r>
    <r>
      <rPr>
        <sz val="14"/>
        <rFont val="ＭＳ Ｐゴシック"/>
        <family val="3"/>
        <charset val="128"/>
      </rPr>
      <t>　（平成１８年３月３１日時点）</t>
    </r>
    <rPh sb="0" eb="1">
      <t>キュウ</t>
    </rPh>
    <rPh sb="2" eb="4">
      <t>タイショク</t>
    </rPh>
    <rPh sb="4" eb="6">
      <t>テアテ</t>
    </rPh>
    <rPh sb="6" eb="8">
      <t>シキュウ</t>
    </rPh>
    <rPh sb="8" eb="10">
      <t>ワリアイ</t>
    </rPh>
    <rPh sb="10" eb="12">
      <t>ハヤミ</t>
    </rPh>
    <rPh sb="12" eb="13">
      <t>ヒョウ</t>
    </rPh>
    <rPh sb="15" eb="17">
      <t>ヘイセイ</t>
    </rPh>
    <rPh sb="19" eb="20">
      <t>ネン</t>
    </rPh>
    <rPh sb="21" eb="22">
      <t>ツキ</t>
    </rPh>
    <rPh sb="24" eb="25">
      <t>ニチ</t>
    </rPh>
    <rPh sb="25" eb="27">
      <t>ジテン</t>
    </rPh>
    <phoneticPr fontId="1"/>
  </si>
  <si>
    <t>【平成３０年４月～　（調整率 ８３．７／１００）】</t>
    <rPh sb="1" eb="3">
      <t>ヘイセイ</t>
    </rPh>
    <rPh sb="5" eb="6">
      <t>ネン</t>
    </rPh>
    <rPh sb="7" eb="8">
      <t>ツキ</t>
    </rPh>
    <rPh sb="11" eb="14">
      <t>チョウセイリツ</t>
    </rPh>
    <phoneticPr fontId="1"/>
  </si>
  <si>
    <t>第３条</t>
    <rPh sb="0" eb="1">
      <t>ダイ</t>
    </rPh>
    <rPh sb="2" eb="3">
      <t>ジョウ</t>
    </rPh>
    <phoneticPr fontId="1"/>
  </si>
  <si>
    <t>第４条</t>
    <rPh sb="0" eb="1">
      <t>ダイ</t>
    </rPh>
    <rPh sb="2" eb="3">
      <t>ジョウ</t>
    </rPh>
    <phoneticPr fontId="1"/>
  </si>
  <si>
    <t>第５条</t>
    <rPh sb="0" eb="1">
      <t>ダイ</t>
    </rPh>
    <rPh sb="2" eb="3">
      <t>ジョウ</t>
    </rPh>
    <phoneticPr fontId="1"/>
  </si>
  <si>
    <t>勤続
年数</t>
    <rPh sb="0" eb="2">
      <t>キンゾク</t>
    </rPh>
    <rPh sb="3" eb="5">
      <t>ネンスウ</t>
    </rPh>
    <phoneticPr fontId="1"/>
  </si>
  <si>
    <t>本則</t>
    <rPh sb="0" eb="2">
      <t>ホンソク</t>
    </rPh>
    <phoneticPr fontId="1"/>
  </si>
  <si>
    <t>公務外</t>
    <rPh sb="0" eb="3">
      <t>コウムガイ</t>
    </rPh>
    <phoneticPr fontId="1"/>
  </si>
  <si>
    <t>定年、勧奨</t>
    <rPh sb="0" eb="2">
      <t>テイネン</t>
    </rPh>
    <rPh sb="3" eb="5">
      <t>カンショウ</t>
    </rPh>
    <phoneticPr fontId="1"/>
  </si>
  <si>
    <t>公務上</t>
    <rPh sb="0" eb="3">
      <t>コウムジョウ</t>
    </rPh>
    <phoneticPr fontId="1"/>
  </si>
  <si>
    <t>（3条1項）</t>
    <rPh sb="2" eb="3">
      <t>ジョウ</t>
    </rPh>
    <rPh sb="4" eb="5">
      <t>コウ</t>
    </rPh>
    <phoneticPr fontId="1"/>
  </si>
  <si>
    <t>公務外死亡</t>
    <rPh sb="0" eb="2">
      <t>コウム</t>
    </rPh>
    <rPh sb="2" eb="3">
      <t>ガイ</t>
    </rPh>
    <rPh sb="3" eb="5">
      <t>シボウ</t>
    </rPh>
    <phoneticPr fontId="1"/>
  </si>
  <si>
    <t>傷病</t>
    <rPh sb="0" eb="2">
      <t>ショウビョウ</t>
    </rPh>
    <phoneticPr fontId="1"/>
  </si>
  <si>
    <t>（4条1項）</t>
    <rPh sb="2" eb="3">
      <t>ジョウ</t>
    </rPh>
    <rPh sb="4" eb="5">
      <t>コウ</t>
    </rPh>
    <phoneticPr fontId="1"/>
  </si>
  <si>
    <t>（5条1項）</t>
    <rPh sb="2" eb="3">
      <t>ジョウ</t>
    </rPh>
    <rPh sb="4" eb="5">
      <t>コウ</t>
    </rPh>
    <phoneticPr fontId="1"/>
  </si>
  <si>
    <t>死傷病</t>
    <rPh sb="0" eb="2">
      <t>シショウ</t>
    </rPh>
    <rPh sb="2" eb="3">
      <t>ビョウ</t>
    </rPh>
    <phoneticPr fontId="1"/>
  </si>
  <si>
    <t>(25年未満)</t>
    <rPh sb="3" eb="4">
      <t>ネン</t>
    </rPh>
    <rPh sb="4" eb="6">
      <t>ミマン</t>
    </rPh>
    <phoneticPr fontId="1"/>
  </si>
  <si>
    <t>(25年以上)</t>
    <rPh sb="3" eb="4">
      <t>ネン</t>
    </rPh>
    <rPh sb="4" eb="6">
      <t>イジョウ</t>
    </rPh>
    <phoneticPr fontId="1"/>
  </si>
  <si>
    <t>私傷病</t>
    <rPh sb="0" eb="3">
      <t>シショウビョウ</t>
    </rPh>
    <phoneticPr fontId="1"/>
  </si>
  <si>
    <t>通勤傷病</t>
    <rPh sb="0" eb="2">
      <t>ツウキン</t>
    </rPh>
    <rPh sb="2" eb="4">
      <t>ショウビョウ</t>
    </rPh>
    <phoneticPr fontId="1"/>
  </si>
  <si>
    <t>（6条）</t>
    <rPh sb="2" eb="3">
      <t>ジョウ</t>
    </rPh>
    <phoneticPr fontId="1"/>
  </si>
  <si>
    <t>（10年以下）</t>
    <rPh sb="3" eb="4">
      <t>ネン</t>
    </rPh>
    <rPh sb="4" eb="6">
      <t>イカ</t>
    </rPh>
    <phoneticPr fontId="1"/>
  </si>
  <si>
    <t>（11年以上
25年未満）</t>
    <rPh sb="3" eb="4">
      <t>ネン</t>
    </rPh>
    <rPh sb="4" eb="6">
      <t>イジョウ</t>
    </rPh>
    <rPh sb="9" eb="10">
      <t>ネン</t>
    </rPh>
    <rPh sb="10" eb="12">
      <t>ミマン</t>
    </rPh>
    <phoneticPr fontId="1"/>
  </si>
  <si>
    <t>（25年以上）</t>
    <rPh sb="3" eb="4">
      <t>ネン</t>
    </rPh>
    <rPh sb="4" eb="6">
      <t>イジョウ</t>
    </rPh>
    <phoneticPr fontId="1"/>
  </si>
  <si>
    <t>(20年未満)</t>
    <rPh sb="3" eb="4">
      <t>ネン</t>
    </rPh>
    <rPh sb="4" eb="6">
      <t>ミマン</t>
    </rPh>
    <phoneticPr fontId="1"/>
  </si>
  <si>
    <t>(20年以上
25年未満)</t>
    <rPh sb="3" eb="4">
      <t>ネン</t>
    </rPh>
    <rPh sb="4" eb="6">
      <t>イジョウ</t>
    </rPh>
    <rPh sb="9" eb="10">
      <t>ネン</t>
    </rPh>
    <rPh sb="10" eb="12">
      <t>ミマン</t>
    </rPh>
    <phoneticPr fontId="1"/>
  </si>
  <si>
    <t>1.0</t>
    <phoneticPr fontId="1"/>
  </si>
  <si>
    <t>3条2項1号
（1項×0.6）
附則31項</t>
    <rPh sb="1" eb="2">
      <t>ジョウ</t>
    </rPh>
    <rPh sb="3" eb="4">
      <t>コウ</t>
    </rPh>
    <rPh sb="5" eb="6">
      <t>ゴウ</t>
    </rPh>
    <rPh sb="9" eb="10">
      <t>コウ</t>
    </rPh>
    <phoneticPr fontId="1"/>
  </si>
  <si>
    <t>3条1項1号
附則31項</t>
    <rPh sb="1" eb="2">
      <t>ジョウ</t>
    </rPh>
    <rPh sb="3" eb="4">
      <t>コウ</t>
    </rPh>
    <rPh sb="5" eb="6">
      <t>ゴウ</t>
    </rPh>
    <rPh sb="7" eb="9">
      <t>フソク</t>
    </rPh>
    <rPh sb="11" eb="12">
      <t>コウ</t>
    </rPh>
    <phoneticPr fontId="1"/>
  </si>
  <si>
    <t>1.25</t>
    <phoneticPr fontId="1"/>
  </si>
  <si>
    <t>1.5</t>
    <phoneticPr fontId="1"/>
  </si>
  <si>
    <t>1.2555(3.6)</t>
    <phoneticPr fontId="1"/>
  </si>
  <si>
    <t>5条1項1号
附則31項</t>
    <rPh sb="1" eb="2">
      <t>ジョウ</t>
    </rPh>
    <rPh sb="3" eb="4">
      <t>コウ</t>
    </rPh>
    <rPh sb="5" eb="6">
      <t>ゴウ</t>
    </rPh>
    <rPh sb="7" eb="9">
      <t>フソク</t>
    </rPh>
    <rPh sb="11" eb="12">
      <t>コウ</t>
    </rPh>
    <phoneticPr fontId="1"/>
  </si>
  <si>
    <t>調整率
83.7/100</t>
    <rPh sb="0" eb="3">
      <t>チョウセイリツ</t>
    </rPh>
    <phoneticPr fontId="1"/>
  </si>
  <si>
    <t>2.0</t>
    <phoneticPr fontId="1"/>
  </si>
  <si>
    <t>2.5</t>
    <phoneticPr fontId="1"/>
  </si>
  <si>
    <t>3.0</t>
    <phoneticPr fontId="1"/>
  </si>
  <si>
    <t>2.511(4.5)</t>
    <phoneticPr fontId="1"/>
  </si>
  <si>
    <t>3.75</t>
    <phoneticPr fontId="1"/>
  </si>
  <si>
    <t>4.5</t>
    <phoneticPr fontId="1"/>
  </si>
  <si>
    <t>3.7665(5.4)</t>
    <phoneticPr fontId="1"/>
  </si>
  <si>
    <t>4.0</t>
    <phoneticPr fontId="1"/>
  </si>
  <si>
    <t>5.0</t>
    <phoneticPr fontId="1"/>
  </si>
  <si>
    <t>6.0</t>
    <phoneticPr fontId="1"/>
  </si>
  <si>
    <t>5.022(5.4)</t>
    <phoneticPr fontId="1"/>
  </si>
  <si>
    <t>6.25</t>
    <phoneticPr fontId="1"/>
  </si>
  <si>
    <t>7.5</t>
    <phoneticPr fontId="1"/>
  </si>
  <si>
    <t>9.0</t>
    <phoneticPr fontId="1"/>
  </si>
  <si>
    <t>7.0</t>
    <phoneticPr fontId="1"/>
  </si>
  <si>
    <t>8.75</t>
    <phoneticPr fontId="1"/>
  </si>
  <si>
    <t>10.5</t>
    <phoneticPr fontId="1"/>
  </si>
  <si>
    <t>8.0</t>
    <phoneticPr fontId="1"/>
  </si>
  <si>
    <t>10.0</t>
    <phoneticPr fontId="1"/>
  </si>
  <si>
    <t>12.0</t>
    <phoneticPr fontId="1"/>
  </si>
  <si>
    <t>11.25</t>
    <phoneticPr fontId="1"/>
  </si>
  <si>
    <t>13.5</t>
    <phoneticPr fontId="1"/>
  </si>
  <si>
    <t>12.5</t>
    <phoneticPr fontId="1"/>
  </si>
  <si>
    <t>15.0</t>
    <phoneticPr fontId="1"/>
  </si>
  <si>
    <t>3条2項2号
（1項×0.8）
附則31項</t>
    <rPh sb="1" eb="2">
      <t>ジョウ</t>
    </rPh>
    <rPh sb="3" eb="4">
      <t>コウ</t>
    </rPh>
    <rPh sb="5" eb="6">
      <t>ゴウ</t>
    </rPh>
    <rPh sb="9" eb="10">
      <t>コウ</t>
    </rPh>
    <rPh sb="16" eb="18">
      <t>フソク</t>
    </rPh>
    <rPh sb="20" eb="21">
      <t>コウ</t>
    </rPh>
    <phoneticPr fontId="1"/>
  </si>
  <si>
    <t>3条1項2号
附則31項</t>
    <rPh sb="1" eb="2">
      <t>ジョウ</t>
    </rPh>
    <rPh sb="3" eb="4">
      <t>コウ</t>
    </rPh>
    <rPh sb="5" eb="6">
      <t>ゴウ</t>
    </rPh>
    <rPh sb="7" eb="9">
      <t>フソク</t>
    </rPh>
    <rPh sb="11" eb="12">
      <t>コウ</t>
    </rPh>
    <phoneticPr fontId="1"/>
  </si>
  <si>
    <t>4条1項2号
附則31項</t>
    <rPh sb="1" eb="2">
      <t>ジョウ</t>
    </rPh>
    <rPh sb="3" eb="4">
      <t>コウ</t>
    </rPh>
    <rPh sb="5" eb="6">
      <t>ゴウ</t>
    </rPh>
    <rPh sb="7" eb="9">
      <t>フソク</t>
    </rPh>
    <rPh sb="11" eb="12">
      <t>コウ</t>
    </rPh>
    <phoneticPr fontId="1"/>
  </si>
  <si>
    <t>5条1項2号
附則31項</t>
    <rPh sb="1" eb="2">
      <t>ジョウ</t>
    </rPh>
    <rPh sb="3" eb="4">
      <t>コウ</t>
    </rPh>
    <rPh sb="5" eb="6">
      <t>ゴウ</t>
    </rPh>
    <rPh sb="7" eb="9">
      <t>フソク</t>
    </rPh>
    <rPh sb="11" eb="12">
      <t>コウ</t>
    </rPh>
    <phoneticPr fontId="1"/>
  </si>
  <si>
    <t>3条2項3号
（1項×0.9）
附則31項</t>
    <rPh sb="1" eb="2">
      <t>ジョウ</t>
    </rPh>
    <rPh sb="3" eb="4">
      <t>コウ</t>
    </rPh>
    <rPh sb="5" eb="6">
      <t>ゴウ</t>
    </rPh>
    <rPh sb="9" eb="10">
      <t>コウ</t>
    </rPh>
    <phoneticPr fontId="1"/>
  </si>
  <si>
    <t>3条1項3号
附則31項</t>
    <rPh sb="1" eb="2">
      <t>ジョウ</t>
    </rPh>
    <rPh sb="3" eb="4">
      <t>コウ</t>
    </rPh>
    <rPh sb="5" eb="6">
      <t>ゴウ</t>
    </rPh>
    <rPh sb="7" eb="9">
      <t>フソク</t>
    </rPh>
    <rPh sb="11" eb="12">
      <t>コウ</t>
    </rPh>
    <phoneticPr fontId="1"/>
  </si>
  <si>
    <t>4条1項3号
附則31項</t>
    <rPh sb="7" eb="9">
      <t>フソク</t>
    </rPh>
    <rPh sb="11" eb="12">
      <t>コウ</t>
    </rPh>
    <phoneticPr fontId="1"/>
  </si>
  <si>
    <t>23.5</t>
    <phoneticPr fontId="1"/>
  </si>
  <si>
    <t>3条1項3号
附則31項</t>
    <rPh sb="7" eb="9">
      <t>フソク</t>
    </rPh>
    <rPh sb="11" eb="12">
      <t>コウ</t>
    </rPh>
    <phoneticPr fontId="1"/>
  </si>
  <si>
    <t>29.375</t>
    <phoneticPr fontId="1"/>
  </si>
  <si>
    <t>31.5</t>
    <phoneticPr fontId="1"/>
  </si>
  <si>
    <t>附則31項
調整率
83.7/104</t>
    <rPh sb="0" eb="2">
      <t>フソク</t>
    </rPh>
    <rPh sb="4" eb="5">
      <t>コウ</t>
    </rPh>
    <rPh sb="6" eb="9">
      <t>チョウセイリツ</t>
    </rPh>
    <phoneticPr fontId="1"/>
  </si>
  <si>
    <t>25.5</t>
    <phoneticPr fontId="1"/>
  </si>
  <si>
    <t>3条1項4号
附則31項</t>
    <rPh sb="1" eb="2">
      <t>ジョウ</t>
    </rPh>
    <rPh sb="3" eb="4">
      <t>コウ</t>
    </rPh>
    <rPh sb="5" eb="6">
      <t>ゴウ</t>
    </rPh>
    <rPh sb="7" eb="9">
      <t>フソク</t>
    </rPh>
    <rPh sb="11" eb="12">
      <t>コウ</t>
    </rPh>
    <phoneticPr fontId="1"/>
  </si>
  <si>
    <t>31.375</t>
    <phoneticPr fontId="1"/>
  </si>
  <si>
    <t>33.15</t>
    <phoneticPr fontId="1"/>
  </si>
  <si>
    <t>33.375</t>
    <phoneticPr fontId="1"/>
  </si>
  <si>
    <t>34.8</t>
    <phoneticPr fontId="1"/>
  </si>
  <si>
    <t>35.375</t>
    <phoneticPr fontId="1"/>
  </si>
  <si>
    <t>36.45</t>
    <phoneticPr fontId="1"/>
  </si>
  <si>
    <t>37.375</t>
    <phoneticPr fontId="1"/>
  </si>
  <si>
    <t>38.1</t>
    <phoneticPr fontId="1"/>
  </si>
  <si>
    <t>39.75</t>
    <phoneticPr fontId="1"/>
  </si>
  <si>
    <t>3条1項5号
附則31項</t>
    <rPh sb="1" eb="2">
      <t>ジョウ</t>
    </rPh>
    <rPh sb="3" eb="4">
      <t>コウ</t>
    </rPh>
    <rPh sb="5" eb="6">
      <t>ゴウ</t>
    </rPh>
    <rPh sb="7" eb="9">
      <t>フソク</t>
    </rPh>
    <rPh sb="11" eb="12">
      <t>コウ</t>
    </rPh>
    <phoneticPr fontId="1"/>
  </si>
  <si>
    <t>41.55</t>
    <phoneticPr fontId="1"/>
  </si>
  <si>
    <t>5条1項3号
附則31項</t>
    <rPh sb="1" eb="2">
      <t>ジョウ</t>
    </rPh>
    <rPh sb="3" eb="4">
      <t>コウ</t>
    </rPh>
    <rPh sb="5" eb="6">
      <t>ゴウ</t>
    </rPh>
    <rPh sb="7" eb="9">
      <t>フソク</t>
    </rPh>
    <rPh sb="11" eb="12">
      <t>コウ</t>
    </rPh>
    <phoneticPr fontId="1"/>
  </si>
  <si>
    <t>43.35</t>
    <phoneticPr fontId="1"/>
  </si>
  <si>
    <t>45.15</t>
    <phoneticPr fontId="1"/>
  </si>
  <si>
    <t>46.95</t>
    <phoneticPr fontId="1"/>
  </si>
  <si>
    <t>48.75</t>
    <phoneticPr fontId="1"/>
  </si>
  <si>
    <t>3条1項6号
附則31項</t>
    <rPh sb="7" eb="9">
      <t>フソク</t>
    </rPh>
    <rPh sb="11" eb="12">
      <t>コウ</t>
    </rPh>
    <phoneticPr fontId="1"/>
  </si>
  <si>
    <t>3条1項6号
附則31項</t>
    <rPh sb="1" eb="2">
      <t>ジョウ</t>
    </rPh>
    <rPh sb="3" eb="4">
      <t>コウ</t>
    </rPh>
    <rPh sb="5" eb="6">
      <t>ゴウ</t>
    </rPh>
    <rPh sb="7" eb="9">
      <t>フソク</t>
    </rPh>
    <rPh sb="11" eb="12">
      <t>コウ</t>
    </rPh>
    <phoneticPr fontId="1"/>
  </si>
  <si>
    <t>50.55</t>
    <phoneticPr fontId="1"/>
  </si>
  <si>
    <t>52.35</t>
    <phoneticPr fontId="1"/>
  </si>
  <si>
    <t>54.15</t>
    <phoneticPr fontId="1"/>
  </si>
  <si>
    <t>55.95</t>
    <phoneticPr fontId="1"/>
  </si>
  <si>
    <t>57.0</t>
    <phoneticPr fontId="1"/>
  </si>
  <si>
    <t>5条1項4号
附則31項</t>
    <rPh sb="1" eb="2">
      <t>ジョウ</t>
    </rPh>
    <rPh sb="3" eb="4">
      <t>コウ</t>
    </rPh>
    <rPh sb="5" eb="6">
      <t>ゴウ</t>
    </rPh>
    <rPh sb="7" eb="9">
      <t>フソク</t>
    </rPh>
    <rPh sb="11" eb="12">
      <t>コウ</t>
    </rPh>
    <phoneticPr fontId="1"/>
  </si>
  <si>
    <t>3条1項6号
附則32項</t>
    <rPh sb="1" eb="2">
      <t>ジョウ</t>
    </rPh>
    <rPh sb="3" eb="4">
      <t>コウ</t>
    </rPh>
    <rPh sb="5" eb="6">
      <t>ゴウ</t>
    </rPh>
    <rPh sb="7" eb="9">
      <t>フソク</t>
    </rPh>
    <rPh sb="11" eb="12">
      <t>コウ</t>
    </rPh>
    <phoneticPr fontId="1"/>
  </si>
  <si>
    <t>3条1項6号
附則32項</t>
    <phoneticPr fontId="1"/>
  </si>
  <si>
    <t>58.05</t>
    <phoneticPr fontId="1"/>
  </si>
  <si>
    <t>5条1項4号
附則33項</t>
    <rPh sb="1" eb="2">
      <t>ジョウ</t>
    </rPh>
    <rPh sb="3" eb="4">
      <t>コウ</t>
    </rPh>
    <rPh sb="5" eb="6">
      <t>ゴウ</t>
    </rPh>
    <rPh sb="7" eb="9">
      <t>フソク</t>
    </rPh>
    <rPh sb="11" eb="12">
      <t>コウ</t>
    </rPh>
    <phoneticPr fontId="1"/>
  </si>
  <si>
    <t>附則32項
調整率
83.7/104</t>
    <rPh sb="0" eb="2">
      <t>フソク</t>
    </rPh>
    <rPh sb="4" eb="5">
      <t>コウ</t>
    </rPh>
    <rPh sb="6" eb="9">
      <t>チョウセイリツ</t>
    </rPh>
    <phoneticPr fontId="1"/>
  </si>
  <si>
    <t>附則33項
調整率
83.7/104</t>
    <rPh sb="0" eb="2">
      <t>フソク</t>
    </rPh>
    <rPh sb="4" eb="5">
      <t>コウ</t>
    </rPh>
    <rPh sb="6" eb="9">
      <t>チョウセイリツ</t>
    </rPh>
    <phoneticPr fontId="1"/>
  </si>
  <si>
    <t>59.1</t>
    <phoneticPr fontId="1"/>
  </si>
  <si>
    <t>60.0</t>
    <phoneticPr fontId="1"/>
  </si>
  <si>
    <t>H15附4項</t>
    <rPh sb="3" eb="4">
      <t>フ</t>
    </rPh>
    <rPh sb="5" eb="6">
      <t>コウ</t>
    </rPh>
    <phoneticPr fontId="1"/>
  </si>
  <si>
    <t>H15附4項
調整率
83.7/104</t>
    <rPh sb="3" eb="4">
      <t>フ</t>
    </rPh>
    <rPh sb="5" eb="6">
      <t>コウ</t>
    </rPh>
    <rPh sb="7" eb="9">
      <t>チョウセイ</t>
    </rPh>
    <rPh sb="9" eb="10">
      <t>リツ</t>
    </rPh>
    <phoneticPr fontId="1"/>
  </si>
  <si>
    <t>59.5</t>
    <phoneticPr fontId="1"/>
  </si>
  <si>
    <t>（注）</t>
    <rPh sb="1" eb="2">
      <t>チュウ</t>
    </rPh>
    <phoneticPr fontId="1"/>
  </si>
  <si>
    <t>１　退職手当の基本額は、給料月額に支給率を乗じた額である。</t>
    <rPh sb="2" eb="4">
      <t>タイショク</t>
    </rPh>
    <rPh sb="4" eb="6">
      <t>テアテ</t>
    </rPh>
    <rPh sb="7" eb="10">
      <t>キホンガク</t>
    </rPh>
    <rPh sb="12" eb="14">
      <t>キュウリョウ</t>
    </rPh>
    <rPh sb="14" eb="16">
      <t>ゲツガク</t>
    </rPh>
    <rPh sb="17" eb="20">
      <t>シキュウリツ</t>
    </rPh>
    <rPh sb="21" eb="22">
      <t>ジョウ</t>
    </rPh>
    <rPh sb="24" eb="25">
      <t>ガク</t>
    </rPh>
    <phoneticPr fontId="1"/>
  </si>
  <si>
    <t>１　（　　　）内は最低保障であり、退職手当の基本額は、給料月額、扶養手当及び地域手当に（　　　）の支給率を乗じた額となる。</t>
    <rPh sb="7" eb="8">
      <t>ナイ</t>
    </rPh>
    <rPh sb="9" eb="11">
      <t>サイテイ</t>
    </rPh>
    <rPh sb="11" eb="13">
      <t>ホショウ</t>
    </rPh>
    <rPh sb="17" eb="19">
      <t>タイショク</t>
    </rPh>
    <rPh sb="19" eb="21">
      <t>テアテ</t>
    </rPh>
    <rPh sb="22" eb="25">
      <t>キホンガク</t>
    </rPh>
    <rPh sb="27" eb="29">
      <t>キュウリョウ</t>
    </rPh>
    <rPh sb="29" eb="31">
      <t>ゲツガク</t>
    </rPh>
    <rPh sb="32" eb="34">
      <t>フヨウ</t>
    </rPh>
    <rPh sb="34" eb="36">
      <t>テアテ</t>
    </rPh>
    <rPh sb="36" eb="37">
      <t>オヨ</t>
    </rPh>
    <rPh sb="38" eb="40">
      <t>チイキ</t>
    </rPh>
    <rPh sb="40" eb="42">
      <t>テアテ</t>
    </rPh>
    <rPh sb="49" eb="52">
      <t>シキュウリツ</t>
    </rPh>
    <rPh sb="53" eb="54">
      <t>ジョウ</t>
    </rPh>
    <rPh sb="56" eb="57">
      <t>ガク</t>
    </rPh>
    <phoneticPr fontId="1"/>
  </si>
  <si>
    <t>２　（　　　）内は条例第6条の5による最低保障であり、退職手当の基本額は、給料月額、扶養手当及び地域手当に（　　　）の支給率を乗じた額となる。</t>
    <rPh sb="7" eb="8">
      <t>ナイ</t>
    </rPh>
    <rPh sb="9" eb="11">
      <t>ジョウレイ</t>
    </rPh>
    <rPh sb="11" eb="12">
      <t>ダイ</t>
    </rPh>
    <rPh sb="13" eb="14">
      <t>ジョウ</t>
    </rPh>
    <rPh sb="19" eb="21">
      <t>サイテイ</t>
    </rPh>
    <rPh sb="21" eb="23">
      <t>ホショウ</t>
    </rPh>
    <rPh sb="27" eb="29">
      <t>タイショク</t>
    </rPh>
    <rPh sb="29" eb="31">
      <t>テアテ</t>
    </rPh>
    <rPh sb="32" eb="35">
      <t>キホンガク</t>
    </rPh>
    <rPh sb="37" eb="39">
      <t>キュウリョウ</t>
    </rPh>
    <rPh sb="39" eb="41">
      <t>ゲツガク</t>
    </rPh>
    <rPh sb="42" eb="44">
      <t>フヨウ</t>
    </rPh>
    <rPh sb="44" eb="46">
      <t>テアテ</t>
    </rPh>
    <rPh sb="46" eb="47">
      <t>オヨ</t>
    </rPh>
    <rPh sb="48" eb="50">
      <t>チイキ</t>
    </rPh>
    <rPh sb="50" eb="52">
      <t>テアテ</t>
    </rPh>
    <rPh sb="59" eb="62">
      <t>シキュウリツ</t>
    </rPh>
    <rPh sb="63" eb="64">
      <t>ジョウ</t>
    </rPh>
    <rPh sb="66" eb="67">
      <t>ガク</t>
    </rPh>
    <phoneticPr fontId="1"/>
  </si>
  <si>
    <t>２　調整率は、勤続年数20年未満は83.7/100、勤続年数20年以上は83.7/104（42年以下の自己都合及び37年以上42年以下公務外傷病を除く）</t>
    <rPh sb="2" eb="5">
      <t>チョウセイリツ</t>
    </rPh>
    <rPh sb="7" eb="9">
      <t>キンゾク</t>
    </rPh>
    <rPh sb="9" eb="11">
      <t>ネンスウ</t>
    </rPh>
    <rPh sb="13" eb="14">
      <t>ネン</t>
    </rPh>
    <rPh sb="14" eb="16">
      <t>ミマン</t>
    </rPh>
    <rPh sb="26" eb="28">
      <t>キンゾク</t>
    </rPh>
    <rPh sb="28" eb="30">
      <t>ネンスウ</t>
    </rPh>
    <rPh sb="32" eb="33">
      <t>ネン</t>
    </rPh>
    <rPh sb="33" eb="35">
      <t>イジョウ</t>
    </rPh>
    <rPh sb="47" eb="50">
      <t>ネンイカ</t>
    </rPh>
    <rPh sb="51" eb="53">
      <t>ジコ</t>
    </rPh>
    <rPh sb="53" eb="55">
      <t>ツゴウ</t>
    </rPh>
    <rPh sb="55" eb="56">
      <t>オヨ</t>
    </rPh>
    <rPh sb="59" eb="60">
      <t>ネン</t>
    </rPh>
    <rPh sb="60" eb="62">
      <t>イジョウ</t>
    </rPh>
    <rPh sb="64" eb="65">
      <t>ネン</t>
    </rPh>
    <rPh sb="65" eb="67">
      <t>イカ</t>
    </rPh>
    <rPh sb="67" eb="69">
      <t>コウム</t>
    </rPh>
    <rPh sb="69" eb="70">
      <t>ガイ</t>
    </rPh>
    <rPh sb="70" eb="72">
      <t>ショウビョウ</t>
    </rPh>
    <rPh sb="73" eb="74">
      <t>ノゾ</t>
    </rPh>
    <phoneticPr fontId="1"/>
  </si>
  <si>
    <r>
      <t>３　附則第31項の規定は、35年以下の者について、第3条から第5条までの規定により計算した額に</t>
    </r>
    <r>
      <rPr>
        <sz val="11"/>
        <color indexed="10"/>
        <rFont val="ＭＳ Ｐゴシック"/>
        <family val="3"/>
        <charset val="128"/>
      </rPr>
      <t>83.7/100</t>
    </r>
    <r>
      <rPr>
        <sz val="11"/>
        <rFont val="ＭＳ Ｐゴシック"/>
        <family val="3"/>
        <charset val="128"/>
      </rPr>
      <t>を乗じるものである。</t>
    </r>
    <rPh sb="2" eb="4">
      <t>フソク</t>
    </rPh>
    <rPh sb="4" eb="5">
      <t>ダイ</t>
    </rPh>
    <rPh sb="7" eb="8">
      <t>コウ</t>
    </rPh>
    <rPh sb="9" eb="11">
      <t>キテイ</t>
    </rPh>
    <rPh sb="15" eb="18">
      <t>ネンイカ</t>
    </rPh>
    <rPh sb="19" eb="20">
      <t>モノ</t>
    </rPh>
    <rPh sb="25" eb="26">
      <t>ダイ</t>
    </rPh>
    <rPh sb="27" eb="28">
      <t>ジョウ</t>
    </rPh>
    <rPh sb="30" eb="31">
      <t>ダイ</t>
    </rPh>
    <rPh sb="32" eb="33">
      <t>ジョウ</t>
    </rPh>
    <rPh sb="36" eb="38">
      <t>キテイ</t>
    </rPh>
    <rPh sb="41" eb="43">
      <t>ケイサン</t>
    </rPh>
    <rPh sb="45" eb="46">
      <t>ガク</t>
    </rPh>
    <rPh sb="56" eb="57">
      <t>ジョウ</t>
    </rPh>
    <phoneticPr fontId="1"/>
  </si>
  <si>
    <t>　である。</t>
    <phoneticPr fontId="1"/>
  </si>
  <si>
    <t>４　附則第32項の規定は、勤続年数36年以上42年以下かつ第3条第1項該当者について、同項により計算した額に附則第31項の割合を乗じるものである。</t>
    <rPh sb="2" eb="4">
      <t>フソク</t>
    </rPh>
    <rPh sb="4" eb="5">
      <t>ダイ</t>
    </rPh>
    <rPh sb="7" eb="8">
      <t>コウ</t>
    </rPh>
    <rPh sb="9" eb="11">
      <t>キテイ</t>
    </rPh>
    <rPh sb="13" eb="15">
      <t>キンゾク</t>
    </rPh>
    <rPh sb="15" eb="17">
      <t>ネンスウ</t>
    </rPh>
    <rPh sb="19" eb="20">
      <t>ネン</t>
    </rPh>
    <rPh sb="20" eb="22">
      <t>イジョウ</t>
    </rPh>
    <rPh sb="24" eb="25">
      <t>ネン</t>
    </rPh>
    <rPh sb="25" eb="27">
      <t>イカ</t>
    </rPh>
    <rPh sb="29" eb="30">
      <t>ダイ</t>
    </rPh>
    <rPh sb="31" eb="32">
      <t>ジョウ</t>
    </rPh>
    <rPh sb="32" eb="33">
      <t>ダイ</t>
    </rPh>
    <rPh sb="34" eb="35">
      <t>コウ</t>
    </rPh>
    <rPh sb="35" eb="37">
      <t>ガイトウ</t>
    </rPh>
    <rPh sb="37" eb="38">
      <t>モノ</t>
    </rPh>
    <rPh sb="43" eb="45">
      <t>ドウコウ</t>
    </rPh>
    <rPh sb="48" eb="50">
      <t>ケイサン</t>
    </rPh>
    <rPh sb="52" eb="53">
      <t>ガク</t>
    </rPh>
    <rPh sb="54" eb="56">
      <t>フソク</t>
    </rPh>
    <rPh sb="56" eb="57">
      <t>ダイ</t>
    </rPh>
    <rPh sb="59" eb="60">
      <t>コウ</t>
    </rPh>
    <rPh sb="61" eb="63">
      <t>ワリアイ</t>
    </rPh>
    <rPh sb="64" eb="65">
      <t>ジョウ</t>
    </rPh>
    <phoneticPr fontId="1"/>
  </si>
  <si>
    <t>５　附則第33項の規定は、勤続年数35年超かつ第5条該当者について、勤続期間35年として附則第31項により計算するものである。</t>
    <rPh sb="2" eb="4">
      <t>フソク</t>
    </rPh>
    <rPh sb="4" eb="5">
      <t>ダイ</t>
    </rPh>
    <rPh sb="7" eb="8">
      <t>コウ</t>
    </rPh>
    <rPh sb="9" eb="11">
      <t>キテイ</t>
    </rPh>
    <rPh sb="13" eb="15">
      <t>キンゾク</t>
    </rPh>
    <rPh sb="15" eb="17">
      <t>ネンスウ</t>
    </rPh>
    <rPh sb="19" eb="20">
      <t>ネン</t>
    </rPh>
    <rPh sb="20" eb="21">
      <t>コ</t>
    </rPh>
    <rPh sb="23" eb="24">
      <t>ダイ</t>
    </rPh>
    <rPh sb="25" eb="26">
      <t>ジョウ</t>
    </rPh>
    <rPh sb="26" eb="28">
      <t>ガイトウ</t>
    </rPh>
    <rPh sb="28" eb="29">
      <t>モノ</t>
    </rPh>
    <rPh sb="34" eb="36">
      <t>キンゾク</t>
    </rPh>
    <rPh sb="36" eb="38">
      <t>キカン</t>
    </rPh>
    <rPh sb="40" eb="41">
      <t>ネン</t>
    </rPh>
    <rPh sb="44" eb="46">
      <t>フソク</t>
    </rPh>
    <rPh sb="46" eb="47">
      <t>ダイ</t>
    </rPh>
    <rPh sb="49" eb="50">
      <t>コウ</t>
    </rPh>
    <rPh sb="53" eb="55">
      <t>ケイサン</t>
    </rPh>
    <phoneticPr fontId="1"/>
  </si>
  <si>
    <t>６　平成15年附則第4項の規定は、勤続年数42年超かつ第3条該当者について、第5条該当かつ勤続年数35年として附則第31項により計算するものである。</t>
    <rPh sb="2" eb="4">
      <t>ヘイセイ</t>
    </rPh>
    <rPh sb="6" eb="7">
      <t>ネン</t>
    </rPh>
    <rPh sb="7" eb="9">
      <t>フソク</t>
    </rPh>
    <rPh sb="9" eb="10">
      <t>ダイ</t>
    </rPh>
    <rPh sb="11" eb="12">
      <t>コウ</t>
    </rPh>
    <rPh sb="13" eb="15">
      <t>キテイ</t>
    </rPh>
    <rPh sb="17" eb="19">
      <t>キンゾク</t>
    </rPh>
    <rPh sb="19" eb="21">
      <t>ネンスウ</t>
    </rPh>
    <rPh sb="23" eb="24">
      <t>ネン</t>
    </rPh>
    <rPh sb="24" eb="25">
      <t>コ</t>
    </rPh>
    <rPh sb="27" eb="28">
      <t>ダイ</t>
    </rPh>
    <rPh sb="29" eb="30">
      <t>ジョウ</t>
    </rPh>
    <rPh sb="30" eb="32">
      <t>ガイトウ</t>
    </rPh>
    <rPh sb="32" eb="33">
      <t>モノ</t>
    </rPh>
    <rPh sb="38" eb="39">
      <t>ダイ</t>
    </rPh>
    <rPh sb="40" eb="41">
      <t>ジョウ</t>
    </rPh>
    <rPh sb="41" eb="43">
      <t>ガイトウ</t>
    </rPh>
    <rPh sb="45" eb="47">
      <t>キンゾク</t>
    </rPh>
    <rPh sb="47" eb="49">
      <t>ネンスウ</t>
    </rPh>
    <rPh sb="51" eb="52">
      <t>ネン</t>
    </rPh>
    <rPh sb="55" eb="57">
      <t>フソク</t>
    </rPh>
    <rPh sb="57" eb="58">
      <t>ダイ</t>
    </rPh>
    <rPh sb="60" eb="61">
      <t>コウ</t>
    </rPh>
    <rPh sb="64" eb="66">
      <t>ケイサン</t>
    </rPh>
    <phoneticPr fontId="1"/>
  </si>
  <si>
    <t>年数</t>
    <rPh sb="0" eb="2">
      <t>ネンスウ</t>
    </rPh>
    <phoneticPr fontId="1"/>
  </si>
  <si>
    <t>６１．９．１１</t>
    <phoneticPr fontId="1"/>
  </si>
  <si>
    <t>６２．３．３１</t>
    <phoneticPr fontId="1"/>
  </si>
  <si>
    <t>６１</t>
    <phoneticPr fontId="1"/>
  </si>
  <si>
    <t>２０</t>
    <phoneticPr fontId="1"/>
  </si>
  <si>
    <t>１５．７３５６</t>
    <phoneticPr fontId="1"/>
  </si>
  <si>
    <t>７，１１５，５１２．４３５２</t>
    <phoneticPr fontId="1"/>
  </si>
  <si>
    <t>１１．０</t>
    <phoneticPr fontId="1"/>
  </si>
  <si>
    <t>昭和４０年　７月３１日</t>
    <rPh sb="0" eb="2">
      <t>ショウワ</t>
    </rPh>
    <rPh sb="4" eb="5">
      <t>ネン</t>
    </rPh>
    <rPh sb="7" eb="8">
      <t>ツキ</t>
    </rPh>
    <rPh sb="10" eb="11">
      <t>ヒ</t>
    </rPh>
    <phoneticPr fontId="1"/>
  </si>
  <si>
    <t>３１．４．１</t>
    <phoneticPr fontId="1"/>
  </si>
  <si>
    <t>４０８，８００</t>
    <phoneticPr fontId="1"/>
  </si>
  <si>
    <t>１６，３５２</t>
    <phoneticPr fontId="1"/>
  </si>
  <si>
    <t>４２５，１５２</t>
    <phoneticPr fontId="1"/>
  </si>
  <si>
    <t>４３３，６５５．０４</t>
    <phoneticPr fontId="1"/>
  </si>
  <si>
    <t>６３</t>
    <phoneticPr fontId="1"/>
  </si>
  <si>
    <t>７</t>
    <phoneticPr fontId="1"/>
  </si>
  <si>
    <t>１．９．１１</t>
    <phoneticPr fontId="1"/>
  </si>
  <si>
    <t>１．１２．３１</t>
    <phoneticPr fontId="1"/>
  </si>
  <si>
    <t>１３．４．１</t>
    <phoneticPr fontId="1"/>
  </si>
  <si>
    <t>１４．３．３１</t>
    <phoneticPr fontId="1"/>
  </si>
  <si>
    <t>２０，６８９，２４８．３０３３</t>
    <phoneticPr fontId="1"/>
  </si>
  <si>
    <t>２２，３１５，２４８．３０３３</t>
    <phoneticPr fontId="1"/>
  </si>
  <si>
    <t>１，５５７，０００</t>
    <phoneticPr fontId="1"/>
  </si>
  <si>
    <t>７９，４８４</t>
    <phoneticPr fontId="1"/>
  </si>
  <si>
    <t>９３，４００</t>
    <phoneticPr fontId="1"/>
  </si>
  <si>
    <t>６２，２００</t>
    <phoneticPr fontId="1"/>
  </si>
  <si>
    <t>３０６，８８４</t>
    <phoneticPr fontId="1"/>
  </si>
  <si>
    <t>２２，００８，３６４</t>
    <phoneticPr fontId="1"/>
  </si>
  <si>
    <t>(満６１歳)</t>
    <rPh sb="1" eb="2">
      <t>マン</t>
    </rPh>
    <rPh sb="4" eb="5">
      <t>サイ</t>
    </rPh>
    <phoneticPr fontId="1"/>
  </si>
  <si>
    <t>７割措置前</t>
    <rPh sb="1" eb="2">
      <t>ワリ</t>
    </rPh>
    <rPh sb="2" eb="4">
      <t>ソチ</t>
    </rPh>
    <rPh sb="4" eb="5">
      <t>マエ</t>
    </rPh>
    <phoneticPr fontId="1"/>
  </si>
  <si>
    <t>７割措置前日</t>
    <rPh sb="1" eb="2">
      <t>ワリ</t>
    </rPh>
    <rPh sb="2" eb="4">
      <t>ソチ</t>
    </rPh>
    <rPh sb="4" eb="6">
      <t>ゼンジツ</t>
    </rPh>
    <phoneticPr fontId="1"/>
  </si>
  <si>
    <t>7割措置前日までの勤続期間</t>
    <rPh sb="1" eb="2">
      <t>ワリ</t>
    </rPh>
    <rPh sb="2" eb="4">
      <t>ソチ</t>
    </rPh>
    <rPh sb="4" eb="6">
      <t>ゼンジツ</t>
    </rPh>
    <rPh sb="9" eb="11">
      <t>キンゾク</t>
    </rPh>
    <rPh sb="11" eb="13">
      <t>キカン</t>
    </rPh>
    <phoneticPr fontId="1"/>
  </si>
  <si>
    <t>（</t>
    <phoneticPr fontId="1"/>
  </si>
  <si>
    <t>７割措置前日までの勤続期間</t>
    <rPh sb="1" eb="2">
      <t>ワリ</t>
    </rPh>
    <rPh sb="2" eb="4">
      <t>ソチ</t>
    </rPh>
    <rPh sb="4" eb="6">
      <t>ゼンジツ</t>
    </rPh>
    <rPh sb="9" eb="11">
      <t>キンゾク</t>
    </rPh>
    <rPh sb="11" eb="13">
      <t>キカン</t>
    </rPh>
    <phoneticPr fontId="1"/>
  </si>
  <si>
    <t>八戸　太郎</t>
    <rPh sb="0" eb="2">
      <t>ハチノヘ</t>
    </rPh>
    <rPh sb="3" eb="5">
      <t>タロウ</t>
    </rPh>
    <phoneticPr fontId="1"/>
  </si>
  <si>
    <t>３３</t>
    <phoneticPr fontId="1"/>
  </si>
  <si>
    <t>４５．３２３５５</t>
    <phoneticPr fontId="1"/>
  </si>
  <si>
    <t>２８６，２００</t>
    <phoneticPr fontId="1"/>
  </si>
  <si>
    <t>１１，４４８</t>
    <phoneticPr fontId="1"/>
  </si>
  <si>
    <t>２９７，６４８</t>
    <phoneticPr fontId="1"/>
  </si>
  <si>
    <t>４０４，５００</t>
    <phoneticPr fontId="1"/>
  </si>
  <si>
    <t>４２０，６８０</t>
    <phoneticPr fontId="1"/>
  </si>
  <si>
    <t>１６，１８０</t>
    <phoneticPr fontId="1"/>
  </si>
  <si>
    <t>３２</t>
    <phoneticPr fontId="1"/>
  </si>
  <si>
    <t>４３．８１６９５</t>
    <phoneticPr fontId="1"/>
  </si>
  <si>
    <t>１８，８８１，３５１．００２８</t>
    <phoneticPr fontId="1"/>
  </si>
  <si>
    <t>２０，５０７，３５１．００２８</t>
    <phoneticPr fontId="1"/>
  </si>
  <si>
    <t>１７，８００，０００</t>
    <phoneticPr fontId="1"/>
  </si>
  <si>
    <t>６９，０７０</t>
    <phoneticPr fontId="1"/>
  </si>
  <si>
    <t>８１，１００</t>
    <phoneticPr fontId="1"/>
  </si>
  <si>
    <t>５４，１００</t>
    <phoneticPr fontId="1"/>
  </si>
  <si>
    <t>［　　　　　　　退 職 手 当 額 計 算 書（計算例）【定年：７割措置あり】　　　　　　　］</t>
    <rPh sb="8" eb="9">
      <t>タイ</t>
    </rPh>
    <rPh sb="10" eb="11">
      <t>ショク</t>
    </rPh>
    <rPh sb="12" eb="13">
      <t>テ</t>
    </rPh>
    <rPh sb="14" eb="15">
      <t>トウ</t>
    </rPh>
    <rPh sb="16" eb="17">
      <t>ガク</t>
    </rPh>
    <rPh sb="18" eb="19">
      <t>ケイ</t>
    </rPh>
    <rPh sb="20" eb="21">
      <t>ザン</t>
    </rPh>
    <rPh sb="22" eb="23">
      <t>ショ</t>
    </rPh>
    <rPh sb="24" eb="26">
      <t>ケイサン</t>
    </rPh>
    <rPh sb="26" eb="27">
      <t>レイ</t>
    </rPh>
    <rPh sb="29" eb="31">
      <t>テイネン</t>
    </rPh>
    <rPh sb="33" eb="34">
      <t>ワリ</t>
    </rPh>
    <rPh sb="34" eb="36">
      <t>ソチ</t>
    </rPh>
    <phoneticPr fontId="1"/>
  </si>
  <si>
    <t>※定年延長している場合のみ</t>
    <rPh sb="1" eb="3">
      <t>テイネン</t>
    </rPh>
    <rPh sb="3" eb="5">
      <t>エンチョウ</t>
    </rPh>
    <rPh sb="9" eb="11">
      <t>バアイ</t>
    </rPh>
    <phoneticPr fontId="1"/>
  </si>
  <si>
    <t>育児短時間</t>
    <rPh sb="0" eb="2">
      <t>イクジ</t>
    </rPh>
    <rPh sb="2" eb="5">
      <t>タンジカン</t>
    </rPh>
    <phoneticPr fontId="1"/>
  </si>
  <si>
    <t>149</t>
    <phoneticPr fontId="1"/>
  </si>
  <si>
    <t>１，３５３，０００</t>
    <phoneticPr fontId="1"/>
  </si>
  <si>
    <t>２０４，２７０</t>
    <phoneticPr fontId="1"/>
  </si>
  <si>
    <t>２０，３０３，０８１</t>
    <phoneticPr fontId="1"/>
  </si>
  <si>
    <t>９級</t>
    <rPh sb="1" eb="2">
      <t>キュウ</t>
    </rPh>
    <phoneticPr fontId="1"/>
  </si>
  <si>
    <t>０５５４４４４</t>
    <phoneticPr fontId="1"/>
  </si>
  <si>
    <t>昭和３９年　５月３１日</t>
    <rPh sb="0" eb="2">
      <t>ショウワ</t>
    </rPh>
    <rPh sb="4" eb="5">
      <t>ネン</t>
    </rPh>
    <rPh sb="7" eb="8">
      <t>ツキ</t>
    </rPh>
    <rPh sb="10" eb="11">
      <t>ヒ</t>
    </rPh>
    <phoneticPr fontId="1"/>
  </si>
  <si>
    <t>８</t>
    <phoneticPr fontId="1"/>
  </si>
  <si>
    <t>Ｒ７．３．３１</t>
    <phoneticPr fontId="1"/>
  </si>
  <si>
    <t>Ｒ７．４．１</t>
    <phoneticPr fontId="1"/>
  </si>
  <si>
    <t>７．４．１</t>
    <phoneticPr fontId="1"/>
  </si>
  <si>
    <t>R3</t>
    <phoneticPr fontId="1"/>
  </si>
  <si>
    <t>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</si>
</sst>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Red]\(0\)"/>
    <numFmt numFmtId="177" formatCode="#,##0_);[Red]\(#,##0\)"/>
    <numFmt numFmtId="178" formatCode="#,##0_ "/>
    <numFmt numFmtId="179" formatCode="\(&quot;満&quot;0&quot;歳&quot;\)"/>
    <numFmt numFmtId="180" formatCode="0.00_);[Red]\(0.00\)"/>
    <numFmt numFmtId="181" formatCode="0.00000_);[Red]\(0.00000\)"/>
    <numFmt numFmtId="182" formatCode="#,##0.00_);[Red]\(#,##0.00\)"/>
    <numFmt numFmtId="183" formatCode="#,##0.00000_ "/>
    <numFmt numFmtId="184" formatCode="0_ "/>
    <numFmt numFmtId="185" formatCode="[$-411]ggge&quot;.&quot;m&quot;.&quot;d"/>
    <numFmt numFmtId="186" formatCode="0.00_ "/>
    <numFmt numFmtId="187" formatCode="0000000"/>
    <numFmt numFmtId="188" formatCode="#,##0&quot;円&quot;"/>
    <numFmt numFmtId="189" formatCode="#,##0&quot;円 &quot;"/>
    <numFmt numFmtId="190" formatCode="0.000000_);[Red]\(0.000000\)"/>
    <numFmt numFmtId="191" formatCode="#,##0.00000000_ "/>
    <numFmt numFmtId="192" formatCode="#,##0.0000_);[Red]\(#,##0.0000\)"/>
    <numFmt numFmtId="193" formatCode="0.000_);[Red]\(0.000\)"/>
    <numFmt numFmtId="194" formatCode="0.0000_);[Red]\(0.0000\)"/>
    <numFmt numFmtId="195" formatCode="#,##0.000_);[Red]\(#,##0.000\)"/>
    <numFmt numFmtId="196" formatCode="0.00000_ "/>
    <numFmt numFmtId="197" formatCode="0.000_ "/>
    <numFmt numFmtId="198" formatCode="0_ &quot;年&quot;"/>
    <numFmt numFmtId="199" formatCode="#,##0.000;[Red]\-#,##0.000"/>
    <numFmt numFmtId="200" formatCode="#,##0.00_ "/>
  </numFmts>
  <fonts count="36">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b/>
      <sz val="16"/>
      <name val="ＭＳ ゴシック"/>
      <family val="3"/>
      <charset val="128"/>
    </font>
    <font>
      <sz val="7"/>
      <name val="ＭＳ ゴシック"/>
      <family val="3"/>
      <charset val="128"/>
    </font>
    <font>
      <sz val="6"/>
      <name val="ＭＳ ゴシック"/>
      <family val="3"/>
      <charset val="128"/>
    </font>
    <font>
      <b/>
      <sz val="8"/>
      <name val="ＭＳ ゴシック"/>
      <family val="3"/>
      <charset val="128"/>
    </font>
    <font>
      <b/>
      <sz val="10"/>
      <name val="ＭＳ ゴシック"/>
      <family val="3"/>
      <charset val="128"/>
    </font>
    <font>
      <b/>
      <sz val="11"/>
      <color indexed="81"/>
      <name val="ＭＳ Ｐゴシック"/>
      <family val="3"/>
      <charset val="128"/>
    </font>
    <font>
      <b/>
      <sz val="10"/>
      <color indexed="81"/>
      <name val="ＭＳ Ｐゴシック"/>
      <family val="3"/>
      <charset val="128"/>
    </font>
    <font>
      <b/>
      <sz val="9"/>
      <color indexed="81"/>
      <name val="ＭＳ Ｐゴシック"/>
      <family val="3"/>
      <charset val="128"/>
    </font>
    <font>
      <sz val="9"/>
      <color indexed="81"/>
      <name val="ＭＳ Ｐゴシック"/>
      <family val="3"/>
      <charset val="128"/>
    </font>
    <font>
      <sz val="6"/>
      <color indexed="81"/>
      <name val="ＭＳ Ｐゴシック"/>
      <family val="3"/>
      <charset val="128"/>
    </font>
    <font>
      <sz val="7"/>
      <color indexed="81"/>
      <name val="MS P ゴシック"/>
      <family val="3"/>
      <charset val="128"/>
    </font>
    <font>
      <sz val="9"/>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8"/>
      <color rgb="FFFF0000"/>
      <name val="ＭＳ ゴシック"/>
      <family val="3"/>
      <charset val="128"/>
    </font>
    <font>
      <sz val="8"/>
      <color theme="0" tint="-0.499984740745262"/>
      <name val="ＭＳ ゴシック"/>
      <family val="3"/>
      <charset val="128"/>
    </font>
    <font>
      <sz val="9"/>
      <color indexed="81"/>
      <name val="MS P ゴシック"/>
      <family val="3"/>
      <charset val="128"/>
    </font>
    <font>
      <sz val="8"/>
      <color indexed="81"/>
      <name val="MS P ゴシック"/>
      <family val="3"/>
      <charset val="128"/>
    </font>
    <font>
      <sz val="11"/>
      <name val="ＭＳ Ｐゴシック"/>
      <family val="3"/>
      <charset val="128"/>
    </font>
    <font>
      <sz val="8"/>
      <color theme="0" tint="-0.34998626667073579"/>
      <name val="ＭＳ ゴシック"/>
      <family val="3"/>
      <charset val="128"/>
    </font>
    <font>
      <b/>
      <sz val="9"/>
      <color indexed="81"/>
      <name val="MS P 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1"/>
      <color rgb="FFFF0000"/>
      <name val="ＭＳ ゴシック"/>
      <family val="3"/>
      <charset val="128"/>
    </font>
    <font>
      <sz val="18"/>
      <name val="ＭＳ Ｐゴシック"/>
      <family val="3"/>
      <charset val="128"/>
    </font>
    <font>
      <sz val="14"/>
      <name val="ＭＳ Ｐゴシック"/>
      <family val="3"/>
      <charset val="128"/>
    </font>
    <font>
      <sz val="11"/>
      <color indexed="10"/>
      <name val="ＭＳ Ｐゴシック"/>
      <family val="3"/>
      <charset val="128"/>
    </font>
    <font>
      <sz val="11"/>
      <name val="ＭＳ Ｐ明朝"/>
      <family val="1"/>
      <charset val="128"/>
    </font>
    <font>
      <sz val="6"/>
      <color rgb="FFFF0000"/>
      <name val="ＭＳ 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s>
  <borders count="8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ck">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12"/>
      </left>
      <right style="thin">
        <color indexed="12"/>
      </right>
      <top style="medium">
        <color indexed="12"/>
      </top>
      <bottom style="double">
        <color indexed="12"/>
      </bottom>
      <diagonal/>
    </border>
    <border>
      <left style="thin">
        <color indexed="12"/>
      </left>
      <right style="medium">
        <color indexed="12"/>
      </right>
      <top style="medium">
        <color indexed="12"/>
      </top>
      <bottom style="double">
        <color indexed="12"/>
      </bottom>
      <diagonal/>
    </border>
    <border>
      <left style="medium">
        <color indexed="12"/>
      </left>
      <right style="thin">
        <color indexed="12"/>
      </right>
      <top/>
      <bottom style="thin">
        <color indexed="12"/>
      </bottom>
      <diagonal/>
    </border>
    <border>
      <left style="thin">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s>
  <cellStyleXfs count="3">
    <xf numFmtId="0" fontId="0" fillId="0" borderId="0">
      <alignment vertical="center"/>
    </xf>
    <xf numFmtId="0" fontId="23" fillId="0" borderId="0">
      <alignment vertical="center"/>
    </xf>
    <xf numFmtId="38" fontId="23" fillId="0" borderId="0" applyFont="0" applyFill="0" applyBorder="0" applyAlignment="0" applyProtection="0">
      <alignment vertical="center"/>
    </xf>
  </cellStyleXfs>
  <cellXfs count="44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7" xfId="0" applyNumberFormat="1" applyFont="1" applyBorder="1" applyAlignment="1">
      <alignment horizontal="center" vertical="center"/>
    </xf>
    <xf numFmtId="0" fontId="3" fillId="0" borderId="8"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9" xfId="0" applyFont="1" applyBorder="1" applyAlignment="1">
      <alignment horizontal="left" vertical="center"/>
    </xf>
    <xf numFmtId="49" fontId="3" fillId="0" borderId="9" xfId="0" applyNumberFormat="1"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xf>
    <xf numFmtId="0" fontId="2" fillId="0" borderId="0" xfId="0" applyFont="1">
      <alignment vertical="center"/>
    </xf>
    <xf numFmtId="49" fontId="3" fillId="0" borderId="10" xfId="0" applyNumberFormat="1"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19" xfId="0" applyFont="1" applyBorder="1">
      <alignment vertical="center"/>
    </xf>
    <xf numFmtId="49" fontId="3" fillId="0" borderId="0" xfId="0" applyNumberFormat="1" applyFont="1">
      <alignment vertical="center"/>
    </xf>
    <xf numFmtId="0" fontId="3" fillId="0" borderId="20" xfId="0" applyFont="1" applyBorder="1">
      <alignment vertical="center"/>
    </xf>
    <xf numFmtId="0" fontId="3" fillId="0" borderId="21" xfId="0"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7" fillId="0" borderId="0" xfId="0" applyFont="1">
      <alignment vertical="center"/>
    </xf>
    <xf numFmtId="0" fontId="8" fillId="0" borderId="4" xfId="0" applyFont="1" applyBorder="1" applyAlignment="1">
      <alignment horizontal="center" vertical="center"/>
    </xf>
    <xf numFmtId="49" fontId="3" fillId="2" borderId="9" xfId="0" applyNumberFormat="1" applyFont="1" applyFill="1" applyBorder="1">
      <alignment vertical="center"/>
    </xf>
    <xf numFmtId="0" fontId="3" fillId="0" borderId="5" xfId="0" applyFont="1" applyBorder="1" applyAlignment="1">
      <alignment horizontal="left" vertical="center"/>
    </xf>
    <xf numFmtId="0" fontId="3" fillId="4" borderId="0" xfId="0" applyFont="1" applyFill="1">
      <alignment vertical="center"/>
    </xf>
    <xf numFmtId="0" fontId="3" fillId="3" borderId="0" xfId="0" applyFont="1" applyFill="1">
      <alignment vertical="center"/>
    </xf>
    <xf numFmtId="0" fontId="3" fillId="2" borderId="9" xfId="0" applyFont="1" applyFill="1" applyBorder="1">
      <alignment vertical="center"/>
    </xf>
    <xf numFmtId="0" fontId="19" fillId="0" borderId="3" xfId="0" applyFont="1" applyBorder="1">
      <alignment vertical="center"/>
    </xf>
    <xf numFmtId="0" fontId="19" fillId="0" borderId="0" xfId="0" applyFont="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9" xfId="0" applyBorder="1" applyAlignment="1">
      <alignment horizontal="center" vertical="center"/>
    </xf>
    <xf numFmtId="0" fontId="0" fillId="0" borderId="33" xfId="0" applyBorder="1" applyAlignment="1"/>
    <xf numFmtId="0" fontId="0" fillId="0" borderId="35" xfId="0" applyBorder="1" applyAlignment="1"/>
    <xf numFmtId="0" fontId="0" fillId="0" borderId="37" xfId="0" applyBorder="1" applyAlignment="1"/>
    <xf numFmtId="0" fontId="0" fillId="0" borderId="39" xfId="0" applyBorder="1" applyAlignment="1"/>
    <xf numFmtId="0" fontId="0" fillId="0" borderId="40" xfId="0" applyBorder="1" applyAlignment="1"/>
    <xf numFmtId="178" fontId="0" fillId="0" borderId="38" xfId="0" applyNumberFormat="1" applyBorder="1" applyAlignment="1"/>
    <xf numFmtId="178" fontId="0" fillId="0" borderId="34" xfId="0" applyNumberFormat="1" applyBorder="1" applyAlignment="1"/>
    <xf numFmtId="178" fontId="0" fillId="0" borderId="36" xfId="0" applyNumberFormat="1" applyBorder="1" applyAlignment="1"/>
    <xf numFmtId="0" fontId="0" fillId="0" borderId="41" xfId="0" applyBorder="1" applyAlignment="1"/>
    <xf numFmtId="0" fontId="0" fillId="0" borderId="42" xfId="0" applyBorder="1" applyAlignment="1"/>
    <xf numFmtId="0" fontId="0" fillId="0" borderId="43" xfId="0" applyBorder="1" applyAlignment="1"/>
    <xf numFmtId="0" fontId="0" fillId="0" borderId="44" xfId="0" applyBorder="1" applyAlignment="1"/>
    <xf numFmtId="0" fontId="15" fillId="0" borderId="9" xfId="0" applyFont="1" applyBorder="1">
      <alignment vertical="center"/>
    </xf>
    <xf numFmtId="177" fontId="3" fillId="0" borderId="3" xfId="0" applyNumberFormat="1" applyFont="1" applyBorder="1">
      <alignment vertical="center"/>
    </xf>
    <xf numFmtId="0" fontId="0" fillId="0" borderId="39" xfId="0" applyBorder="1" applyAlignment="1">
      <alignment wrapText="1"/>
    </xf>
    <xf numFmtId="49" fontId="26" fillId="0" borderId="45" xfId="1" applyNumberFormat="1" applyFont="1" applyBorder="1" applyAlignment="1">
      <alignment horizontal="center" vertical="center"/>
    </xf>
    <xf numFmtId="0" fontId="26" fillId="0" borderId="45" xfId="1" applyFont="1" applyBorder="1" applyAlignment="1">
      <alignment horizontal="center" vertical="center"/>
    </xf>
    <xf numFmtId="0" fontId="26" fillId="0" borderId="4" xfId="1" applyFont="1" applyBorder="1" applyAlignment="1">
      <alignment horizontal="center" vertical="center" wrapText="1"/>
    </xf>
    <xf numFmtId="0" fontId="26" fillId="0" borderId="4" xfId="1" applyFont="1" applyBorder="1" applyAlignment="1">
      <alignment horizontal="center" vertical="center"/>
    </xf>
    <xf numFmtId="0" fontId="23" fillId="0" borderId="46" xfId="1" applyBorder="1" applyAlignment="1">
      <alignment horizontal="center" vertical="center"/>
    </xf>
    <xf numFmtId="188" fontId="27" fillId="0" borderId="46" xfId="1" applyNumberFormat="1" applyFont="1" applyBorder="1" applyAlignment="1">
      <alignment horizontal="right" vertical="center"/>
    </xf>
    <xf numFmtId="0" fontId="23" fillId="0" borderId="46" xfId="1" applyBorder="1" applyAlignment="1">
      <alignment horizontal="left" vertical="center" wrapText="1"/>
    </xf>
    <xf numFmtId="0" fontId="23" fillId="0" borderId="1" xfId="1" applyBorder="1" applyAlignment="1">
      <alignment horizontal="left" vertical="center" wrapText="1"/>
    </xf>
    <xf numFmtId="0" fontId="23" fillId="0" borderId="1" xfId="1" applyBorder="1" applyAlignment="1">
      <alignment horizontal="left" vertical="center"/>
    </xf>
    <xf numFmtId="0" fontId="23" fillId="0" borderId="46" xfId="1" applyBorder="1" applyAlignment="1">
      <alignment horizontal="left" vertical="center"/>
    </xf>
    <xf numFmtId="0" fontId="0" fillId="0" borderId="1" xfId="1" applyFont="1" applyBorder="1" applyAlignment="1">
      <alignment horizontal="left" vertical="center" wrapText="1"/>
    </xf>
    <xf numFmtId="0" fontId="0" fillId="0" borderId="46" xfId="1" applyFont="1" applyBorder="1" applyAlignment="1">
      <alignment horizontal="left" vertical="center" wrapText="1"/>
    </xf>
    <xf numFmtId="0" fontId="23" fillId="0" borderId="47" xfId="1" applyBorder="1" applyAlignment="1">
      <alignment horizontal="left" vertical="center" wrapText="1"/>
    </xf>
    <xf numFmtId="0" fontId="23" fillId="0" borderId="7" xfId="1" applyBorder="1" applyAlignment="1">
      <alignment horizontal="left" vertical="center" wrapText="1"/>
    </xf>
    <xf numFmtId="0" fontId="0" fillId="0" borderId="7" xfId="1" applyFont="1" applyBorder="1" applyAlignment="1">
      <alignment horizontal="left" vertical="center" wrapText="1"/>
    </xf>
    <xf numFmtId="0" fontId="23" fillId="0" borderId="7" xfId="1" applyBorder="1" applyAlignment="1">
      <alignment horizontal="left" vertical="center"/>
    </xf>
    <xf numFmtId="0" fontId="0" fillId="0" borderId="47" xfId="1" applyFont="1" applyBorder="1" applyAlignment="1">
      <alignment horizontal="left" vertical="center" wrapText="1"/>
    </xf>
    <xf numFmtId="0" fontId="23" fillId="0" borderId="47" xfId="1" applyBorder="1" applyAlignment="1">
      <alignment horizontal="center" vertical="center"/>
    </xf>
    <xf numFmtId="0" fontId="23" fillId="0" borderId="10" xfId="1" applyBorder="1" applyAlignment="1">
      <alignment horizontal="left" vertical="center" wrapText="1"/>
    </xf>
    <xf numFmtId="0" fontId="23" fillId="0" borderId="48" xfId="1" applyBorder="1" applyAlignment="1">
      <alignment horizontal="left" vertical="center" wrapText="1"/>
    </xf>
    <xf numFmtId="0" fontId="0" fillId="0" borderId="48" xfId="1" applyFont="1" applyBorder="1" applyAlignment="1">
      <alignment horizontal="left" vertical="center" wrapText="1"/>
    </xf>
    <xf numFmtId="0" fontId="23" fillId="0" borderId="47" xfId="1" applyBorder="1" applyAlignment="1">
      <alignment horizontal="center" vertical="center" wrapText="1"/>
    </xf>
    <xf numFmtId="0" fontId="0" fillId="0" borderId="46" xfId="1" applyFont="1" applyBorder="1" applyAlignment="1">
      <alignment vertical="center" wrapText="1"/>
    </xf>
    <xf numFmtId="189" fontId="29" fillId="0" borderId="47" xfId="1" applyNumberFormat="1" applyFont="1" applyBorder="1" applyAlignment="1">
      <alignment horizontal="center" vertical="center" wrapText="1" shrinkToFit="1"/>
    </xf>
    <xf numFmtId="0" fontId="0" fillId="0" borderId="47" xfId="1" applyFont="1" applyBorder="1" applyAlignment="1">
      <alignment vertical="center" wrapText="1"/>
    </xf>
    <xf numFmtId="0" fontId="0" fillId="0" borderId="45" xfId="0" applyBorder="1" applyAlignment="1">
      <alignment horizontal="right" vertical="center"/>
    </xf>
    <xf numFmtId="0" fontId="0" fillId="0" borderId="45" xfId="0" applyBorder="1">
      <alignment vertical="center"/>
    </xf>
    <xf numFmtId="178" fontId="0" fillId="0" borderId="45" xfId="0" applyNumberFormat="1" applyBorder="1">
      <alignment vertical="center"/>
    </xf>
    <xf numFmtId="0" fontId="0" fillId="0" borderId="45" xfId="0" applyBorder="1" applyAlignment="1">
      <alignment horizontal="center" vertical="center"/>
    </xf>
    <xf numFmtId="0" fontId="0" fillId="0" borderId="49" xfId="0" applyBorder="1" applyAlignment="1">
      <alignment horizontal="center" vertical="center" wrapText="1"/>
    </xf>
    <xf numFmtId="0" fontId="27" fillId="0" borderId="9" xfId="0" applyFont="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2" xfId="0" applyBorder="1" applyAlignment="1">
      <alignment horizontal="left" vertical="center" shrinkToFit="1"/>
    </xf>
    <xf numFmtId="0" fontId="0" fillId="0" borderId="2" xfId="0" applyBorder="1" applyAlignment="1">
      <alignment horizontal="left" vertical="center" wrapText="1"/>
    </xf>
    <xf numFmtId="0" fontId="0" fillId="0" borderId="46"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0" xfId="0" applyAlignment="1">
      <alignment horizontal="center" vertical="center" wrapText="1"/>
    </xf>
    <xf numFmtId="0" fontId="0" fillId="0" borderId="48" xfId="0" applyBorder="1" applyAlignment="1">
      <alignment horizontal="left" vertical="center" shrinkToFit="1"/>
    </xf>
    <xf numFmtId="0" fontId="0" fillId="0" borderId="48" xfId="0" applyBorder="1" applyAlignment="1">
      <alignment horizontal="left" vertical="center" wrapText="1"/>
    </xf>
    <xf numFmtId="0" fontId="0" fillId="0" borderId="57" xfId="0" applyBorder="1" applyAlignment="1">
      <alignment horizontal="left" vertical="center" wrapText="1"/>
    </xf>
    <xf numFmtId="0" fontId="0" fillId="0" borderId="46" xfId="0" applyBorder="1" applyAlignment="1">
      <alignment horizontal="left" vertical="center" shrinkToFit="1"/>
    </xf>
    <xf numFmtId="0" fontId="0" fillId="0" borderId="54" xfId="0" applyBorder="1" applyAlignment="1">
      <alignment horizontal="left" vertical="center" shrinkToFit="1"/>
    </xf>
    <xf numFmtId="0" fontId="0" fillId="0" borderId="56"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0" fillId="0" borderId="58" xfId="0" applyBorder="1" applyAlignment="1">
      <alignment horizontal="center" vertical="center" shrinkToFit="1"/>
    </xf>
    <xf numFmtId="0" fontId="0" fillId="0" borderId="11" xfId="0" applyBorder="1" applyAlignment="1">
      <alignment horizontal="left" vertical="center" wrapText="1"/>
    </xf>
    <xf numFmtId="0" fontId="28" fillId="0" borderId="48" xfId="0" applyFont="1"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vertical="center" shrinkToFit="1"/>
    </xf>
    <xf numFmtId="0" fontId="0" fillId="0" borderId="58" xfId="0" applyBorder="1" applyAlignment="1">
      <alignment vertical="center" shrinkToFit="1"/>
    </xf>
    <xf numFmtId="0" fontId="0" fillId="0" borderId="27" xfId="0" applyBorder="1" applyAlignment="1">
      <alignment horizontal="left" vertical="center" shrinkToFit="1"/>
    </xf>
    <xf numFmtId="0" fontId="0" fillId="0" borderId="57" xfId="0" applyBorder="1" applyAlignment="1">
      <alignment horizontal="left" vertical="center" shrinkToFit="1"/>
    </xf>
    <xf numFmtId="0" fontId="0" fillId="0" borderId="58" xfId="0" applyBorder="1" applyAlignment="1">
      <alignment horizontal="center" vertical="center" wrapText="1"/>
    </xf>
    <xf numFmtId="0" fontId="0" fillId="0" borderId="58" xfId="0" applyBorder="1" applyAlignment="1">
      <alignment horizontal="left" vertical="center" wrapText="1"/>
    </xf>
    <xf numFmtId="0" fontId="0" fillId="0" borderId="47" xfId="0" applyBorder="1" applyAlignment="1">
      <alignment horizontal="left" vertical="center" wrapText="1"/>
    </xf>
    <xf numFmtId="0" fontId="0" fillId="0" borderId="59" xfId="0" applyBorder="1" applyAlignment="1">
      <alignment horizontal="left" vertical="center" wrapText="1"/>
    </xf>
    <xf numFmtId="0" fontId="28" fillId="0" borderId="11" xfId="0" applyFont="1" applyBorder="1" applyAlignment="1">
      <alignment horizontal="left" vertical="center" wrapText="1"/>
    </xf>
    <xf numFmtId="0" fontId="28" fillId="0" borderId="47" xfId="0" applyFont="1" applyBorder="1" applyAlignment="1">
      <alignment horizontal="left" vertical="center" wrapText="1"/>
    </xf>
    <xf numFmtId="0" fontId="0" fillId="0" borderId="47" xfId="0" applyBorder="1" applyAlignment="1">
      <alignment horizontal="left" vertical="center" shrinkToFit="1"/>
    </xf>
    <xf numFmtId="0" fontId="0" fillId="0" borderId="61" xfId="0" applyBorder="1" applyAlignment="1">
      <alignment horizontal="left" vertical="center" shrinkToFit="1"/>
    </xf>
    <xf numFmtId="0" fontId="0" fillId="0" borderId="8" xfId="0" applyBorder="1" applyAlignment="1">
      <alignment horizontal="left" vertical="center" shrinkToFit="1"/>
    </xf>
    <xf numFmtId="0" fontId="26" fillId="0" borderId="11" xfId="0" applyFont="1" applyBorder="1" applyAlignment="1">
      <alignment horizontal="left" vertical="center" wrapText="1" shrinkToFit="1"/>
    </xf>
    <xf numFmtId="0" fontId="0" fillId="0" borderId="27" xfId="0" applyBorder="1">
      <alignment vertical="center"/>
    </xf>
    <xf numFmtId="0" fontId="27" fillId="0" borderId="62" xfId="0" applyFont="1" applyBorder="1" applyAlignment="1">
      <alignment horizontal="center" vertical="center" wrapText="1"/>
    </xf>
    <xf numFmtId="49" fontId="27" fillId="0" borderId="63" xfId="0" applyNumberFormat="1" applyFont="1" applyBorder="1" applyAlignment="1">
      <alignment horizontal="center" vertical="center" wrapText="1"/>
    </xf>
    <xf numFmtId="192" fontId="27" fillId="0" borderId="6" xfId="0" applyNumberFormat="1" applyFont="1" applyBorder="1" applyAlignment="1">
      <alignment horizontal="center" vertical="center" wrapText="1"/>
    </xf>
    <xf numFmtId="49" fontId="27" fillId="0" borderId="6" xfId="0" applyNumberFormat="1" applyFont="1" applyBorder="1" applyAlignment="1">
      <alignment horizontal="center" vertical="center" wrapText="1"/>
    </xf>
    <xf numFmtId="0" fontId="27" fillId="0" borderId="45" xfId="0" applyFont="1" applyBorder="1" applyAlignment="1">
      <alignment horizontal="center" vertical="center" shrinkToFit="1"/>
    </xf>
    <xf numFmtId="194" fontId="27" fillId="0" borderId="6" xfId="0" applyNumberFormat="1" applyFont="1" applyBorder="1" applyAlignment="1">
      <alignment horizontal="center" vertical="center" wrapText="1"/>
    </xf>
    <xf numFmtId="49" fontId="27" fillId="0" borderId="45" xfId="0" applyNumberFormat="1" applyFont="1" applyBorder="1" applyAlignment="1">
      <alignment horizontal="center" vertical="center" shrinkToFit="1"/>
    </xf>
    <xf numFmtId="195" fontId="27" fillId="0" borderId="6" xfId="0" applyNumberFormat="1" applyFont="1" applyBorder="1" applyAlignment="1">
      <alignment horizontal="center" vertical="center" wrapText="1"/>
    </xf>
    <xf numFmtId="194" fontId="27" fillId="0" borderId="45" xfId="0" applyNumberFormat="1" applyFont="1" applyBorder="1" applyAlignment="1">
      <alignment horizontal="center" vertical="center" shrinkToFit="1"/>
    </xf>
    <xf numFmtId="193" fontId="27" fillId="0" borderId="6" xfId="0" applyNumberFormat="1" applyFont="1" applyBorder="1" applyAlignment="1">
      <alignment horizontal="center" vertical="center" wrapText="1"/>
    </xf>
    <xf numFmtId="193" fontId="27" fillId="0" borderId="45" xfId="0" applyNumberFormat="1" applyFont="1" applyBorder="1" applyAlignment="1">
      <alignment horizontal="center" vertical="center" shrinkToFit="1"/>
    </xf>
    <xf numFmtId="181" fontId="27" fillId="0" borderId="6" xfId="0" applyNumberFormat="1" applyFont="1" applyBorder="1" applyAlignment="1">
      <alignment horizontal="center" vertical="center" wrapText="1"/>
    </xf>
    <xf numFmtId="181" fontId="27" fillId="0" borderId="45" xfId="0" applyNumberFormat="1" applyFont="1" applyBorder="1" applyAlignment="1">
      <alignment horizontal="center" vertical="center" shrinkToFit="1"/>
    </xf>
    <xf numFmtId="192" fontId="27" fillId="0" borderId="45" xfId="0" applyNumberFormat="1" applyFont="1" applyBorder="1" applyAlignment="1">
      <alignment horizontal="center" vertical="center" wrapText="1"/>
    </xf>
    <xf numFmtId="190" fontId="27" fillId="0" borderId="45" xfId="0" applyNumberFormat="1" applyFont="1" applyBorder="1" applyAlignment="1">
      <alignment horizontal="center" vertical="center" shrinkToFit="1"/>
    </xf>
    <xf numFmtId="192" fontId="27" fillId="0" borderId="45" xfId="0" applyNumberFormat="1" applyFont="1" applyBorder="1" applyAlignment="1">
      <alignment horizontal="center" vertical="center" shrinkToFit="1"/>
    </xf>
    <xf numFmtId="49" fontId="0" fillId="0" borderId="4" xfId="0" applyNumberFormat="1" applyBorder="1" applyAlignment="1">
      <alignment horizontal="center" vertical="center" wrapText="1"/>
    </xf>
    <xf numFmtId="193" fontId="27" fillId="0" borderId="4" xfId="0" applyNumberFormat="1" applyFont="1" applyBorder="1" applyAlignment="1">
      <alignment horizontal="center" vertical="center" wrapText="1"/>
    </xf>
    <xf numFmtId="196" fontId="27" fillId="0" borderId="45" xfId="0" applyNumberFormat="1" applyFont="1" applyBorder="1" applyAlignment="1">
      <alignment horizontal="center" vertical="center" wrapText="1"/>
    </xf>
    <xf numFmtId="194" fontId="27" fillId="0" borderId="4" xfId="0" applyNumberFormat="1" applyFont="1" applyBorder="1" applyAlignment="1">
      <alignment horizontal="center" vertical="center" wrapText="1"/>
    </xf>
    <xf numFmtId="181" fontId="27" fillId="0" borderId="45" xfId="0" applyNumberFormat="1" applyFont="1" applyBorder="1" applyAlignment="1">
      <alignment horizontal="center" vertical="center" wrapText="1"/>
    </xf>
    <xf numFmtId="194" fontId="27" fillId="0" borderId="45" xfId="0" applyNumberFormat="1" applyFont="1" applyBorder="1" applyAlignment="1">
      <alignment horizontal="center" vertical="center" wrapText="1"/>
    </xf>
    <xf numFmtId="193" fontId="27" fillId="0" borderId="45" xfId="0" applyNumberFormat="1" applyFont="1" applyBorder="1" applyAlignment="1">
      <alignment horizontal="center" vertical="center" wrapText="1"/>
    </xf>
    <xf numFmtId="49" fontId="0" fillId="0" borderId="64" xfId="0" applyNumberFormat="1" applyBorder="1" applyAlignment="1">
      <alignment horizontal="center" vertical="center" wrapText="1"/>
    </xf>
    <xf numFmtId="180" fontId="27" fillId="0" borderId="6" xfId="0" applyNumberFormat="1" applyFont="1" applyBorder="1" applyAlignment="1">
      <alignment horizontal="center" vertical="center" wrapText="1"/>
    </xf>
    <xf numFmtId="180" fontId="27" fillId="0" borderId="45" xfId="0" applyNumberFormat="1" applyFont="1" applyBorder="1" applyAlignment="1">
      <alignment horizontal="center" vertical="center" wrapText="1"/>
    </xf>
    <xf numFmtId="195" fontId="27" fillId="0" borderId="45" xfId="0" applyNumberFormat="1" applyFont="1" applyBorder="1" applyAlignment="1">
      <alignment horizontal="center" vertical="center" shrinkToFit="1"/>
    </xf>
    <xf numFmtId="197" fontId="27" fillId="0" borderId="6" xfId="0" applyNumberFormat="1" applyFont="1" applyBorder="1" applyAlignment="1">
      <alignment horizontal="center" vertical="center" wrapText="1"/>
    </xf>
    <xf numFmtId="197" fontId="27" fillId="0" borderId="45" xfId="0" applyNumberFormat="1" applyFont="1" applyBorder="1" applyAlignment="1">
      <alignment horizontal="center" vertical="center" wrapText="1"/>
    </xf>
    <xf numFmtId="0" fontId="27" fillId="0" borderId="67" xfId="0" applyFont="1" applyBorder="1" applyAlignment="1">
      <alignment horizontal="center" vertical="center" wrapText="1"/>
    </xf>
    <xf numFmtId="49" fontId="27" fillId="0" borderId="68" xfId="0" applyNumberFormat="1" applyFont="1" applyBorder="1" applyAlignment="1">
      <alignment horizontal="center" vertical="center" wrapText="1"/>
    </xf>
    <xf numFmtId="193" fontId="27" fillId="0" borderId="69" xfId="0" applyNumberFormat="1" applyFont="1" applyBorder="1" applyAlignment="1">
      <alignment horizontal="center" vertical="center" wrapText="1"/>
    </xf>
    <xf numFmtId="195" fontId="27" fillId="0" borderId="69" xfId="0" applyNumberFormat="1" applyFont="1" applyBorder="1" applyAlignment="1">
      <alignment horizontal="center" vertical="center" shrinkToFit="1"/>
    </xf>
    <xf numFmtId="0" fontId="0" fillId="0" borderId="0" xfId="0"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0" fillId="0" borderId="0" xfId="0" applyAlignment="1">
      <alignment horizontal="left" vertical="center"/>
    </xf>
    <xf numFmtId="0" fontId="27" fillId="0" borderId="0" xfId="0" applyFont="1" applyAlignment="1">
      <alignment horizontal="left" vertical="center"/>
    </xf>
    <xf numFmtId="0" fontId="27" fillId="0" borderId="0" xfId="0" applyFont="1">
      <alignment vertical="center"/>
    </xf>
    <xf numFmtId="198" fontId="34" fillId="0" borderId="77" xfId="0" applyNumberFormat="1" applyFont="1" applyBorder="1" applyAlignment="1">
      <alignment horizontal="distributed" vertical="center" justifyLastLine="1"/>
    </xf>
    <xf numFmtId="198" fontId="34" fillId="0" borderId="78" xfId="0" applyNumberFormat="1" applyFont="1" applyBorder="1" applyAlignment="1">
      <alignment horizontal="distributed" vertical="center" justifyLastLine="1"/>
    </xf>
    <xf numFmtId="198" fontId="34" fillId="0" borderId="79" xfId="0" applyNumberFormat="1" applyFont="1" applyBorder="1" applyAlignment="1">
      <alignment horizontal="distributed" vertical="center" justifyLastLine="1"/>
    </xf>
    <xf numFmtId="198" fontId="34" fillId="0" borderId="81" xfId="0" applyNumberFormat="1" applyFont="1" applyBorder="1" applyAlignment="1">
      <alignment horizontal="distributed" vertical="center" justifyLastLine="1"/>
    </xf>
    <xf numFmtId="198" fontId="34" fillId="0" borderId="83" xfId="0" applyNumberFormat="1" applyFont="1" applyBorder="1" applyAlignment="1">
      <alignment horizontal="distributed" vertical="center" justifyLastLine="1"/>
    </xf>
    <xf numFmtId="178" fontId="34" fillId="0" borderId="80" xfId="0" applyNumberFormat="1" applyFont="1" applyBorder="1" applyAlignment="1">
      <alignment horizontal="right" vertical="center" shrinkToFit="1"/>
    </xf>
    <xf numFmtId="178" fontId="34" fillId="0" borderId="82" xfId="0" applyNumberFormat="1" applyFont="1" applyBorder="1" applyAlignment="1">
      <alignment horizontal="right" vertical="center" shrinkToFit="1"/>
    </xf>
    <xf numFmtId="178" fontId="34" fillId="0" borderId="84" xfId="0" applyNumberFormat="1" applyFont="1" applyBorder="1" applyAlignment="1">
      <alignment horizontal="right" vertical="center" shrinkToFit="1"/>
    </xf>
    <xf numFmtId="181" fontId="17" fillId="0" borderId="0" xfId="0" applyNumberFormat="1" applyFont="1">
      <alignment vertical="center"/>
    </xf>
    <xf numFmtId="191" fontId="17" fillId="0" borderId="0" xfId="0" applyNumberFormat="1" applyFont="1">
      <alignment vertical="center"/>
    </xf>
    <xf numFmtId="0" fontId="0" fillId="0" borderId="85" xfId="0" applyBorder="1" applyAlignment="1"/>
    <xf numFmtId="0" fontId="0" fillId="0" borderId="86" xfId="0" applyBorder="1" applyAlignment="1"/>
    <xf numFmtId="178" fontId="0" fillId="0" borderId="87" xfId="0" applyNumberFormat="1" applyBorder="1" applyAlignment="1"/>
    <xf numFmtId="49" fontId="26" fillId="0" borderId="46" xfId="1" applyNumberFormat="1" applyFont="1" applyBorder="1" applyAlignment="1">
      <alignment horizontal="center" vertical="center"/>
    </xf>
    <xf numFmtId="0" fontId="26" fillId="0" borderId="46" xfId="1" applyFont="1" applyBorder="1" applyAlignment="1">
      <alignment horizontal="center" vertical="center"/>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26" fillId="0" borderId="46" xfId="1" applyFont="1" applyBorder="1" applyAlignment="1">
      <alignment horizontal="left" vertical="center"/>
    </xf>
    <xf numFmtId="0" fontId="4" fillId="0" borderId="0" xfId="0" applyFont="1" applyAlignment="1">
      <alignment horizontal="center" vertical="center" textRotation="180"/>
    </xf>
    <xf numFmtId="49" fontId="3" fillId="0" borderId="5" xfId="0" applyNumberFormat="1" applyFont="1" applyBorder="1" applyAlignment="1">
      <alignment horizontal="right" vertical="center"/>
    </xf>
    <xf numFmtId="49" fontId="3" fillId="0" borderId="3" xfId="0" applyNumberFormat="1" applyFont="1" applyBorder="1" applyAlignment="1">
      <alignment horizontal="right" vertical="center"/>
    </xf>
    <xf numFmtId="0" fontId="3" fillId="0" borderId="3" xfId="0" applyFont="1" applyBorder="1" applyAlignment="1">
      <alignment horizontal="center"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right" vertical="center"/>
    </xf>
    <xf numFmtId="0" fontId="3" fillId="0" borderId="3" xfId="0" applyFont="1" applyBorder="1" applyAlignment="1">
      <alignment horizontal="left" vertical="center"/>
    </xf>
    <xf numFmtId="0" fontId="3" fillId="0" borderId="3" xfId="0" applyFont="1" applyBorder="1" applyAlignment="1">
      <alignment horizontal="right" vertical="center"/>
    </xf>
    <xf numFmtId="0" fontId="3" fillId="0" borderId="9" xfId="0" applyFont="1" applyBorder="1" applyAlignment="1">
      <alignment horizontal="lef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9" xfId="0" applyFont="1" applyBorder="1" applyAlignment="1">
      <alignment horizontal="center" vertical="center"/>
    </xf>
    <xf numFmtId="0" fontId="3" fillId="0" borderId="3" xfId="0" applyFont="1" applyBorder="1" applyAlignment="1">
      <alignment horizontal="distributed" vertical="center"/>
    </xf>
    <xf numFmtId="49" fontId="3" fillId="0" borderId="0" xfId="0" applyNumberFormat="1" applyFont="1" applyAlignment="1">
      <alignment horizontal="distributed" vertical="center"/>
    </xf>
    <xf numFmtId="0" fontId="3" fillId="0" borderId="17" xfId="0" applyFont="1" applyBorder="1" applyAlignment="1">
      <alignment horizontal="distributed" vertical="center"/>
    </xf>
    <xf numFmtId="0" fontId="2" fillId="0" borderId="0" xfId="0" applyFont="1" applyAlignment="1">
      <alignment horizontal="center" vertical="center"/>
    </xf>
    <xf numFmtId="49" fontId="3" fillId="0" borderId="3" xfId="0" applyNumberFormat="1" applyFont="1" applyBorder="1" applyAlignment="1">
      <alignment horizontal="center" vertical="center"/>
    </xf>
    <xf numFmtId="0" fontId="3" fillId="0" borderId="3" xfId="0" applyFont="1" applyBorder="1">
      <alignment vertical="center"/>
    </xf>
    <xf numFmtId="0" fontId="2" fillId="0" borderId="3" xfId="0" applyFont="1" applyBorder="1" applyAlignment="1">
      <alignment horizontal="right" vertical="center"/>
    </xf>
    <xf numFmtId="0" fontId="3" fillId="0" borderId="9" xfId="0" applyFont="1" applyBorder="1" applyAlignment="1">
      <alignment horizontal="right" vertical="center"/>
    </xf>
    <xf numFmtId="49" fontId="3" fillId="0" borderId="9" xfId="0" applyNumberFormat="1" applyFont="1" applyBorder="1" applyAlignment="1">
      <alignment horizontal="center" vertical="center"/>
    </xf>
    <xf numFmtId="0" fontId="3" fillId="0" borderId="5" xfId="0" applyFont="1" applyBorder="1" applyAlignment="1">
      <alignment horizontal="distributed" vertical="center"/>
    </xf>
    <xf numFmtId="0" fontId="3" fillId="0" borderId="13" xfId="0" applyFont="1" applyBorder="1" applyAlignment="1">
      <alignment horizontal="distributed" vertical="center"/>
    </xf>
    <xf numFmtId="0" fontId="3" fillId="0" borderId="0" xfId="0" applyFont="1" applyAlignment="1">
      <alignment horizontal="distributed" vertical="center"/>
    </xf>
    <xf numFmtId="0" fontId="3" fillId="0" borderId="7" xfId="0" applyFont="1" applyBorder="1" applyAlignment="1">
      <alignment horizontal="left" vertical="center"/>
    </xf>
    <xf numFmtId="0" fontId="5" fillId="0" borderId="5" xfId="0" applyFont="1" applyBorder="1" applyAlignment="1">
      <alignment horizontal="left" vertical="center"/>
    </xf>
    <xf numFmtId="0" fontId="3" fillId="0" borderId="5"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9" xfId="0" applyNumberFormat="1" applyFont="1" applyBorder="1" applyAlignment="1">
      <alignment horizontal="distributed" vertical="center"/>
    </xf>
    <xf numFmtId="0" fontId="3" fillId="0" borderId="9" xfId="0" applyFont="1" applyBorder="1" applyAlignment="1">
      <alignment horizontal="center" vertical="center" shrinkToFit="1"/>
    </xf>
    <xf numFmtId="0" fontId="8" fillId="0" borderId="11" xfId="0" applyFont="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2" fillId="0" borderId="13" xfId="0" applyFont="1" applyBorder="1" applyAlignment="1">
      <alignment horizontal="center" vertical="center"/>
    </xf>
    <xf numFmtId="49" fontId="3" fillId="0" borderId="17" xfId="0" applyNumberFormat="1" applyFont="1" applyBorder="1" applyAlignment="1">
      <alignment horizontal="right" vertical="center"/>
    </xf>
    <xf numFmtId="0" fontId="3" fillId="0" borderId="17" xfId="0" applyFont="1" applyBorder="1" applyAlignment="1">
      <alignment horizontal="right" vertical="center"/>
    </xf>
    <xf numFmtId="49" fontId="5" fillId="0" borderId="9" xfId="0" applyNumberFormat="1" applyFont="1" applyBorder="1" applyAlignment="1">
      <alignment horizontal="distributed" vertical="center"/>
    </xf>
    <xf numFmtId="0" fontId="3" fillId="0" borderId="9" xfId="0" applyFont="1" applyBorder="1">
      <alignment vertical="center"/>
    </xf>
    <xf numFmtId="0" fontId="3" fillId="0" borderId="1" xfId="0" applyFont="1" applyBorder="1" applyAlignment="1">
      <alignment horizontal="left" vertical="center"/>
    </xf>
    <xf numFmtId="0" fontId="3" fillId="0" borderId="9" xfId="0" applyFont="1" applyBorder="1" applyAlignment="1">
      <alignment horizontal="distributed" vertical="center"/>
    </xf>
    <xf numFmtId="0" fontId="3" fillId="0" borderId="1" xfId="0" applyFont="1" applyBorder="1" applyAlignment="1">
      <alignment horizontal="center" vertical="top" textRotation="255"/>
    </xf>
    <xf numFmtId="0" fontId="3" fillId="0" borderId="3" xfId="0" applyFont="1" applyBorder="1" applyAlignment="1">
      <alignment horizontal="center" vertical="top" textRotation="255"/>
    </xf>
    <xf numFmtId="0" fontId="3" fillId="0" borderId="2"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0" xfId="0" applyFont="1" applyAlignment="1">
      <alignment horizontal="center" vertical="top" textRotation="255"/>
    </xf>
    <xf numFmtId="0" fontId="3" fillId="0" borderId="11" xfId="0" applyFont="1" applyBorder="1" applyAlignment="1">
      <alignment horizontal="center" vertical="top" textRotation="255"/>
    </xf>
    <xf numFmtId="0" fontId="3" fillId="0" borderId="7" xfId="0" applyFont="1" applyBorder="1" applyAlignment="1">
      <alignment horizontal="center" vertical="top" textRotation="255"/>
    </xf>
    <xf numFmtId="0" fontId="3" fillId="0" borderId="9" xfId="0" applyFont="1" applyBorder="1" applyAlignment="1">
      <alignment horizontal="center" vertical="top" textRotation="255"/>
    </xf>
    <xf numFmtId="0" fontId="3" fillId="0" borderId="8" xfId="0" applyFont="1" applyBorder="1" applyAlignment="1">
      <alignment horizontal="center" vertical="top" textRotation="255"/>
    </xf>
    <xf numFmtId="0" fontId="2" fillId="0" borderId="3" xfId="0" applyFont="1" applyBorder="1">
      <alignment vertical="center"/>
    </xf>
    <xf numFmtId="0" fontId="2" fillId="0" borderId="0" xfId="0" applyFont="1">
      <alignment vertical="center"/>
    </xf>
    <xf numFmtId="0" fontId="3" fillId="0" borderId="9" xfId="0" applyFont="1" applyBorder="1" applyAlignment="1">
      <alignment vertical="center" shrinkToFit="1"/>
    </xf>
    <xf numFmtId="0" fontId="8" fillId="0" borderId="1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xf>
    <xf numFmtId="49" fontId="3" fillId="0" borderId="17" xfId="0" applyNumberFormat="1" applyFont="1" applyBorder="1" applyAlignment="1">
      <alignment horizontal="center" vertical="center" shrinkToFit="1"/>
    </xf>
    <xf numFmtId="49" fontId="3" fillId="0" borderId="0" xfId="0" applyNumberFormat="1" applyFont="1" applyAlignment="1">
      <alignment horizontal="left" vertical="center"/>
    </xf>
    <xf numFmtId="0" fontId="8" fillId="0" borderId="25" xfId="0" applyFont="1" applyBorder="1" applyAlignment="1">
      <alignment horizontal="center" vertical="center"/>
    </xf>
    <xf numFmtId="49" fontId="3" fillId="0" borderId="21" xfId="0" applyNumberFormat="1" applyFont="1" applyBorder="1" applyAlignment="1">
      <alignment horizontal="right" vertical="center"/>
    </xf>
    <xf numFmtId="0" fontId="7" fillId="0" borderId="11" xfId="0" applyFont="1" applyBorder="1" applyAlignment="1">
      <alignment horizontal="center" vertical="center"/>
    </xf>
    <xf numFmtId="49" fontId="16" fillId="0" borderId="3" xfId="2" applyNumberFormat="1" applyFont="1" applyBorder="1" applyAlignment="1">
      <alignment horizontal="right" vertical="center"/>
    </xf>
    <xf numFmtId="49" fontId="16" fillId="0" borderId="0" xfId="2" applyNumberFormat="1" applyFont="1" applyBorder="1" applyAlignment="1">
      <alignment horizontal="right" vertical="center"/>
    </xf>
    <xf numFmtId="0" fontId="3" fillId="2" borderId="3" xfId="0" applyFont="1" applyFill="1" applyBorder="1" applyAlignment="1">
      <alignment horizontal="left" vertical="center"/>
    </xf>
    <xf numFmtId="49" fontId="3" fillId="2" borderId="3" xfId="0" applyNumberFormat="1" applyFont="1" applyFill="1" applyBorder="1" applyAlignment="1">
      <alignment horizontal="right" vertical="center"/>
    </xf>
    <xf numFmtId="0" fontId="3" fillId="2" borderId="3" xfId="0" applyFont="1" applyFill="1" applyBorder="1" applyAlignment="1">
      <alignment horizontal="right" vertical="center"/>
    </xf>
    <xf numFmtId="49" fontId="3" fillId="2" borderId="9" xfId="0" applyNumberFormat="1" applyFont="1" applyFill="1" applyBorder="1" applyAlignment="1">
      <alignment horizontal="right" vertical="center"/>
    </xf>
    <xf numFmtId="49" fontId="3"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3"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21" xfId="0" applyNumberFormat="1" applyFont="1" applyFill="1" applyBorder="1" applyAlignment="1">
      <alignment horizontal="right" vertical="center"/>
    </xf>
    <xf numFmtId="49" fontId="3" fillId="2" borderId="17"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0" fontId="3" fillId="2" borderId="17" xfId="0" applyFont="1" applyFill="1" applyBorder="1" applyAlignment="1">
      <alignment horizontal="right" vertical="center"/>
    </xf>
    <xf numFmtId="0" fontId="3" fillId="2" borderId="9" xfId="0" applyFont="1" applyFill="1" applyBorder="1" applyAlignment="1">
      <alignment horizontal="right" vertical="center"/>
    </xf>
    <xf numFmtId="0" fontId="3" fillId="2" borderId="9" xfId="0" applyFont="1" applyFill="1" applyBorder="1" applyAlignment="1">
      <alignment horizontal="center" vertical="center"/>
    </xf>
    <xf numFmtId="49" fontId="3" fillId="2" borderId="3" xfId="0" applyNumberFormat="1" applyFont="1" applyFill="1" applyBorder="1" applyAlignment="1">
      <alignment horizontal="center" vertical="center"/>
    </xf>
    <xf numFmtId="0" fontId="3" fillId="2" borderId="3" xfId="0" applyFont="1" applyFill="1" applyBorder="1">
      <alignment vertical="center"/>
    </xf>
    <xf numFmtId="0" fontId="2" fillId="2" borderId="3" xfId="0" applyFont="1" applyFill="1" applyBorder="1" applyAlignment="1">
      <alignment horizontal="right" vertical="center"/>
    </xf>
    <xf numFmtId="49" fontId="3" fillId="2" borderId="0" xfId="0" applyNumberFormat="1" applyFont="1" applyFill="1" applyAlignment="1">
      <alignment horizontal="center" vertical="center"/>
    </xf>
    <xf numFmtId="49" fontId="3" fillId="2" borderId="17" xfId="0" applyNumberFormat="1" applyFont="1" applyFill="1" applyBorder="1" applyAlignment="1">
      <alignment horizontal="center" vertical="center" shrinkToFit="1"/>
    </xf>
    <xf numFmtId="49" fontId="3" fillId="2" borderId="9" xfId="0" applyNumberFormat="1" applyFont="1" applyFill="1" applyBorder="1" applyAlignment="1">
      <alignment horizontal="left" vertical="center"/>
    </xf>
    <xf numFmtId="0" fontId="3" fillId="2" borderId="9" xfId="0" applyFont="1" applyFill="1" applyBorder="1" applyAlignment="1">
      <alignment horizontal="left" vertical="center"/>
    </xf>
    <xf numFmtId="49" fontId="3" fillId="2" borderId="9" xfId="0" applyNumberFormat="1" applyFont="1" applyFill="1" applyBorder="1" applyAlignment="1">
      <alignment horizontal="center" vertical="center"/>
    </xf>
    <xf numFmtId="0" fontId="3" fillId="2" borderId="9" xfId="0" applyFont="1" applyFill="1" applyBorder="1">
      <alignment vertical="center"/>
    </xf>
    <xf numFmtId="49" fontId="5" fillId="2" borderId="9" xfId="0" applyNumberFormat="1" applyFont="1" applyFill="1" applyBorder="1" applyAlignment="1">
      <alignment horizontal="distributed" vertical="center"/>
    </xf>
    <xf numFmtId="0" fontId="3" fillId="2" borderId="9" xfId="0" applyFont="1" applyFill="1" applyBorder="1" applyAlignment="1">
      <alignment vertical="center" shrinkToFit="1"/>
    </xf>
    <xf numFmtId="0" fontId="3" fillId="2" borderId="3" xfId="0" applyFont="1" applyFill="1" applyBorder="1" applyAlignment="1">
      <alignment horizontal="center" vertical="center"/>
    </xf>
    <xf numFmtId="178" fontId="17" fillId="0" borderId="21" xfId="0" applyNumberFormat="1" applyFont="1" applyBorder="1" applyAlignment="1">
      <alignment horizontal="right" vertical="center"/>
    </xf>
    <xf numFmtId="178" fontId="18" fillId="0" borderId="17" xfId="0" applyNumberFormat="1" applyFont="1" applyBorder="1" applyAlignment="1">
      <alignment horizontal="right" vertical="center"/>
    </xf>
    <xf numFmtId="58" fontId="17" fillId="0" borderId="9" xfId="0" applyNumberFormat="1" applyFont="1" applyBorder="1" applyAlignment="1">
      <alignment horizontal="center" vertical="center"/>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178" fontId="17" fillId="2" borderId="3" xfId="0" applyNumberFormat="1" applyFont="1" applyFill="1" applyBorder="1" applyAlignment="1">
      <alignment horizontal="right" vertical="center"/>
    </xf>
    <xf numFmtId="178" fontId="17" fillId="2" borderId="0" xfId="0" applyNumberFormat="1" applyFont="1" applyFill="1" applyAlignment="1">
      <alignment horizontal="right" vertical="center"/>
    </xf>
    <xf numFmtId="178" fontId="17" fillId="2" borderId="9" xfId="0" applyNumberFormat="1" applyFont="1" applyFill="1" applyBorder="1" applyAlignment="1">
      <alignment horizontal="right" vertical="center"/>
    </xf>
    <xf numFmtId="178" fontId="17" fillId="0" borderId="0" xfId="0" applyNumberFormat="1" applyFont="1" applyAlignment="1">
      <alignment horizontal="right" vertical="center"/>
    </xf>
    <xf numFmtId="178" fontId="17" fillId="0" borderId="5" xfId="0" applyNumberFormat="1" applyFont="1" applyBorder="1" applyAlignment="1">
      <alignment horizontal="right" vertical="center"/>
    </xf>
    <xf numFmtId="178" fontId="17" fillId="2" borderId="5" xfId="0" applyNumberFormat="1" applyFont="1" applyFill="1" applyBorder="1" applyAlignment="1">
      <alignment horizontal="right" vertical="center"/>
    </xf>
    <xf numFmtId="178" fontId="17" fillId="0" borderId="3" xfId="0" applyNumberFormat="1" applyFont="1" applyBorder="1" applyAlignment="1">
      <alignment horizontal="right" vertical="center"/>
    </xf>
    <xf numFmtId="176" fontId="2" fillId="3" borderId="0" xfId="0" applyNumberFormat="1" applyFont="1" applyFill="1" applyAlignment="1">
      <alignment horizontal="right" vertical="center"/>
    </xf>
    <xf numFmtId="178" fontId="2" fillId="0" borderId="0" xfId="0" applyNumberFormat="1" applyFont="1" applyAlignment="1">
      <alignment horizontal="right" vertical="center"/>
    </xf>
    <xf numFmtId="184" fontId="2" fillId="2" borderId="0" xfId="0" applyNumberFormat="1" applyFont="1" applyFill="1" applyAlignment="1">
      <alignment horizontal="right" vertical="center"/>
    </xf>
    <xf numFmtId="49" fontId="16" fillId="4" borderId="0" xfId="0" applyNumberFormat="1" applyFont="1" applyFill="1" applyAlignment="1">
      <alignment horizontal="right" vertical="center"/>
    </xf>
    <xf numFmtId="176" fontId="16" fillId="4" borderId="0" xfId="0" applyNumberFormat="1" applyFont="1" applyFill="1" applyAlignment="1">
      <alignment horizontal="right" vertical="center"/>
    </xf>
    <xf numFmtId="0" fontId="15" fillId="4" borderId="0" xfId="0" applyFont="1" applyFill="1" applyAlignment="1">
      <alignment horizontal="left" vertical="center"/>
    </xf>
    <xf numFmtId="191" fontId="17" fillId="0" borderId="17" xfId="0" applyNumberFormat="1" applyFont="1" applyBorder="1" applyAlignment="1">
      <alignment horizontal="right" vertical="center"/>
    </xf>
    <xf numFmtId="183" fontId="17" fillId="0" borderId="17" xfId="0" applyNumberFormat="1" applyFont="1" applyBorder="1" applyAlignment="1">
      <alignment horizontal="right" vertical="center"/>
    </xf>
    <xf numFmtId="177" fontId="17" fillId="0" borderId="17" xfId="0" applyNumberFormat="1" applyFont="1" applyBorder="1" applyAlignment="1">
      <alignment horizontal="right" vertical="center"/>
    </xf>
    <xf numFmtId="182" fontId="17" fillId="0" borderId="0" xfId="0" applyNumberFormat="1" applyFont="1" applyAlignment="1">
      <alignment horizontal="center" vertical="center"/>
    </xf>
    <xf numFmtId="0" fontId="16" fillId="4" borderId="9" xfId="0" applyFont="1" applyFill="1" applyBorder="1" applyAlignment="1">
      <alignment horizontal="right" vertical="center"/>
    </xf>
    <xf numFmtId="0" fontId="3" fillId="4" borderId="9" xfId="0" applyFont="1" applyFill="1" applyBorder="1" applyAlignment="1">
      <alignment horizontal="right" vertical="center"/>
    </xf>
    <xf numFmtId="190" fontId="2" fillId="2" borderId="9" xfId="0" applyNumberFormat="1" applyFont="1" applyFill="1" applyBorder="1" applyAlignment="1">
      <alignment horizontal="right" vertical="center"/>
    </xf>
    <xf numFmtId="57"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190" fontId="17" fillId="2" borderId="0" xfId="0" applyNumberFormat="1" applyFont="1" applyFill="1" applyAlignment="1">
      <alignment horizontal="center" vertical="center" shrinkToFit="1"/>
    </xf>
    <xf numFmtId="185" fontId="2" fillId="2" borderId="3" xfId="0" applyNumberFormat="1" applyFont="1" applyFill="1" applyBorder="1" applyAlignment="1">
      <alignment horizontal="right" vertical="center" shrinkToFit="1"/>
    </xf>
    <xf numFmtId="38" fontId="17" fillId="2" borderId="3" xfId="2" applyFont="1" applyFill="1" applyBorder="1" applyAlignment="1">
      <alignment horizontal="center" vertical="center"/>
    </xf>
    <xf numFmtId="38" fontId="17" fillId="2" borderId="0" xfId="2" applyFont="1" applyFill="1" applyBorder="1" applyAlignment="1">
      <alignment horizontal="center" vertical="center"/>
    </xf>
    <xf numFmtId="0" fontId="2" fillId="3" borderId="3" xfId="0" applyFont="1" applyFill="1" applyBorder="1" applyAlignment="1">
      <alignment horizontal="center" vertical="center" shrinkToFit="1"/>
    </xf>
    <xf numFmtId="49" fontId="17" fillId="4" borderId="3" xfId="0" applyNumberFormat="1" applyFont="1" applyFill="1" applyBorder="1" applyAlignment="1">
      <alignment horizontal="right" vertical="center"/>
    </xf>
    <xf numFmtId="0" fontId="17" fillId="4" borderId="3" xfId="0" applyFont="1" applyFill="1" applyBorder="1" applyAlignment="1">
      <alignment horizontal="right" vertical="center"/>
    </xf>
    <xf numFmtId="186" fontId="20" fillId="0" borderId="9" xfId="0" applyNumberFormat="1" applyFont="1" applyBorder="1" applyAlignment="1">
      <alignment horizontal="right" vertical="center"/>
    </xf>
    <xf numFmtId="186" fontId="20" fillId="0" borderId="8" xfId="0" applyNumberFormat="1" applyFont="1" applyBorder="1" applyAlignment="1">
      <alignment horizontal="right" vertical="center"/>
    </xf>
    <xf numFmtId="178" fontId="17" fillId="0" borderId="3" xfId="0" applyNumberFormat="1" applyFont="1" applyBorder="1" applyAlignment="1">
      <alignment horizontal="center" vertical="center"/>
    </xf>
    <xf numFmtId="176" fontId="3" fillId="0" borderId="9" xfId="0" applyNumberFormat="1" applyFont="1" applyBorder="1" applyAlignment="1">
      <alignment horizontal="right" vertical="center"/>
    </xf>
    <xf numFmtId="176" fontId="3" fillId="0" borderId="9" xfId="0" applyNumberFormat="1" applyFont="1" applyBorder="1" applyAlignment="1">
      <alignment horizontal="right" vertical="center" shrinkToFit="1"/>
    </xf>
    <xf numFmtId="190" fontId="17" fillId="0" borderId="17" xfId="0" applyNumberFormat="1" applyFont="1" applyBorder="1" applyAlignment="1">
      <alignment horizontal="center" vertical="center" shrinkToFit="1"/>
    </xf>
    <xf numFmtId="0" fontId="24" fillId="0" borderId="3" xfId="0" applyFont="1" applyBorder="1" applyAlignment="1">
      <alignment horizontal="right" vertical="center" shrinkToFit="1"/>
    </xf>
    <xf numFmtId="0" fontId="24" fillId="0" borderId="2" xfId="0" applyFont="1" applyBorder="1" applyAlignment="1">
      <alignment horizontal="right" vertical="center" shrinkToFit="1"/>
    </xf>
    <xf numFmtId="176" fontId="2" fillId="0" borderId="0" xfId="0" applyNumberFormat="1" applyFont="1" applyAlignment="1">
      <alignment horizontal="center" vertical="center"/>
    </xf>
    <xf numFmtId="49" fontId="3" fillId="3" borderId="3" xfId="0" applyNumberFormat="1" applyFont="1" applyFill="1" applyBorder="1" applyAlignment="1">
      <alignment horizontal="center" vertical="center"/>
    </xf>
    <xf numFmtId="176" fontId="2" fillId="0" borderId="5" xfId="0" applyNumberFormat="1" applyFont="1" applyBorder="1" applyAlignment="1">
      <alignment horizontal="right" vertical="center"/>
    </xf>
    <xf numFmtId="180" fontId="2" fillId="0" borderId="5" xfId="0" applyNumberFormat="1" applyFont="1" applyBorder="1" applyAlignment="1">
      <alignment horizontal="right" vertical="center"/>
    </xf>
    <xf numFmtId="177" fontId="17" fillId="0" borderId="3" xfId="0" applyNumberFormat="1" applyFont="1" applyBorder="1" applyAlignment="1">
      <alignment horizontal="center" vertical="center"/>
    </xf>
    <xf numFmtId="58" fontId="17" fillId="2" borderId="3" xfId="0" applyNumberFormat="1" applyFont="1" applyFill="1" applyBorder="1" applyAlignment="1">
      <alignment horizontal="center" vertical="center"/>
    </xf>
    <xf numFmtId="185" fontId="2" fillId="0" borderId="3" xfId="0" applyNumberFormat="1" applyFont="1" applyBorder="1" applyAlignment="1">
      <alignment horizontal="right" vertical="center" shrinkToFit="1"/>
    </xf>
    <xf numFmtId="177" fontId="17" fillId="2" borderId="9" xfId="0" applyNumberFormat="1" applyFont="1" applyFill="1" applyBorder="1" applyAlignment="1">
      <alignment horizontal="right" vertical="center"/>
    </xf>
    <xf numFmtId="177" fontId="17" fillId="2" borderId="3" xfId="0" applyNumberFormat="1" applyFont="1" applyFill="1" applyBorder="1" applyAlignment="1">
      <alignment horizontal="right" vertical="center"/>
    </xf>
    <xf numFmtId="176" fontId="2" fillId="0" borderId="0" xfId="0" applyNumberFormat="1" applyFont="1" applyAlignment="1">
      <alignment horizontal="right" vertical="center"/>
    </xf>
    <xf numFmtId="180" fontId="2" fillId="0" borderId="0" xfId="0" applyNumberFormat="1" applyFont="1" applyAlignment="1">
      <alignment horizontal="center" vertical="center" shrinkToFit="1"/>
    </xf>
    <xf numFmtId="190" fontId="17" fillId="2" borderId="0" xfId="0" applyNumberFormat="1" applyFont="1" applyFill="1" applyAlignment="1">
      <alignment horizontal="right" vertical="center"/>
    </xf>
    <xf numFmtId="176" fontId="16" fillId="0" borderId="9" xfId="0" applyNumberFormat="1" applyFont="1" applyBorder="1" applyAlignment="1">
      <alignment horizontal="center" vertical="center"/>
    </xf>
    <xf numFmtId="199" fontId="17" fillId="0" borderId="9" xfId="2" applyNumberFormat="1" applyFont="1" applyFill="1" applyBorder="1" applyAlignment="1">
      <alignment horizontal="center" vertical="center"/>
    </xf>
    <xf numFmtId="0" fontId="17" fillId="4" borderId="9" xfId="0" applyFont="1" applyFill="1" applyBorder="1">
      <alignment vertical="center"/>
    </xf>
    <xf numFmtId="177" fontId="17" fillId="0" borderId="9"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176" fontId="17" fillId="0" borderId="0" xfId="0" applyNumberFormat="1" applyFont="1" applyAlignment="1">
      <alignment horizontal="center" vertical="center"/>
    </xf>
    <xf numFmtId="0" fontId="2" fillId="3" borderId="5" xfId="0" applyFont="1" applyFill="1" applyBorder="1" applyAlignment="1">
      <alignment horizontal="center" vertical="center"/>
    </xf>
    <xf numFmtId="58" fontId="17" fillId="0" borderId="3" xfId="0" applyNumberFormat="1" applyFont="1" applyBorder="1" applyAlignment="1">
      <alignment horizontal="center" vertical="center"/>
    </xf>
    <xf numFmtId="176" fontId="17" fillId="4" borderId="9" xfId="0" applyNumberFormat="1" applyFont="1" applyFill="1" applyBorder="1" applyAlignment="1">
      <alignment horizontal="distributed" vertical="center"/>
    </xf>
    <xf numFmtId="187" fontId="17" fillId="4" borderId="9" xfId="0" applyNumberFormat="1" applyFont="1" applyFill="1" applyBorder="1" applyAlignment="1">
      <alignment horizontal="distributed" vertical="center"/>
    </xf>
    <xf numFmtId="58" fontId="17" fillId="2" borderId="9" xfId="0" applyNumberFormat="1" applyFont="1" applyFill="1" applyBorder="1" applyAlignment="1">
      <alignment horizontal="center" vertical="center"/>
    </xf>
    <xf numFmtId="179" fontId="17" fillId="0" borderId="9" xfId="0" applyNumberFormat="1" applyFont="1" applyBorder="1" applyAlignment="1">
      <alignment horizontal="center" vertical="center" shrinkToFit="1"/>
    </xf>
    <xf numFmtId="200" fontId="17" fillId="0" borderId="9" xfId="0" applyNumberFormat="1" applyFont="1" applyBorder="1" applyAlignment="1">
      <alignment horizontal="center" vertical="center"/>
    </xf>
    <xf numFmtId="190" fontId="17" fillId="0" borderId="0" xfId="0" applyNumberFormat="1" applyFont="1" applyAlignment="1">
      <alignment horizontal="center" vertical="center"/>
    </xf>
    <xf numFmtId="191" fontId="17" fillId="0" borderId="9" xfId="0" applyNumberFormat="1" applyFont="1" applyBorder="1" applyAlignment="1">
      <alignment horizontal="center" vertical="center"/>
    </xf>
    <xf numFmtId="0" fontId="35" fillId="0" borderId="7"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8" xfId="0" applyFont="1" applyBorder="1" applyAlignment="1">
      <alignment horizontal="center" vertical="center" shrinkToFit="1"/>
    </xf>
    <xf numFmtId="49" fontId="2" fillId="4" borderId="9" xfId="0" applyNumberFormat="1" applyFont="1" applyFill="1" applyBorder="1" applyAlignment="1">
      <alignment horizontal="center" vertical="center"/>
    </xf>
    <xf numFmtId="177" fontId="17" fillId="2" borderId="3" xfId="0" applyNumberFormat="1" applyFont="1" applyFill="1" applyBorder="1" applyAlignment="1">
      <alignment horizontal="center" vertical="center"/>
    </xf>
    <xf numFmtId="178" fontId="17" fillId="2" borderId="9" xfId="0" applyNumberFormat="1" applyFont="1" applyFill="1" applyBorder="1" applyAlignment="1">
      <alignment horizontal="center" vertical="center"/>
    </xf>
    <xf numFmtId="0" fontId="31" fillId="0" borderId="0" xfId="0" applyFont="1" applyAlignment="1">
      <alignment horizontal="center" vertical="center" wrapText="1"/>
    </xf>
    <xf numFmtId="0" fontId="31" fillId="0" borderId="28" xfId="0"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9" xfId="0" applyBorder="1" applyAlignment="1">
      <alignment horizontal="center" wrapText="1"/>
    </xf>
    <xf numFmtId="0" fontId="0" fillId="0" borderId="53" xfId="0" applyBorder="1" applyAlignment="1">
      <alignment horizontal="center" wrapText="1"/>
    </xf>
    <xf numFmtId="0" fontId="0" fillId="0" borderId="60" xfId="0" applyBorder="1" applyAlignment="1">
      <alignment horizontal="center" wrapText="1"/>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49" fontId="0" fillId="0" borderId="46" xfId="0" applyNumberFormat="1" applyBorder="1" applyAlignment="1">
      <alignment horizontal="center" vertical="center" wrapText="1"/>
    </xf>
    <xf numFmtId="49" fontId="0" fillId="0" borderId="48" xfId="0" applyNumberFormat="1" applyBorder="1" applyAlignment="1">
      <alignment horizontal="center" vertical="center" wrapText="1"/>
    </xf>
    <xf numFmtId="49" fontId="0" fillId="0" borderId="47" xfId="0" applyNumberFormat="1" applyBorder="1" applyAlignment="1">
      <alignment horizontal="center" vertical="center" wrapText="1"/>
    </xf>
    <xf numFmtId="193" fontId="27" fillId="0" borderId="4" xfId="0" applyNumberFormat="1" applyFont="1" applyBorder="1" applyAlignment="1">
      <alignment horizontal="center" vertical="center" wrapText="1"/>
    </xf>
    <xf numFmtId="193" fontId="27" fillId="0" borderId="6" xfId="0" applyNumberFormat="1" applyFont="1" applyBorder="1" applyAlignment="1">
      <alignment horizontal="center" vertical="center" wrapText="1"/>
    </xf>
    <xf numFmtId="49" fontId="0" fillId="0" borderId="55" xfId="0" applyNumberFormat="1" applyBorder="1" applyAlignment="1">
      <alignment horizontal="center" vertical="center" wrapText="1"/>
    </xf>
    <xf numFmtId="49" fontId="0" fillId="0" borderId="57" xfId="0" applyNumberFormat="1" applyBorder="1" applyAlignment="1">
      <alignment horizontal="center" vertical="center" wrapText="1"/>
    </xf>
    <xf numFmtId="49" fontId="0" fillId="0" borderId="65" xfId="0" applyNumberFormat="1" applyBorder="1" applyAlignment="1">
      <alignment horizontal="center" vertical="center" wrapText="1"/>
    </xf>
    <xf numFmtId="49" fontId="27" fillId="0" borderId="46" xfId="0" applyNumberFormat="1" applyFont="1" applyBorder="1" applyAlignment="1">
      <alignment horizontal="center" vertical="center" wrapText="1"/>
    </xf>
    <xf numFmtId="49" fontId="27" fillId="0" borderId="48" xfId="0" applyNumberFormat="1" applyFont="1" applyBorder="1" applyAlignment="1">
      <alignment horizontal="center" vertical="center" wrapText="1"/>
    </xf>
    <xf numFmtId="49" fontId="27" fillId="0" borderId="47"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7" xfId="0" applyFont="1" applyBorder="1" applyAlignment="1">
      <alignment horizontal="center" vertical="center" wrapText="1"/>
    </xf>
    <xf numFmtId="193" fontId="27" fillId="0" borderId="45" xfId="0" applyNumberFormat="1" applyFont="1" applyBorder="1" applyAlignment="1">
      <alignment horizontal="center" vertical="center" wrapText="1"/>
    </xf>
    <xf numFmtId="194" fontId="27" fillId="0" borderId="45" xfId="0" applyNumberFormat="1" applyFont="1" applyBorder="1" applyAlignment="1">
      <alignment horizontal="center" vertical="center" wrapText="1"/>
    </xf>
    <xf numFmtId="194" fontId="27" fillId="0" borderId="4" xfId="0" applyNumberFormat="1" applyFont="1" applyBorder="1" applyAlignment="1">
      <alignment horizontal="center" vertical="center" wrapText="1"/>
    </xf>
    <xf numFmtId="0" fontId="0" fillId="0" borderId="64" xfId="0" applyBorder="1" applyAlignment="1">
      <alignment horizontal="center" vertical="center" wrapText="1"/>
    </xf>
    <xf numFmtId="49" fontId="27" fillId="0" borderId="6" xfId="0" applyNumberFormat="1" applyFont="1" applyBorder="1" applyAlignment="1">
      <alignment horizontal="center" vertical="center" wrapText="1"/>
    </xf>
    <xf numFmtId="180" fontId="27" fillId="0" borderId="4" xfId="0" applyNumberFormat="1" applyFont="1" applyBorder="1" applyAlignment="1">
      <alignment horizontal="center" vertical="center" wrapText="1"/>
    </xf>
    <xf numFmtId="180" fontId="27" fillId="0" borderId="6" xfId="0" applyNumberFormat="1" applyFont="1" applyBorder="1" applyAlignment="1">
      <alignment horizontal="center" vertical="center" wrapText="1"/>
    </xf>
    <xf numFmtId="180" fontId="27" fillId="0" borderId="45" xfId="0" applyNumberFormat="1" applyFont="1" applyBorder="1" applyAlignment="1">
      <alignment horizontal="center" vertical="center" wrapText="1"/>
    </xf>
    <xf numFmtId="49" fontId="27" fillId="0" borderId="70" xfId="0" applyNumberFormat="1" applyFont="1" applyBorder="1" applyAlignment="1">
      <alignment horizontal="center" vertical="center" wrapText="1"/>
    </xf>
    <xf numFmtId="49" fontId="0" fillId="0" borderId="64" xfId="0" applyNumberFormat="1" applyBorder="1" applyAlignment="1">
      <alignment horizontal="center" vertical="center" wrapText="1"/>
    </xf>
    <xf numFmtId="49" fontId="27" fillId="0" borderId="54" xfId="0" applyNumberFormat="1" applyFont="1" applyBorder="1" applyAlignment="1">
      <alignment horizontal="center" vertical="center" wrapText="1"/>
    </xf>
    <xf numFmtId="49" fontId="27" fillId="0" borderId="58" xfId="0" applyNumberFormat="1" applyFont="1" applyBorder="1" applyAlignment="1">
      <alignment horizontal="center" vertical="center" wrapText="1"/>
    </xf>
    <xf numFmtId="49" fontId="27" fillId="0" borderId="72"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74" xfId="0" applyNumberFormat="1" applyFont="1" applyBorder="1" applyAlignment="1">
      <alignment horizontal="center" vertical="center" wrapText="1"/>
    </xf>
    <xf numFmtId="49" fontId="27" fillId="0" borderId="64" xfId="0" applyNumberFormat="1" applyFont="1" applyBorder="1" applyAlignment="1">
      <alignment horizontal="center" vertical="center" wrapText="1"/>
    </xf>
    <xf numFmtId="49" fontId="27" fillId="0" borderId="75" xfId="0" applyNumberFormat="1" applyFont="1" applyBorder="1" applyAlignment="1">
      <alignment horizontal="center" vertical="center" wrapText="1"/>
    </xf>
    <xf numFmtId="194" fontId="27" fillId="0" borderId="5" xfId="0" applyNumberFormat="1" applyFont="1" applyBorder="1" applyAlignment="1">
      <alignment horizontal="center" vertical="center" wrapText="1"/>
    </xf>
    <xf numFmtId="194" fontId="27" fillId="0" borderId="6" xfId="0" applyNumberFormat="1" applyFont="1" applyBorder="1" applyAlignment="1">
      <alignment horizontal="center" vertical="center" wrapText="1"/>
    </xf>
    <xf numFmtId="49" fontId="27" fillId="0" borderId="56" xfId="0" applyNumberFormat="1" applyFont="1" applyBorder="1" applyAlignment="1">
      <alignment horizontal="center" vertical="center" wrapText="1"/>
    </xf>
    <xf numFmtId="49" fontId="27" fillId="0" borderId="27" xfId="0" applyNumberFormat="1" applyFont="1" applyBorder="1" applyAlignment="1">
      <alignment horizontal="center" vertical="center" wrapText="1"/>
    </xf>
    <xf numFmtId="49" fontId="27" fillId="0" borderId="61" xfId="0" applyNumberFormat="1"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1" xfId="0" applyNumberFormat="1" applyFont="1" applyBorder="1" applyAlignment="1">
      <alignment horizontal="center" vertical="center" wrapText="1"/>
    </xf>
    <xf numFmtId="49" fontId="27" fillId="0" borderId="8" xfId="0" applyNumberFormat="1" applyFont="1" applyBorder="1" applyAlignment="1">
      <alignment horizontal="center" vertical="center" wrapText="1"/>
    </xf>
    <xf numFmtId="181" fontId="27" fillId="0" borderId="4" xfId="0" applyNumberFormat="1" applyFont="1" applyBorder="1" applyAlignment="1">
      <alignment horizontal="center" vertical="center" wrapText="1"/>
    </xf>
    <xf numFmtId="181" fontId="27" fillId="0" borderId="6" xfId="0" applyNumberFormat="1" applyFont="1" applyBorder="1" applyAlignment="1">
      <alignment horizontal="center" vertical="center" wrapText="1"/>
    </xf>
    <xf numFmtId="49" fontId="0" fillId="0" borderId="5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72" xfId="0" applyNumberFormat="1" applyBorder="1" applyAlignment="1">
      <alignment horizontal="center" vertical="center" wrapText="1"/>
    </xf>
    <xf numFmtId="49" fontId="0" fillId="0" borderId="70" xfId="0" applyNumberFormat="1" applyBorder="1" applyAlignment="1">
      <alignment horizontal="center" vertical="center" wrapText="1"/>
    </xf>
    <xf numFmtId="49" fontId="0" fillId="0" borderId="71" xfId="0" applyNumberFormat="1" applyBorder="1" applyAlignment="1">
      <alignment horizontal="center" vertical="center" wrapText="1"/>
    </xf>
    <xf numFmtId="193" fontId="27" fillId="0" borderId="5" xfId="0" applyNumberFormat="1" applyFont="1" applyBorder="1" applyAlignment="1">
      <alignment horizontal="center" vertical="center" wrapText="1"/>
    </xf>
    <xf numFmtId="49" fontId="0" fillId="0" borderId="45" xfId="0" applyNumberFormat="1" applyBorder="1" applyAlignment="1">
      <alignment horizontal="center" vertical="center" wrapText="1"/>
    </xf>
    <xf numFmtId="49" fontId="27" fillId="0" borderId="45" xfId="0" applyNumberFormat="1" applyFont="1" applyBorder="1" applyAlignment="1">
      <alignment horizontal="center" vertical="center" wrapText="1"/>
    </xf>
    <xf numFmtId="49" fontId="27" fillId="0" borderId="69"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0" fillId="0" borderId="69" xfId="0" applyNumberFormat="1" applyBorder="1" applyAlignment="1">
      <alignment horizontal="center" vertical="center" wrapText="1"/>
    </xf>
    <xf numFmtId="193" fontId="27" fillId="0" borderId="66" xfId="0" applyNumberFormat="1" applyFont="1" applyBorder="1" applyAlignment="1">
      <alignment horizontal="center" vertical="center" wrapText="1"/>
    </xf>
    <xf numFmtId="193" fontId="27" fillId="0" borderId="73" xfId="0" applyNumberFormat="1" applyFont="1" applyBorder="1" applyAlignment="1">
      <alignment horizontal="center" vertical="center" wrapText="1"/>
    </xf>
    <xf numFmtId="193" fontId="27" fillId="0" borderId="68" xfId="0" applyNumberFormat="1" applyFont="1" applyBorder="1" applyAlignment="1">
      <alignment horizontal="center" vertical="center" wrapText="1"/>
    </xf>
    <xf numFmtId="193" fontId="27" fillId="0" borderId="76" xfId="0" applyNumberFormat="1" applyFont="1" applyBorder="1" applyAlignment="1">
      <alignment horizontal="center" vertical="center" wrapText="1"/>
    </xf>
    <xf numFmtId="0" fontId="23" fillId="0" borderId="46" xfId="1" applyBorder="1" applyAlignment="1">
      <alignment horizontal="center" vertical="center"/>
    </xf>
    <xf numFmtId="0" fontId="23" fillId="0" borderId="48" xfId="1" applyBorder="1" applyAlignment="1">
      <alignment horizontal="center" vertical="center"/>
    </xf>
    <xf numFmtId="0" fontId="23" fillId="0" borderId="47" xfId="1" applyBorder="1" applyAlignment="1">
      <alignment horizontal="center" vertical="center"/>
    </xf>
    <xf numFmtId="188" fontId="27" fillId="0" borderId="46" xfId="1" applyNumberFormat="1" applyFont="1" applyBorder="1" applyAlignment="1">
      <alignment horizontal="right" vertical="center"/>
    </xf>
    <xf numFmtId="188" fontId="27" fillId="0" borderId="48" xfId="1" applyNumberFormat="1" applyFont="1" applyBorder="1" applyAlignment="1">
      <alignment horizontal="right" vertical="center"/>
    </xf>
    <xf numFmtId="188" fontId="27" fillId="0" borderId="47" xfId="1" applyNumberFormat="1" applyFont="1" applyBorder="1" applyAlignment="1">
      <alignment horizontal="right" vertical="center"/>
    </xf>
    <xf numFmtId="0" fontId="23" fillId="0" borderId="46" xfId="1" applyBorder="1" applyAlignment="1">
      <alignment horizontal="center" vertical="center" wrapText="1"/>
    </xf>
    <xf numFmtId="0" fontId="23" fillId="0" borderId="47" xfId="1" applyBorder="1" applyAlignment="1">
      <alignment horizontal="center" vertical="center" wrapText="1"/>
    </xf>
    <xf numFmtId="0" fontId="15" fillId="0" borderId="0" xfId="0" applyFont="1">
      <alignment vertical="center"/>
    </xf>
    <xf numFmtId="190" fontId="15" fillId="0" borderId="9" xfId="0" applyNumberFormat="1" applyFont="1" applyBorder="1" applyAlignment="1">
      <alignment horizontal="center" vertical="center"/>
    </xf>
    <xf numFmtId="0" fontId="15" fillId="0" borderId="9" xfId="0" applyFont="1" applyBorder="1" applyAlignment="1">
      <alignment horizontal="center" vertical="center"/>
    </xf>
  </cellXfs>
  <cellStyles count="3">
    <cellStyle name="桁区切り" xfId="2" builtinId="6"/>
    <cellStyle name="標準" xfId="0" builtinId="0"/>
    <cellStyle name="標準_退職手当調整額"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27</xdr:row>
      <xdr:rowOff>76200</xdr:rowOff>
    </xdr:from>
    <xdr:to>
      <xdr:col>0</xdr:col>
      <xdr:colOff>323850</xdr:colOff>
      <xdr:row>29</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rot="5400000">
          <a:off x="-9525" y="4752975"/>
          <a:ext cx="3619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latin typeface="+mj-ea"/>
              <a:ea typeface="+mj-ea"/>
            </a:rPr>
            <a:t>1</a:t>
          </a:r>
          <a:endParaRPr kumimoji="1" lang="ja-JP" altLang="en-US" sz="1400">
            <a:latin typeface="+mj-ea"/>
            <a:ea typeface="+mj-ea"/>
          </a:endParaRPr>
        </a:p>
      </xdr:txBody>
    </xdr:sp>
    <xdr:clientData/>
  </xdr:twoCellAnchor>
  <xdr:twoCellAnchor>
    <xdr:from>
      <xdr:col>62</xdr:col>
      <xdr:colOff>7328</xdr:colOff>
      <xdr:row>3</xdr:row>
      <xdr:rowOff>51289</xdr:rowOff>
    </xdr:from>
    <xdr:to>
      <xdr:col>112</xdr:col>
      <xdr:colOff>117231</xdr:colOff>
      <xdr:row>19</xdr:row>
      <xdr:rowOff>1</xdr:rowOff>
    </xdr:to>
    <xdr:sp macro="" textlink="">
      <xdr:nvSpPr>
        <xdr:cNvPr id="3" name="テキスト ボックス 2">
          <a:extLst>
            <a:ext uri="{FF2B5EF4-FFF2-40B4-BE49-F238E27FC236}">
              <a16:creationId xmlns:a16="http://schemas.microsoft.com/office/drawing/2014/main" id="{B0EBC2D8-A4A3-472F-BE32-072825DFC5A6}"/>
            </a:ext>
          </a:extLst>
        </xdr:cNvPr>
        <xdr:cNvSpPr txBox="1"/>
      </xdr:nvSpPr>
      <xdr:spPr>
        <a:xfrm>
          <a:off x="8960828" y="578827"/>
          <a:ext cx="6953249" cy="2645020"/>
        </a:xfrm>
        <a:prstGeom prst="rect">
          <a:avLst/>
        </a:prstGeom>
        <a:solidFill>
          <a:schemeClr val="bg1"/>
        </a:solidFill>
        <a:ln w="28575" cmpd="sng">
          <a:solidFill>
            <a:srgbClr val="FF0000">
              <a:alpha val="48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現在、旧条例の退職手当（Ｙ）の方が高くなる場合は考えられないので、実質的には計算不要</a:t>
          </a:r>
          <a:endParaRPr kumimoji="1" lang="en-US" altLang="ja-JP" sz="2000">
            <a:solidFill>
              <a:srgbClr val="FF0000"/>
            </a:solidFill>
          </a:endParaRPr>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27</xdr:row>
      <xdr:rowOff>76200</xdr:rowOff>
    </xdr:from>
    <xdr:to>
      <xdr:col>0</xdr:col>
      <xdr:colOff>323850</xdr:colOff>
      <xdr:row>29</xdr:row>
      <xdr:rowOff>95250</xdr:rowOff>
    </xdr:to>
    <xdr:sp macro="" textlink="">
      <xdr:nvSpPr>
        <xdr:cNvPr id="2" name="テキスト ボックス 1">
          <a:extLst>
            <a:ext uri="{FF2B5EF4-FFF2-40B4-BE49-F238E27FC236}">
              <a16:creationId xmlns:a16="http://schemas.microsoft.com/office/drawing/2014/main" id="{5243D354-DB86-49A7-8E89-9A023B4E7D5E}"/>
            </a:ext>
          </a:extLst>
        </xdr:cNvPr>
        <xdr:cNvSpPr txBox="1"/>
      </xdr:nvSpPr>
      <xdr:spPr>
        <a:xfrm rot="5400000">
          <a:off x="-9525" y="4752975"/>
          <a:ext cx="3619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latin typeface="+mj-ea"/>
              <a:ea typeface="+mj-ea"/>
            </a:rPr>
            <a:t>1</a:t>
          </a:r>
          <a:endParaRPr kumimoji="1" lang="ja-JP" altLang="en-US" sz="1400">
            <a:latin typeface="+mj-ea"/>
            <a:ea typeface="+mj-ea"/>
          </a:endParaRPr>
        </a:p>
      </xdr:txBody>
    </xdr:sp>
    <xdr:clientData/>
  </xdr:twoCellAnchor>
  <xdr:twoCellAnchor>
    <xdr:from>
      <xdr:col>62</xdr:col>
      <xdr:colOff>7328</xdr:colOff>
      <xdr:row>3</xdr:row>
      <xdr:rowOff>51289</xdr:rowOff>
    </xdr:from>
    <xdr:to>
      <xdr:col>112</xdr:col>
      <xdr:colOff>117231</xdr:colOff>
      <xdr:row>19</xdr:row>
      <xdr:rowOff>1</xdr:rowOff>
    </xdr:to>
    <xdr:sp macro="" textlink="">
      <xdr:nvSpPr>
        <xdr:cNvPr id="3" name="テキスト ボックス 2">
          <a:extLst>
            <a:ext uri="{FF2B5EF4-FFF2-40B4-BE49-F238E27FC236}">
              <a16:creationId xmlns:a16="http://schemas.microsoft.com/office/drawing/2014/main" id="{74436820-D821-40F7-AAA1-082A93C83498}"/>
            </a:ext>
          </a:extLst>
        </xdr:cNvPr>
        <xdr:cNvSpPr txBox="1"/>
      </xdr:nvSpPr>
      <xdr:spPr>
        <a:xfrm>
          <a:off x="8770328" y="584689"/>
          <a:ext cx="6796453" cy="2691912"/>
        </a:xfrm>
        <a:prstGeom prst="rect">
          <a:avLst/>
        </a:prstGeom>
        <a:solidFill>
          <a:schemeClr val="bg1"/>
        </a:solidFill>
        <a:ln w="28575" cmpd="sng">
          <a:solidFill>
            <a:srgbClr val="FF0000">
              <a:alpha val="48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現在、旧条例の退職手当（Ｙ）の方が高くなる場合は考えられないので、実質的には計算不要</a:t>
          </a:r>
          <a:endParaRPr kumimoji="1" lang="en-US" altLang="ja-JP" sz="2000">
            <a:solidFill>
              <a:srgbClr val="FF0000"/>
            </a:solidFill>
          </a:endParaRPr>
        </a:p>
        <a:p>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76932</xdr:colOff>
      <xdr:row>6</xdr:row>
      <xdr:rowOff>93784</xdr:rowOff>
    </xdr:from>
    <xdr:to>
      <xdr:col>111</xdr:col>
      <xdr:colOff>34435</xdr:colOff>
      <xdr:row>17</xdr:row>
      <xdr:rowOff>131883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041547" y="1126880"/>
          <a:ext cx="5643196" cy="1891811"/>
        </a:xfrm>
        <a:prstGeom prst="rect">
          <a:avLst/>
        </a:prstGeom>
        <a:solidFill>
          <a:schemeClr val="bg1"/>
        </a:solidFill>
        <a:ln w="28575" cmpd="sng">
          <a:solidFill>
            <a:srgbClr val="FF0000">
              <a:alpha val="48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現在、旧条例の退職手当（Ｙ）の方が高くなる場合は考えられないので、実質的には計算不要</a:t>
          </a:r>
          <a:endParaRPr kumimoji="1" lang="en-US" altLang="ja-JP" sz="2000">
            <a:solidFill>
              <a:srgbClr val="FF0000"/>
            </a:solidFill>
          </a:endParaRPr>
        </a:p>
        <a:p>
          <a:r>
            <a:rPr kumimoji="1" lang="ja-JP" altLang="en-US" sz="2000">
              <a:solidFill>
                <a:srgbClr val="FF0000"/>
              </a:solidFill>
            </a:rPr>
            <a:t>この部分には何も入力しなくてもＯＫ</a:t>
          </a:r>
          <a:endParaRPr kumimoji="1" lang="en-US" altLang="ja-JP" sz="2000">
            <a:solidFill>
              <a:srgbClr val="FF0000"/>
            </a:solidFill>
          </a:endParaRPr>
        </a:p>
        <a:p>
          <a:endParaRPr kumimoji="1" lang="en-US" altLang="ja-JP" sz="2000"/>
        </a:p>
      </xdr:txBody>
    </xdr:sp>
    <xdr:clientData/>
  </xdr:twoCellAnchor>
  <xdr:twoCellAnchor>
    <xdr:from>
      <xdr:col>17</xdr:col>
      <xdr:colOff>19050</xdr:colOff>
      <xdr:row>6</xdr:row>
      <xdr:rowOff>57150</xdr:rowOff>
    </xdr:from>
    <xdr:to>
      <xdr:col>43</xdr:col>
      <xdr:colOff>38100</xdr:colOff>
      <xdr:row>7</xdr:row>
      <xdr:rowOff>152400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638425" y="1104900"/>
          <a:ext cx="3409950" cy="2667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基本的に色つきのセルのみ入力・選択します。</a:t>
          </a:r>
        </a:p>
      </xdr:txBody>
    </xdr:sp>
    <xdr:clientData/>
  </xdr:twoCellAnchor>
  <xdr:twoCellAnchor>
    <xdr:from>
      <xdr:col>11</xdr:col>
      <xdr:colOff>9524</xdr:colOff>
      <xdr:row>46</xdr:row>
      <xdr:rowOff>28575</xdr:rowOff>
    </xdr:from>
    <xdr:to>
      <xdr:col>52</xdr:col>
      <xdr:colOff>114300</xdr:colOff>
      <xdr:row>58</xdr:row>
      <xdr:rowOff>51289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797293" y="7802440"/>
          <a:ext cx="5775815" cy="204494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退職手当調整額の区分について</a:t>
          </a:r>
          <a:r>
            <a:rPr kumimoji="1" lang="en-US" altLang="ja-JP" sz="1100"/>
            <a:t>】</a:t>
          </a:r>
        </a:p>
        <a:p>
          <a:r>
            <a:rPr kumimoji="1" lang="ja-JP" altLang="en-US" sz="1100"/>
            <a:t>退職前</a:t>
          </a:r>
          <a:r>
            <a:rPr kumimoji="1" lang="en-US" altLang="ja-JP" sz="1100"/>
            <a:t>60</a:t>
          </a:r>
          <a:r>
            <a:rPr kumimoji="1" lang="ja-JP" altLang="en-US" sz="1100"/>
            <a:t>月に属していた区分を別紙資料を確認して選択</a:t>
          </a:r>
          <a:endParaRPr kumimoji="1" lang="en-US" altLang="ja-JP" sz="1100"/>
        </a:p>
        <a:p>
          <a:endParaRPr kumimoji="1" lang="en-US" altLang="ja-JP" sz="1100"/>
        </a:p>
        <a:p>
          <a:r>
            <a:rPr kumimoji="1" lang="ja-JP" altLang="en-US" sz="1100"/>
            <a:t>同じ級号給で複数の区分があるものについては、役職加算は期末勤勉手当明細にある加算、管手は管理職手当の区分による。</a:t>
          </a:r>
          <a:endParaRPr kumimoji="1" lang="en-US" altLang="ja-JP" sz="1100"/>
        </a:p>
        <a:p>
          <a:endParaRPr kumimoji="1" lang="en-US" altLang="ja-JP" sz="1100"/>
        </a:p>
        <a:p>
          <a:r>
            <a:rPr kumimoji="1" lang="ja-JP" altLang="en-US" sz="1100"/>
            <a:t>例）教育職（一）２級職員で</a:t>
          </a:r>
          <a:r>
            <a:rPr kumimoji="1" lang="en-US" altLang="ja-JP" sz="1100"/>
            <a:t>R3</a:t>
          </a:r>
          <a:r>
            <a:rPr kumimoji="1" lang="ja-JP" altLang="en-US" sz="1100"/>
            <a:t>年</a:t>
          </a:r>
          <a:r>
            <a:rPr kumimoji="1" lang="en-US" altLang="ja-JP" sz="1100"/>
            <a:t>6</a:t>
          </a:r>
          <a:r>
            <a:rPr kumimoji="1" lang="ja-JP" altLang="en-US" sz="1100"/>
            <a:t>月の期末勤勉明細の役職加算が５％、</a:t>
          </a:r>
          <a:r>
            <a:rPr kumimoji="1" lang="en-US" altLang="ja-JP" sz="1100"/>
            <a:t>R6</a:t>
          </a:r>
          <a:r>
            <a:rPr kumimoji="1" lang="ja-JP" altLang="en-US" sz="1100"/>
            <a:t>年</a:t>
          </a:r>
          <a:r>
            <a:rPr kumimoji="1" lang="en-US" altLang="ja-JP" sz="1100"/>
            <a:t>6</a:t>
          </a:r>
          <a:r>
            <a:rPr kumimoji="1" lang="ja-JP" altLang="en-US" sz="1100"/>
            <a:t>月の明細から１０％になっている場合</a:t>
          </a:r>
          <a:endParaRPr kumimoji="1" lang="en-US" altLang="ja-JP" sz="1100"/>
        </a:p>
        <a:p>
          <a:r>
            <a:rPr kumimoji="1" lang="ja-JP" altLang="en-US" sz="1100"/>
            <a:t>　１０号区分　３６月（３年） </a:t>
          </a:r>
          <a:r>
            <a:rPr kumimoji="1" lang="en-US" altLang="ja-JP" sz="1100"/>
            <a:t>R3.4</a:t>
          </a:r>
          <a:r>
            <a:rPr kumimoji="1" lang="ja-JP" altLang="en-US" sz="1100"/>
            <a:t>～</a:t>
          </a:r>
          <a:r>
            <a:rPr kumimoji="1" lang="en-US" altLang="ja-JP" sz="1100"/>
            <a:t>R6.3</a:t>
          </a:r>
        </a:p>
        <a:p>
          <a:r>
            <a:rPr kumimoji="1" lang="ja-JP" altLang="en-US" sz="1100"/>
            <a:t>　　９号区分　２４月（２年） </a:t>
          </a:r>
          <a:r>
            <a:rPr kumimoji="1" lang="en-US" altLang="ja-JP" sz="1100"/>
            <a:t>R6.4</a:t>
          </a:r>
          <a:r>
            <a:rPr kumimoji="1" lang="ja-JP" altLang="en-US" sz="1100"/>
            <a:t>～</a:t>
          </a:r>
          <a:r>
            <a:rPr kumimoji="1" lang="en-US" altLang="ja-JP" sz="1100"/>
            <a:t>R8.3</a:t>
          </a:r>
          <a:endParaRPr kumimoji="1" lang="ja-JP" altLang="en-US" sz="1100"/>
        </a:p>
      </xdr:txBody>
    </xdr:sp>
    <xdr:clientData/>
  </xdr:twoCellAnchor>
  <xdr:twoCellAnchor>
    <xdr:from>
      <xdr:col>57</xdr:col>
      <xdr:colOff>28575</xdr:colOff>
      <xdr:row>29</xdr:row>
      <xdr:rowOff>38099</xdr:rowOff>
    </xdr:from>
    <xdr:to>
      <xdr:col>86</xdr:col>
      <xdr:colOff>9525</xdr:colOff>
      <xdr:row>42</xdr:row>
      <xdr:rowOff>76200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020050" y="5029199"/>
          <a:ext cx="3876675" cy="226695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注意</a:t>
          </a:r>
          <a:r>
            <a:rPr kumimoji="1" lang="en-US" altLang="ja-JP" sz="1400" b="1">
              <a:solidFill>
                <a:srgbClr val="FF0000"/>
              </a:solidFill>
            </a:rPr>
            <a:t>】</a:t>
          </a:r>
        </a:p>
        <a:p>
          <a:r>
            <a:rPr kumimoji="1" lang="en-US" altLang="ja-JP" sz="1400" b="1">
              <a:solidFill>
                <a:srgbClr val="FF0000"/>
              </a:solidFill>
            </a:rPr>
            <a:t>※</a:t>
          </a:r>
          <a:r>
            <a:rPr kumimoji="1" lang="ja-JP" altLang="en-US" sz="1400" b="1">
              <a:solidFill>
                <a:srgbClr val="FF0000"/>
              </a:solidFill>
            </a:rPr>
            <a:t>あくまで目安を計算するための参考資料です。</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特殊な事例等には対応しておりません。確定金額は本人からの請求書類提出により退職後に別途通知するものです。</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試算額が正しいかどうかの確認は職員福利課で行いませんのでご了承ください。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27214</xdr:colOff>
      <xdr:row>3</xdr:row>
      <xdr:rowOff>95249</xdr:rowOff>
    </xdr:from>
    <xdr:to>
      <xdr:col>23</xdr:col>
      <xdr:colOff>762000</xdr:colOff>
      <xdr:row>7</xdr:row>
      <xdr:rowOff>40820</xdr:rowOff>
    </xdr:to>
    <xdr:sp macro="" textlink="">
      <xdr:nvSpPr>
        <xdr:cNvPr id="2" name="正方形/長方形 1">
          <a:extLst>
            <a:ext uri="{FF2B5EF4-FFF2-40B4-BE49-F238E27FC236}">
              <a16:creationId xmlns:a16="http://schemas.microsoft.com/office/drawing/2014/main" id="{D43AC889-27FF-4FFF-AC42-E6CEB17906CD}"/>
            </a:ext>
          </a:extLst>
        </xdr:cNvPr>
        <xdr:cNvSpPr/>
      </xdr:nvSpPr>
      <xdr:spPr>
        <a:xfrm>
          <a:off x="9661071" y="1129392"/>
          <a:ext cx="6068786" cy="100692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自己都合（６０歳以上）の場合は定年退職の率を参照してください。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Q61"/>
  <sheetViews>
    <sheetView topLeftCell="A15" zoomScale="130" zoomScaleNormal="130" workbookViewId="0">
      <selection activeCell="BN23" sqref="BN23"/>
    </sheetView>
  </sheetViews>
  <sheetFormatPr defaultColWidth="1.75" defaultRowHeight="13.9" customHeight="1"/>
  <cols>
    <col min="1" max="1" width="5.625" style="1" customWidth="1"/>
    <col min="2" max="2" width="3.625" style="44" customWidth="1"/>
    <col min="3" max="3" width="0.875" style="1" customWidth="1"/>
    <col min="4" max="9" width="1.875" style="1" customWidth="1"/>
    <col min="10" max="11" width="0.875" style="1" customWidth="1"/>
    <col min="12" max="17" width="1.875" style="1" customWidth="1"/>
    <col min="18" max="19" width="0.75" style="1" customWidth="1"/>
    <col min="20" max="36" width="1.875" style="1" customWidth="1"/>
    <col min="37" max="38" width="0.875" style="1" customWidth="1"/>
    <col min="39" max="56" width="1.875" style="1" customWidth="1"/>
    <col min="57" max="57" width="1.625" style="1" customWidth="1"/>
    <col min="58" max="58" width="1.875" style="1" customWidth="1"/>
    <col min="59" max="59" width="3.625" style="1" customWidth="1"/>
    <col min="60" max="60" width="0.875" style="1" customWidth="1"/>
    <col min="61" max="66" width="1.875" style="1" customWidth="1"/>
    <col min="67" max="68" width="0.875" style="1" customWidth="1"/>
    <col min="69" max="74" width="1.875" style="1" customWidth="1"/>
    <col min="75" max="76" width="0.875" style="1" customWidth="1"/>
    <col min="77" max="93" width="1.875" style="1" customWidth="1"/>
    <col min="94" max="95" width="0.875" style="1" customWidth="1"/>
    <col min="96" max="113" width="1.875" style="1" customWidth="1"/>
    <col min="114" max="16384" width="1.75" style="1"/>
  </cols>
  <sheetData>
    <row r="1" spans="2:121" ht="15" customHeight="1">
      <c r="C1" s="210" t="s">
        <v>160</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CU1" s="223"/>
      <c r="CV1" s="223"/>
      <c r="CW1" s="199"/>
      <c r="CX1" s="199"/>
      <c r="CY1" s="199"/>
      <c r="CZ1" s="2"/>
      <c r="DA1" s="199"/>
      <c r="DB1" s="199"/>
      <c r="DC1" s="199"/>
      <c r="DD1" s="2"/>
      <c r="DE1" s="199"/>
      <c r="DF1" s="199"/>
      <c r="DG1" s="199"/>
      <c r="DH1" s="2"/>
      <c r="DO1" s="195"/>
      <c r="DP1" s="195"/>
      <c r="DQ1" s="195"/>
    </row>
    <row r="2" spans="2:121" ht="13.9" customHeight="1">
      <c r="DO2" s="195"/>
      <c r="DP2" s="195"/>
      <c r="DQ2" s="195"/>
    </row>
    <row r="3" spans="2:121" ht="13.9" customHeight="1">
      <c r="C3" s="3"/>
      <c r="D3" s="207" t="s">
        <v>0</v>
      </c>
      <c r="E3" s="207"/>
      <c r="F3" s="207"/>
      <c r="G3" s="207"/>
      <c r="H3" s="207"/>
      <c r="I3" s="207"/>
      <c r="J3" s="4"/>
      <c r="K3" s="3"/>
      <c r="L3" s="207" t="s">
        <v>1</v>
      </c>
      <c r="M3" s="207"/>
      <c r="N3" s="207"/>
      <c r="O3" s="207"/>
      <c r="P3" s="207"/>
      <c r="Q3" s="207"/>
      <c r="R3" s="4"/>
      <c r="S3" s="5"/>
      <c r="T3" s="212" t="s">
        <v>4</v>
      </c>
      <c r="U3" s="212"/>
      <c r="V3" s="212"/>
      <c r="W3" s="212"/>
      <c r="X3" s="212"/>
      <c r="Y3" s="212"/>
      <c r="Z3" s="212"/>
      <c r="AA3" s="212"/>
      <c r="AB3" s="212"/>
      <c r="AC3" s="212"/>
      <c r="AD3" s="212"/>
      <c r="AE3" s="212"/>
      <c r="AF3" s="212"/>
      <c r="AG3" s="212"/>
      <c r="AH3" s="212"/>
      <c r="AI3" s="212"/>
      <c r="AJ3" s="212"/>
      <c r="AK3" s="6"/>
      <c r="AL3" s="6"/>
      <c r="AM3" s="212" t="s">
        <v>6</v>
      </c>
      <c r="AN3" s="212"/>
      <c r="AO3" s="212"/>
      <c r="AP3" s="212"/>
      <c r="AQ3" s="212"/>
      <c r="AR3" s="212"/>
      <c r="AS3" s="212"/>
      <c r="AT3" s="212"/>
      <c r="AU3" s="212"/>
      <c r="AV3" s="212"/>
      <c r="AW3" s="212"/>
      <c r="AX3" s="212"/>
      <c r="AY3" s="212"/>
      <c r="AZ3" s="212"/>
      <c r="BA3" s="212"/>
      <c r="BB3" s="212"/>
      <c r="BC3" s="212"/>
      <c r="BD3" s="212"/>
      <c r="BE3" s="7"/>
      <c r="BH3" s="1" t="s">
        <v>28</v>
      </c>
      <c r="CM3" s="8"/>
      <c r="CN3" s="9"/>
      <c r="CO3" s="216" t="s">
        <v>22</v>
      </c>
      <c r="CP3" s="216"/>
      <c r="CQ3" s="216"/>
      <c r="CR3" s="216"/>
      <c r="CS3" s="216"/>
      <c r="CT3" s="216"/>
      <c r="CU3" s="216"/>
      <c r="CV3" s="216"/>
      <c r="CW3" s="216"/>
      <c r="CX3" s="216"/>
      <c r="CY3" s="216"/>
      <c r="CZ3" s="216"/>
      <c r="DA3" s="216"/>
      <c r="DB3" s="216"/>
      <c r="DC3" s="216"/>
      <c r="DD3" s="216"/>
      <c r="DE3" s="216"/>
      <c r="DF3" s="216"/>
      <c r="DG3" s="216"/>
      <c r="DH3" s="9"/>
      <c r="DI3" s="9"/>
      <c r="DJ3" s="10"/>
      <c r="DO3" s="195"/>
      <c r="DP3" s="195"/>
      <c r="DQ3" s="195"/>
    </row>
    <row r="4" spans="2:121" ht="13.9" customHeight="1">
      <c r="C4" s="11"/>
      <c r="D4" s="234" t="s">
        <v>76</v>
      </c>
      <c r="E4" s="234"/>
      <c r="F4" s="234"/>
      <c r="G4" s="234"/>
      <c r="H4" s="234"/>
      <c r="I4" s="234"/>
      <c r="J4" s="12"/>
      <c r="K4" s="11"/>
      <c r="L4" s="234" t="s">
        <v>77</v>
      </c>
      <c r="M4" s="234"/>
      <c r="N4" s="234"/>
      <c r="O4" s="234"/>
      <c r="P4" s="234"/>
      <c r="Q4" s="234"/>
      <c r="R4" s="12"/>
      <c r="S4" s="13"/>
      <c r="T4" s="235" t="s">
        <v>5</v>
      </c>
      <c r="U4" s="235"/>
      <c r="V4" s="235"/>
      <c r="W4" s="235"/>
      <c r="X4" s="235"/>
      <c r="Y4" s="235"/>
      <c r="Z4" s="235"/>
      <c r="AA4" s="235"/>
      <c r="AB4" s="235"/>
      <c r="AC4" s="235"/>
      <c r="AD4" s="235"/>
      <c r="AE4" s="235"/>
      <c r="AF4" s="235"/>
      <c r="AG4" s="235"/>
      <c r="AH4" s="235"/>
      <c r="AI4" s="235"/>
      <c r="AJ4" s="235"/>
      <c r="AK4" s="14"/>
      <c r="AL4" s="14"/>
      <c r="AM4" s="206" t="s">
        <v>363</v>
      </c>
      <c r="AN4" s="206"/>
      <c r="AO4" s="206"/>
      <c r="AP4" s="206"/>
      <c r="AQ4" s="206"/>
      <c r="AR4" s="206"/>
      <c r="AS4" s="206"/>
      <c r="AT4" s="206"/>
      <c r="AU4" s="206"/>
      <c r="AV4" s="206"/>
      <c r="AW4" s="206"/>
      <c r="AX4" s="249" t="s">
        <v>51</v>
      </c>
      <c r="AY4" s="249"/>
      <c r="AZ4" s="249"/>
      <c r="BA4" s="249"/>
      <c r="BB4" s="249"/>
      <c r="BC4" s="249"/>
      <c r="BD4" s="249"/>
      <c r="BE4" s="12"/>
      <c r="BG4" s="226" t="s">
        <v>145</v>
      </c>
      <c r="BH4" s="238" t="s">
        <v>14</v>
      </c>
      <c r="BI4" s="239"/>
      <c r="BJ4" s="240"/>
      <c r="BK4" s="236" t="s">
        <v>15</v>
      </c>
      <c r="BL4" s="201"/>
      <c r="BM4" s="201"/>
      <c r="BN4" s="201"/>
      <c r="BO4" s="201"/>
      <c r="BP4" s="201"/>
      <c r="BQ4" s="201"/>
      <c r="BR4" s="6"/>
      <c r="BS4" s="198" t="s">
        <v>17</v>
      </c>
      <c r="BT4" s="198"/>
      <c r="BU4" s="197" t="s">
        <v>358</v>
      </c>
      <c r="BV4" s="197"/>
      <c r="BW4" s="198" t="s">
        <v>18</v>
      </c>
      <c r="BX4" s="198"/>
      <c r="BY4" s="197" t="s">
        <v>78</v>
      </c>
      <c r="BZ4" s="197"/>
      <c r="CA4" s="16" t="s">
        <v>19</v>
      </c>
      <c r="CB4" s="197" t="s">
        <v>79</v>
      </c>
      <c r="CC4" s="197"/>
      <c r="CD4" s="16" t="s">
        <v>20</v>
      </c>
      <c r="CE4" s="6"/>
      <c r="CF4" s="6"/>
      <c r="CG4" s="6"/>
      <c r="CH4" s="6"/>
      <c r="CI4" s="6"/>
      <c r="CJ4" s="198" t="s">
        <v>80</v>
      </c>
      <c r="CK4" s="247"/>
      <c r="CL4" s="7"/>
      <c r="CM4" s="5"/>
      <c r="CN4" s="201" t="s">
        <v>17</v>
      </c>
      <c r="CO4" s="201"/>
      <c r="CP4" s="197" t="s">
        <v>356</v>
      </c>
      <c r="CQ4" s="197"/>
      <c r="CR4" s="197"/>
      <c r="CS4" s="197"/>
      <c r="CT4" s="197"/>
      <c r="CU4" s="197"/>
      <c r="CV4" s="197"/>
      <c r="CW4" s="198" t="s">
        <v>81</v>
      </c>
      <c r="CX4" s="198"/>
      <c r="CY4" s="201" t="s">
        <v>17</v>
      </c>
      <c r="CZ4" s="201"/>
      <c r="DA4" s="202" t="s">
        <v>357</v>
      </c>
      <c r="DB4" s="202"/>
      <c r="DC4" s="202"/>
      <c r="DD4" s="202"/>
      <c r="DE4" s="202"/>
      <c r="DF4" s="202"/>
      <c r="DG4" s="198" t="s">
        <v>82</v>
      </c>
      <c r="DH4" s="198"/>
      <c r="DI4" s="6"/>
      <c r="DJ4" s="7"/>
      <c r="DO4" s="195"/>
      <c r="DP4" s="195"/>
      <c r="DQ4" s="195"/>
    </row>
    <row r="5" spans="2:121" ht="13.9" customHeight="1">
      <c r="C5" s="5"/>
      <c r="D5" s="212" t="s">
        <v>134</v>
      </c>
      <c r="E5" s="212"/>
      <c r="F5" s="212"/>
      <c r="G5" s="212"/>
      <c r="H5" s="212"/>
      <c r="I5" s="212"/>
      <c r="J5" s="212"/>
      <c r="K5" s="212"/>
      <c r="L5" s="212"/>
      <c r="M5" s="212"/>
      <c r="N5" s="212"/>
      <c r="O5" s="212"/>
      <c r="P5" s="212"/>
      <c r="Q5" s="212"/>
      <c r="R5" s="212"/>
      <c r="S5" s="212"/>
      <c r="T5" s="212"/>
      <c r="U5" s="212"/>
      <c r="V5" s="212"/>
      <c r="W5" s="212"/>
      <c r="X5" s="212"/>
      <c r="Y5" s="212"/>
      <c r="Z5" s="212"/>
      <c r="AA5" s="7"/>
      <c r="AB5" s="5"/>
      <c r="AC5" s="212" t="s">
        <v>8</v>
      </c>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6"/>
      <c r="BE5" s="7"/>
      <c r="BG5" s="226"/>
      <c r="BH5" s="241"/>
      <c r="BI5" s="242"/>
      <c r="BJ5" s="243"/>
      <c r="BK5" s="17"/>
      <c r="CE5" s="1" t="s">
        <v>83</v>
      </c>
      <c r="CF5" s="204" t="s">
        <v>359</v>
      </c>
      <c r="CG5" s="204"/>
      <c r="CH5" s="2" t="s">
        <v>18</v>
      </c>
      <c r="CI5" s="254"/>
      <c r="CJ5" s="254"/>
      <c r="CK5" s="2" t="s">
        <v>19</v>
      </c>
      <c r="CL5" s="18"/>
      <c r="CM5" s="13"/>
      <c r="CN5" s="203" t="s">
        <v>56</v>
      </c>
      <c r="CO5" s="203"/>
      <c r="CP5" s="203"/>
      <c r="CQ5" s="203"/>
      <c r="CR5" s="203"/>
      <c r="CS5" s="200"/>
      <c r="CT5" s="200"/>
      <c r="CU5" s="15" t="s">
        <v>18</v>
      </c>
      <c r="CV5" s="200" t="s">
        <v>84</v>
      </c>
      <c r="CW5" s="200"/>
      <c r="CX5" s="15" t="s">
        <v>19</v>
      </c>
      <c r="CY5" s="14"/>
      <c r="CZ5" s="203" t="s">
        <v>57</v>
      </c>
      <c r="DA5" s="203"/>
      <c r="DB5" s="203"/>
      <c r="DC5" s="20" t="s">
        <v>85</v>
      </c>
      <c r="DD5" s="20" t="s">
        <v>86</v>
      </c>
      <c r="DE5" s="20" t="s">
        <v>87</v>
      </c>
      <c r="DF5" s="14"/>
      <c r="DG5" s="14"/>
      <c r="DH5" s="14"/>
      <c r="DI5" s="14"/>
      <c r="DJ5" s="12"/>
      <c r="DO5" s="195"/>
      <c r="DP5" s="195"/>
      <c r="DQ5" s="195"/>
    </row>
    <row r="6" spans="2:121" ht="13.9" customHeight="1">
      <c r="C6" s="13"/>
      <c r="D6" s="235" t="s">
        <v>7</v>
      </c>
      <c r="E6" s="235"/>
      <c r="F6" s="235"/>
      <c r="G6" s="235"/>
      <c r="H6" s="235"/>
      <c r="I6" s="235"/>
      <c r="J6" s="235"/>
      <c r="K6" s="235"/>
      <c r="L6" s="235"/>
      <c r="M6" s="235"/>
      <c r="N6" s="235"/>
      <c r="O6" s="235"/>
      <c r="P6" s="235"/>
      <c r="Q6" s="235"/>
      <c r="R6" s="235"/>
      <c r="S6" s="235"/>
      <c r="T6" s="235"/>
      <c r="U6" s="235"/>
      <c r="V6" s="235"/>
      <c r="W6" s="235"/>
      <c r="X6" s="235"/>
      <c r="Y6" s="235"/>
      <c r="Z6" s="235"/>
      <c r="AA6" s="12"/>
      <c r="AB6" s="13"/>
      <c r="AC6" s="235" t="s">
        <v>9</v>
      </c>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14"/>
      <c r="BE6" s="12"/>
      <c r="BG6" s="226"/>
      <c r="BH6" s="241"/>
      <c r="BI6" s="242"/>
      <c r="BJ6" s="243"/>
      <c r="BK6" s="219" t="s">
        <v>136</v>
      </c>
      <c r="BL6" s="203"/>
      <c r="BM6" s="203"/>
      <c r="BN6" s="203"/>
      <c r="BO6" s="203"/>
      <c r="BP6" s="203"/>
      <c r="BQ6" s="203"/>
      <c r="BS6" s="206" t="s">
        <v>21</v>
      </c>
      <c r="BT6" s="206"/>
      <c r="BU6" s="200" t="s">
        <v>88</v>
      </c>
      <c r="BV6" s="200"/>
      <c r="BW6" s="206" t="s">
        <v>18</v>
      </c>
      <c r="BX6" s="206"/>
      <c r="BY6" s="200" t="s">
        <v>89</v>
      </c>
      <c r="BZ6" s="200"/>
      <c r="CA6" s="2" t="s">
        <v>19</v>
      </c>
      <c r="CB6" s="200" t="s">
        <v>90</v>
      </c>
      <c r="CC6" s="200"/>
      <c r="CD6" s="2" t="s">
        <v>20</v>
      </c>
      <c r="CL6" s="18"/>
      <c r="CM6" s="5"/>
      <c r="CN6" s="201" t="s">
        <v>21</v>
      </c>
      <c r="CO6" s="201"/>
      <c r="CP6" s="197" t="s">
        <v>148</v>
      </c>
      <c r="CQ6" s="197"/>
      <c r="CR6" s="197"/>
      <c r="CS6" s="197"/>
      <c r="CT6" s="197"/>
      <c r="CU6" s="197"/>
      <c r="CV6" s="197"/>
      <c r="CW6" s="198" t="s">
        <v>81</v>
      </c>
      <c r="CX6" s="198"/>
      <c r="CY6" s="201" t="s">
        <v>21</v>
      </c>
      <c r="CZ6" s="201"/>
      <c r="DA6" s="202" t="s">
        <v>149</v>
      </c>
      <c r="DB6" s="202"/>
      <c r="DC6" s="202"/>
      <c r="DD6" s="202"/>
      <c r="DE6" s="202"/>
      <c r="DF6" s="202"/>
      <c r="DG6" s="198" t="s">
        <v>82</v>
      </c>
      <c r="DH6" s="198"/>
      <c r="DI6" s="6"/>
      <c r="DJ6" s="7"/>
    </row>
    <row r="7" spans="2:121" ht="13.9" customHeight="1">
      <c r="BG7" s="226"/>
      <c r="BH7" s="241"/>
      <c r="BI7" s="242"/>
      <c r="BJ7" s="243"/>
      <c r="BK7" s="45" t="s">
        <v>146</v>
      </c>
      <c r="BL7" s="220" t="s">
        <v>48</v>
      </c>
      <c r="BM7" s="220"/>
      <c r="BN7" s="220"/>
      <c r="BO7" s="220"/>
      <c r="BP7" s="220"/>
      <c r="BQ7" s="220"/>
      <c r="BR7" s="220"/>
      <c r="BS7" s="220"/>
      <c r="BT7" s="220"/>
      <c r="BU7" s="220"/>
      <c r="BV7" s="220"/>
      <c r="BW7" s="220"/>
      <c r="BX7" s="220"/>
      <c r="BY7" s="220"/>
      <c r="BZ7" s="220"/>
      <c r="CA7" s="220"/>
      <c r="CB7" s="220"/>
      <c r="CC7" s="196" t="s">
        <v>85</v>
      </c>
      <c r="CD7" s="196"/>
      <c r="CE7" s="196"/>
      <c r="CF7" s="22" t="s">
        <v>18</v>
      </c>
      <c r="CG7" s="196" t="s">
        <v>137</v>
      </c>
      <c r="CH7" s="196"/>
      <c r="CI7" s="196"/>
      <c r="CJ7" s="196"/>
      <c r="CK7" s="22" t="s">
        <v>19</v>
      </c>
      <c r="CL7" s="10"/>
      <c r="CM7" s="13"/>
      <c r="CN7" s="203" t="s">
        <v>56</v>
      </c>
      <c r="CO7" s="203"/>
      <c r="CP7" s="203"/>
      <c r="CQ7" s="203"/>
      <c r="CR7" s="203"/>
      <c r="CS7" s="200" t="s">
        <v>85</v>
      </c>
      <c r="CT7" s="200"/>
      <c r="CU7" s="15" t="s">
        <v>18</v>
      </c>
      <c r="CV7" s="200" t="s">
        <v>91</v>
      </c>
      <c r="CW7" s="200"/>
      <c r="CX7" s="15" t="s">
        <v>19</v>
      </c>
      <c r="CY7" s="14"/>
      <c r="CZ7" s="203" t="s">
        <v>57</v>
      </c>
      <c r="DA7" s="203"/>
      <c r="DB7" s="203"/>
      <c r="DC7" s="20" t="s">
        <v>87</v>
      </c>
      <c r="DD7" s="20" t="s">
        <v>86</v>
      </c>
      <c r="DE7" s="20" t="s">
        <v>87</v>
      </c>
      <c r="DF7" s="14"/>
      <c r="DG7" s="14"/>
      <c r="DH7" s="14"/>
      <c r="DI7" s="14"/>
      <c r="DJ7" s="12"/>
    </row>
    <row r="8" spans="2:121" ht="13.9" customHeight="1">
      <c r="C8" s="1" t="s">
        <v>2</v>
      </c>
      <c r="BG8" s="226"/>
      <c r="BH8" s="244"/>
      <c r="BI8" s="245"/>
      <c r="BJ8" s="246"/>
      <c r="BK8" s="21"/>
      <c r="BL8" s="220" t="s">
        <v>49</v>
      </c>
      <c r="BM8" s="220"/>
      <c r="BN8" s="220"/>
      <c r="BO8" s="220"/>
      <c r="BP8" s="220"/>
      <c r="BQ8" s="220"/>
      <c r="BR8" s="220"/>
      <c r="BS8" s="220"/>
      <c r="BT8" s="220"/>
      <c r="BU8" s="220"/>
      <c r="BV8" s="220"/>
      <c r="BW8" s="220"/>
      <c r="BX8" s="220"/>
      <c r="BY8" s="220"/>
      <c r="BZ8" s="220"/>
      <c r="CA8" s="220"/>
      <c r="CB8" s="220"/>
      <c r="CC8" s="196" t="s">
        <v>88</v>
      </c>
      <c r="CD8" s="196"/>
      <c r="CE8" s="196"/>
      <c r="CF8" s="22" t="s">
        <v>18</v>
      </c>
      <c r="CG8" s="196" t="s">
        <v>138</v>
      </c>
      <c r="CH8" s="196"/>
      <c r="CI8" s="196"/>
      <c r="CJ8" s="196"/>
      <c r="CK8" s="22" t="s">
        <v>19</v>
      </c>
      <c r="CL8" s="9"/>
      <c r="CM8" s="5"/>
      <c r="CN8" s="6"/>
      <c r="CO8" s="6"/>
      <c r="CP8" s="6"/>
      <c r="CQ8" s="6"/>
      <c r="CR8" s="6"/>
      <c r="CS8" s="6"/>
      <c r="CT8" s="6"/>
      <c r="CU8" s="6"/>
      <c r="CV8" s="6"/>
      <c r="CW8" s="6"/>
      <c r="CX8" s="6"/>
      <c r="CY8" s="6"/>
      <c r="CZ8" s="6"/>
      <c r="DA8" s="6"/>
      <c r="DB8" s="6"/>
      <c r="DC8" s="6"/>
      <c r="DD8" s="6"/>
      <c r="DE8" s="6"/>
      <c r="DF8" s="6"/>
      <c r="DG8" s="6"/>
      <c r="DH8" s="6"/>
      <c r="DI8" s="6"/>
      <c r="DJ8" s="7"/>
    </row>
    <row r="9" spans="2:121" ht="13.9" customHeight="1">
      <c r="B9" s="226" t="s">
        <v>127</v>
      </c>
      <c r="C9" s="3"/>
      <c r="D9" s="207" t="s">
        <v>3</v>
      </c>
      <c r="E9" s="207"/>
      <c r="F9" s="207"/>
      <c r="G9" s="207"/>
      <c r="H9" s="207"/>
      <c r="I9" s="207"/>
      <c r="J9" s="4"/>
      <c r="K9" s="5"/>
      <c r="L9" s="6"/>
      <c r="M9" s="211" t="s">
        <v>367</v>
      </c>
      <c r="N9" s="211"/>
      <c r="O9" s="211"/>
      <c r="P9" s="211"/>
      <c r="Q9" s="211"/>
      <c r="R9" s="211"/>
      <c r="S9" s="211"/>
      <c r="T9" s="211"/>
      <c r="U9" s="16" t="s">
        <v>42</v>
      </c>
      <c r="V9" s="6" t="s">
        <v>93</v>
      </c>
      <c r="W9" s="212" t="s">
        <v>55</v>
      </c>
      <c r="X9" s="212"/>
      <c r="Y9" s="212"/>
      <c r="Z9" s="212"/>
      <c r="AA9" s="212"/>
      <c r="AB9" s="212"/>
      <c r="AC9" s="212"/>
      <c r="AD9" s="212"/>
      <c r="AE9" s="212"/>
      <c r="AF9" s="212"/>
      <c r="AG9" s="197" t="s">
        <v>87</v>
      </c>
      <c r="AH9" s="213"/>
      <c r="AI9" s="213"/>
      <c r="AJ9" s="213"/>
      <c r="AK9" s="213"/>
      <c r="AL9" s="213"/>
      <c r="AM9" s="198" t="s">
        <v>43</v>
      </c>
      <c r="AN9" s="198"/>
      <c r="AO9" s="197" t="s">
        <v>94</v>
      </c>
      <c r="AP9" s="197"/>
      <c r="AQ9" s="197"/>
      <c r="AR9" s="197"/>
      <c r="AS9" s="198" t="s">
        <v>44</v>
      </c>
      <c r="AT9" s="198"/>
      <c r="AU9" s="197" t="s">
        <v>365</v>
      </c>
      <c r="AV9" s="197"/>
      <c r="AW9" s="197"/>
      <c r="AX9" s="197"/>
      <c r="AY9" s="197"/>
      <c r="AZ9" s="197"/>
      <c r="BA9" s="197"/>
      <c r="BB9" s="197"/>
      <c r="BC9" s="197"/>
      <c r="BD9" s="16" t="s">
        <v>42</v>
      </c>
      <c r="BE9" s="7"/>
      <c r="BG9" s="250" t="s">
        <v>147</v>
      </c>
      <c r="BH9" s="5"/>
      <c r="BI9" s="207" t="s">
        <v>23</v>
      </c>
      <c r="BJ9" s="207"/>
      <c r="BK9" s="207"/>
      <c r="BL9" s="207"/>
      <c r="BM9" s="207"/>
      <c r="BN9" s="207"/>
      <c r="BO9" s="7"/>
      <c r="BP9" s="6"/>
      <c r="BQ9" s="201" t="s">
        <v>24</v>
      </c>
      <c r="BR9" s="201"/>
      <c r="BS9" s="201"/>
      <c r="BT9" s="201"/>
      <c r="BU9" s="201"/>
      <c r="BV9" s="16" t="s">
        <v>25</v>
      </c>
      <c r="BW9" s="211" t="s">
        <v>89</v>
      </c>
      <c r="BX9" s="211"/>
      <c r="BY9" s="211"/>
      <c r="BZ9" s="211"/>
      <c r="CA9" s="211"/>
      <c r="CB9" s="16" t="s">
        <v>26</v>
      </c>
      <c r="CC9" s="6"/>
      <c r="CD9" s="6"/>
      <c r="CE9" s="6"/>
      <c r="CF9" s="6"/>
      <c r="CG9" s="6"/>
      <c r="CH9" s="6"/>
      <c r="CI9" s="6"/>
      <c r="CJ9" s="6"/>
      <c r="CK9" s="6"/>
      <c r="CL9" s="7"/>
      <c r="CM9" s="13"/>
      <c r="CN9" s="14"/>
      <c r="CO9" s="14"/>
      <c r="CP9" s="14"/>
      <c r="CQ9" s="14"/>
      <c r="CR9" s="14"/>
      <c r="CS9" s="14"/>
      <c r="CT9" s="14"/>
      <c r="CU9" s="14"/>
      <c r="CV9" s="14"/>
      <c r="CW9" s="14"/>
      <c r="CX9" s="14"/>
      <c r="CY9" s="14"/>
      <c r="CZ9" s="14"/>
      <c r="DA9" s="14"/>
      <c r="DB9" s="14"/>
      <c r="DC9" s="14"/>
      <c r="DD9" s="14"/>
      <c r="DE9" s="14"/>
      <c r="DF9" s="14"/>
      <c r="DG9" s="14"/>
      <c r="DH9" s="14"/>
      <c r="DI9" s="14"/>
      <c r="DJ9" s="12"/>
    </row>
    <row r="10" spans="2:121" ht="13.9" customHeight="1">
      <c r="B10" s="226"/>
      <c r="C10" s="11"/>
      <c r="D10" s="224" t="s">
        <v>10</v>
      </c>
      <c r="E10" s="224"/>
      <c r="F10" s="224"/>
      <c r="G10" s="224"/>
      <c r="H10" s="224"/>
      <c r="I10" s="224"/>
      <c r="J10" s="12"/>
      <c r="K10" s="13"/>
      <c r="L10" s="14"/>
      <c r="M10" s="14"/>
      <c r="N10" s="14"/>
      <c r="O10" s="14"/>
      <c r="P10" s="203" t="s">
        <v>45</v>
      </c>
      <c r="Q10" s="203"/>
      <c r="R10" s="203"/>
      <c r="S10" s="203"/>
      <c r="T10" s="203"/>
      <c r="U10" s="203"/>
      <c r="V10" s="200" t="s">
        <v>366</v>
      </c>
      <c r="W10" s="200"/>
      <c r="X10" s="200"/>
      <c r="Y10" s="200"/>
      <c r="Z10" s="200"/>
      <c r="AA10" s="200"/>
      <c r="AB10" s="200"/>
      <c r="AC10" s="15"/>
      <c r="AD10" s="15"/>
      <c r="AE10" s="14"/>
      <c r="AF10" s="203"/>
      <c r="AG10" s="203"/>
      <c r="AH10" s="203"/>
      <c r="AI10" s="203"/>
      <c r="AJ10" s="203"/>
      <c r="AK10" s="203"/>
      <c r="AL10" s="200"/>
      <c r="AM10" s="200"/>
      <c r="AN10" s="200"/>
      <c r="AO10" s="200"/>
      <c r="AP10" s="200"/>
      <c r="AQ10" s="200"/>
      <c r="AR10" s="200"/>
      <c r="AS10" s="15"/>
      <c r="AT10" s="14" t="s">
        <v>96</v>
      </c>
      <c r="AU10" s="14" t="s">
        <v>97</v>
      </c>
      <c r="AV10" s="215" t="s">
        <v>364</v>
      </c>
      <c r="AW10" s="215"/>
      <c r="AX10" s="215"/>
      <c r="AY10" s="215"/>
      <c r="AZ10" s="215"/>
      <c r="BA10" s="215"/>
      <c r="BB10" s="206" t="s">
        <v>47</v>
      </c>
      <c r="BC10" s="206"/>
      <c r="BD10" s="14" t="s">
        <v>98</v>
      </c>
      <c r="BE10" s="12"/>
      <c r="BG10" s="250"/>
      <c r="BH10" s="23"/>
      <c r="BI10" s="218"/>
      <c r="BJ10" s="218"/>
      <c r="BK10" s="218"/>
      <c r="BL10" s="218"/>
      <c r="BM10" s="218"/>
      <c r="BN10" s="218"/>
      <c r="BO10" s="18"/>
      <c r="BQ10" s="222" t="s">
        <v>13</v>
      </c>
      <c r="BR10" s="222"/>
      <c r="BS10" s="222"/>
      <c r="BT10" s="222"/>
      <c r="BU10" s="222"/>
      <c r="BV10" s="199" t="s">
        <v>88</v>
      </c>
      <c r="BW10" s="199"/>
      <c r="BX10" s="199"/>
      <c r="BY10" s="199"/>
      <c r="BZ10" s="199"/>
      <c r="CA10" s="223" t="s">
        <v>18</v>
      </c>
      <c r="CB10" s="223"/>
      <c r="CC10" s="227" t="s">
        <v>27</v>
      </c>
      <c r="CD10" s="227"/>
      <c r="CE10" s="227"/>
      <c r="CF10" s="227"/>
      <c r="CG10" s="227"/>
      <c r="CH10" s="227"/>
      <c r="CI10" s="227"/>
      <c r="CJ10" s="227"/>
      <c r="CK10" s="227"/>
      <c r="CL10" s="228"/>
      <c r="CM10" s="5"/>
      <c r="CN10" s="6"/>
      <c r="CO10" s="6"/>
      <c r="CP10" s="6"/>
      <c r="CQ10" s="6"/>
      <c r="CR10" s="6"/>
      <c r="CS10" s="6"/>
      <c r="CT10" s="6"/>
      <c r="CU10" s="6"/>
      <c r="CV10" s="6"/>
      <c r="CW10" s="6"/>
      <c r="CX10" s="6"/>
      <c r="CY10" s="6"/>
      <c r="CZ10" s="6"/>
      <c r="DA10" s="6"/>
      <c r="DB10" s="6"/>
      <c r="DC10" s="6"/>
      <c r="DD10" s="6"/>
      <c r="DE10" s="6"/>
      <c r="DF10" s="6"/>
      <c r="DG10" s="6"/>
      <c r="DH10" s="6"/>
      <c r="DI10" s="6"/>
      <c r="DJ10" s="7"/>
    </row>
    <row r="11" spans="2:121" ht="13.9" customHeight="1">
      <c r="B11" s="226" t="s">
        <v>128</v>
      </c>
      <c r="C11" s="3"/>
      <c r="D11" s="207" t="s">
        <v>11</v>
      </c>
      <c r="E11" s="207"/>
      <c r="F11" s="207"/>
      <c r="G11" s="207"/>
      <c r="H11" s="207"/>
      <c r="I11" s="207"/>
      <c r="J11" s="4"/>
      <c r="K11" s="5"/>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7"/>
      <c r="BG11" s="250"/>
      <c r="BH11" s="23"/>
      <c r="BI11" s="218"/>
      <c r="BJ11" s="218"/>
      <c r="BK11" s="218"/>
      <c r="BL11" s="218"/>
      <c r="BM11" s="218"/>
      <c r="BN11" s="218"/>
      <c r="BO11" s="18"/>
      <c r="CL11" s="18"/>
      <c r="CM11" s="13"/>
      <c r="CN11" s="14"/>
      <c r="CO11" s="14"/>
      <c r="CP11" s="14"/>
      <c r="CQ11" s="14"/>
      <c r="CR11" s="14"/>
      <c r="CS11" s="14"/>
      <c r="CT11" s="14"/>
      <c r="CU11" s="14"/>
      <c r="CV11" s="14"/>
      <c r="CW11" s="14"/>
      <c r="CX11" s="14"/>
      <c r="CY11" s="14"/>
      <c r="CZ11" s="14"/>
      <c r="DA11" s="14"/>
      <c r="DB11" s="14"/>
      <c r="DC11" s="14"/>
      <c r="DD11" s="14"/>
      <c r="DE11" s="14"/>
      <c r="DF11" s="14"/>
      <c r="DG11" s="14"/>
      <c r="DH11" s="14"/>
      <c r="DI11" s="14"/>
      <c r="DJ11" s="12"/>
    </row>
    <row r="12" spans="2:121" ht="13.9" customHeight="1">
      <c r="B12" s="226"/>
      <c r="C12" s="11"/>
      <c r="D12" s="224" t="s">
        <v>10</v>
      </c>
      <c r="E12" s="224"/>
      <c r="F12" s="224"/>
      <c r="G12" s="224"/>
      <c r="H12" s="224"/>
      <c r="I12" s="224"/>
      <c r="J12" s="12"/>
      <c r="K12" s="13"/>
      <c r="L12" s="14"/>
      <c r="M12" s="200" t="str">
        <f>M9</f>
        <v>４２５，１５２</v>
      </c>
      <c r="N12" s="214"/>
      <c r="O12" s="214"/>
      <c r="P12" s="214"/>
      <c r="Q12" s="214"/>
      <c r="R12" s="214"/>
      <c r="S12" s="214"/>
      <c r="T12" s="214"/>
      <c r="U12" s="15" t="s">
        <v>99</v>
      </c>
      <c r="V12" s="14" t="s">
        <v>100</v>
      </c>
      <c r="W12" s="200" t="s">
        <v>101</v>
      </c>
      <c r="X12" s="200"/>
      <c r="Y12" s="200"/>
      <c r="Z12" s="200"/>
      <c r="AA12" s="15" t="s">
        <v>102</v>
      </c>
      <c r="AB12" s="200" t="s">
        <v>103</v>
      </c>
      <c r="AC12" s="200"/>
      <c r="AD12" s="200"/>
      <c r="AE12" s="200"/>
      <c r="AF12" s="200"/>
      <c r="AG12" s="15" t="s">
        <v>99</v>
      </c>
      <c r="AH12" s="14" t="s">
        <v>93</v>
      </c>
      <c r="AI12" s="215" t="s">
        <v>104</v>
      </c>
      <c r="AJ12" s="215"/>
      <c r="AK12" s="206" t="s">
        <v>105</v>
      </c>
      <c r="AL12" s="206"/>
      <c r="AM12" s="215" t="s">
        <v>106</v>
      </c>
      <c r="AN12" s="215"/>
      <c r="AO12" s="14" t="s">
        <v>107</v>
      </c>
      <c r="AP12" s="14" t="s">
        <v>108</v>
      </c>
      <c r="AQ12" s="15" t="s">
        <v>109</v>
      </c>
      <c r="AR12" s="200" t="s">
        <v>368</v>
      </c>
      <c r="AS12" s="200"/>
      <c r="AT12" s="200"/>
      <c r="AU12" s="200"/>
      <c r="AV12" s="200"/>
      <c r="AW12" s="200"/>
      <c r="AX12" s="200"/>
      <c r="AY12" s="200"/>
      <c r="AZ12" s="200"/>
      <c r="BA12" s="200"/>
      <c r="BB12" s="200"/>
      <c r="BC12" s="200"/>
      <c r="BD12" s="15" t="s">
        <v>42</v>
      </c>
      <c r="BE12" s="12"/>
      <c r="BG12" s="250"/>
      <c r="BH12" s="23"/>
      <c r="BI12" s="218"/>
      <c r="BJ12" s="218"/>
      <c r="BK12" s="218"/>
      <c r="BL12" s="218"/>
      <c r="BM12" s="218"/>
      <c r="BN12" s="218"/>
      <c r="BO12" s="18"/>
      <c r="BQ12" s="222" t="s">
        <v>23</v>
      </c>
      <c r="BR12" s="222"/>
      <c r="BS12" s="222"/>
      <c r="BT12" s="222"/>
      <c r="BU12" s="222"/>
      <c r="BV12" s="204" t="s">
        <v>360</v>
      </c>
      <c r="BW12" s="204"/>
      <c r="BX12" s="204"/>
      <c r="BY12" s="204"/>
      <c r="BZ12" s="204"/>
      <c r="CA12" s="204"/>
      <c r="CB12" s="204"/>
      <c r="CC12" s="204"/>
      <c r="CJ12" s="223" t="s">
        <v>110</v>
      </c>
      <c r="CK12" s="248"/>
      <c r="CL12" s="18"/>
      <c r="CM12" s="5"/>
      <c r="CN12" s="6"/>
      <c r="CO12" s="6"/>
      <c r="CP12" s="6"/>
      <c r="CQ12" s="6"/>
      <c r="CR12" s="6"/>
      <c r="CS12" s="6"/>
      <c r="CT12" s="6"/>
      <c r="CU12" s="6"/>
      <c r="CV12" s="6"/>
      <c r="CW12" s="6"/>
      <c r="CX12" s="6"/>
      <c r="CY12" s="6"/>
      <c r="CZ12" s="6"/>
      <c r="DA12" s="6"/>
      <c r="DB12" s="6"/>
      <c r="DC12" s="6"/>
      <c r="DD12" s="6"/>
      <c r="DE12" s="6"/>
      <c r="DF12" s="6"/>
      <c r="DG12" s="6"/>
      <c r="DH12" s="6"/>
      <c r="DI12" s="6"/>
      <c r="DJ12" s="7"/>
    </row>
    <row r="13" spans="2:121" ht="13.9" customHeight="1">
      <c r="C13" s="11"/>
      <c r="D13" s="224" t="s">
        <v>12</v>
      </c>
      <c r="E13" s="224"/>
      <c r="F13" s="224"/>
      <c r="G13" s="224"/>
      <c r="H13" s="224"/>
      <c r="I13" s="224"/>
      <c r="J13" s="12"/>
      <c r="K13" s="8"/>
      <c r="L13" s="9"/>
      <c r="M13" s="9"/>
      <c r="N13" s="221" t="s">
        <v>74</v>
      </c>
      <c r="O13" s="221"/>
      <c r="P13" s="221"/>
      <c r="Q13" s="221"/>
      <c r="R13" s="221"/>
      <c r="S13" s="221"/>
      <c r="T13" s="221"/>
      <c r="U13" s="221"/>
      <c r="V13" s="221"/>
      <c r="W13" s="221"/>
      <c r="X13" s="221"/>
      <c r="Y13" s="221"/>
      <c r="Z13" s="221"/>
      <c r="AA13" s="221"/>
      <c r="AB13" s="221"/>
      <c r="AC13" s="221"/>
      <c r="AD13" s="221"/>
      <c r="AE13" s="221"/>
      <c r="AF13" s="221"/>
      <c r="AG13" s="10"/>
      <c r="AH13" s="8"/>
      <c r="AI13" s="9"/>
      <c r="AJ13" s="216" t="s">
        <v>22</v>
      </c>
      <c r="AK13" s="216"/>
      <c r="AL13" s="216"/>
      <c r="AM13" s="216"/>
      <c r="AN13" s="216"/>
      <c r="AO13" s="216"/>
      <c r="AP13" s="216"/>
      <c r="AQ13" s="216"/>
      <c r="AR13" s="216"/>
      <c r="AS13" s="216"/>
      <c r="AT13" s="216"/>
      <c r="AU13" s="216"/>
      <c r="AV13" s="216"/>
      <c r="AW13" s="216"/>
      <c r="AX13" s="216"/>
      <c r="AY13" s="216"/>
      <c r="AZ13" s="216"/>
      <c r="BA13" s="216"/>
      <c r="BB13" s="216"/>
      <c r="BC13" s="9"/>
      <c r="BD13" s="9"/>
      <c r="BE13" s="10"/>
      <c r="BG13" s="250"/>
      <c r="BH13" s="13"/>
      <c r="BI13" s="237"/>
      <c r="BJ13" s="237"/>
      <c r="BK13" s="237"/>
      <c r="BL13" s="237"/>
      <c r="BM13" s="237"/>
      <c r="BN13" s="237"/>
      <c r="BO13" s="12"/>
      <c r="BP13" s="14"/>
      <c r="BQ13" s="14"/>
      <c r="BR13" s="14"/>
      <c r="BS13" s="14"/>
      <c r="BT13" s="14"/>
      <c r="BU13" s="14"/>
      <c r="BV13" s="14"/>
      <c r="BW13" s="14"/>
      <c r="BX13" s="14"/>
      <c r="BY13" s="14"/>
      <c r="BZ13" s="14"/>
      <c r="CA13" s="14"/>
      <c r="CB13" s="14"/>
      <c r="CC13" s="14"/>
      <c r="CD13" s="14"/>
      <c r="CE13" s="14"/>
      <c r="CF13" s="14"/>
      <c r="CG13" s="14"/>
      <c r="CH13" s="14"/>
      <c r="CI13" s="14"/>
      <c r="CJ13" s="14"/>
      <c r="CK13" s="14"/>
      <c r="CL13" s="12"/>
      <c r="CM13" s="13"/>
      <c r="CN13" s="14"/>
      <c r="CO13" s="14"/>
      <c r="CP13" s="14"/>
      <c r="CQ13" s="14"/>
      <c r="CR13" s="14"/>
      <c r="CS13" s="14"/>
      <c r="CT13" s="14"/>
      <c r="CU13" s="14"/>
      <c r="CV13" s="14"/>
      <c r="CW13" s="14"/>
      <c r="CX13" s="14"/>
      <c r="CY13" s="14"/>
      <c r="CZ13" s="14"/>
      <c r="DA13" s="14"/>
      <c r="DB13" s="14"/>
      <c r="DC13" s="14"/>
      <c r="DD13" s="14"/>
      <c r="DE13" s="14"/>
      <c r="DF13" s="14"/>
      <c r="DG13" s="14"/>
      <c r="DH13" s="14"/>
      <c r="DI13" s="14"/>
      <c r="DJ13" s="12"/>
    </row>
    <row r="14" spans="2:121" ht="13.9" customHeight="1">
      <c r="B14" s="226" t="s">
        <v>129</v>
      </c>
      <c r="C14" s="238" t="s">
        <v>14</v>
      </c>
      <c r="D14" s="239"/>
      <c r="E14" s="240"/>
      <c r="F14" s="236" t="s">
        <v>15</v>
      </c>
      <c r="G14" s="201"/>
      <c r="H14" s="201"/>
      <c r="I14" s="201"/>
      <c r="J14" s="201"/>
      <c r="K14" s="201"/>
      <c r="L14" s="201"/>
      <c r="M14" s="6"/>
      <c r="N14" s="198" t="s">
        <v>17</v>
      </c>
      <c r="O14" s="198"/>
      <c r="P14" s="197" t="s">
        <v>369</v>
      </c>
      <c r="Q14" s="197"/>
      <c r="R14" s="198" t="s">
        <v>18</v>
      </c>
      <c r="S14" s="198"/>
      <c r="T14" s="197" t="s">
        <v>78</v>
      </c>
      <c r="U14" s="197"/>
      <c r="V14" s="16" t="s">
        <v>19</v>
      </c>
      <c r="W14" s="197" t="s">
        <v>85</v>
      </c>
      <c r="X14" s="197"/>
      <c r="Y14" s="16" t="s">
        <v>20</v>
      </c>
      <c r="Z14" s="6"/>
      <c r="AA14" s="6"/>
      <c r="AB14" s="6"/>
      <c r="AC14" s="6"/>
      <c r="AD14" s="6"/>
      <c r="AE14" s="6"/>
      <c r="AF14" s="16" t="s">
        <v>111</v>
      </c>
      <c r="AG14" s="7"/>
      <c r="AH14" s="5"/>
      <c r="AI14" s="201" t="s">
        <v>21</v>
      </c>
      <c r="AJ14" s="201"/>
      <c r="AK14" s="197" t="s">
        <v>371</v>
      </c>
      <c r="AL14" s="197"/>
      <c r="AM14" s="197"/>
      <c r="AN14" s="197"/>
      <c r="AO14" s="197"/>
      <c r="AP14" s="197"/>
      <c r="AQ14" s="197"/>
      <c r="AR14" s="198" t="s">
        <v>81</v>
      </c>
      <c r="AS14" s="198"/>
      <c r="AT14" s="201" t="s">
        <v>21</v>
      </c>
      <c r="AU14" s="201"/>
      <c r="AV14" s="202" t="s">
        <v>372</v>
      </c>
      <c r="AW14" s="202"/>
      <c r="AX14" s="202"/>
      <c r="AY14" s="202"/>
      <c r="AZ14" s="202"/>
      <c r="BA14" s="202"/>
      <c r="BB14" s="198" t="s">
        <v>82</v>
      </c>
      <c r="BC14" s="198"/>
      <c r="BD14" s="6"/>
      <c r="BE14" s="7"/>
      <c r="BG14" s="226" t="s">
        <v>126</v>
      </c>
      <c r="BH14" s="3"/>
      <c r="BI14" s="207" t="s">
        <v>3</v>
      </c>
      <c r="BJ14" s="207"/>
      <c r="BK14" s="207"/>
      <c r="BL14" s="207"/>
      <c r="BM14" s="207"/>
      <c r="BN14" s="207"/>
      <c r="BO14" s="4"/>
      <c r="BP14" s="5"/>
      <c r="BQ14" s="6"/>
      <c r="BR14" s="211" t="s">
        <v>112</v>
      </c>
      <c r="BS14" s="211"/>
      <c r="BT14" s="211"/>
      <c r="BU14" s="211"/>
      <c r="BV14" s="211"/>
      <c r="BW14" s="211"/>
      <c r="BX14" s="211"/>
      <c r="BY14" s="211"/>
      <c r="BZ14" s="16" t="s">
        <v>42</v>
      </c>
      <c r="CA14" s="6" t="s">
        <v>93</v>
      </c>
      <c r="CB14" s="212" t="s">
        <v>55</v>
      </c>
      <c r="CC14" s="212"/>
      <c r="CD14" s="212"/>
      <c r="CE14" s="212"/>
      <c r="CF14" s="212"/>
      <c r="CG14" s="212"/>
      <c r="CH14" s="212"/>
      <c r="CI14" s="212"/>
      <c r="CJ14" s="212"/>
      <c r="CK14" s="212"/>
      <c r="CL14" s="197" t="s">
        <v>87</v>
      </c>
      <c r="CM14" s="213"/>
      <c r="CN14" s="213"/>
      <c r="CO14" s="213"/>
      <c r="CP14" s="213"/>
      <c r="CQ14" s="213"/>
      <c r="CR14" s="198" t="s">
        <v>43</v>
      </c>
      <c r="CS14" s="198"/>
      <c r="CT14" s="197" t="s">
        <v>113</v>
      </c>
      <c r="CU14" s="197"/>
      <c r="CV14" s="197"/>
      <c r="CW14" s="197"/>
      <c r="CX14" s="198" t="s">
        <v>44</v>
      </c>
      <c r="CY14" s="198"/>
      <c r="CZ14" s="197" t="s">
        <v>114</v>
      </c>
      <c r="DA14" s="197"/>
      <c r="DB14" s="197"/>
      <c r="DC14" s="197"/>
      <c r="DD14" s="197"/>
      <c r="DE14" s="197"/>
      <c r="DF14" s="197"/>
      <c r="DG14" s="197"/>
      <c r="DH14" s="197"/>
      <c r="DI14" s="16" t="s">
        <v>42</v>
      </c>
      <c r="DJ14" s="7"/>
    </row>
    <row r="15" spans="2:121" ht="13.9" customHeight="1">
      <c r="B15" s="226"/>
      <c r="C15" s="241"/>
      <c r="D15" s="242"/>
      <c r="E15" s="243"/>
      <c r="F15" s="17"/>
      <c r="Z15" s="1" t="s">
        <v>83</v>
      </c>
      <c r="AA15" s="204" t="s">
        <v>115</v>
      </c>
      <c r="AB15" s="204"/>
      <c r="AC15" s="2" t="s">
        <v>18</v>
      </c>
      <c r="AD15" s="254"/>
      <c r="AE15" s="254"/>
      <c r="AF15" s="2" t="s">
        <v>19</v>
      </c>
      <c r="AG15" s="18"/>
      <c r="AH15" s="13"/>
      <c r="AI15" s="203" t="s">
        <v>135</v>
      </c>
      <c r="AJ15" s="203"/>
      <c r="AK15" s="203"/>
      <c r="AL15" s="203"/>
      <c r="AM15" s="203"/>
      <c r="AN15" s="200"/>
      <c r="AO15" s="200"/>
      <c r="AP15" s="15" t="s">
        <v>18</v>
      </c>
      <c r="AQ15" s="200" t="s">
        <v>89</v>
      </c>
      <c r="AR15" s="200"/>
      <c r="AS15" s="15" t="s">
        <v>19</v>
      </c>
      <c r="AT15" s="14"/>
      <c r="AU15" s="203" t="s">
        <v>57</v>
      </c>
      <c r="AV15" s="203"/>
      <c r="AW15" s="203"/>
      <c r="AX15" s="20" t="s">
        <v>85</v>
      </c>
      <c r="AY15" s="20" t="s">
        <v>86</v>
      </c>
      <c r="AZ15" s="20" t="s">
        <v>89</v>
      </c>
      <c r="BA15" s="14"/>
      <c r="BB15" s="14"/>
      <c r="BC15" s="14"/>
      <c r="BD15" s="14"/>
      <c r="BE15" s="12"/>
      <c r="BG15" s="226"/>
      <c r="BH15" s="11"/>
      <c r="BI15" s="224" t="s">
        <v>10</v>
      </c>
      <c r="BJ15" s="224"/>
      <c r="BK15" s="224"/>
      <c r="BL15" s="224"/>
      <c r="BM15" s="224"/>
      <c r="BN15" s="224"/>
      <c r="BO15" s="12"/>
      <c r="BP15" s="13"/>
      <c r="BQ15" s="14"/>
      <c r="BR15" s="14"/>
      <c r="BS15" s="14"/>
      <c r="BT15" s="14"/>
      <c r="BU15" s="14"/>
      <c r="BV15" s="14"/>
      <c r="BW15" s="14"/>
      <c r="BX15" s="14"/>
      <c r="BY15" s="14"/>
      <c r="BZ15" s="14"/>
      <c r="CA15" s="14"/>
      <c r="CB15" s="14"/>
      <c r="CC15" s="14"/>
      <c r="CD15" s="14"/>
      <c r="CE15" s="14"/>
      <c r="CF15" s="203" t="s">
        <v>45</v>
      </c>
      <c r="CG15" s="203"/>
      <c r="CH15" s="203"/>
      <c r="CI15" s="203"/>
      <c r="CJ15" s="203"/>
      <c r="CK15" s="203"/>
      <c r="CL15" s="200" t="s">
        <v>116</v>
      </c>
      <c r="CM15" s="200"/>
      <c r="CN15" s="200"/>
      <c r="CO15" s="200"/>
      <c r="CP15" s="200"/>
      <c r="CQ15" s="200"/>
      <c r="CR15" s="200"/>
      <c r="CS15" s="15" t="s">
        <v>42</v>
      </c>
      <c r="CT15" s="15"/>
      <c r="CU15" s="14"/>
      <c r="CV15" s="203" t="s">
        <v>46</v>
      </c>
      <c r="CW15" s="203"/>
      <c r="CX15" s="203"/>
      <c r="CY15" s="203"/>
      <c r="CZ15" s="203"/>
      <c r="DA15" s="203"/>
      <c r="DB15" s="200"/>
      <c r="DC15" s="200"/>
      <c r="DD15" s="200"/>
      <c r="DE15" s="200"/>
      <c r="DF15" s="200"/>
      <c r="DG15" s="200"/>
      <c r="DH15" s="200"/>
      <c r="DI15" s="15" t="s">
        <v>42</v>
      </c>
      <c r="DJ15" s="12" t="s">
        <v>107</v>
      </c>
    </row>
    <row r="16" spans="2:121" ht="13.9" customHeight="1">
      <c r="B16" s="226"/>
      <c r="C16" s="241"/>
      <c r="D16" s="242"/>
      <c r="E16" s="243"/>
      <c r="F16" s="219" t="s">
        <v>16</v>
      </c>
      <c r="G16" s="203"/>
      <c r="H16" s="203"/>
      <c r="I16" s="203"/>
      <c r="J16" s="203"/>
      <c r="K16" s="203"/>
      <c r="L16" s="203"/>
      <c r="N16" s="206" t="s">
        <v>155</v>
      </c>
      <c r="O16" s="206"/>
      <c r="P16" s="200" t="s">
        <v>370</v>
      </c>
      <c r="Q16" s="200"/>
      <c r="R16" s="206" t="s">
        <v>18</v>
      </c>
      <c r="S16" s="206"/>
      <c r="T16" s="200" t="s">
        <v>89</v>
      </c>
      <c r="U16" s="200"/>
      <c r="V16" s="2" t="s">
        <v>19</v>
      </c>
      <c r="W16" s="200" t="s">
        <v>90</v>
      </c>
      <c r="X16" s="200"/>
      <c r="Y16" s="2" t="s">
        <v>20</v>
      </c>
      <c r="AG16" s="18"/>
      <c r="AH16" s="5"/>
      <c r="AI16" s="201" t="s">
        <v>21</v>
      </c>
      <c r="AJ16" s="201"/>
      <c r="AK16" s="197" t="s">
        <v>373</v>
      </c>
      <c r="AL16" s="197"/>
      <c r="AM16" s="197"/>
      <c r="AN16" s="197"/>
      <c r="AO16" s="197"/>
      <c r="AP16" s="197"/>
      <c r="AQ16" s="197"/>
      <c r="AR16" s="198" t="s">
        <v>81</v>
      </c>
      <c r="AS16" s="198"/>
      <c r="AT16" s="201" t="s">
        <v>21</v>
      </c>
      <c r="AU16" s="201"/>
      <c r="AV16" s="202" t="s">
        <v>374</v>
      </c>
      <c r="AW16" s="202"/>
      <c r="AX16" s="202"/>
      <c r="AY16" s="202"/>
      <c r="AZ16" s="202"/>
      <c r="BA16" s="202"/>
      <c r="BB16" s="198" t="s">
        <v>82</v>
      </c>
      <c r="BC16" s="198"/>
      <c r="BD16" s="6"/>
      <c r="BE16" s="7"/>
      <c r="BG16" s="226"/>
      <c r="BH16" s="3"/>
      <c r="BI16" s="207" t="s">
        <v>11</v>
      </c>
      <c r="BJ16" s="207"/>
      <c r="BK16" s="207"/>
      <c r="BL16" s="207"/>
      <c r="BM16" s="207"/>
      <c r="BN16" s="207"/>
      <c r="BO16" s="4"/>
      <c r="BP16" s="5"/>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7"/>
    </row>
    <row r="17" spans="2:114" ht="13.9" customHeight="1" thickBot="1">
      <c r="B17" s="226"/>
      <c r="C17" s="241"/>
      <c r="D17" s="242"/>
      <c r="E17" s="243"/>
      <c r="F17" s="45" t="s">
        <v>133</v>
      </c>
      <c r="G17" s="220" t="s">
        <v>48</v>
      </c>
      <c r="H17" s="220"/>
      <c r="I17" s="220"/>
      <c r="J17" s="220"/>
      <c r="K17" s="220"/>
      <c r="L17" s="220"/>
      <c r="M17" s="220"/>
      <c r="N17" s="220"/>
      <c r="O17" s="220"/>
      <c r="P17" s="220"/>
      <c r="Q17" s="220"/>
      <c r="R17" s="220"/>
      <c r="S17" s="220"/>
      <c r="T17" s="220"/>
      <c r="U17" s="220"/>
      <c r="V17" s="220"/>
      <c r="W17" s="220"/>
      <c r="X17" s="196" t="s">
        <v>85</v>
      </c>
      <c r="Y17" s="196"/>
      <c r="Z17" s="196"/>
      <c r="AA17" s="22" t="s">
        <v>18</v>
      </c>
      <c r="AB17" s="196" t="s">
        <v>101</v>
      </c>
      <c r="AC17" s="196"/>
      <c r="AD17" s="196"/>
      <c r="AE17" s="196"/>
      <c r="AF17" s="22" t="s">
        <v>19</v>
      </c>
      <c r="AG17" s="10"/>
      <c r="AH17" s="13"/>
      <c r="AI17" s="203" t="s">
        <v>139</v>
      </c>
      <c r="AJ17" s="203"/>
      <c r="AK17" s="203"/>
      <c r="AL17" s="203"/>
      <c r="AM17" s="203"/>
      <c r="AN17" s="200" t="s">
        <v>85</v>
      </c>
      <c r="AO17" s="200"/>
      <c r="AP17" s="15" t="s">
        <v>18</v>
      </c>
      <c r="AQ17" s="200" t="s">
        <v>91</v>
      </c>
      <c r="AR17" s="200"/>
      <c r="AS17" s="15" t="s">
        <v>19</v>
      </c>
      <c r="AT17" s="14"/>
      <c r="AU17" s="203" t="s">
        <v>57</v>
      </c>
      <c r="AV17" s="203"/>
      <c r="AW17" s="203"/>
      <c r="AX17" s="20" t="s">
        <v>87</v>
      </c>
      <c r="AY17" s="20" t="s">
        <v>86</v>
      </c>
      <c r="AZ17" s="20" t="s">
        <v>87</v>
      </c>
      <c r="BA17" s="14"/>
      <c r="BB17" s="14"/>
      <c r="BC17" s="14"/>
      <c r="BD17" s="14"/>
      <c r="BE17" s="12"/>
      <c r="BG17" s="226"/>
      <c r="BH17" s="26"/>
      <c r="BI17" s="208" t="s">
        <v>10</v>
      </c>
      <c r="BJ17" s="208"/>
      <c r="BK17" s="208"/>
      <c r="BL17" s="208"/>
      <c r="BM17" s="208"/>
      <c r="BN17" s="208"/>
      <c r="BO17" s="18"/>
      <c r="BP17" s="23"/>
      <c r="BR17" s="204"/>
      <c r="BS17" s="205"/>
      <c r="BT17" s="205"/>
      <c r="BU17" s="205"/>
      <c r="BV17" s="205"/>
      <c r="BW17" s="205"/>
      <c r="BX17" s="205"/>
      <c r="BY17" s="205"/>
      <c r="BZ17" s="2" t="s">
        <v>99</v>
      </c>
      <c r="CA17" s="1" t="s">
        <v>100</v>
      </c>
      <c r="CB17" s="204"/>
      <c r="CC17" s="204"/>
      <c r="CD17" s="204"/>
      <c r="CE17" s="204"/>
      <c r="CF17" s="2" t="s">
        <v>102</v>
      </c>
      <c r="CG17" s="204"/>
      <c r="CH17" s="204"/>
      <c r="CI17" s="204"/>
      <c r="CJ17" s="204"/>
      <c r="CK17" s="204"/>
      <c r="CL17" s="2" t="s">
        <v>99</v>
      </c>
      <c r="CM17" s="1" t="s">
        <v>93</v>
      </c>
      <c r="CN17" s="199"/>
      <c r="CO17" s="199"/>
      <c r="CP17" s="223" t="s">
        <v>105</v>
      </c>
      <c r="CQ17" s="223"/>
      <c r="CR17" s="199"/>
      <c r="CS17" s="199"/>
      <c r="CT17" s="1" t="s">
        <v>107</v>
      </c>
      <c r="CU17" s="1" t="s">
        <v>108</v>
      </c>
      <c r="CV17" s="2" t="s">
        <v>109</v>
      </c>
      <c r="CW17" s="204"/>
      <c r="CX17" s="204"/>
      <c r="CY17" s="204"/>
      <c r="CZ17" s="204"/>
      <c r="DA17" s="204"/>
      <c r="DB17" s="204"/>
      <c r="DC17" s="204"/>
      <c r="DD17" s="204"/>
      <c r="DE17" s="204"/>
      <c r="DF17" s="204"/>
      <c r="DG17" s="204"/>
      <c r="DH17" s="204"/>
      <c r="DI17" s="2" t="s">
        <v>42</v>
      </c>
      <c r="DJ17" s="18"/>
    </row>
    <row r="18" spans="2:114" ht="13.9" customHeight="1" thickTop="1">
      <c r="B18" s="226"/>
      <c r="C18" s="244"/>
      <c r="D18" s="245"/>
      <c r="E18" s="246"/>
      <c r="F18" s="21"/>
      <c r="G18" s="220" t="s">
        <v>49</v>
      </c>
      <c r="H18" s="220"/>
      <c r="I18" s="220"/>
      <c r="J18" s="220"/>
      <c r="K18" s="220"/>
      <c r="L18" s="220"/>
      <c r="M18" s="220"/>
      <c r="N18" s="220"/>
      <c r="O18" s="220"/>
      <c r="P18" s="220"/>
      <c r="Q18" s="220"/>
      <c r="R18" s="220"/>
      <c r="S18" s="220"/>
      <c r="T18" s="220"/>
      <c r="U18" s="220"/>
      <c r="V18" s="220"/>
      <c r="W18" s="220"/>
      <c r="X18" s="196" t="s">
        <v>152</v>
      </c>
      <c r="Y18" s="196"/>
      <c r="Z18" s="196"/>
      <c r="AA18" s="22" t="s">
        <v>18</v>
      </c>
      <c r="AB18" s="196" t="s">
        <v>362</v>
      </c>
      <c r="AC18" s="196"/>
      <c r="AD18" s="196"/>
      <c r="AE18" s="196"/>
      <c r="AF18" s="22" t="s">
        <v>19</v>
      </c>
      <c r="AG18" s="9"/>
      <c r="AH18" s="5"/>
      <c r="AI18" s="6"/>
      <c r="AJ18" s="6"/>
      <c r="AK18" s="6"/>
      <c r="AL18" s="6"/>
      <c r="AM18" s="6"/>
      <c r="AN18" s="6"/>
      <c r="AO18" s="6"/>
      <c r="AP18" s="6"/>
      <c r="AQ18" s="6"/>
      <c r="AR18" s="6"/>
      <c r="AS18" s="6"/>
      <c r="AT18" s="6"/>
      <c r="AU18" s="6"/>
      <c r="AV18" s="6"/>
      <c r="AW18" s="6"/>
      <c r="AX18" s="6"/>
      <c r="AY18" s="6"/>
      <c r="AZ18" s="6"/>
      <c r="BA18" s="6"/>
      <c r="BB18" s="6"/>
      <c r="BC18" s="6"/>
      <c r="BD18" s="6"/>
      <c r="BE18" s="7"/>
      <c r="BH18" s="27"/>
      <c r="BI18" s="217" t="s">
        <v>34</v>
      </c>
      <c r="BJ18" s="217"/>
      <c r="BK18" s="217"/>
      <c r="BL18" s="217"/>
      <c r="BM18" s="217"/>
      <c r="BN18" s="217"/>
      <c r="BO18" s="28"/>
      <c r="BP18" s="29"/>
      <c r="BQ18" s="28" t="s">
        <v>93</v>
      </c>
      <c r="BR18" s="230" t="s">
        <v>60</v>
      </c>
      <c r="BS18" s="230"/>
      <c r="BT18" s="230"/>
      <c r="BU18" s="230"/>
      <c r="BV18" s="230"/>
      <c r="BW18" s="230"/>
      <c r="BX18" s="230"/>
      <c r="BY18" s="230"/>
      <c r="BZ18" s="28" t="s">
        <v>107</v>
      </c>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t="s">
        <v>117</v>
      </c>
      <c r="DJ18" s="30"/>
    </row>
    <row r="19" spans="2:114" ht="13.9" customHeight="1" thickBot="1">
      <c r="B19" s="226" t="s">
        <v>130</v>
      </c>
      <c r="C19" s="5"/>
      <c r="D19" s="207" t="s">
        <v>23</v>
      </c>
      <c r="E19" s="207"/>
      <c r="F19" s="207"/>
      <c r="G19" s="207"/>
      <c r="H19" s="207"/>
      <c r="I19" s="207"/>
      <c r="J19" s="7"/>
      <c r="K19" s="6"/>
      <c r="L19" s="201" t="s">
        <v>24</v>
      </c>
      <c r="M19" s="201"/>
      <c r="N19" s="201"/>
      <c r="O19" s="201"/>
      <c r="P19" s="201"/>
      <c r="Q19" s="16" t="s">
        <v>25</v>
      </c>
      <c r="R19" s="197" t="s">
        <v>95</v>
      </c>
      <c r="S19" s="197"/>
      <c r="T19" s="197"/>
      <c r="U19" s="197"/>
      <c r="V19" s="197"/>
      <c r="W19" s="16" t="s">
        <v>26</v>
      </c>
      <c r="X19" s="6"/>
      <c r="Y19" s="6"/>
      <c r="Z19" s="6"/>
      <c r="AA19" s="6"/>
      <c r="AB19" s="6"/>
      <c r="AC19" s="6"/>
      <c r="AD19" s="6"/>
      <c r="AE19" s="6"/>
      <c r="AF19" s="6"/>
      <c r="AG19" s="7"/>
      <c r="AH19" s="13"/>
      <c r="AI19" s="14"/>
      <c r="AJ19" s="14"/>
      <c r="AK19" s="14"/>
      <c r="AL19" s="14"/>
      <c r="AM19" s="14"/>
      <c r="AN19" s="14"/>
      <c r="AO19" s="14"/>
      <c r="AP19" s="14"/>
      <c r="AQ19" s="14"/>
      <c r="AR19" s="14"/>
      <c r="AS19" s="14"/>
      <c r="AT19" s="14"/>
      <c r="AU19" s="14"/>
      <c r="AV19" s="14"/>
      <c r="AW19" s="14"/>
      <c r="AX19" s="14"/>
      <c r="AY19" s="14"/>
      <c r="AZ19" s="14"/>
      <c r="BA19" s="14"/>
      <c r="BB19" s="14"/>
      <c r="BC19" s="14"/>
      <c r="BD19" s="14"/>
      <c r="BE19" s="12"/>
      <c r="BH19" s="31"/>
      <c r="BI19" s="32"/>
      <c r="BJ19" s="32"/>
      <c r="BK19" s="32"/>
      <c r="BL19" s="32"/>
      <c r="BM19" s="32"/>
      <c r="BN19" s="32"/>
      <c r="BO19" s="32"/>
      <c r="BP19" s="33"/>
      <c r="BQ19" s="232" t="s">
        <v>144</v>
      </c>
      <c r="BR19" s="233"/>
      <c r="BS19" s="233"/>
      <c r="BT19" s="233"/>
      <c r="BU19" s="233"/>
      <c r="BV19" s="233"/>
      <c r="BW19" s="233"/>
      <c r="BX19" s="233"/>
      <c r="BY19" s="233"/>
      <c r="BZ19" s="233"/>
      <c r="CA19" s="233"/>
      <c r="CB19" s="34" t="s">
        <v>42</v>
      </c>
      <c r="CC19" s="32"/>
      <c r="CD19" s="32"/>
      <c r="CE19" s="32"/>
      <c r="CF19" s="32"/>
      <c r="CG19" s="32"/>
      <c r="CH19" s="32"/>
      <c r="CI19" s="32" t="s">
        <v>151</v>
      </c>
      <c r="CJ19" s="253" t="str">
        <f>BV12</f>
        <v>１５．７３５６</v>
      </c>
      <c r="CK19" s="253"/>
      <c r="CL19" s="253"/>
      <c r="CM19" s="253"/>
      <c r="CN19" s="253"/>
      <c r="CO19" s="253"/>
      <c r="CP19" s="253"/>
      <c r="CQ19" s="253"/>
      <c r="CR19" s="253"/>
      <c r="CS19" s="35" t="s">
        <v>109</v>
      </c>
      <c r="CT19" s="232" t="s">
        <v>361</v>
      </c>
      <c r="CU19" s="232"/>
      <c r="CV19" s="232"/>
      <c r="CW19" s="232"/>
      <c r="CX19" s="232"/>
      <c r="CY19" s="232"/>
      <c r="CZ19" s="232"/>
      <c r="DA19" s="232"/>
      <c r="DB19" s="232"/>
      <c r="DC19" s="232"/>
      <c r="DD19" s="232"/>
      <c r="DE19" s="232"/>
      <c r="DF19" s="232"/>
      <c r="DG19" s="232"/>
      <c r="DH19" s="232"/>
      <c r="DI19" s="35" t="s">
        <v>42</v>
      </c>
      <c r="DJ19" s="36"/>
    </row>
    <row r="20" spans="2:114" ht="13.9" customHeight="1" thickTop="1">
      <c r="B20" s="226"/>
      <c r="C20" s="23"/>
      <c r="D20" s="218"/>
      <c r="E20" s="218"/>
      <c r="F20" s="218"/>
      <c r="G20" s="218"/>
      <c r="H20" s="218"/>
      <c r="I20" s="218"/>
      <c r="J20" s="18"/>
      <c r="L20" s="222" t="s">
        <v>13</v>
      </c>
      <c r="M20" s="222"/>
      <c r="N20" s="222"/>
      <c r="O20" s="222"/>
      <c r="P20" s="222"/>
      <c r="Q20" s="199" t="s">
        <v>152</v>
      </c>
      <c r="R20" s="199"/>
      <c r="S20" s="199"/>
      <c r="T20" s="199"/>
      <c r="U20" s="199"/>
      <c r="V20" s="223" t="s">
        <v>18</v>
      </c>
      <c r="W20" s="223"/>
      <c r="X20" s="227" t="s">
        <v>27</v>
      </c>
      <c r="Y20" s="227"/>
      <c r="Z20" s="227"/>
      <c r="AA20" s="227"/>
      <c r="AB20" s="227"/>
      <c r="AC20" s="227"/>
      <c r="AD20" s="227"/>
      <c r="AE20" s="227"/>
      <c r="AF20" s="227"/>
      <c r="AG20" s="228"/>
      <c r="AH20" s="5"/>
      <c r="AI20" s="6"/>
      <c r="AJ20" s="6"/>
      <c r="AK20" s="6"/>
      <c r="AL20" s="6"/>
      <c r="AM20" s="6"/>
      <c r="AN20" s="6"/>
      <c r="AO20" s="6"/>
      <c r="AP20" s="6"/>
      <c r="AQ20" s="6"/>
      <c r="AR20" s="6"/>
      <c r="AS20" s="6"/>
      <c r="AT20" s="6"/>
      <c r="AU20" s="6"/>
      <c r="AV20" s="6"/>
      <c r="AW20" s="6"/>
      <c r="AX20" s="6"/>
      <c r="AY20" s="6"/>
      <c r="AZ20" s="6"/>
      <c r="BA20" s="6"/>
      <c r="BB20" s="6"/>
      <c r="BC20" s="6"/>
      <c r="BD20" s="6"/>
      <c r="BE20" s="7"/>
      <c r="BI20" s="1" t="s">
        <v>36</v>
      </c>
    </row>
    <row r="21" spans="2:114" ht="13.9" customHeight="1">
      <c r="B21" s="226"/>
      <c r="C21" s="23"/>
      <c r="D21" s="218"/>
      <c r="E21" s="218"/>
      <c r="F21" s="218"/>
      <c r="G21" s="218"/>
      <c r="H21" s="218"/>
      <c r="I21" s="218"/>
      <c r="J21" s="18"/>
      <c r="AG21" s="18"/>
      <c r="AH21" s="13"/>
      <c r="AI21" s="14"/>
      <c r="AJ21" s="14"/>
      <c r="AK21" s="14"/>
      <c r="AL21" s="14"/>
      <c r="AM21" s="14"/>
      <c r="AN21" s="14"/>
      <c r="AO21" s="14"/>
      <c r="AP21" s="14"/>
      <c r="AQ21" s="14"/>
      <c r="AR21" s="14"/>
      <c r="AS21" s="14"/>
      <c r="AT21" s="14"/>
      <c r="AU21" s="14"/>
      <c r="AV21" s="14"/>
      <c r="AW21" s="14"/>
      <c r="AX21" s="14"/>
      <c r="AY21" s="14"/>
      <c r="AZ21" s="14"/>
      <c r="BA21" s="14"/>
      <c r="BB21" s="14"/>
      <c r="BC21" s="14"/>
      <c r="BD21" s="14"/>
      <c r="BE21" s="12"/>
      <c r="BI21" s="1" t="s">
        <v>75</v>
      </c>
    </row>
    <row r="22" spans="2:114" ht="13.9" customHeight="1">
      <c r="B22" s="226"/>
      <c r="C22" s="23"/>
      <c r="D22" s="218"/>
      <c r="E22" s="218"/>
      <c r="F22" s="218"/>
      <c r="G22" s="218"/>
      <c r="H22" s="218"/>
      <c r="I22" s="218"/>
      <c r="J22" s="18"/>
      <c r="L22" s="222" t="s">
        <v>23</v>
      </c>
      <c r="M22" s="222"/>
      <c r="N22" s="222"/>
      <c r="O22" s="222"/>
      <c r="P22" s="222"/>
      <c r="Q22" s="204" t="s">
        <v>150</v>
      </c>
      <c r="R22" s="204"/>
      <c r="S22" s="204"/>
      <c r="T22" s="204"/>
      <c r="U22" s="204"/>
      <c r="V22" s="204"/>
      <c r="W22" s="204"/>
      <c r="X22" s="204"/>
      <c r="AF22" s="2" t="s">
        <v>118</v>
      </c>
      <c r="AG22" s="18"/>
      <c r="AH22" s="5"/>
      <c r="AI22" s="6"/>
      <c r="AJ22" s="6"/>
      <c r="AK22" s="6"/>
      <c r="AL22" s="6"/>
      <c r="AM22" s="6"/>
      <c r="AN22" s="6"/>
      <c r="AO22" s="6"/>
      <c r="AP22" s="6"/>
      <c r="AQ22" s="6"/>
      <c r="AR22" s="6"/>
      <c r="AS22" s="6"/>
      <c r="AT22" s="6"/>
      <c r="AU22" s="6"/>
      <c r="AV22" s="6"/>
      <c r="AW22" s="6"/>
      <c r="AX22" s="6"/>
      <c r="AY22" s="6"/>
      <c r="AZ22" s="6"/>
      <c r="BA22" s="6"/>
      <c r="BB22" s="6"/>
      <c r="BC22" s="6"/>
      <c r="BD22" s="6"/>
      <c r="BE22" s="7"/>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row>
    <row r="23" spans="2:114" ht="13.9" customHeight="1">
      <c r="B23" s="226"/>
      <c r="C23" s="13"/>
      <c r="D23" s="237"/>
      <c r="E23" s="237"/>
      <c r="F23" s="237"/>
      <c r="G23" s="237"/>
      <c r="H23" s="237"/>
      <c r="I23" s="237"/>
      <c r="J23" s="12"/>
      <c r="K23" s="14"/>
      <c r="L23" s="14"/>
      <c r="M23" s="14"/>
      <c r="N23" s="14"/>
      <c r="O23" s="14"/>
      <c r="P23" s="14"/>
      <c r="Q23" s="14"/>
      <c r="R23" s="14"/>
      <c r="S23" s="14"/>
      <c r="T23" s="14"/>
      <c r="U23" s="14"/>
      <c r="V23" s="14"/>
      <c r="W23" s="14"/>
      <c r="X23" s="14"/>
      <c r="Y23" s="14"/>
      <c r="Z23" s="14"/>
      <c r="AA23" s="14"/>
      <c r="AB23" s="14"/>
      <c r="AC23" s="14"/>
      <c r="AD23" s="14"/>
      <c r="AE23" s="14"/>
      <c r="AF23" s="14"/>
      <c r="AG23" s="12"/>
      <c r="AH23" s="13"/>
      <c r="AI23" s="14"/>
      <c r="AJ23" s="14"/>
      <c r="AK23" s="14"/>
      <c r="AL23" s="14"/>
      <c r="AM23" s="14"/>
      <c r="AN23" s="14"/>
      <c r="AO23" s="14"/>
      <c r="AP23" s="14"/>
      <c r="AQ23" s="14"/>
      <c r="AR23" s="14"/>
      <c r="AS23" s="14"/>
      <c r="AT23" s="14"/>
      <c r="AU23" s="14"/>
      <c r="AV23" s="14"/>
      <c r="AW23" s="14"/>
      <c r="AX23" s="14"/>
      <c r="AY23" s="14"/>
      <c r="AZ23" s="14"/>
      <c r="BA23" s="14"/>
      <c r="BB23" s="14"/>
      <c r="BC23" s="14"/>
      <c r="BD23" s="14"/>
      <c r="BE23" s="12"/>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row>
    <row r="24" spans="2:114" ht="13.9" customHeight="1">
      <c r="B24" s="257"/>
      <c r="C24" s="5"/>
      <c r="D24" s="6"/>
      <c r="E24" s="6"/>
      <c r="F24" s="6"/>
      <c r="G24" s="6"/>
      <c r="H24" s="6"/>
      <c r="I24" s="6"/>
      <c r="J24" s="6"/>
      <c r="K24" s="5"/>
      <c r="L24" s="6"/>
      <c r="M24" s="211"/>
      <c r="N24" s="211"/>
      <c r="O24" s="211"/>
      <c r="P24" s="211"/>
      <c r="Q24" s="211"/>
      <c r="R24" s="211"/>
      <c r="S24" s="211"/>
      <c r="T24" s="211"/>
      <c r="U24" s="16" t="s">
        <v>42</v>
      </c>
      <c r="V24" s="6" t="s">
        <v>93</v>
      </c>
      <c r="W24" s="212"/>
      <c r="X24" s="212"/>
      <c r="Y24" s="212"/>
      <c r="Z24" s="212"/>
      <c r="AA24" s="212"/>
      <c r="AB24" s="212"/>
      <c r="AC24" s="212"/>
      <c r="AD24" s="212"/>
      <c r="AE24" s="212"/>
      <c r="AF24" s="212"/>
      <c r="AG24" s="197"/>
      <c r="AH24" s="213"/>
      <c r="AI24" s="213"/>
      <c r="AJ24" s="213"/>
      <c r="AK24" s="213"/>
      <c r="AL24" s="213"/>
      <c r="AM24" s="202" t="s">
        <v>43</v>
      </c>
      <c r="AN24" s="202"/>
      <c r="AO24" s="197"/>
      <c r="AP24" s="197"/>
      <c r="AQ24" s="197"/>
      <c r="AR24" s="197"/>
      <c r="AS24" s="198" t="s">
        <v>44</v>
      </c>
      <c r="AT24" s="198"/>
      <c r="AU24" s="197"/>
      <c r="AV24" s="197"/>
      <c r="AW24" s="197"/>
      <c r="AX24" s="197"/>
      <c r="AY24" s="197"/>
      <c r="AZ24" s="197"/>
      <c r="BA24" s="197"/>
      <c r="BB24" s="197"/>
      <c r="BC24" s="197"/>
      <c r="BD24" s="16" t="s">
        <v>42</v>
      </c>
      <c r="BE24" s="7"/>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row>
    <row r="25" spans="2:114" ht="13.9" customHeight="1">
      <c r="B25" s="257"/>
      <c r="C25" s="23"/>
      <c r="D25" s="218" t="s">
        <v>29</v>
      </c>
      <c r="E25" s="218"/>
      <c r="F25" s="218"/>
      <c r="G25" s="218"/>
      <c r="H25" s="218"/>
      <c r="I25" s="218"/>
      <c r="K25" s="23"/>
      <c r="P25" s="222" t="s">
        <v>45</v>
      </c>
      <c r="Q25" s="222"/>
      <c r="R25" s="222"/>
      <c r="S25" s="222"/>
      <c r="T25" s="222"/>
      <c r="U25" s="222"/>
      <c r="V25" s="204"/>
      <c r="W25" s="204"/>
      <c r="X25" s="204"/>
      <c r="Y25" s="204"/>
      <c r="Z25" s="204"/>
      <c r="AA25" s="204"/>
      <c r="AB25" s="204"/>
      <c r="AC25" s="2" t="s">
        <v>42</v>
      </c>
      <c r="AF25" s="222" t="s">
        <v>46</v>
      </c>
      <c r="AG25" s="222"/>
      <c r="AH25" s="222"/>
      <c r="AI25" s="222"/>
      <c r="AJ25" s="222"/>
      <c r="AK25" s="222"/>
      <c r="AL25" s="204"/>
      <c r="AM25" s="204"/>
      <c r="AN25" s="204"/>
      <c r="AO25" s="204"/>
      <c r="AP25" s="204"/>
      <c r="AQ25" s="204"/>
      <c r="AR25" s="204"/>
      <c r="AS25" s="2" t="s">
        <v>42</v>
      </c>
      <c r="AT25" s="1" t="s">
        <v>107</v>
      </c>
      <c r="BE25" s="18"/>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row>
    <row r="26" spans="2:114" ht="13.9" customHeight="1">
      <c r="B26" s="257"/>
      <c r="C26" s="23"/>
      <c r="D26" s="218" t="s">
        <v>10</v>
      </c>
      <c r="E26" s="218"/>
      <c r="F26" s="218"/>
      <c r="G26" s="218"/>
      <c r="H26" s="218"/>
      <c r="I26" s="218"/>
      <c r="K26" s="23"/>
      <c r="M26" s="204"/>
      <c r="N26" s="204"/>
      <c r="O26" s="204"/>
      <c r="P26" s="204"/>
      <c r="Q26" s="204"/>
      <c r="R26" s="204"/>
      <c r="S26" s="204"/>
      <c r="T26" s="204"/>
      <c r="U26" s="2" t="s">
        <v>99</v>
      </c>
      <c r="V26" s="1" t="s">
        <v>100</v>
      </c>
      <c r="W26" s="205"/>
      <c r="X26" s="205"/>
      <c r="Y26" s="205"/>
      <c r="Z26" s="205"/>
      <c r="AA26" s="2" t="s">
        <v>102</v>
      </c>
      <c r="AB26" s="205"/>
      <c r="AC26" s="205"/>
      <c r="AD26" s="205"/>
      <c r="AE26" s="205"/>
      <c r="AF26" s="205"/>
      <c r="AG26" s="2" t="s">
        <v>99</v>
      </c>
      <c r="AH26" s="1" t="s">
        <v>93</v>
      </c>
      <c r="AI26" s="223"/>
      <c r="AJ26" s="223"/>
      <c r="AK26" s="223" t="s">
        <v>105</v>
      </c>
      <c r="AL26" s="223"/>
      <c r="AM26" s="223"/>
      <c r="AN26" s="223"/>
      <c r="AO26" s="1" t="s">
        <v>107</v>
      </c>
      <c r="AP26" s="1" t="s">
        <v>108</v>
      </c>
      <c r="AQ26" s="2" t="s">
        <v>109</v>
      </c>
      <c r="AR26" s="205"/>
      <c r="AS26" s="205"/>
      <c r="AT26" s="205"/>
      <c r="AU26" s="205"/>
      <c r="AV26" s="205"/>
      <c r="AW26" s="205"/>
      <c r="AX26" s="205"/>
      <c r="AY26" s="205"/>
      <c r="AZ26" s="205"/>
      <c r="BA26" s="205"/>
      <c r="BB26" s="205"/>
      <c r="BC26" s="205"/>
      <c r="BD26" s="2" t="s">
        <v>42</v>
      </c>
      <c r="BE26" s="18"/>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row>
    <row r="27" spans="2:114" ht="13.9" customHeight="1">
      <c r="B27" s="257"/>
      <c r="C27" s="13"/>
      <c r="D27" s="14"/>
      <c r="E27" s="14"/>
      <c r="F27" s="14"/>
      <c r="G27" s="14"/>
      <c r="H27" s="14"/>
      <c r="I27" s="14"/>
      <c r="J27" s="14"/>
      <c r="K27" s="13"/>
      <c r="L27" s="222" t="s">
        <v>50</v>
      </c>
      <c r="M27" s="222"/>
      <c r="N27" s="222"/>
      <c r="O27" s="222"/>
      <c r="P27" s="222"/>
      <c r="Q27" s="14"/>
      <c r="R27" s="14"/>
      <c r="S27" s="14"/>
      <c r="T27" s="14"/>
      <c r="U27" s="14"/>
      <c r="V27" s="14"/>
      <c r="W27" s="14"/>
      <c r="X27" s="14"/>
      <c r="Y27" s="14"/>
      <c r="Z27" s="14"/>
      <c r="AA27" s="14" t="s">
        <v>93</v>
      </c>
      <c r="AB27" s="225" t="s">
        <v>52</v>
      </c>
      <c r="AC27" s="225"/>
      <c r="AD27" s="225"/>
      <c r="AE27" s="225"/>
      <c r="AF27" s="225"/>
      <c r="AG27" s="225"/>
      <c r="AH27" s="225"/>
      <c r="AI27" s="225"/>
      <c r="AJ27" s="225"/>
      <c r="AK27" s="214"/>
      <c r="AL27" s="214"/>
      <c r="AM27" s="214"/>
      <c r="AN27" s="14" t="s">
        <v>18</v>
      </c>
      <c r="AO27" s="214"/>
      <c r="AP27" s="214"/>
      <c r="AQ27" s="19" t="s">
        <v>19</v>
      </c>
      <c r="AR27" s="14"/>
      <c r="AS27" s="222" t="s">
        <v>23</v>
      </c>
      <c r="AT27" s="222"/>
      <c r="AU27" s="222"/>
      <c r="AV27" s="222"/>
      <c r="AW27" s="222"/>
      <c r="AX27" s="214"/>
      <c r="AY27" s="214"/>
      <c r="AZ27" s="214"/>
      <c r="BA27" s="214"/>
      <c r="BB27" s="214"/>
      <c r="BC27" s="214"/>
      <c r="BD27" s="14" t="s">
        <v>107</v>
      </c>
      <c r="BE27" s="12"/>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row>
    <row r="28" spans="2:114" ht="13.9" customHeight="1">
      <c r="C28" s="5"/>
      <c r="D28" s="207" t="s">
        <v>30</v>
      </c>
      <c r="E28" s="207"/>
      <c r="F28" s="207"/>
      <c r="G28" s="207"/>
      <c r="H28" s="207"/>
      <c r="I28" s="207"/>
      <c r="J28" s="6"/>
      <c r="K28" s="5"/>
      <c r="L28" s="6" t="s">
        <v>93</v>
      </c>
      <c r="M28" s="198" t="s">
        <v>53</v>
      </c>
      <c r="N28" s="198"/>
      <c r="O28" s="198"/>
      <c r="P28" s="198"/>
      <c r="Q28" s="198"/>
      <c r="R28" s="198"/>
      <c r="S28" s="198"/>
      <c r="T28" s="198"/>
      <c r="U28" s="6" t="s">
        <v>107</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t="s">
        <v>119</v>
      </c>
      <c r="BE28" s="7"/>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row>
    <row r="29" spans="2:114" ht="13.9" customHeight="1">
      <c r="C29" s="23"/>
      <c r="D29" s="218" t="s">
        <v>31</v>
      </c>
      <c r="E29" s="218"/>
      <c r="F29" s="218"/>
      <c r="G29" s="218"/>
      <c r="H29" s="218"/>
      <c r="I29" s="218"/>
      <c r="K29" s="23"/>
      <c r="L29" s="204" t="str">
        <f>AR12</f>
        <v>４３３，６５５．０４</v>
      </c>
      <c r="M29" s="205"/>
      <c r="N29" s="205"/>
      <c r="O29" s="205"/>
      <c r="P29" s="205"/>
      <c r="Q29" s="205"/>
      <c r="R29" s="205"/>
      <c r="S29" s="205"/>
      <c r="T29" s="205"/>
      <c r="U29" s="205"/>
      <c r="V29" s="205"/>
      <c r="W29" s="24" t="s">
        <v>42</v>
      </c>
      <c r="AF29" s="2" t="s">
        <v>99</v>
      </c>
      <c r="AG29" s="204" t="str">
        <f>Q22</f>
        <v>４７．７０９</v>
      </c>
      <c r="AH29" s="205"/>
      <c r="AI29" s="205"/>
      <c r="AJ29" s="205"/>
      <c r="AK29" s="205"/>
      <c r="AL29" s="205"/>
      <c r="AM29" s="205"/>
      <c r="AN29" s="2" t="s">
        <v>109</v>
      </c>
      <c r="AO29" s="204" t="s">
        <v>375</v>
      </c>
      <c r="AP29" s="204"/>
      <c r="AQ29" s="204"/>
      <c r="AR29" s="204"/>
      <c r="AS29" s="204"/>
      <c r="AT29" s="204"/>
      <c r="AU29" s="204"/>
      <c r="AV29" s="204"/>
      <c r="AW29" s="204"/>
      <c r="AX29" s="204"/>
      <c r="AY29" s="204"/>
      <c r="AZ29" s="204"/>
      <c r="BA29" s="204"/>
      <c r="BB29" s="204"/>
      <c r="BC29" s="204"/>
      <c r="BD29" s="2" t="s">
        <v>42</v>
      </c>
      <c r="BE29" s="18"/>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row>
    <row r="30" spans="2:114" ht="13.9" customHeight="1">
      <c r="C30" s="13"/>
      <c r="D30" s="14"/>
      <c r="E30" s="14"/>
      <c r="F30" s="14"/>
      <c r="G30" s="14"/>
      <c r="H30" s="14"/>
      <c r="I30" s="14"/>
      <c r="J30" s="14"/>
      <c r="K30" s="13"/>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2"/>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row>
    <row r="31" spans="2:114" ht="13.9" customHeight="1">
      <c r="B31" s="226" t="s">
        <v>131</v>
      </c>
      <c r="C31" s="5"/>
      <c r="D31" s="207" t="s">
        <v>32</v>
      </c>
      <c r="E31" s="207"/>
      <c r="F31" s="207"/>
      <c r="G31" s="207"/>
      <c r="H31" s="207"/>
      <c r="I31" s="207"/>
      <c r="J31" s="6"/>
      <c r="K31" s="5"/>
      <c r="L31" s="6" t="s">
        <v>93</v>
      </c>
      <c r="M31" s="198" t="s">
        <v>54</v>
      </c>
      <c r="N31" s="198"/>
      <c r="O31" s="198"/>
      <c r="P31" s="198"/>
      <c r="Q31" s="198"/>
      <c r="R31" s="198"/>
      <c r="S31" s="198"/>
      <c r="T31" s="198"/>
      <c r="U31" s="198"/>
      <c r="V31" s="198"/>
      <c r="W31" s="198"/>
      <c r="X31" s="198"/>
      <c r="Y31" s="198"/>
      <c r="Z31" s="198"/>
      <c r="AA31" s="198"/>
      <c r="AB31" s="198"/>
      <c r="AC31" s="198"/>
      <c r="AD31" s="198"/>
      <c r="AE31" s="198"/>
      <c r="AF31" s="6" t="s">
        <v>107</v>
      </c>
      <c r="AG31" s="6"/>
      <c r="AH31" s="6"/>
      <c r="AI31" s="6"/>
      <c r="AJ31" s="6"/>
      <c r="AK31" s="6"/>
      <c r="AL31" s="6"/>
      <c r="AM31" s="6"/>
      <c r="AN31" s="6"/>
      <c r="AO31" s="6"/>
      <c r="AP31" s="6"/>
      <c r="AQ31" s="6"/>
      <c r="AR31" s="6"/>
      <c r="AS31" s="6"/>
      <c r="AT31" s="6"/>
      <c r="AU31" s="6"/>
      <c r="AV31" s="6"/>
      <c r="AW31" s="6"/>
      <c r="AX31" s="6"/>
      <c r="AY31" s="6"/>
      <c r="AZ31" s="6"/>
      <c r="BA31" s="6"/>
      <c r="BB31" s="6"/>
      <c r="BC31" s="6"/>
      <c r="BD31" s="6" t="s">
        <v>120</v>
      </c>
      <c r="BE31" s="7"/>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row>
    <row r="32" spans="2:114" ht="13.9" customHeight="1" thickBot="1">
      <c r="B32" s="226"/>
      <c r="C32" s="23"/>
      <c r="D32" s="208" t="s">
        <v>33</v>
      </c>
      <c r="E32" s="208"/>
      <c r="F32" s="208"/>
      <c r="G32" s="208"/>
      <c r="H32" s="208"/>
      <c r="I32" s="208"/>
      <c r="K32" s="23"/>
      <c r="AR32" s="204" t="s">
        <v>141</v>
      </c>
      <c r="AS32" s="204"/>
      <c r="AT32" s="204"/>
      <c r="AU32" s="204"/>
      <c r="AV32" s="204"/>
      <c r="AW32" s="204"/>
      <c r="AX32" s="204"/>
      <c r="AY32" s="204"/>
      <c r="AZ32" s="204"/>
      <c r="BA32" s="204"/>
      <c r="BB32" s="204"/>
      <c r="BC32" s="204"/>
      <c r="BD32" s="2" t="s">
        <v>42</v>
      </c>
      <c r="BE32" s="18"/>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row>
    <row r="33" spans="2:114" ht="13.9" customHeight="1" thickTop="1">
      <c r="B33" s="255" t="s">
        <v>132</v>
      </c>
      <c r="C33" s="27"/>
      <c r="D33" s="217" t="s">
        <v>34</v>
      </c>
      <c r="E33" s="217"/>
      <c r="F33" s="217"/>
      <c r="G33" s="217"/>
      <c r="H33" s="217"/>
      <c r="I33" s="217"/>
      <c r="J33" s="28"/>
      <c r="K33" s="29"/>
      <c r="L33" s="28" t="s">
        <v>93</v>
      </c>
      <c r="M33" s="230" t="s">
        <v>121</v>
      </c>
      <c r="N33" s="231"/>
      <c r="O33" s="231"/>
      <c r="P33" s="28" t="s">
        <v>107</v>
      </c>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t="s">
        <v>122</v>
      </c>
      <c r="BE33" s="30"/>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row>
    <row r="34" spans="2:114" ht="13.9" customHeight="1" thickBot="1">
      <c r="B34" s="255"/>
      <c r="C34" s="31"/>
      <c r="D34" s="32"/>
      <c r="E34" s="32"/>
      <c r="F34" s="32"/>
      <c r="G34" s="32"/>
      <c r="H34" s="32"/>
      <c r="I34" s="32"/>
      <c r="J34" s="32"/>
      <c r="K34" s="33"/>
      <c r="L34" s="32"/>
      <c r="M34" s="232" t="str">
        <f>AO29</f>
        <v>２０，６８９，２４８．３０３３</v>
      </c>
      <c r="N34" s="232"/>
      <c r="O34" s="232"/>
      <c r="P34" s="232"/>
      <c r="Q34" s="232"/>
      <c r="R34" s="232"/>
      <c r="S34" s="232"/>
      <c r="T34" s="232"/>
      <c r="U34" s="232"/>
      <c r="V34" s="232"/>
      <c r="W34" s="232"/>
      <c r="X34" s="232"/>
      <c r="Y34" s="232"/>
      <c r="Z34" s="232"/>
      <c r="AA34" s="232"/>
      <c r="AB34" s="35" t="s">
        <v>102</v>
      </c>
      <c r="AC34" s="232" t="str">
        <f>AR32</f>
        <v>１，６２６，０００</v>
      </c>
      <c r="AD34" s="233"/>
      <c r="AE34" s="233"/>
      <c r="AF34" s="233"/>
      <c r="AG34" s="233"/>
      <c r="AH34" s="233"/>
      <c r="AI34" s="233"/>
      <c r="AJ34" s="233"/>
      <c r="AK34" s="233"/>
      <c r="AL34" s="233"/>
      <c r="AM34" s="233"/>
      <c r="AN34" s="233"/>
      <c r="AO34" s="35" t="s">
        <v>109</v>
      </c>
      <c r="AP34" s="232" t="s">
        <v>376</v>
      </c>
      <c r="AQ34" s="232"/>
      <c r="AR34" s="232"/>
      <c r="AS34" s="232"/>
      <c r="AT34" s="232"/>
      <c r="AU34" s="232"/>
      <c r="AV34" s="232"/>
      <c r="AW34" s="232"/>
      <c r="AX34" s="232"/>
      <c r="AY34" s="232"/>
      <c r="AZ34" s="232"/>
      <c r="BA34" s="232"/>
      <c r="BB34" s="232"/>
      <c r="BC34" s="232"/>
      <c r="BD34" s="35" t="s">
        <v>42</v>
      </c>
      <c r="BE34" s="36"/>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row>
    <row r="35" spans="2:114" ht="13.9" customHeight="1" thickTop="1">
      <c r="C35" s="23"/>
      <c r="D35" s="218" t="s">
        <v>35</v>
      </c>
      <c r="E35" s="218"/>
      <c r="F35" s="218"/>
      <c r="G35" s="218"/>
      <c r="H35" s="218"/>
      <c r="I35" s="218"/>
      <c r="J35" s="18"/>
      <c r="L35" s="229" t="s">
        <v>58</v>
      </c>
      <c r="M35" s="229"/>
      <c r="N35" s="229"/>
      <c r="O35" s="229"/>
      <c r="P35" s="229"/>
      <c r="Q35" s="229"/>
      <c r="R35" s="229"/>
      <c r="S35" s="229"/>
      <c r="T35" s="229"/>
      <c r="U35" s="229"/>
      <c r="V35" s="229"/>
      <c r="BE35" s="18"/>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row>
    <row r="36" spans="2:114" ht="13.9" customHeight="1">
      <c r="C36" s="23"/>
      <c r="J36" s="18"/>
      <c r="N36" s="2" t="s">
        <v>156</v>
      </c>
      <c r="O36" s="204" t="s">
        <v>89</v>
      </c>
      <c r="P36" s="204"/>
      <c r="Q36" s="1" t="s">
        <v>123</v>
      </c>
      <c r="R36" s="204" t="s">
        <v>78</v>
      </c>
      <c r="S36" s="204"/>
      <c r="T36" s="204"/>
      <c r="U36" s="2" t="s">
        <v>124</v>
      </c>
      <c r="W36" s="1" t="s">
        <v>156</v>
      </c>
      <c r="X36" s="204" t="s">
        <v>416</v>
      </c>
      <c r="Y36" s="204"/>
      <c r="Z36" s="1" t="s">
        <v>123</v>
      </c>
      <c r="AA36" s="204" t="s">
        <v>89</v>
      </c>
      <c r="AB36" s="204"/>
      <c r="AC36" s="37"/>
      <c r="AD36" s="222" t="s">
        <v>55</v>
      </c>
      <c r="AE36" s="222"/>
      <c r="AF36" s="222"/>
      <c r="AG36" s="222"/>
      <c r="AH36" s="222"/>
      <c r="AI36" s="222"/>
      <c r="AJ36" s="222"/>
      <c r="AK36" s="222"/>
      <c r="AL36" s="222"/>
      <c r="AR36" s="204" t="s">
        <v>87</v>
      </c>
      <c r="AS36" s="204"/>
      <c r="AT36" s="37"/>
      <c r="AU36" s="2" t="s">
        <v>43</v>
      </c>
      <c r="AV36" s="2"/>
      <c r="BE36" s="18"/>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row>
    <row r="37" spans="2:114" ht="13.9" customHeight="1">
      <c r="C37" s="23"/>
      <c r="J37" s="18"/>
      <c r="P37" s="204" t="s">
        <v>92</v>
      </c>
      <c r="Q37" s="204"/>
      <c r="T37" s="222" t="s">
        <v>59</v>
      </c>
      <c r="U37" s="222"/>
      <c r="V37" s="222"/>
      <c r="W37" s="1" t="s">
        <v>93</v>
      </c>
      <c r="X37" s="204" t="s">
        <v>142</v>
      </c>
      <c r="Y37" s="204"/>
      <c r="Z37" s="204"/>
      <c r="AA37" s="204"/>
      <c r="AB37" s="204"/>
      <c r="AC37" s="204"/>
      <c r="AD37" s="1" t="s">
        <v>42</v>
      </c>
      <c r="AE37" s="1" t="s">
        <v>107</v>
      </c>
      <c r="AF37" s="2" t="s">
        <v>99</v>
      </c>
      <c r="AG37" s="204" t="s">
        <v>140</v>
      </c>
      <c r="AH37" s="204"/>
      <c r="AI37" s="204"/>
      <c r="AJ37" s="2" t="s">
        <v>19</v>
      </c>
      <c r="AK37" s="223" t="s">
        <v>109</v>
      </c>
      <c r="AL37" s="223"/>
      <c r="AR37" s="204" t="s">
        <v>141</v>
      </c>
      <c r="AS37" s="204"/>
      <c r="AT37" s="204"/>
      <c r="AU37" s="204"/>
      <c r="AV37" s="204"/>
      <c r="AW37" s="204"/>
      <c r="AX37" s="204"/>
      <c r="AY37" s="204"/>
      <c r="BA37" s="2" t="s">
        <v>42</v>
      </c>
      <c r="BE37" s="18"/>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row>
    <row r="38" spans="2:114" ht="13.9" customHeight="1">
      <c r="C38" s="23"/>
      <c r="J38" s="18"/>
      <c r="N38" s="2"/>
      <c r="O38" s="204"/>
      <c r="P38" s="204"/>
      <c r="R38" s="204"/>
      <c r="S38" s="204"/>
      <c r="T38" s="204"/>
      <c r="U38" s="2"/>
      <c r="X38" s="204"/>
      <c r="Y38" s="204"/>
      <c r="AA38" s="204"/>
      <c r="AB38" s="204"/>
      <c r="AC38" s="37"/>
      <c r="AD38" s="222"/>
      <c r="AE38" s="222"/>
      <c r="AF38" s="222"/>
      <c r="AG38" s="222"/>
      <c r="AH38" s="222"/>
      <c r="AI38" s="222"/>
      <c r="AJ38" s="222"/>
      <c r="AK38" s="222"/>
      <c r="AL38" s="222"/>
      <c r="AR38" s="204"/>
      <c r="AS38" s="204"/>
      <c r="AT38" s="37"/>
      <c r="AU38" s="2"/>
      <c r="AV38" s="2"/>
      <c r="BE38" s="18"/>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row>
    <row r="39" spans="2:114" ht="13.9" customHeight="1">
      <c r="C39" s="23"/>
      <c r="J39" s="18"/>
      <c r="P39" s="204"/>
      <c r="Q39" s="204"/>
      <c r="T39" s="222"/>
      <c r="U39" s="222"/>
      <c r="V39" s="222"/>
      <c r="X39" s="204"/>
      <c r="Y39" s="204"/>
      <c r="Z39" s="204"/>
      <c r="AA39" s="204"/>
      <c r="AB39" s="204"/>
      <c r="AC39" s="204"/>
      <c r="AF39" s="2"/>
      <c r="AG39" s="204"/>
      <c r="AH39" s="204"/>
      <c r="AI39" s="204"/>
      <c r="AJ39" s="2"/>
      <c r="AK39" s="223"/>
      <c r="AL39" s="223"/>
      <c r="AR39" s="204"/>
      <c r="AS39" s="204"/>
      <c r="AT39" s="204"/>
      <c r="AU39" s="204"/>
      <c r="AV39" s="204"/>
      <c r="AW39" s="204"/>
      <c r="AX39" s="204"/>
      <c r="AY39" s="204"/>
      <c r="BA39" s="2"/>
      <c r="BE39" s="18"/>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row>
    <row r="40" spans="2:114" ht="13.9" customHeight="1">
      <c r="C40" s="23"/>
      <c r="J40" s="18"/>
      <c r="N40" s="2"/>
      <c r="O40" s="204"/>
      <c r="P40" s="204"/>
      <c r="R40" s="204"/>
      <c r="S40" s="204"/>
      <c r="T40" s="204"/>
      <c r="U40" s="2"/>
      <c r="X40" s="204"/>
      <c r="Y40" s="204"/>
      <c r="AA40" s="204"/>
      <c r="AB40" s="204"/>
      <c r="AC40" s="37"/>
      <c r="AD40" s="222"/>
      <c r="AE40" s="222"/>
      <c r="AF40" s="222"/>
      <c r="AG40" s="222"/>
      <c r="AH40" s="222"/>
      <c r="AI40" s="222"/>
      <c r="AJ40" s="222"/>
      <c r="AK40" s="222"/>
      <c r="AL40" s="222"/>
      <c r="AR40" s="204"/>
      <c r="AS40" s="204"/>
      <c r="AT40" s="37"/>
      <c r="AU40" s="2"/>
      <c r="AV40" s="2"/>
      <c r="BE40" s="18"/>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row>
    <row r="41" spans="2:114" ht="13.9" customHeight="1">
      <c r="C41" s="23"/>
      <c r="J41" s="18"/>
      <c r="P41" s="204"/>
      <c r="Q41" s="204"/>
      <c r="T41" s="222"/>
      <c r="U41" s="222"/>
      <c r="V41" s="222"/>
      <c r="X41" s="204"/>
      <c r="Y41" s="204"/>
      <c r="Z41" s="204"/>
      <c r="AA41" s="204"/>
      <c r="AB41" s="204"/>
      <c r="AC41" s="204"/>
      <c r="AF41" s="2"/>
      <c r="AG41" s="204"/>
      <c r="AH41" s="204"/>
      <c r="AI41" s="204"/>
      <c r="AJ41" s="2"/>
      <c r="AK41" s="223"/>
      <c r="AL41" s="223"/>
      <c r="AR41" s="204"/>
      <c r="AS41" s="204"/>
      <c r="AT41" s="204"/>
      <c r="AU41" s="204"/>
      <c r="AV41" s="204"/>
      <c r="AW41" s="204"/>
      <c r="AX41" s="204"/>
      <c r="AY41" s="204"/>
      <c r="BA41" s="2"/>
      <c r="BE41" s="18"/>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row>
    <row r="42" spans="2:114" ht="13.9" customHeight="1">
      <c r="C42" s="23"/>
      <c r="J42" s="18"/>
      <c r="BE42" s="18"/>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row>
    <row r="43" spans="2:114" ht="13.9" customHeight="1">
      <c r="C43" s="23"/>
      <c r="J43" s="18"/>
      <c r="BE43" s="18"/>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row>
    <row r="44" spans="2:114" ht="13.9" customHeight="1">
      <c r="C44" s="23"/>
      <c r="J44" s="18"/>
      <c r="BE44" s="18"/>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row>
    <row r="45" spans="2:114" ht="13.9" customHeight="1">
      <c r="C45" s="23"/>
      <c r="J45" s="18"/>
      <c r="BE45" s="18"/>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row>
    <row r="46" spans="2:114" ht="13.9" customHeight="1">
      <c r="C46" s="23"/>
      <c r="J46" s="18"/>
      <c r="BE46" s="18"/>
      <c r="BQ46" s="37"/>
      <c r="CG46" s="2"/>
      <c r="CI46" s="37"/>
      <c r="CR46" s="2"/>
      <c r="CT46" s="37"/>
      <c r="CU46" s="37"/>
      <c r="CV46" s="37"/>
      <c r="CW46" s="37"/>
      <c r="CX46" s="37"/>
      <c r="CY46" s="37"/>
      <c r="CZ46" s="37"/>
      <c r="DA46" s="37"/>
      <c r="DB46" s="37"/>
      <c r="DC46" s="37"/>
      <c r="DD46" s="37"/>
      <c r="DE46" s="37"/>
      <c r="DF46" s="37"/>
      <c r="DG46" s="37"/>
      <c r="DH46" s="37"/>
      <c r="DI46" s="2"/>
    </row>
    <row r="47" spans="2:114" ht="13.9" customHeight="1">
      <c r="C47" s="23"/>
      <c r="J47" s="18"/>
      <c r="BE47" s="18"/>
      <c r="BI47" s="1" t="s">
        <v>37</v>
      </c>
    </row>
    <row r="48" spans="2:114" ht="13.9" customHeight="1">
      <c r="C48" s="23"/>
      <c r="J48" s="18"/>
      <c r="BE48" s="18"/>
      <c r="BH48" s="5"/>
      <c r="BI48" s="207" t="s">
        <v>38</v>
      </c>
      <c r="BJ48" s="207"/>
      <c r="BK48" s="207"/>
      <c r="BL48" s="207"/>
      <c r="BM48" s="207"/>
      <c r="BN48" s="207"/>
      <c r="BO48" s="7"/>
      <c r="BP48" s="8"/>
      <c r="BQ48" s="251" t="s">
        <v>61</v>
      </c>
      <c r="BR48" s="251"/>
      <c r="BS48" s="251"/>
      <c r="BT48" s="251"/>
      <c r="BU48" s="196" t="s">
        <v>153</v>
      </c>
      <c r="BV48" s="196"/>
      <c r="BW48" s="196"/>
      <c r="BX48" s="196"/>
      <c r="BY48" s="196"/>
      <c r="BZ48" s="196"/>
      <c r="CA48" s="252" t="s">
        <v>18</v>
      </c>
      <c r="CB48" s="252"/>
      <c r="CC48" s="251" t="s">
        <v>62</v>
      </c>
      <c r="CD48" s="251"/>
      <c r="CE48" s="251"/>
      <c r="CF48" s="251"/>
      <c r="CG48" s="251"/>
      <c r="CH48" s="251"/>
      <c r="CI48" s="251"/>
      <c r="CJ48" s="251"/>
      <c r="CK48" s="251"/>
      <c r="CL48" s="251"/>
      <c r="CM48" s="251"/>
      <c r="CN48" s="251"/>
      <c r="CO48" s="251"/>
      <c r="CP48" s="9"/>
      <c r="CQ48" s="9"/>
      <c r="CR48" s="9"/>
      <c r="CS48" s="9"/>
      <c r="CT48" s="9"/>
      <c r="CU48" s="9"/>
      <c r="CV48" s="9"/>
      <c r="CW48" s="9"/>
      <c r="CX48" s="9"/>
      <c r="CY48" s="9"/>
      <c r="CZ48" s="9"/>
      <c r="DA48" s="9"/>
      <c r="DB48" s="9"/>
      <c r="DC48" s="9"/>
      <c r="DD48" s="9"/>
      <c r="DE48" s="9"/>
      <c r="DF48" s="9"/>
      <c r="DG48" s="9"/>
      <c r="DH48" s="9"/>
      <c r="DI48" s="9"/>
      <c r="DJ48" s="10"/>
    </row>
    <row r="49" spans="3:114" ht="13.9" customHeight="1">
      <c r="C49" s="23"/>
      <c r="J49" s="18"/>
      <c r="BE49" s="18"/>
      <c r="BH49" s="23"/>
      <c r="BO49" s="18"/>
      <c r="BP49" s="23"/>
      <c r="BQ49" s="201" t="s">
        <v>63</v>
      </c>
      <c r="BR49" s="201"/>
      <c r="BS49" s="201"/>
      <c r="BT49" s="201"/>
      <c r="BU49" s="201"/>
      <c r="BV49" s="201"/>
      <c r="BW49" s="201"/>
      <c r="BX49" s="201"/>
      <c r="CR49" s="197" t="s">
        <v>154</v>
      </c>
      <c r="CS49" s="197"/>
      <c r="CT49" s="197"/>
      <c r="CU49" s="197"/>
      <c r="CV49" s="197"/>
      <c r="CW49" s="197"/>
      <c r="CX49" s="197"/>
      <c r="CY49" s="197"/>
      <c r="CZ49" s="197"/>
      <c r="DA49" s="197"/>
      <c r="DB49" s="197"/>
      <c r="DC49" s="197"/>
      <c r="DD49" s="197"/>
      <c r="DE49" s="197"/>
      <c r="DF49" s="197"/>
      <c r="DG49" s="2" t="s">
        <v>42</v>
      </c>
      <c r="DI49" s="1" t="s">
        <v>125</v>
      </c>
      <c r="DJ49" s="18"/>
    </row>
    <row r="50" spans="3:114" ht="13.9" customHeight="1">
      <c r="C50" s="23"/>
      <c r="J50" s="18"/>
      <c r="BE50" s="18"/>
      <c r="BH50" s="23"/>
      <c r="BO50" s="18"/>
      <c r="BP50" s="23"/>
      <c r="CF50" s="5"/>
      <c r="CG50" s="251" t="s">
        <v>71</v>
      </c>
      <c r="CH50" s="251"/>
      <c r="CI50" s="251"/>
      <c r="CJ50" s="251"/>
      <c r="CK50" s="6"/>
      <c r="CL50" s="6"/>
      <c r="CM50" s="6"/>
      <c r="CN50" s="6"/>
      <c r="CO50" s="6"/>
      <c r="CP50" s="6"/>
      <c r="CQ50" s="6"/>
      <c r="CR50" s="6"/>
      <c r="CS50" s="6"/>
      <c r="CT50" s="6"/>
      <c r="CU50" s="6"/>
      <c r="CV50" s="6"/>
      <c r="CW50" s="5"/>
      <c r="CX50" s="251" t="s">
        <v>72</v>
      </c>
      <c r="CY50" s="251"/>
      <c r="CZ50" s="251"/>
      <c r="DA50" s="6"/>
      <c r="DB50" s="6"/>
      <c r="DC50" s="6"/>
      <c r="DD50" s="6"/>
      <c r="DE50" s="6"/>
      <c r="DF50" s="6"/>
      <c r="DG50" s="6"/>
      <c r="DH50" s="6"/>
      <c r="DI50" s="6"/>
      <c r="DJ50" s="7"/>
    </row>
    <row r="51" spans="3:114" ht="13.9" customHeight="1">
      <c r="C51" s="23"/>
      <c r="J51" s="18"/>
      <c r="BE51" s="18"/>
      <c r="BH51" s="23"/>
      <c r="BO51" s="18"/>
      <c r="BP51" s="8"/>
      <c r="BQ51" s="251" t="s">
        <v>64</v>
      </c>
      <c r="BR51" s="251"/>
      <c r="BS51" s="251"/>
      <c r="BT51" s="251"/>
      <c r="BU51" s="251"/>
      <c r="BV51" s="251"/>
      <c r="BW51" s="251"/>
      <c r="BX51" s="251"/>
      <c r="BY51" s="9"/>
      <c r="BZ51" s="9"/>
      <c r="CA51" s="9"/>
      <c r="CB51" s="9"/>
      <c r="CC51" s="6"/>
      <c r="CD51" s="6"/>
      <c r="CE51" s="6"/>
      <c r="CF51" s="5"/>
      <c r="CG51" s="201" t="s">
        <v>73</v>
      </c>
      <c r="CH51" s="201"/>
      <c r="CI51" s="201"/>
      <c r="CJ51" s="201"/>
      <c r="CK51" s="201"/>
      <c r="CL51" s="201"/>
      <c r="CM51" s="201"/>
      <c r="CN51" s="201"/>
      <c r="CO51" s="201"/>
      <c r="CP51" s="201"/>
      <c r="CQ51" s="201"/>
      <c r="CR51" s="6"/>
      <c r="CS51" s="6"/>
      <c r="CT51" s="6"/>
      <c r="CU51" s="6"/>
      <c r="CV51" s="6"/>
      <c r="CW51" s="5"/>
      <c r="CX51" s="196" t="s">
        <v>378</v>
      </c>
      <c r="CY51" s="196"/>
      <c r="CZ51" s="196"/>
      <c r="DA51" s="196"/>
      <c r="DB51" s="196"/>
      <c r="DC51" s="196"/>
      <c r="DD51" s="196"/>
      <c r="DE51" s="196"/>
      <c r="DF51" s="196"/>
      <c r="DG51" s="196"/>
      <c r="DH51" s="196"/>
      <c r="DI51" s="16" t="s">
        <v>42</v>
      </c>
      <c r="DJ51" s="7"/>
    </row>
    <row r="52" spans="3:114" ht="13.9" customHeight="1">
      <c r="C52" s="23"/>
      <c r="J52" s="18"/>
      <c r="BE52" s="18"/>
      <c r="BH52" s="23"/>
      <c r="BO52" s="18"/>
      <c r="BP52" s="8"/>
      <c r="BQ52" s="251" t="s">
        <v>65</v>
      </c>
      <c r="BR52" s="251"/>
      <c r="BS52" s="251"/>
      <c r="BT52" s="251"/>
      <c r="BU52" s="251"/>
      <c r="BV52" s="251"/>
      <c r="BW52" s="251"/>
      <c r="BX52" s="251"/>
      <c r="BY52" s="9"/>
      <c r="BZ52" s="9"/>
      <c r="CA52" s="9"/>
      <c r="CB52" s="9"/>
      <c r="CC52" s="9"/>
      <c r="CD52" s="9"/>
      <c r="CE52" s="10"/>
      <c r="CF52" s="23"/>
      <c r="CH52" s="204" t="s">
        <v>377</v>
      </c>
      <c r="CI52" s="204"/>
      <c r="CJ52" s="204"/>
      <c r="CK52" s="204"/>
      <c r="CL52" s="204"/>
      <c r="CM52" s="204"/>
      <c r="CN52" s="204"/>
      <c r="CO52" s="204"/>
      <c r="CP52" s="204"/>
      <c r="CQ52" s="204"/>
      <c r="CR52" s="204"/>
      <c r="CS52" s="204"/>
      <c r="CT52" s="204"/>
      <c r="CU52" s="2" t="s">
        <v>42</v>
      </c>
      <c r="CW52" s="8"/>
      <c r="CX52" s="196" t="s">
        <v>379</v>
      </c>
      <c r="CY52" s="196"/>
      <c r="CZ52" s="196"/>
      <c r="DA52" s="196"/>
      <c r="DB52" s="196"/>
      <c r="DC52" s="196"/>
      <c r="DD52" s="196"/>
      <c r="DE52" s="196"/>
      <c r="DF52" s="196"/>
      <c r="DG52" s="196"/>
      <c r="DH52" s="196"/>
      <c r="DI52" s="16" t="s">
        <v>42</v>
      </c>
      <c r="DJ52" s="10"/>
    </row>
    <row r="53" spans="3:114" ht="13.9" customHeight="1">
      <c r="C53" s="23"/>
      <c r="J53" s="18"/>
      <c r="BE53" s="18"/>
      <c r="BH53" s="23"/>
      <c r="BO53" s="18"/>
      <c r="BP53" s="8"/>
      <c r="BQ53" s="251" t="s">
        <v>66</v>
      </c>
      <c r="BR53" s="251"/>
      <c r="BS53" s="251"/>
      <c r="BT53" s="251"/>
      <c r="BU53" s="251"/>
      <c r="BV53" s="251"/>
      <c r="BW53" s="251"/>
      <c r="BX53" s="251"/>
      <c r="BY53" s="9"/>
      <c r="BZ53" s="9"/>
      <c r="CA53" s="9"/>
      <c r="CB53" s="9"/>
      <c r="CC53" s="14"/>
      <c r="CD53" s="14"/>
      <c r="CF53" s="23"/>
      <c r="CW53" s="23"/>
      <c r="CX53" s="196" t="s">
        <v>380</v>
      </c>
      <c r="CY53" s="196"/>
      <c r="CZ53" s="196"/>
      <c r="DA53" s="196"/>
      <c r="DB53" s="196"/>
      <c r="DC53" s="196"/>
      <c r="DD53" s="196"/>
      <c r="DE53" s="196"/>
      <c r="DF53" s="196"/>
      <c r="DG53" s="196"/>
      <c r="DH53" s="196"/>
      <c r="DI53" s="16" t="s">
        <v>42</v>
      </c>
      <c r="DJ53" s="18"/>
    </row>
    <row r="54" spans="3:114" ht="13.9" customHeight="1">
      <c r="C54" s="23"/>
      <c r="J54" s="18"/>
      <c r="BE54" s="18"/>
      <c r="BH54" s="13"/>
      <c r="BI54" s="14"/>
      <c r="BJ54" s="14"/>
      <c r="BK54" s="14"/>
      <c r="BL54" s="14"/>
      <c r="BM54" s="14"/>
      <c r="BN54" s="14"/>
      <c r="BO54" s="12"/>
      <c r="BP54" s="8"/>
      <c r="BQ54" s="251" t="s">
        <v>67</v>
      </c>
      <c r="BR54" s="251"/>
      <c r="BS54" s="251"/>
      <c r="BT54" s="251"/>
      <c r="BU54" s="251"/>
      <c r="BV54" s="251"/>
      <c r="BW54" s="251"/>
      <c r="BX54" s="251"/>
      <c r="BY54" s="9"/>
      <c r="BZ54" s="9"/>
      <c r="CA54" s="9"/>
      <c r="CB54" s="9"/>
      <c r="CC54" s="9"/>
      <c r="CD54" s="9"/>
      <c r="CE54" s="9"/>
      <c r="CF54" s="8"/>
      <c r="CG54" s="9"/>
      <c r="CH54" s="9"/>
      <c r="CI54" s="9"/>
      <c r="CJ54" s="9"/>
      <c r="CK54" s="9"/>
      <c r="CL54" s="9"/>
      <c r="CM54" s="9"/>
      <c r="CN54" s="9"/>
      <c r="CO54" s="9"/>
      <c r="CP54" s="9"/>
      <c r="CQ54" s="9"/>
      <c r="CR54" s="9"/>
      <c r="CS54" s="9"/>
      <c r="CT54" s="9"/>
      <c r="CU54" s="9"/>
      <c r="CV54" s="9"/>
      <c r="CW54" s="9"/>
      <c r="CX54" s="196" t="s">
        <v>143</v>
      </c>
      <c r="CY54" s="196"/>
      <c r="CZ54" s="196"/>
      <c r="DA54" s="196"/>
      <c r="DB54" s="196"/>
      <c r="DC54" s="196"/>
      <c r="DD54" s="196"/>
      <c r="DE54" s="196"/>
      <c r="DF54" s="196"/>
      <c r="DG54" s="196"/>
      <c r="DH54" s="196"/>
      <c r="DI54" s="16" t="s">
        <v>42</v>
      </c>
      <c r="DJ54" s="10"/>
    </row>
    <row r="55" spans="3:114" ht="13.9" customHeight="1">
      <c r="C55" s="23"/>
      <c r="J55" s="18"/>
      <c r="BE55" s="18"/>
      <c r="BH55" s="5"/>
      <c r="BI55" s="207" t="s">
        <v>39</v>
      </c>
      <c r="BJ55" s="207"/>
      <c r="BK55" s="207"/>
      <c r="BL55" s="207"/>
      <c r="BM55" s="207"/>
      <c r="BN55" s="207"/>
      <c r="BO55" s="7"/>
      <c r="BP55" s="5"/>
      <c r="BQ55" s="201" t="s">
        <v>68</v>
      </c>
      <c r="BR55" s="201"/>
      <c r="BS55" s="201"/>
      <c r="BT55" s="201"/>
      <c r="BU55" s="201"/>
      <c r="BV55" s="201"/>
      <c r="BW55" s="201"/>
      <c r="BX55" s="201"/>
      <c r="BY55" s="6"/>
      <c r="BZ55" s="6"/>
      <c r="CA55" s="6"/>
      <c r="CB55" s="6"/>
      <c r="CC55" s="6"/>
      <c r="CD55" s="6"/>
      <c r="CE55" s="6"/>
      <c r="CF55" s="5"/>
      <c r="CG55" s="6"/>
      <c r="CH55" s="6"/>
      <c r="CI55" s="6"/>
      <c r="CJ55" s="6"/>
      <c r="CK55" s="6"/>
      <c r="CL55" s="6"/>
      <c r="CM55" s="6"/>
      <c r="CN55" s="6"/>
      <c r="CO55" s="6"/>
      <c r="CP55" s="6"/>
      <c r="CQ55" s="6"/>
      <c r="CR55" s="6"/>
      <c r="CS55" s="6"/>
      <c r="CT55" s="6"/>
      <c r="CU55" s="6"/>
      <c r="CV55" s="6"/>
      <c r="CW55" s="6"/>
      <c r="CX55" s="197" t="s">
        <v>91</v>
      </c>
      <c r="CY55" s="197"/>
      <c r="CZ55" s="197"/>
      <c r="DA55" s="197"/>
      <c r="DB55" s="197"/>
      <c r="DC55" s="197"/>
      <c r="DD55" s="197"/>
      <c r="DE55" s="197"/>
      <c r="DF55" s="197"/>
      <c r="DG55" s="197"/>
      <c r="DH55" s="197"/>
      <c r="DI55" s="16" t="s">
        <v>42</v>
      </c>
      <c r="DJ55" s="7"/>
    </row>
    <row r="56" spans="3:114" ht="13.9" customHeight="1">
      <c r="C56" s="23"/>
      <c r="J56" s="18"/>
      <c r="BE56" s="18"/>
      <c r="BH56" s="23"/>
      <c r="BO56" s="18"/>
      <c r="BP56" s="23"/>
      <c r="BQ56" s="222" t="s">
        <v>69</v>
      </c>
      <c r="BR56" s="222"/>
      <c r="BS56" s="222"/>
      <c r="BT56" s="222"/>
      <c r="BU56" s="222"/>
      <c r="BV56" s="222"/>
      <c r="BW56" s="222"/>
      <c r="BX56" s="222"/>
      <c r="CF56" s="23"/>
      <c r="CX56" s="204" t="s">
        <v>91</v>
      </c>
      <c r="CY56" s="204"/>
      <c r="CZ56" s="204"/>
      <c r="DA56" s="204"/>
      <c r="DB56" s="204"/>
      <c r="DC56" s="204"/>
      <c r="DD56" s="204"/>
      <c r="DE56" s="204"/>
      <c r="DF56" s="204"/>
      <c r="DG56" s="204"/>
      <c r="DH56" s="204"/>
      <c r="DI56" s="2" t="s">
        <v>42</v>
      </c>
      <c r="DJ56" s="18"/>
    </row>
    <row r="57" spans="3:114" ht="13.9" customHeight="1">
      <c r="C57" s="23"/>
      <c r="J57" s="18"/>
      <c r="BE57" s="18"/>
      <c r="BH57" s="13"/>
      <c r="BI57" s="14"/>
      <c r="BJ57" s="14"/>
      <c r="BK57" s="14"/>
      <c r="BL57" s="14"/>
      <c r="BM57" s="14"/>
      <c r="BN57" s="14"/>
      <c r="BO57" s="12"/>
      <c r="BP57" s="13"/>
      <c r="BQ57" s="203" t="s">
        <v>70</v>
      </c>
      <c r="BR57" s="203"/>
      <c r="BS57" s="203"/>
      <c r="BT57" s="203"/>
      <c r="BU57" s="203"/>
      <c r="BV57" s="203"/>
      <c r="BW57" s="203"/>
      <c r="BX57" s="203"/>
      <c r="BY57" s="14"/>
      <c r="BZ57" s="14"/>
      <c r="CA57" s="14"/>
      <c r="CB57" s="14"/>
      <c r="CC57" s="14"/>
      <c r="CD57" s="14"/>
      <c r="CE57" s="14"/>
      <c r="CF57" s="13"/>
      <c r="CG57" s="14"/>
      <c r="CH57" s="14"/>
      <c r="CI57" s="14"/>
      <c r="CJ57" s="14"/>
      <c r="CK57" s="14"/>
      <c r="CL57" s="14"/>
      <c r="CM57" s="14"/>
      <c r="CN57" s="14"/>
      <c r="CO57" s="14"/>
      <c r="CP57" s="14"/>
      <c r="CQ57" s="14"/>
      <c r="CR57" s="14"/>
      <c r="CS57" s="14"/>
      <c r="CT57" s="14"/>
      <c r="CU57" s="14"/>
      <c r="CV57" s="14"/>
      <c r="CW57" s="14"/>
      <c r="CX57" s="200" t="s">
        <v>91</v>
      </c>
      <c r="CY57" s="200"/>
      <c r="CZ57" s="200"/>
      <c r="DA57" s="200"/>
      <c r="DB57" s="200"/>
      <c r="DC57" s="200"/>
      <c r="DD57" s="200"/>
      <c r="DE57" s="200"/>
      <c r="DF57" s="200"/>
      <c r="DG57" s="200"/>
      <c r="DH57" s="200"/>
      <c r="DI57" s="15" t="s">
        <v>42</v>
      </c>
      <c r="DJ57" s="12"/>
    </row>
    <row r="58" spans="3:114" ht="13.9" customHeight="1" thickBot="1">
      <c r="C58" s="23"/>
      <c r="J58" s="18"/>
      <c r="BE58" s="18"/>
      <c r="BH58" s="5"/>
      <c r="BI58" s="208" t="s">
        <v>40</v>
      </c>
      <c r="BJ58" s="208"/>
      <c r="BK58" s="208"/>
      <c r="BL58" s="208"/>
      <c r="BM58" s="208"/>
      <c r="BN58" s="208"/>
      <c r="BO58" s="7"/>
      <c r="BP58" s="5"/>
      <c r="BQ58" s="6"/>
      <c r="BR58" s="6"/>
      <c r="BS58" s="6"/>
      <c r="BT58" s="6"/>
      <c r="BU58" s="6"/>
      <c r="BV58" s="6"/>
      <c r="BW58" s="6"/>
      <c r="BX58" s="6"/>
      <c r="BY58" s="6"/>
      <c r="BZ58" s="6"/>
      <c r="CA58" s="6"/>
      <c r="CB58" s="6"/>
      <c r="CC58" s="6"/>
      <c r="CD58" s="6"/>
      <c r="CE58" s="6"/>
      <c r="CF58" s="38"/>
      <c r="CG58" s="39"/>
      <c r="CH58" s="39"/>
      <c r="CI58" s="39"/>
      <c r="CJ58" s="39"/>
      <c r="CK58" s="39"/>
      <c r="CL58" s="39"/>
      <c r="CM58" s="39"/>
      <c r="CN58" s="39"/>
      <c r="CO58" s="39"/>
      <c r="CP58" s="39"/>
      <c r="CQ58" s="39"/>
      <c r="CR58" s="39"/>
      <c r="CS58" s="39"/>
      <c r="CT58" s="39"/>
      <c r="CU58" s="39"/>
      <c r="CV58" s="39"/>
      <c r="CW58" s="39"/>
      <c r="CX58" s="256" t="s">
        <v>381</v>
      </c>
      <c r="CY58" s="256"/>
      <c r="CZ58" s="256"/>
      <c r="DA58" s="256"/>
      <c r="DB58" s="256"/>
      <c r="DC58" s="256"/>
      <c r="DD58" s="256"/>
      <c r="DE58" s="256"/>
      <c r="DF58" s="256"/>
      <c r="DG58" s="256"/>
      <c r="DH58" s="256"/>
      <c r="DI58" s="40" t="s">
        <v>42</v>
      </c>
      <c r="DJ58" s="41"/>
    </row>
    <row r="59" spans="3:114" ht="13.9" customHeight="1" thickTop="1">
      <c r="C59" s="23"/>
      <c r="J59" s="18"/>
      <c r="BE59" s="18"/>
      <c r="BH59" s="27"/>
      <c r="BI59" s="28"/>
      <c r="BJ59" s="28"/>
      <c r="BK59" s="28"/>
      <c r="BL59" s="28"/>
      <c r="BM59" s="28"/>
      <c r="BN59" s="28"/>
      <c r="BO59" s="42"/>
      <c r="BP59" s="29"/>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30"/>
    </row>
    <row r="60" spans="3:114" ht="13.9" customHeight="1" thickBot="1">
      <c r="C60" s="13"/>
      <c r="D60" s="14"/>
      <c r="E60" s="14"/>
      <c r="F60" s="14"/>
      <c r="G60" s="14"/>
      <c r="H60" s="14"/>
      <c r="I60" s="14"/>
      <c r="J60" s="12"/>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2"/>
      <c r="BH60" s="31"/>
      <c r="BI60" s="209" t="s">
        <v>41</v>
      </c>
      <c r="BJ60" s="209"/>
      <c r="BK60" s="209"/>
      <c r="BL60" s="209"/>
      <c r="BM60" s="209"/>
      <c r="BN60" s="209"/>
      <c r="BO60" s="43"/>
      <c r="BP60" s="33"/>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232" t="s">
        <v>382</v>
      </c>
      <c r="CU60" s="232"/>
      <c r="CV60" s="232"/>
      <c r="CW60" s="232"/>
      <c r="CX60" s="232"/>
      <c r="CY60" s="232"/>
      <c r="CZ60" s="232"/>
      <c r="DA60" s="232"/>
      <c r="DB60" s="232"/>
      <c r="DC60" s="232"/>
      <c r="DD60" s="232"/>
      <c r="DE60" s="232"/>
      <c r="DF60" s="232"/>
      <c r="DG60" s="232"/>
      <c r="DH60" s="232"/>
      <c r="DI60" s="35" t="s">
        <v>42</v>
      </c>
      <c r="DJ60" s="36"/>
    </row>
    <row r="61" spans="3:114" ht="13.9" customHeight="1" thickTop="1"/>
  </sheetData>
  <mergeCells count="296">
    <mergeCell ref="B9:B10"/>
    <mergeCell ref="B11:B12"/>
    <mergeCell ref="B14:B18"/>
    <mergeCell ref="AI17:AM17"/>
    <mergeCell ref="AN17:AO17"/>
    <mergeCell ref="AQ17:AR17"/>
    <mergeCell ref="X17:Z17"/>
    <mergeCell ref="W16:X16"/>
    <mergeCell ref="N14:O14"/>
    <mergeCell ref="P16:Q16"/>
    <mergeCell ref="R16:S16"/>
    <mergeCell ref="R14:S14"/>
    <mergeCell ref="P14:Q14"/>
    <mergeCell ref="G17:W17"/>
    <mergeCell ref="N16:O16"/>
    <mergeCell ref="AI16:AJ16"/>
    <mergeCell ref="AD15:AE15"/>
    <mergeCell ref="AA15:AB15"/>
    <mergeCell ref="D12:I12"/>
    <mergeCell ref="T14:U14"/>
    <mergeCell ref="W14:X14"/>
    <mergeCell ref="D13:I13"/>
    <mergeCell ref="D9:I9"/>
    <mergeCell ref="P10:U10"/>
    <mergeCell ref="B19:B23"/>
    <mergeCell ref="B31:B32"/>
    <mergeCell ref="B33:B34"/>
    <mergeCell ref="CT60:DH60"/>
    <mergeCell ref="AR37:AY37"/>
    <mergeCell ref="AR36:AS36"/>
    <mergeCell ref="AR38:AS38"/>
    <mergeCell ref="AR40:AS40"/>
    <mergeCell ref="AR39:AY39"/>
    <mergeCell ref="AR41:AY41"/>
    <mergeCell ref="CX55:DH55"/>
    <mergeCell ref="CX56:DH56"/>
    <mergeCell ref="CX57:DH57"/>
    <mergeCell ref="CX58:DH58"/>
    <mergeCell ref="BQ57:BX57"/>
    <mergeCell ref="CG50:CJ50"/>
    <mergeCell ref="CX50:CZ50"/>
    <mergeCell ref="CX51:DH51"/>
    <mergeCell ref="CX52:DH52"/>
    <mergeCell ref="CX53:DH53"/>
    <mergeCell ref="CX54:DH54"/>
    <mergeCell ref="BQ53:BX53"/>
    <mergeCell ref="BQ54:BX54"/>
    <mergeCell ref="B24:B27"/>
    <mergeCell ref="BQ56:BX56"/>
    <mergeCell ref="BQ49:BX49"/>
    <mergeCell ref="CR49:DF49"/>
    <mergeCell ref="BQ51:BX51"/>
    <mergeCell ref="BQ52:BX52"/>
    <mergeCell ref="CH52:CT52"/>
    <mergeCell ref="CG51:CQ51"/>
    <mergeCell ref="BQ55:BX55"/>
    <mergeCell ref="CF5:CG5"/>
    <mergeCell ref="CI5:CJ5"/>
    <mergeCell ref="CL15:CR15"/>
    <mergeCell ref="CP17:CQ17"/>
    <mergeCell ref="CR14:CS14"/>
    <mergeCell ref="CN7:CR7"/>
    <mergeCell ref="CS7:CT7"/>
    <mergeCell ref="CG7:CJ7"/>
    <mergeCell ref="CC10:CL10"/>
    <mergeCell ref="BR14:BY14"/>
    <mergeCell ref="CB14:CK14"/>
    <mergeCell ref="CL14:CQ14"/>
    <mergeCell ref="BQ10:BU10"/>
    <mergeCell ref="CA10:CB10"/>
    <mergeCell ref="BQ12:BU12"/>
    <mergeCell ref="BV10:BZ10"/>
    <mergeCell ref="CT14:CW14"/>
    <mergeCell ref="BI48:BN48"/>
    <mergeCell ref="CT19:DH19"/>
    <mergeCell ref="CW17:DH17"/>
    <mergeCell ref="CF15:CK15"/>
    <mergeCell ref="DB15:DH15"/>
    <mergeCell ref="BQ48:BT48"/>
    <mergeCell ref="BR18:BY18"/>
    <mergeCell ref="BQ19:CA19"/>
    <mergeCell ref="BU48:BZ48"/>
    <mergeCell ref="CA48:CB48"/>
    <mergeCell ref="CC48:CO48"/>
    <mergeCell ref="CV15:DA15"/>
    <mergeCell ref="CJ19:CR19"/>
    <mergeCell ref="CX14:CY14"/>
    <mergeCell ref="CZ14:DH14"/>
    <mergeCell ref="CW6:CX6"/>
    <mergeCell ref="CY6:CZ6"/>
    <mergeCell ref="DA6:DF6"/>
    <mergeCell ref="DG6:DH6"/>
    <mergeCell ref="CV7:CW7"/>
    <mergeCell ref="CZ7:DB7"/>
    <mergeCell ref="CN5:CR5"/>
    <mergeCell ref="CS5:CT5"/>
    <mergeCell ref="CV5:CW5"/>
    <mergeCell ref="CY4:CZ4"/>
    <mergeCell ref="DA4:DF4"/>
    <mergeCell ref="DG4:DH4"/>
    <mergeCell ref="CO3:DG3"/>
    <mergeCell ref="CU1:CV1"/>
    <mergeCell ref="CW1:CY1"/>
    <mergeCell ref="CJ4:CK4"/>
    <mergeCell ref="CJ12:CK12"/>
    <mergeCell ref="AM3:BD3"/>
    <mergeCell ref="AM4:AW4"/>
    <mergeCell ref="AX4:BD4"/>
    <mergeCell ref="BH4:BJ8"/>
    <mergeCell ref="BU4:BV4"/>
    <mergeCell ref="BW4:BX4"/>
    <mergeCell ref="BY4:BZ4"/>
    <mergeCell ref="BG9:BG13"/>
    <mergeCell ref="BY6:BZ6"/>
    <mergeCell ref="CB6:CC6"/>
    <mergeCell ref="CC7:CE7"/>
    <mergeCell ref="BI9:BN13"/>
    <mergeCell ref="AO9:AR9"/>
    <mergeCell ref="CZ5:DB5"/>
    <mergeCell ref="CN6:CO6"/>
    <mergeCell ref="CP6:CV6"/>
    <mergeCell ref="AA40:AB40"/>
    <mergeCell ref="P41:Q41"/>
    <mergeCell ref="T41:V41"/>
    <mergeCell ref="X41:AC41"/>
    <mergeCell ref="AG41:AI41"/>
    <mergeCell ref="AK41:AL41"/>
    <mergeCell ref="X38:Y38"/>
    <mergeCell ref="AA38:AB38"/>
    <mergeCell ref="AD40:AL40"/>
    <mergeCell ref="P39:Q39"/>
    <mergeCell ref="T39:V39"/>
    <mergeCell ref="X39:AC39"/>
    <mergeCell ref="AG39:AI39"/>
    <mergeCell ref="O40:P40"/>
    <mergeCell ref="R40:T40"/>
    <mergeCell ref="X40:Y40"/>
    <mergeCell ref="AD38:AL38"/>
    <mergeCell ref="AK39:AL39"/>
    <mergeCell ref="T37:V37"/>
    <mergeCell ref="P37:Q37"/>
    <mergeCell ref="AA36:AB36"/>
    <mergeCell ref="AD36:AL36"/>
    <mergeCell ref="X37:AC37"/>
    <mergeCell ref="AG37:AI37"/>
    <mergeCell ref="AK37:AL37"/>
    <mergeCell ref="O38:P38"/>
    <mergeCell ref="R38:T38"/>
    <mergeCell ref="V10:AB10"/>
    <mergeCell ref="D19:I23"/>
    <mergeCell ref="L19:P19"/>
    <mergeCell ref="L20:P20"/>
    <mergeCell ref="R19:V19"/>
    <mergeCell ref="V20:W20"/>
    <mergeCell ref="Q20:U20"/>
    <mergeCell ref="Q22:X22"/>
    <mergeCell ref="X18:Z18"/>
    <mergeCell ref="G18:W18"/>
    <mergeCell ref="C14:E18"/>
    <mergeCell ref="F14:L14"/>
    <mergeCell ref="F16:L16"/>
    <mergeCell ref="D10:I10"/>
    <mergeCell ref="D3:I3"/>
    <mergeCell ref="D4:I4"/>
    <mergeCell ref="T3:AJ3"/>
    <mergeCell ref="T4:AJ4"/>
    <mergeCell ref="L3:Q3"/>
    <mergeCell ref="BG4:BG8"/>
    <mergeCell ref="L4:Q4"/>
    <mergeCell ref="BK4:BQ4"/>
    <mergeCell ref="BS4:BT4"/>
    <mergeCell ref="BL7:CB7"/>
    <mergeCell ref="D5:Z5"/>
    <mergeCell ref="D6:Z6"/>
    <mergeCell ref="AC5:BC5"/>
    <mergeCell ref="AC6:BC6"/>
    <mergeCell ref="L35:V35"/>
    <mergeCell ref="O36:P36"/>
    <mergeCell ref="R36:T36"/>
    <mergeCell ref="X36:Y36"/>
    <mergeCell ref="M31:AE31"/>
    <mergeCell ref="AR32:BC32"/>
    <mergeCell ref="M33:O33"/>
    <mergeCell ref="M34:AA34"/>
    <mergeCell ref="AP34:BC34"/>
    <mergeCell ref="AC34:AN34"/>
    <mergeCell ref="L29:V29"/>
    <mergeCell ref="AO29:BC29"/>
    <mergeCell ref="AG29:AM29"/>
    <mergeCell ref="AO27:AP27"/>
    <mergeCell ref="AS27:AW27"/>
    <mergeCell ref="AR26:BC26"/>
    <mergeCell ref="L22:P22"/>
    <mergeCell ref="BG14:BG15"/>
    <mergeCell ref="BG16:BG17"/>
    <mergeCell ref="AG24:AL24"/>
    <mergeCell ref="AM24:AN24"/>
    <mergeCell ref="AK16:AQ16"/>
    <mergeCell ref="AR16:AS16"/>
    <mergeCell ref="X20:AG20"/>
    <mergeCell ref="D25:I25"/>
    <mergeCell ref="D26:I26"/>
    <mergeCell ref="D28:I28"/>
    <mergeCell ref="BI14:BN14"/>
    <mergeCell ref="BI15:BN15"/>
    <mergeCell ref="BI16:BN16"/>
    <mergeCell ref="BI17:BN17"/>
    <mergeCell ref="BI18:BN18"/>
    <mergeCell ref="D11:I11"/>
    <mergeCell ref="AK26:AL26"/>
    <mergeCell ref="AL25:AR25"/>
    <mergeCell ref="AX27:BC27"/>
    <mergeCell ref="L27:P27"/>
    <mergeCell ref="BB14:BC14"/>
    <mergeCell ref="AU15:AW15"/>
    <mergeCell ref="AV16:BA16"/>
    <mergeCell ref="BB16:BC16"/>
    <mergeCell ref="AM26:AN26"/>
    <mergeCell ref="AI14:AJ14"/>
    <mergeCell ref="AK14:AQ14"/>
    <mergeCell ref="AR14:AS14"/>
    <mergeCell ref="AI15:AM15"/>
    <mergeCell ref="AB27:AJ27"/>
    <mergeCell ref="AK27:AM27"/>
    <mergeCell ref="D33:I33"/>
    <mergeCell ref="D35:I35"/>
    <mergeCell ref="BK6:BQ6"/>
    <mergeCell ref="BS6:BT6"/>
    <mergeCell ref="BQ9:BU9"/>
    <mergeCell ref="BW9:CA9"/>
    <mergeCell ref="BL8:CB8"/>
    <mergeCell ref="D29:I29"/>
    <mergeCell ref="D31:I31"/>
    <mergeCell ref="D32:I32"/>
    <mergeCell ref="BV12:CC12"/>
    <mergeCell ref="CC8:CE8"/>
    <mergeCell ref="W12:Z12"/>
    <mergeCell ref="AB12:AF12"/>
    <mergeCell ref="N13:AF13"/>
    <mergeCell ref="T16:U16"/>
    <mergeCell ref="M28:T28"/>
    <mergeCell ref="M26:T26"/>
    <mergeCell ref="W26:Z26"/>
    <mergeCell ref="AB26:AF26"/>
    <mergeCell ref="P25:U25"/>
    <mergeCell ref="V25:AB25"/>
    <mergeCell ref="AF25:AK25"/>
    <mergeCell ref="AI26:AJ26"/>
    <mergeCell ref="BI55:BN55"/>
    <mergeCell ref="BI58:BN58"/>
    <mergeCell ref="BI60:BN60"/>
    <mergeCell ref="C1:BE1"/>
    <mergeCell ref="M9:T9"/>
    <mergeCell ref="W9:AF9"/>
    <mergeCell ref="AM9:AN9"/>
    <mergeCell ref="AS9:AT9"/>
    <mergeCell ref="AG9:AL9"/>
    <mergeCell ref="M12:T12"/>
    <mergeCell ref="AB17:AE17"/>
    <mergeCell ref="AB18:AE18"/>
    <mergeCell ref="AR12:BC12"/>
    <mergeCell ref="AU9:BC9"/>
    <mergeCell ref="BB10:BC10"/>
    <mergeCell ref="AI12:AJ12"/>
    <mergeCell ref="AM12:AN12"/>
    <mergeCell ref="AK12:AL12"/>
    <mergeCell ref="AF10:AK10"/>
    <mergeCell ref="AV10:BA10"/>
    <mergeCell ref="AL10:AR10"/>
    <mergeCell ref="AJ13:BB13"/>
    <mergeCell ref="M24:T24"/>
    <mergeCell ref="W24:AF24"/>
    <mergeCell ref="DO1:DQ5"/>
    <mergeCell ref="CG8:CJ8"/>
    <mergeCell ref="AO24:AR24"/>
    <mergeCell ref="AS24:AT24"/>
    <mergeCell ref="AU24:BC24"/>
    <mergeCell ref="CN17:CO17"/>
    <mergeCell ref="CR17:CS17"/>
    <mergeCell ref="AN15:AO15"/>
    <mergeCell ref="AQ15:AR15"/>
    <mergeCell ref="AT14:AU14"/>
    <mergeCell ref="AV14:BA14"/>
    <mergeCell ref="AU17:AW17"/>
    <mergeCell ref="AT16:AU16"/>
    <mergeCell ref="BR17:BY17"/>
    <mergeCell ref="CB17:CE17"/>
    <mergeCell ref="CG17:CK17"/>
    <mergeCell ref="CB4:CC4"/>
    <mergeCell ref="BU6:BV6"/>
    <mergeCell ref="BW6:BX6"/>
    <mergeCell ref="DA1:DC1"/>
    <mergeCell ref="DE1:DG1"/>
    <mergeCell ref="CN4:CO4"/>
    <mergeCell ref="CP4:CV4"/>
    <mergeCell ref="CW4:CX4"/>
  </mergeCells>
  <phoneticPr fontId="1"/>
  <printOptions horizontalCentered="1" verticalCentered="1"/>
  <pageMargins left="0.19685039370078741" right="0.19685039370078741" top="0.78740157480314965" bottom="0.39370078740157483" header="0.51181102362204722" footer="0.31496062992125984"/>
  <pageSetup paperSize="9" scale="65" orientation="landscape" cellComments="asDisplayed"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CF3A-0388-4B97-9F23-8D9E7167DB38}">
  <sheetPr>
    <pageSetUpPr fitToPage="1"/>
  </sheetPr>
  <dimension ref="B1:DQ61"/>
  <sheetViews>
    <sheetView topLeftCell="Q1" zoomScale="130" zoomScaleNormal="130" workbookViewId="0">
      <selection activeCell="DJ35" sqref="DJ35"/>
    </sheetView>
  </sheetViews>
  <sheetFormatPr defaultColWidth="1.75" defaultRowHeight="13.9" customHeight="1"/>
  <cols>
    <col min="1" max="1" width="5.625" style="1" customWidth="1"/>
    <col min="2" max="2" width="3.625" style="44" customWidth="1"/>
    <col min="3" max="3" width="0.875" style="1" customWidth="1"/>
    <col min="4" max="9" width="1.875" style="1" customWidth="1"/>
    <col min="10" max="11" width="0.875" style="1" customWidth="1"/>
    <col min="12" max="17" width="1.875" style="1" customWidth="1"/>
    <col min="18" max="19" width="0.75" style="1" customWidth="1"/>
    <col min="20" max="36" width="1.875" style="1" customWidth="1"/>
    <col min="37" max="38" width="0.875" style="1" customWidth="1"/>
    <col min="39" max="56" width="1.875" style="1" customWidth="1"/>
    <col min="57" max="57" width="1.625" style="1" customWidth="1"/>
    <col min="58" max="58" width="1.875" style="1" customWidth="1"/>
    <col min="59" max="59" width="3.625" style="1" customWidth="1"/>
    <col min="60" max="60" width="0.875" style="1" customWidth="1"/>
    <col min="61" max="66" width="1.875" style="1" customWidth="1"/>
    <col min="67" max="68" width="0.875" style="1" customWidth="1"/>
    <col min="69" max="74" width="1.875" style="1" customWidth="1"/>
    <col min="75" max="76" width="0.875" style="1" customWidth="1"/>
    <col min="77" max="93" width="1.875" style="1" customWidth="1"/>
    <col min="94" max="95" width="0.875" style="1" customWidth="1"/>
    <col min="96" max="113" width="1.875" style="1" customWidth="1"/>
    <col min="114" max="16384" width="1.75" style="1"/>
  </cols>
  <sheetData>
    <row r="1" spans="2:121" ht="15" customHeight="1">
      <c r="C1" s="210" t="s">
        <v>406</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CU1" s="223"/>
      <c r="CV1" s="223"/>
      <c r="CW1" s="199"/>
      <c r="CX1" s="199"/>
      <c r="CY1" s="199"/>
      <c r="CZ1" s="2"/>
      <c r="DA1" s="199"/>
      <c r="DB1" s="199"/>
      <c r="DC1" s="199"/>
      <c r="DD1" s="2"/>
      <c r="DE1" s="199"/>
      <c r="DF1" s="199"/>
      <c r="DG1" s="199"/>
      <c r="DH1" s="2"/>
      <c r="DO1" s="195"/>
      <c r="DP1" s="195"/>
      <c r="DQ1" s="195"/>
    </row>
    <row r="2" spans="2:121" ht="13.9" customHeight="1">
      <c r="DO2" s="195"/>
      <c r="DP2" s="195"/>
      <c r="DQ2" s="195"/>
    </row>
    <row r="3" spans="2:121" ht="13.9" customHeight="1">
      <c r="C3" s="3"/>
      <c r="D3" s="207" t="s">
        <v>0</v>
      </c>
      <c r="E3" s="207"/>
      <c r="F3" s="207"/>
      <c r="G3" s="207"/>
      <c r="H3" s="207"/>
      <c r="I3" s="207"/>
      <c r="J3" s="4"/>
      <c r="K3" s="3"/>
      <c r="L3" s="207" t="s">
        <v>1</v>
      </c>
      <c r="M3" s="207"/>
      <c r="N3" s="207"/>
      <c r="O3" s="207"/>
      <c r="P3" s="207"/>
      <c r="Q3" s="207"/>
      <c r="R3" s="4"/>
      <c r="S3" s="5"/>
      <c r="T3" s="212" t="s">
        <v>4</v>
      </c>
      <c r="U3" s="212"/>
      <c r="V3" s="212"/>
      <c r="W3" s="212"/>
      <c r="X3" s="212"/>
      <c r="Y3" s="212"/>
      <c r="Z3" s="212"/>
      <c r="AA3" s="212"/>
      <c r="AB3" s="212"/>
      <c r="AC3" s="212"/>
      <c r="AD3" s="212"/>
      <c r="AE3" s="212"/>
      <c r="AF3" s="212"/>
      <c r="AG3" s="212"/>
      <c r="AH3" s="212"/>
      <c r="AI3" s="212"/>
      <c r="AJ3" s="212"/>
      <c r="AK3" s="6"/>
      <c r="AL3" s="6"/>
      <c r="AM3" s="212" t="s">
        <v>6</v>
      </c>
      <c r="AN3" s="212"/>
      <c r="AO3" s="212"/>
      <c r="AP3" s="212"/>
      <c r="AQ3" s="212"/>
      <c r="AR3" s="212"/>
      <c r="AS3" s="212"/>
      <c r="AT3" s="212"/>
      <c r="AU3" s="212"/>
      <c r="AV3" s="212"/>
      <c r="AW3" s="212"/>
      <c r="AX3" s="212"/>
      <c r="AY3" s="212"/>
      <c r="AZ3" s="212"/>
      <c r="BA3" s="212"/>
      <c r="BB3" s="212"/>
      <c r="BC3" s="212"/>
      <c r="BD3" s="212"/>
      <c r="BE3" s="7"/>
      <c r="BH3" s="1" t="s">
        <v>28</v>
      </c>
      <c r="CM3" s="8"/>
      <c r="CN3" s="9"/>
      <c r="CO3" s="216" t="s">
        <v>22</v>
      </c>
      <c r="CP3" s="216"/>
      <c r="CQ3" s="216"/>
      <c r="CR3" s="216"/>
      <c r="CS3" s="216"/>
      <c r="CT3" s="216"/>
      <c r="CU3" s="216"/>
      <c r="CV3" s="216"/>
      <c r="CW3" s="216"/>
      <c r="CX3" s="216"/>
      <c r="CY3" s="216"/>
      <c r="CZ3" s="216"/>
      <c r="DA3" s="216"/>
      <c r="DB3" s="216"/>
      <c r="DC3" s="216"/>
      <c r="DD3" s="216"/>
      <c r="DE3" s="216"/>
      <c r="DF3" s="216"/>
      <c r="DG3" s="216"/>
      <c r="DH3" s="9"/>
      <c r="DI3" s="9"/>
      <c r="DJ3" s="10"/>
      <c r="DO3" s="195"/>
      <c r="DP3" s="195"/>
      <c r="DQ3" s="195"/>
    </row>
    <row r="4" spans="2:121" ht="13.9" customHeight="1">
      <c r="C4" s="11"/>
      <c r="D4" s="234" t="s">
        <v>76</v>
      </c>
      <c r="E4" s="234"/>
      <c r="F4" s="234"/>
      <c r="G4" s="234"/>
      <c r="H4" s="234"/>
      <c r="I4" s="234"/>
      <c r="J4" s="12"/>
      <c r="K4" s="11"/>
      <c r="L4" s="234" t="s">
        <v>414</v>
      </c>
      <c r="M4" s="234"/>
      <c r="N4" s="234"/>
      <c r="O4" s="234"/>
      <c r="P4" s="234"/>
      <c r="Q4" s="234"/>
      <c r="R4" s="12"/>
      <c r="S4" s="13"/>
      <c r="T4" s="235" t="s">
        <v>389</v>
      </c>
      <c r="U4" s="235"/>
      <c r="V4" s="235"/>
      <c r="W4" s="235"/>
      <c r="X4" s="235"/>
      <c r="Y4" s="235"/>
      <c r="Z4" s="235"/>
      <c r="AA4" s="235"/>
      <c r="AB4" s="235"/>
      <c r="AC4" s="235"/>
      <c r="AD4" s="235"/>
      <c r="AE4" s="235"/>
      <c r="AF4" s="235"/>
      <c r="AG4" s="235"/>
      <c r="AH4" s="235"/>
      <c r="AI4" s="235"/>
      <c r="AJ4" s="235"/>
      <c r="AK4" s="14"/>
      <c r="AL4" s="14"/>
      <c r="AM4" s="206" t="s">
        <v>415</v>
      </c>
      <c r="AN4" s="206"/>
      <c r="AO4" s="206"/>
      <c r="AP4" s="206"/>
      <c r="AQ4" s="206"/>
      <c r="AR4" s="206"/>
      <c r="AS4" s="206"/>
      <c r="AT4" s="206"/>
      <c r="AU4" s="206"/>
      <c r="AV4" s="206"/>
      <c r="AW4" s="206"/>
      <c r="AX4" s="249" t="s">
        <v>383</v>
      </c>
      <c r="AY4" s="249"/>
      <c r="AZ4" s="249"/>
      <c r="BA4" s="249"/>
      <c r="BB4" s="249"/>
      <c r="BC4" s="249"/>
      <c r="BD4" s="249"/>
      <c r="BE4" s="12"/>
      <c r="BG4" s="226" t="s">
        <v>145</v>
      </c>
      <c r="BH4" s="238" t="s">
        <v>14</v>
      </c>
      <c r="BI4" s="239"/>
      <c r="BJ4" s="240"/>
      <c r="BK4" s="236" t="s">
        <v>15</v>
      </c>
      <c r="BL4" s="201"/>
      <c r="BM4" s="201"/>
      <c r="BN4" s="201"/>
      <c r="BO4" s="201"/>
      <c r="BP4" s="201"/>
      <c r="BQ4" s="201"/>
      <c r="BR4" s="6"/>
      <c r="BS4" s="198" t="s">
        <v>17</v>
      </c>
      <c r="BT4" s="198"/>
      <c r="BU4" s="197" t="s">
        <v>358</v>
      </c>
      <c r="BV4" s="197"/>
      <c r="BW4" s="198" t="s">
        <v>18</v>
      </c>
      <c r="BX4" s="198"/>
      <c r="BY4" s="197" t="s">
        <v>78</v>
      </c>
      <c r="BZ4" s="197"/>
      <c r="CA4" s="16" t="s">
        <v>19</v>
      </c>
      <c r="CB4" s="197" t="s">
        <v>79</v>
      </c>
      <c r="CC4" s="197"/>
      <c r="CD4" s="16" t="s">
        <v>20</v>
      </c>
      <c r="CE4" s="6"/>
      <c r="CF4" s="6"/>
      <c r="CG4" s="6"/>
      <c r="CH4" s="6"/>
      <c r="CI4" s="6"/>
      <c r="CJ4" s="198" t="s">
        <v>80</v>
      </c>
      <c r="CK4" s="247"/>
      <c r="CL4" s="7"/>
      <c r="CM4" s="5"/>
      <c r="CN4" s="201" t="s">
        <v>17</v>
      </c>
      <c r="CO4" s="201"/>
      <c r="CP4" s="197" t="s">
        <v>356</v>
      </c>
      <c r="CQ4" s="197"/>
      <c r="CR4" s="197"/>
      <c r="CS4" s="197"/>
      <c r="CT4" s="197"/>
      <c r="CU4" s="197"/>
      <c r="CV4" s="197"/>
      <c r="CW4" s="198" t="s">
        <v>81</v>
      </c>
      <c r="CX4" s="198"/>
      <c r="CY4" s="201" t="s">
        <v>17</v>
      </c>
      <c r="CZ4" s="201"/>
      <c r="DA4" s="202" t="s">
        <v>357</v>
      </c>
      <c r="DB4" s="202"/>
      <c r="DC4" s="202"/>
      <c r="DD4" s="202"/>
      <c r="DE4" s="202"/>
      <c r="DF4" s="202"/>
      <c r="DG4" s="198" t="s">
        <v>82</v>
      </c>
      <c r="DH4" s="198"/>
      <c r="DI4" s="6"/>
      <c r="DJ4" s="7"/>
      <c r="DO4" s="195"/>
      <c r="DP4" s="195"/>
      <c r="DQ4" s="195"/>
    </row>
    <row r="5" spans="2:121" ht="13.9" customHeight="1">
      <c r="C5" s="5"/>
      <c r="D5" s="212" t="s">
        <v>134</v>
      </c>
      <c r="E5" s="212"/>
      <c r="F5" s="212"/>
      <c r="G5" s="212"/>
      <c r="H5" s="212"/>
      <c r="I5" s="212"/>
      <c r="J5" s="212"/>
      <c r="K5" s="212"/>
      <c r="L5" s="212"/>
      <c r="M5" s="212"/>
      <c r="N5" s="212"/>
      <c r="O5" s="212"/>
      <c r="P5" s="212"/>
      <c r="Q5" s="212"/>
      <c r="R5" s="212"/>
      <c r="S5" s="212"/>
      <c r="T5" s="212"/>
      <c r="U5" s="212"/>
      <c r="V5" s="212"/>
      <c r="W5" s="212"/>
      <c r="X5" s="212"/>
      <c r="Y5" s="212"/>
      <c r="Z5" s="212"/>
      <c r="AA5" s="7"/>
      <c r="AB5" s="5"/>
      <c r="AC5" s="212" t="s">
        <v>8</v>
      </c>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6"/>
      <c r="BE5" s="7"/>
      <c r="BG5" s="226"/>
      <c r="BH5" s="241"/>
      <c r="BI5" s="242"/>
      <c r="BJ5" s="243"/>
      <c r="BK5" s="17"/>
      <c r="CE5" s="1" t="s">
        <v>83</v>
      </c>
      <c r="CF5" s="204" t="s">
        <v>359</v>
      </c>
      <c r="CG5" s="204"/>
      <c r="CH5" s="2" t="s">
        <v>18</v>
      </c>
      <c r="CI5" s="254"/>
      <c r="CJ5" s="254"/>
      <c r="CK5" s="2" t="s">
        <v>19</v>
      </c>
      <c r="CL5" s="18"/>
      <c r="CM5" s="13"/>
      <c r="CN5" s="203" t="s">
        <v>56</v>
      </c>
      <c r="CO5" s="203"/>
      <c r="CP5" s="203"/>
      <c r="CQ5" s="203"/>
      <c r="CR5" s="203"/>
      <c r="CS5" s="200"/>
      <c r="CT5" s="200"/>
      <c r="CU5" s="15" t="s">
        <v>18</v>
      </c>
      <c r="CV5" s="200" t="s">
        <v>84</v>
      </c>
      <c r="CW5" s="200"/>
      <c r="CX5" s="15" t="s">
        <v>19</v>
      </c>
      <c r="CY5" s="14"/>
      <c r="CZ5" s="203" t="s">
        <v>57</v>
      </c>
      <c r="DA5" s="203"/>
      <c r="DB5" s="203"/>
      <c r="DC5" s="20" t="s">
        <v>79</v>
      </c>
      <c r="DD5" s="20" t="s">
        <v>86</v>
      </c>
      <c r="DE5" s="20" t="s">
        <v>87</v>
      </c>
      <c r="DF5" s="14"/>
      <c r="DG5" s="14"/>
      <c r="DH5" s="14"/>
      <c r="DI5" s="14"/>
      <c r="DJ5" s="12"/>
      <c r="DO5" s="195"/>
      <c r="DP5" s="195"/>
      <c r="DQ5" s="195"/>
    </row>
    <row r="6" spans="2:121" ht="13.9" customHeight="1">
      <c r="C6" s="13"/>
      <c r="D6" s="235" t="s">
        <v>7</v>
      </c>
      <c r="E6" s="235"/>
      <c r="F6" s="235"/>
      <c r="G6" s="235"/>
      <c r="H6" s="235"/>
      <c r="I6" s="235"/>
      <c r="J6" s="235"/>
      <c r="K6" s="235"/>
      <c r="L6" s="235"/>
      <c r="M6" s="235"/>
      <c r="N6" s="235"/>
      <c r="O6" s="235"/>
      <c r="P6" s="235"/>
      <c r="Q6" s="235"/>
      <c r="R6" s="235"/>
      <c r="S6" s="235"/>
      <c r="T6" s="235"/>
      <c r="U6" s="235"/>
      <c r="V6" s="235"/>
      <c r="W6" s="235"/>
      <c r="X6" s="235"/>
      <c r="Y6" s="235"/>
      <c r="Z6" s="235"/>
      <c r="AA6" s="12"/>
      <c r="AB6" s="13"/>
      <c r="AC6" s="235" t="s">
        <v>9</v>
      </c>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14"/>
      <c r="BE6" s="12"/>
      <c r="BG6" s="226"/>
      <c r="BH6" s="241"/>
      <c r="BI6" s="242"/>
      <c r="BJ6" s="243"/>
      <c r="BK6" s="219" t="s">
        <v>136</v>
      </c>
      <c r="BL6" s="203"/>
      <c r="BM6" s="203"/>
      <c r="BN6" s="203"/>
      <c r="BO6" s="203"/>
      <c r="BP6" s="203"/>
      <c r="BQ6" s="203"/>
      <c r="BS6" s="206" t="s">
        <v>21</v>
      </c>
      <c r="BT6" s="206"/>
      <c r="BU6" s="200" t="s">
        <v>88</v>
      </c>
      <c r="BV6" s="200"/>
      <c r="BW6" s="206" t="s">
        <v>18</v>
      </c>
      <c r="BX6" s="206"/>
      <c r="BY6" s="200" t="s">
        <v>89</v>
      </c>
      <c r="BZ6" s="200"/>
      <c r="CA6" s="2" t="s">
        <v>19</v>
      </c>
      <c r="CB6" s="200" t="s">
        <v>90</v>
      </c>
      <c r="CC6" s="200"/>
      <c r="CD6" s="2" t="s">
        <v>20</v>
      </c>
      <c r="CL6" s="18"/>
      <c r="CM6" s="5"/>
      <c r="CN6" s="201" t="s">
        <v>21</v>
      </c>
      <c r="CO6" s="201"/>
      <c r="CP6" s="197" t="s">
        <v>148</v>
      </c>
      <c r="CQ6" s="197"/>
      <c r="CR6" s="197"/>
      <c r="CS6" s="197"/>
      <c r="CT6" s="197"/>
      <c r="CU6" s="197"/>
      <c r="CV6" s="197"/>
      <c r="CW6" s="198" t="s">
        <v>81</v>
      </c>
      <c r="CX6" s="198"/>
      <c r="CY6" s="201" t="s">
        <v>21</v>
      </c>
      <c r="CZ6" s="201"/>
      <c r="DA6" s="202" t="s">
        <v>149</v>
      </c>
      <c r="DB6" s="202"/>
      <c r="DC6" s="202"/>
      <c r="DD6" s="202"/>
      <c r="DE6" s="202"/>
      <c r="DF6" s="202"/>
      <c r="DG6" s="198" t="s">
        <v>82</v>
      </c>
      <c r="DH6" s="198"/>
      <c r="DI6" s="6"/>
      <c r="DJ6" s="7"/>
    </row>
    <row r="7" spans="2:121" ht="13.9" customHeight="1">
      <c r="BG7" s="226"/>
      <c r="BH7" s="241"/>
      <c r="BI7" s="242"/>
      <c r="BJ7" s="243"/>
      <c r="BK7" s="45" t="s">
        <v>146</v>
      </c>
      <c r="BL7" s="220" t="s">
        <v>48</v>
      </c>
      <c r="BM7" s="220"/>
      <c r="BN7" s="220"/>
      <c r="BO7" s="220"/>
      <c r="BP7" s="220"/>
      <c r="BQ7" s="220"/>
      <c r="BR7" s="220"/>
      <c r="BS7" s="220"/>
      <c r="BT7" s="220"/>
      <c r="BU7" s="220"/>
      <c r="BV7" s="220"/>
      <c r="BW7" s="220"/>
      <c r="BX7" s="220"/>
      <c r="BY7" s="220"/>
      <c r="BZ7" s="220"/>
      <c r="CA7" s="220"/>
      <c r="CB7" s="220"/>
      <c r="CC7" s="196" t="s">
        <v>79</v>
      </c>
      <c r="CD7" s="196"/>
      <c r="CE7" s="196"/>
      <c r="CF7" s="22" t="s">
        <v>18</v>
      </c>
      <c r="CG7" s="196" t="s">
        <v>137</v>
      </c>
      <c r="CH7" s="196"/>
      <c r="CI7" s="196"/>
      <c r="CJ7" s="196"/>
      <c r="CK7" s="22" t="s">
        <v>19</v>
      </c>
      <c r="CL7" s="10"/>
      <c r="CM7" s="13"/>
      <c r="CN7" s="203" t="s">
        <v>56</v>
      </c>
      <c r="CO7" s="203"/>
      <c r="CP7" s="203"/>
      <c r="CQ7" s="203"/>
      <c r="CR7" s="203"/>
      <c r="CS7" s="200" t="s">
        <v>79</v>
      </c>
      <c r="CT7" s="200"/>
      <c r="CU7" s="15" t="s">
        <v>18</v>
      </c>
      <c r="CV7" s="200" t="s">
        <v>91</v>
      </c>
      <c r="CW7" s="200"/>
      <c r="CX7" s="15" t="s">
        <v>19</v>
      </c>
      <c r="CY7" s="14"/>
      <c r="CZ7" s="203" t="s">
        <v>57</v>
      </c>
      <c r="DA7" s="203"/>
      <c r="DB7" s="203"/>
      <c r="DC7" s="20" t="s">
        <v>87</v>
      </c>
      <c r="DD7" s="20" t="s">
        <v>86</v>
      </c>
      <c r="DE7" s="20" t="s">
        <v>87</v>
      </c>
      <c r="DF7" s="14"/>
      <c r="DG7" s="14"/>
      <c r="DH7" s="14"/>
      <c r="DI7" s="14"/>
      <c r="DJ7" s="12"/>
    </row>
    <row r="8" spans="2:121" ht="13.9" customHeight="1">
      <c r="C8" s="1" t="s">
        <v>2</v>
      </c>
      <c r="BG8" s="226"/>
      <c r="BH8" s="244"/>
      <c r="BI8" s="245"/>
      <c r="BJ8" s="246"/>
      <c r="BK8" s="21"/>
      <c r="BL8" s="220" t="s">
        <v>49</v>
      </c>
      <c r="BM8" s="220"/>
      <c r="BN8" s="220"/>
      <c r="BO8" s="220"/>
      <c r="BP8" s="220"/>
      <c r="BQ8" s="220"/>
      <c r="BR8" s="220"/>
      <c r="BS8" s="220"/>
      <c r="BT8" s="220"/>
      <c r="BU8" s="220"/>
      <c r="BV8" s="220"/>
      <c r="BW8" s="220"/>
      <c r="BX8" s="220"/>
      <c r="BY8" s="220"/>
      <c r="BZ8" s="220"/>
      <c r="CA8" s="220"/>
      <c r="CB8" s="220"/>
      <c r="CC8" s="196" t="s">
        <v>88</v>
      </c>
      <c r="CD8" s="196"/>
      <c r="CE8" s="196"/>
      <c r="CF8" s="22" t="s">
        <v>18</v>
      </c>
      <c r="CG8" s="196" t="s">
        <v>138</v>
      </c>
      <c r="CH8" s="196"/>
      <c r="CI8" s="196"/>
      <c r="CJ8" s="196"/>
      <c r="CK8" s="22" t="s">
        <v>19</v>
      </c>
      <c r="CL8" s="9"/>
      <c r="CM8" s="5"/>
      <c r="CN8" s="6"/>
      <c r="CO8" s="6"/>
      <c r="CP8" s="6"/>
      <c r="CQ8" s="6"/>
      <c r="CR8" s="6"/>
      <c r="CS8" s="6"/>
      <c r="CT8" s="6"/>
      <c r="CU8" s="6"/>
      <c r="CV8" s="6"/>
      <c r="CW8" s="6"/>
      <c r="CX8" s="6"/>
      <c r="CY8" s="6"/>
      <c r="CZ8" s="6"/>
      <c r="DA8" s="6"/>
      <c r="DB8" s="6"/>
      <c r="DC8" s="6"/>
      <c r="DD8" s="6"/>
      <c r="DE8" s="6"/>
      <c r="DF8" s="6"/>
      <c r="DG8" s="6"/>
      <c r="DH8" s="6"/>
      <c r="DI8" s="6"/>
      <c r="DJ8" s="7"/>
    </row>
    <row r="9" spans="2:121" ht="13.9" customHeight="1">
      <c r="B9" s="226" t="s">
        <v>127</v>
      </c>
      <c r="C9" s="3"/>
      <c r="D9" s="207" t="s">
        <v>3</v>
      </c>
      <c r="E9" s="207"/>
      <c r="F9" s="207"/>
      <c r="G9" s="207"/>
      <c r="H9" s="207"/>
      <c r="I9" s="207"/>
      <c r="J9" s="4"/>
      <c r="K9" s="5"/>
      <c r="L9" s="6"/>
      <c r="M9" s="211" t="s">
        <v>394</v>
      </c>
      <c r="N9" s="211"/>
      <c r="O9" s="211"/>
      <c r="P9" s="211"/>
      <c r="Q9" s="211"/>
      <c r="R9" s="211"/>
      <c r="S9" s="211"/>
      <c r="T9" s="211"/>
      <c r="U9" s="16" t="s">
        <v>42</v>
      </c>
      <c r="V9" s="6" t="s">
        <v>93</v>
      </c>
      <c r="W9" s="212" t="s">
        <v>55</v>
      </c>
      <c r="X9" s="212"/>
      <c r="Y9" s="212"/>
      <c r="Z9" s="212"/>
      <c r="AA9" s="212"/>
      <c r="AB9" s="212"/>
      <c r="AC9" s="212"/>
      <c r="AD9" s="212"/>
      <c r="AE9" s="212"/>
      <c r="AF9" s="212"/>
      <c r="AG9" s="197" t="s">
        <v>87</v>
      </c>
      <c r="AH9" s="213"/>
      <c r="AI9" s="213"/>
      <c r="AJ9" s="213"/>
      <c r="AK9" s="213"/>
      <c r="AL9" s="213"/>
      <c r="AM9" s="198" t="s">
        <v>43</v>
      </c>
      <c r="AN9" s="198"/>
      <c r="AO9" s="197" t="s">
        <v>94</v>
      </c>
      <c r="AP9" s="197"/>
      <c r="AQ9" s="197"/>
      <c r="AR9" s="197"/>
      <c r="AS9" s="198" t="s">
        <v>44</v>
      </c>
      <c r="AT9" s="198"/>
      <c r="AU9" s="197" t="s">
        <v>392</v>
      </c>
      <c r="AV9" s="197"/>
      <c r="AW9" s="197"/>
      <c r="AX9" s="197"/>
      <c r="AY9" s="197"/>
      <c r="AZ9" s="197"/>
      <c r="BA9" s="197"/>
      <c r="BB9" s="197"/>
      <c r="BC9" s="197"/>
      <c r="BD9" s="16" t="s">
        <v>42</v>
      </c>
      <c r="BE9" s="7"/>
      <c r="BG9" s="250" t="s">
        <v>147</v>
      </c>
      <c r="BH9" s="5"/>
      <c r="BI9" s="207" t="s">
        <v>23</v>
      </c>
      <c r="BJ9" s="207"/>
      <c r="BK9" s="207"/>
      <c r="BL9" s="207"/>
      <c r="BM9" s="207"/>
      <c r="BN9" s="207"/>
      <c r="BO9" s="7"/>
      <c r="BP9" s="6"/>
      <c r="BQ9" s="201" t="s">
        <v>24</v>
      </c>
      <c r="BR9" s="201"/>
      <c r="BS9" s="201"/>
      <c r="BT9" s="201"/>
      <c r="BU9" s="201"/>
      <c r="BV9" s="16" t="s">
        <v>25</v>
      </c>
      <c r="BW9" s="211" t="s">
        <v>89</v>
      </c>
      <c r="BX9" s="211"/>
      <c r="BY9" s="211"/>
      <c r="BZ9" s="211"/>
      <c r="CA9" s="211"/>
      <c r="CB9" s="16" t="s">
        <v>26</v>
      </c>
      <c r="CC9" s="6"/>
      <c r="CD9" s="6"/>
      <c r="CE9" s="6"/>
      <c r="CF9" s="6"/>
      <c r="CG9" s="6"/>
      <c r="CH9" s="6"/>
      <c r="CI9" s="6"/>
      <c r="CJ9" s="6"/>
      <c r="CK9" s="6"/>
      <c r="CL9" s="7"/>
      <c r="CM9" s="13"/>
      <c r="CN9" s="14"/>
      <c r="CO9" s="14"/>
      <c r="CP9" s="14"/>
      <c r="CQ9" s="14"/>
      <c r="CR9" s="14"/>
      <c r="CS9" s="14"/>
      <c r="CT9" s="14"/>
      <c r="CU9" s="14"/>
      <c r="CV9" s="14"/>
      <c r="CW9" s="14"/>
      <c r="CX9" s="14"/>
      <c r="CY9" s="14"/>
      <c r="CZ9" s="14"/>
      <c r="DA9" s="14"/>
      <c r="DB9" s="14"/>
      <c r="DC9" s="14"/>
      <c r="DD9" s="14"/>
      <c r="DE9" s="14"/>
      <c r="DF9" s="14"/>
      <c r="DG9" s="14"/>
      <c r="DH9" s="14"/>
      <c r="DI9" s="14"/>
      <c r="DJ9" s="12"/>
    </row>
    <row r="10" spans="2:121" ht="13.9" customHeight="1">
      <c r="B10" s="226"/>
      <c r="C10" s="11"/>
      <c r="D10" s="224" t="s">
        <v>10</v>
      </c>
      <c r="E10" s="224"/>
      <c r="F10" s="224"/>
      <c r="G10" s="224"/>
      <c r="H10" s="224"/>
      <c r="I10" s="224"/>
      <c r="J10" s="12"/>
      <c r="K10" s="13"/>
      <c r="L10" s="14"/>
      <c r="M10" s="14"/>
      <c r="N10" s="14"/>
      <c r="O10" s="14"/>
      <c r="P10" s="203" t="s">
        <v>45</v>
      </c>
      <c r="Q10" s="203"/>
      <c r="R10" s="203"/>
      <c r="S10" s="203"/>
      <c r="T10" s="203"/>
      <c r="U10" s="203"/>
      <c r="V10" s="200" t="s">
        <v>393</v>
      </c>
      <c r="W10" s="200"/>
      <c r="X10" s="200"/>
      <c r="Y10" s="200"/>
      <c r="Z10" s="200"/>
      <c r="AA10" s="200"/>
      <c r="AB10" s="200"/>
      <c r="AC10" s="15"/>
      <c r="AD10" s="15"/>
      <c r="AE10" s="14"/>
      <c r="AF10" s="203"/>
      <c r="AG10" s="203"/>
      <c r="AH10" s="203"/>
      <c r="AI10" s="203"/>
      <c r="AJ10" s="203"/>
      <c r="AK10" s="203"/>
      <c r="AL10" s="200"/>
      <c r="AM10" s="200"/>
      <c r="AN10" s="200"/>
      <c r="AO10" s="200"/>
      <c r="AP10" s="200"/>
      <c r="AQ10" s="200"/>
      <c r="AR10" s="200"/>
      <c r="AS10" s="15"/>
      <c r="AT10" s="14" t="s">
        <v>96</v>
      </c>
      <c r="AU10" s="14" t="s">
        <v>156</v>
      </c>
      <c r="AV10" s="215" t="s">
        <v>419</v>
      </c>
      <c r="AW10" s="215"/>
      <c r="AX10" s="215"/>
      <c r="AY10" s="215"/>
      <c r="AZ10" s="215"/>
      <c r="BA10" s="215"/>
      <c r="BB10" s="206" t="s">
        <v>47</v>
      </c>
      <c r="BC10" s="206"/>
      <c r="BD10" s="14" t="s">
        <v>98</v>
      </c>
      <c r="BE10" s="12"/>
      <c r="BG10" s="250"/>
      <c r="BH10" s="23"/>
      <c r="BI10" s="218"/>
      <c r="BJ10" s="218"/>
      <c r="BK10" s="218"/>
      <c r="BL10" s="218"/>
      <c r="BM10" s="218"/>
      <c r="BN10" s="218"/>
      <c r="BO10" s="18"/>
      <c r="BQ10" s="222" t="s">
        <v>13</v>
      </c>
      <c r="BR10" s="222"/>
      <c r="BS10" s="222"/>
      <c r="BT10" s="222"/>
      <c r="BU10" s="222"/>
      <c r="BV10" s="199" t="s">
        <v>88</v>
      </c>
      <c r="BW10" s="199"/>
      <c r="BX10" s="199"/>
      <c r="BY10" s="199"/>
      <c r="BZ10" s="199"/>
      <c r="CA10" s="223" t="s">
        <v>18</v>
      </c>
      <c r="CB10" s="223"/>
      <c r="CC10" s="227" t="s">
        <v>27</v>
      </c>
      <c r="CD10" s="227"/>
      <c r="CE10" s="227"/>
      <c r="CF10" s="227"/>
      <c r="CG10" s="227"/>
      <c r="CH10" s="227"/>
      <c r="CI10" s="227"/>
      <c r="CJ10" s="227"/>
      <c r="CK10" s="227"/>
      <c r="CL10" s="228"/>
      <c r="CM10" s="5"/>
      <c r="CN10" s="6"/>
      <c r="CO10" s="6"/>
      <c r="CP10" s="6"/>
      <c r="CQ10" s="6"/>
      <c r="CR10" s="6"/>
      <c r="CS10" s="6"/>
      <c r="CT10" s="6"/>
      <c r="CU10" s="6"/>
      <c r="CV10" s="6"/>
      <c r="CW10" s="6"/>
      <c r="CX10" s="6"/>
      <c r="CY10" s="6"/>
      <c r="CZ10" s="6"/>
      <c r="DA10" s="6"/>
      <c r="DB10" s="6"/>
      <c r="DC10" s="6"/>
      <c r="DD10" s="6"/>
      <c r="DE10" s="6"/>
      <c r="DF10" s="6"/>
      <c r="DG10" s="6"/>
      <c r="DH10" s="6"/>
      <c r="DI10" s="6"/>
      <c r="DJ10" s="7"/>
    </row>
    <row r="11" spans="2:121" ht="13.9" customHeight="1">
      <c r="B11" s="226" t="s">
        <v>128</v>
      </c>
      <c r="C11" s="3"/>
      <c r="D11" s="207" t="s">
        <v>11</v>
      </c>
      <c r="E11" s="207"/>
      <c r="F11" s="207"/>
      <c r="G11" s="207"/>
      <c r="H11" s="207"/>
      <c r="I11" s="207"/>
      <c r="J11" s="4"/>
      <c r="K11" s="5"/>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7"/>
      <c r="BG11" s="250"/>
      <c r="BH11" s="23"/>
      <c r="BI11" s="218"/>
      <c r="BJ11" s="218"/>
      <c r="BK11" s="218"/>
      <c r="BL11" s="218"/>
      <c r="BM11" s="218"/>
      <c r="BN11" s="218"/>
      <c r="BO11" s="18"/>
      <c r="CL11" s="18"/>
      <c r="CM11" s="13"/>
      <c r="CN11" s="14"/>
      <c r="CO11" s="14"/>
      <c r="CP11" s="14"/>
      <c r="CQ11" s="14"/>
      <c r="CR11" s="14"/>
      <c r="CS11" s="14"/>
      <c r="CT11" s="14"/>
      <c r="CU11" s="14"/>
      <c r="CV11" s="14"/>
      <c r="CW11" s="14"/>
      <c r="CX11" s="14"/>
      <c r="CY11" s="14"/>
      <c r="CZ11" s="14"/>
      <c r="DA11" s="14"/>
      <c r="DB11" s="14"/>
      <c r="DC11" s="14"/>
      <c r="DD11" s="14"/>
      <c r="DE11" s="14"/>
      <c r="DF11" s="14"/>
      <c r="DG11" s="14"/>
      <c r="DH11" s="14"/>
      <c r="DI11" s="14"/>
      <c r="DJ11" s="12"/>
    </row>
    <row r="12" spans="2:121" ht="13.9" customHeight="1">
      <c r="B12" s="226"/>
      <c r="C12" s="11"/>
      <c r="D12" s="224" t="s">
        <v>10</v>
      </c>
      <c r="E12" s="224"/>
      <c r="F12" s="224"/>
      <c r="G12" s="224"/>
      <c r="H12" s="224"/>
      <c r="I12" s="224"/>
      <c r="J12" s="12"/>
      <c r="K12" s="13"/>
      <c r="L12" s="14"/>
      <c r="M12" s="200"/>
      <c r="N12" s="214"/>
      <c r="O12" s="214"/>
      <c r="P12" s="214"/>
      <c r="Q12" s="214"/>
      <c r="R12" s="214"/>
      <c r="S12" s="214"/>
      <c r="T12" s="214"/>
      <c r="U12" s="15" t="s">
        <v>99</v>
      </c>
      <c r="V12" s="14" t="s">
        <v>100</v>
      </c>
      <c r="W12" s="200"/>
      <c r="X12" s="200"/>
      <c r="Y12" s="200"/>
      <c r="Z12" s="200"/>
      <c r="AA12" s="15" t="s">
        <v>102</v>
      </c>
      <c r="AB12" s="200"/>
      <c r="AC12" s="200"/>
      <c r="AD12" s="200"/>
      <c r="AE12" s="200"/>
      <c r="AF12" s="200"/>
      <c r="AG12" s="15" t="s">
        <v>99</v>
      </c>
      <c r="AH12" s="14" t="s">
        <v>93</v>
      </c>
      <c r="AI12" s="215"/>
      <c r="AJ12" s="215"/>
      <c r="AK12" s="206" t="s">
        <v>105</v>
      </c>
      <c r="AL12" s="206"/>
      <c r="AM12" s="215"/>
      <c r="AN12" s="215"/>
      <c r="AO12" s="14" t="s">
        <v>107</v>
      </c>
      <c r="AP12" s="14" t="s">
        <v>108</v>
      </c>
      <c r="AQ12" s="15" t="s">
        <v>109</v>
      </c>
      <c r="AR12" s="200"/>
      <c r="AS12" s="200"/>
      <c r="AT12" s="200"/>
      <c r="AU12" s="200"/>
      <c r="AV12" s="200"/>
      <c r="AW12" s="200"/>
      <c r="AX12" s="200"/>
      <c r="AY12" s="200"/>
      <c r="AZ12" s="200"/>
      <c r="BA12" s="200"/>
      <c r="BB12" s="200"/>
      <c r="BC12" s="200"/>
      <c r="BD12" s="15" t="s">
        <v>42</v>
      </c>
      <c r="BE12" s="12"/>
      <c r="BG12" s="250"/>
      <c r="BH12" s="23"/>
      <c r="BI12" s="218"/>
      <c r="BJ12" s="218"/>
      <c r="BK12" s="218"/>
      <c r="BL12" s="218"/>
      <c r="BM12" s="218"/>
      <c r="BN12" s="218"/>
      <c r="BO12" s="18"/>
      <c r="BQ12" s="222" t="s">
        <v>23</v>
      </c>
      <c r="BR12" s="222"/>
      <c r="BS12" s="222"/>
      <c r="BT12" s="222"/>
      <c r="BU12" s="222"/>
      <c r="BV12" s="204" t="s">
        <v>360</v>
      </c>
      <c r="BW12" s="204"/>
      <c r="BX12" s="204"/>
      <c r="BY12" s="204"/>
      <c r="BZ12" s="204"/>
      <c r="CA12" s="204"/>
      <c r="CB12" s="204"/>
      <c r="CC12" s="204"/>
      <c r="CJ12" s="223" t="s">
        <v>110</v>
      </c>
      <c r="CK12" s="248"/>
      <c r="CL12" s="18"/>
      <c r="CM12" s="5"/>
      <c r="CN12" s="6"/>
      <c r="CO12" s="6"/>
      <c r="CP12" s="6"/>
      <c r="CQ12" s="6"/>
      <c r="CR12" s="6"/>
      <c r="CS12" s="6"/>
      <c r="CT12" s="6"/>
      <c r="CU12" s="6"/>
      <c r="CV12" s="6"/>
      <c r="CW12" s="6"/>
      <c r="CX12" s="6"/>
      <c r="CY12" s="6"/>
      <c r="CZ12" s="6"/>
      <c r="DA12" s="6"/>
      <c r="DB12" s="6"/>
      <c r="DC12" s="6"/>
      <c r="DD12" s="6"/>
      <c r="DE12" s="6"/>
      <c r="DF12" s="6"/>
      <c r="DG12" s="6"/>
      <c r="DH12" s="6"/>
      <c r="DI12" s="6"/>
      <c r="DJ12" s="7"/>
    </row>
    <row r="13" spans="2:121" ht="13.9" customHeight="1">
      <c r="C13" s="11"/>
      <c r="D13" s="224" t="s">
        <v>12</v>
      </c>
      <c r="E13" s="224"/>
      <c r="F13" s="224"/>
      <c r="G13" s="224"/>
      <c r="H13" s="224"/>
      <c r="I13" s="224"/>
      <c r="J13" s="12"/>
      <c r="K13" s="8"/>
      <c r="L13" s="9"/>
      <c r="M13" s="9"/>
      <c r="N13" s="221" t="s">
        <v>174</v>
      </c>
      <c r="O13" s="221"/>
      <c r="P13" s="221"/>
      <c r="Q13" s="221"/>
      <c r="R13" s="221"/>
      <c r="S13" s="221"/>
      <c r="T13" s="221"/>
      <c r="U13" s="221"/>
      <c r="V13" s="221"/>
      <c r="W13" s="221"/>
      <c r="X13" s="221"/>
      <c r="Y13" s="221"/>
      <c r="Z13" s="221"/>
      <c r="AA13" s="221"/>
      <c r="AB13" s="221"/>
      <c r="AC13" s="221"/>
      <c r="AD13" s="221"/>
      <c r="AE13" s="221"/>
      <c r="AF13" s="221"/>
      <c r="AG13" s="10"/>
      <c r="AH13" s="8"/>
      <c r="AI13" s="9"/>
      <c r="AJ13" s="216" t="s">
        <v>22</v>
      </c>
      <c r="AK13" s="216"/>
      <c r="AL13" s="216"/>
      <c r="AM13" s="216"/>
      <c r="AN13" s="216"/>
      <c r="AO13" s="216"/>
      <c r="AP13" s="216"/>
      <c r="AQ13" s="216"/>
      <c r="AR13" s="216"/>
      <c r="AS13" s="216"/>
      <c r="AT13" s="216"/>
      <c r="AU13" s="216"/>
      <c r="AV13" s="216"/>
      <c r="AW13" s="216"/>
      <c r="AX13" s="216"/>
      <c r="AY13" s="216"/>
      <c r="AZ13" s="216"/>
      <c r="BA13" s="216"/>
      <c r="BB13" s="216"/>
      <c r="BC13" s="9"/>
      <c r="BD13" s="9"/>
      <c r="BE13" s="10"/>
      <c r="BG13" s="250"/>
      <c r="BH13" s="13"/>
      <c r="BI13" s="237"/>
      <c r="BJ13" s="237"/>
      <c r="BK13" s="237"/>
      <c r="BL13" s="237"/>
      <c r="BM13" s="237"/>
      <c r="BN13" s="237"/>
      <c r="BO13" s="12"/>
      <c r="BP13" s="14"/>
      <c r="BQ13" s="14"/>
      <c r="BR13" s="14"/>
      <c r="BS13" s="14"/>
      <c r="BT13" s="14"/>
      <c r="BU13" s="14"/>
      <c r="BV13" s="14"/>
      <c r="BW13" s="14"/>
      <c r="BX13" s="14"/>
      <c r="BY13" s="14"/>
      <c r="BZ13" s="14"/>
      <c r="CA13" s="14"/>
      <c r="CB13" s="14"/>
      <c r="CC13" s="14"/>
      <c r="CD13" s="14"/>
      <c r="CE13" s="14"/>
      <c r="CF13" s="14"/>
      <c r="CG13" s="14"/>
      <c r="CH13" s="14"/>
      <c r="CI13" s="14"/>
      <c r="CJ13" s="14"/>
      <c r="CK13" s="14"/>
      <c r="CL13" s="12"/>
      <c r="CM13" s="13"/>
      <c r="CN13" s="14"/>
      <c r="CO13" s="14"/>
      <c r="CP13" s="14"/>
      <c r="CQ13" s="14"/>
      <c r="CR13" s="14"/>
      <c r="CS13" s="14"/>
      <c r="CT13" s="14"/>
      <c r="CU13" s="14"/>
      <c r="CV13" s="14"/>
      <c r="CW13" s="14"/>
      <c r="CX13" s="14"/>
      <c r="CY13" s="14"/>
      <c r="CZ13" s="14"/>
      <c r="DA13" s="14"/>
      <c r="DB13" s="14"/>
      <c r="DC13" s="14"/>
      <c r="DD13" s="14"/>
      <c r="DE13" s="14"/>
      <c r="DF13" s="14"/>
      <c r="DG13" s="14"/>
      <c r="DH13" s="14"/>
      <c r="DI13" s="14"/>
      <c r="DJ13" s="12"/>
    </row>
    <row r="14" spans="2:121" ht="13.9" customHeight="1">
      <c r="B14" s="226" t="s">
        <v>129</v>
      </c>
      <c r="C14" s="238" t="s">
        <v>14</v>
      </c>
      <c r="D14" s="239"/>
      <c r="E14" s="240"/>
      <c r="F14" s="236" t="s">
        <v>15</v>
      </c>
      <c r="G14" s="201"/>
      <c r="H14" s="201"/>
      <c r="I14" s="201"/>
      <c r="J14" s="201"/>
      <c r="K14" s="201"/>
      <c r="L14" s="201"/>
      <c r="M14" s="6"/>
      <c r="N14" s="198" t="s">
        <v>21</v>
      </c>
      <c r="O14" s="198"/>
      <c r="P14" s="197" t="s">
        <v>89</v>
      </c>
      <c r="Q14" s="197"/>
      <c r="R14" s="198" t="s">
        <v>18</v>
      </c>
      <c r="S14" s="198"/>
      <c r="T14" s="197" t="s">
        <v>78</v>
      </c>
      <c r="U14" s="197"/>
      <c r="V14" s="16" t="s">
        <v>19</v>
      </c>
      <c r="W14" s="197" t="s">
        <v>79</v>
      </c>
      <c r="X14" s="197"/>
      <c r="Y14" s="16" t="s">
        <v>20</v>
      </c>
      <c r="Z14" s="6"/>
      <c r="AA14" s="6"/>
      <c r="AB14" s="6"/>
      <c r="AC14" s="6"/>
      <c r="AD14" s="6"/>
      <c r="AE14" s="6"/>
      <c r="AF14" s="16" t="s">
        <v>111</v>
      </c>
      <c r="AG14" s="7"/>
      <c r="AH14" s="5"/>
      <c r="AI14" s="201" t="s">
        <v>21</v>
      </c>
      <c r="AJ14" s="201"/>
      <c r="AK14" s="197" t="s">
        <v>371</v>
      </c>
      <c r="AL14" s="197"/>
      <c r="AM14" s="197"/>
      <c r="AN14" s="197"/>
      <c r="AO14" s="197"/>
      <c r="AP14" s="197"/>
      <c r="AQ14" s="197"/>
      <c r="AR14" s="198" t="s">
        <v>81</v>
      </c>
      <c r="AS14" s="198"/>
      <c r="AT14" s="201" t="s">
        <v>21</v>
      </c>
      <c r="AU14" s="201"/>
      <c r="AV14" s="202" t="s">
        <v>372</v>
      </c>
      <c r="AW14" s="202"/>
      <c r="AX14" s="202"/>
      <c r="AY14" s="202"/>
      <c r="AZ14" s="202"/>
      <c r="BA14" s="202"/>
      <c r="BB14" s="198" t="s">
        <v>82</v>
      </c>
      <c r="BC14" s="198"/>
      <c r="BD14" s="6"/>
      <c r="BE14" s="7"/>
      <c r="BG14" s="226" t="s">
        <v>126</v>
      </c>
      <c r="BH14" s="3"/>
      <c r="BI14" s="207" t="s">
        <v>3</v>
      </c>
      <c r="BJ14" s="207"/>
      <c r="BK14" s="207"/>
      <c r="BL14" s="207"/>
      <c r="BM14" s="207"/>
      <c r="BN14" s="207"/>
      <c r="BO14" s="4"/>
      <c r="BP14" s="5"/>
      <c r="BQ14" s="6"/>
      <c r="BR14" s="211" t="s">
        <v>112</v>
      </c>
      <c r="BS14" s="211"/>
      <c r="BT14" s="211"/>
      <c r="BU14" s="211"/>
      <c r="BV14" s="211"/>
      <c r="BW14" s="211"/>
      <c r="BX14" s="211"/>
      <c r="BY14" s="211"/>
      <c r="BZ14" s="16" t="s">
        <v>42</v>
      </c>
      <c r="CA14" s="6" t="s">
        <v>93</v>
      </c>
      <c r="CB14" s="212" t="s">
        <v>55</v>
      </c>
      <c r="CC14" s="212"/>
      <c r="CD14" s="212"/>
      <c r="CE14" s="212"/>
      <c r="CF14" s="212"/>
      <c r="CG14" s="212"/>
      <c r="CH14" s="212"/>
      <c r="CI14" s="212"/>
      <c r="CJ14" s="212"/>
      <c r="CK14" s="212"/>
      <c r="CL14" s="197" t="s">
        <v>87</v>
      </c>
      <c r="CM14" s="213"/>
      <c r="CN14" s="213"/>
      <c r="CO14" s="213"/>
      <c r="CP14" s="213"/>
      <c r="CQ14" s="213"/>
      <c r="CR14" s="198" t="s">
        <v>43</v>
      </c>
      <c r="CS14" s="198"/>
      <c r="CT14" s="197" t="s">
        <v>113</v>
      </c>
      <c r="CU14" s="197"/>
      <c r="CV14" s="197"/>
      <c r="CW14" s="197"/>
      <c r="CX14" s="198" t="s">
        <v>44</v>
      </c>
      <c r="CY14" s="198"/>
      <c r="CZ14" s="197" t="s">
        <v>114</v>
      </c>
      <c r="DA14" s="197"/>
      <c r="DB14" s="197"/>
      <c r="DC14" s="197"/>
      <c r="DD14" s="197"/>
      <c r="DE14" s="197"/>
      <c r="DF14" s="197"/>
      <c r="DG14" s="197"/>
      <c r="DH14" s="197"/>
      <c r="DI14" s="16" t="s">
        <v>42</v>
      </c>
      <c r="DJ14" s="7"/>
    </row>
    <row r="15" spans="2:121" ht="13.9" customHeight="1">
      <c r="B15" s="226"/>
      <c r="C15" s="241"/>
      <c r="D15" s="242"/>
      <c r="E15" s="243"/>
      <c r="F15" s="17"/>
      <c r="Z15" s="1" t="s">
        <v>83</v>
      </c>
      <c r="AA15" s="204" t="s">
        <v>152</v>
      </c>
      <c r="AB15" s="204"/>
      <c r="AC15" s="2" t="s">
        <v>18</v>
      </c>
      <c r="AD15" s="254"/>
      <c r="AE15" s="254"/>
      <c r="AF15" s="2" t="s">
        <v>19</v>
      </c>
      <c r="AG15" s="18"/>
      <c r="AH15" s="13"/>
      <c r="AI15" s="203" t="s">
        <v>135</v>
      </c>
      <c r="AJ15" s="203"/>
      <c r="AK15" s="203"/>
      <c r="AL15" s="203"/>
      <c r="AM15" s="203"/>
      <c r="AN15" s="200"/>
      <c r="AO15" s="200"/>
      <c r="AP15" s="15" t="s">
        <v>18</v>
      </c>
      <c r="AQ15" s="200" t="s">
        <v>89</v>
      </c>
      <c r="AR15" s="200"/>
      <c r="AS15" s="15" t="s">
        <v>19</v>
      </c>
      <c r="AT15" s="14"/>
      <c r="AU15" s="203" t="s">
        <v>57</v>
      </c>
      <c r="AV15" s="203"/>
      <c r="AW15" s="203"/>
      <c r="AX15" s="20" t="s">
        <v>79</v>
      </c>
      <c r="AY15" s="20" t="s">
        <v>86</v>
      </c>
      <c r="AZ15" s="20" t="s">
        <v>89</v>
      </c>
      <c r="BA15" s="14"/>
      <c r="BB15" s="14"/>
      <c r="BC15" s="14"/>
      <c r="BD15" s="14"/>
      <c r="BE15" s="12"/>
      <c r="BG15" s="226"/>
      <c r="BH15" s="11"/>
      <c r="BI15" s="224" t="s">
        <v>10</v>
      </c>
      <c r="BJ15" s="224"/>
      <c r="BK15" s="224"/>
      <c r="BL15" s="224"/>
      <c r="BM15" s="224"/>
      <c r="BN15" s="224"/>
      <c r="BO15" s="12"/>
      <c r="BP15" s="13"/>
      <c r="BQ15" s="14"/>
      <c r="BR15" s="14"/>
      <c r="BS15" s="14"/>
      <c r="BT15" s="14"/>
      <c r="BU15" s="14"/>
      <c r="BV15" s="14"/>
      <c r="BW15" s="14"/>
      <c r="BX15" s="14"/>
      <c r="BY15" s="14"/>
      <c r="BZ15" s="14"/>
      <c r="CA15" s="14"/>
      <c r="CB15" s="14"/>
      <c r="CC15" s="14"/>
      <c r="CD15" s="14"/>
      <c r="CE15" s="14"/>
      <c r="CF15" s="203" t="s">
        <v>45</v>
      </c>
      <c r="CG15" s="203"/>
      <c r="CH15" s="203"/>
      <c r="CI15" s="203"/>
      <c r="CJ15" s="203"/>
      <c r="CK15" s="203"/>
      <c r="CL15" s="200" t="s">
        <v>116</v>
      </c>
      <c r="CM15" s="200"/>
      <c r="CN15" s="200"/>
      <c r="CO15" s="200"/>
      <c r="CP15" s="200"/>
      <c r="CQ15" s="200"/>
      <c r="CR15" s="200"/>
      <c r="CS15" s="15" t="s">
        <v>42</v>
      </c>
      <c r="CT15" s="15"/>
      <c r="CU15" s="14"/>
      <c r="CV15" s="203" t="s">
        <v>46</v>
      </c>
      <c r="CW15" s="203"/>
      <c r="CX15" s="203"/>
      <c r="CY15" s="203"/>
      <c r="CZ15" s="203"/>
      <c r="DA15" s="203"/>
      <c r="DB15" s="200"/>
      <c r="DC15" s="200"/>
      <c r="DD15" s="200"/>
      <c r="DE15" s="200"/>
      <c r="DF15" s="200"/>
      <c r="DG15" s="200"/>
      <c r="DH15" s="200"/>
      <c r="DI15" s="15" t="s">
        <v>42</v>
      </c>
      <c r="DJ15" s="12" t="s">
        <v>107</v>
      </c>
    </row>
    <row r="16" spans="2:121" ht="13.9" customHeight="1">
      <c r="B16" s="226"/>
      <c r="C16" s="241"/>
      <c r="D16" s="242"/>
      <c r="E16" s="243"/>
      <c r="F16" s="219" t="s">
        <v>16</v>
      </c>
      <c r="G16" s="203"/>
      <c r="H16" s="203"/>
      <c r="I16" s="203"/>
      <c r="J16" s="203"/>
      <c r="K16" s="203"/>
      <c r="L16" s="203"/>
      <c r="N16" s="206" t="s">
        <v>155</v>
      </c>
      <c r="O16" s="206"/>
      <c r="P16" s="200" t="s">
        <v>416</v>
      </c>
      <c r="Q16" s="200"/>
      <c r="R16" s="206" t="s">
        <v>18</v>
      </c>
      <c r="S16" s="206"/>
      <c r="T16" s="200" t="s">
        <v>89</v>
      </c>
      <c r="U16" s="200"/>
      <c r="V16" s="2" t="s">
        <v>19</v>
      </c>
      <c r="W16" s="200" t="s">
        <v>90</v>
      </c>
      <c r="X16" s="200"/>
      <c r="Y16" s="2" t="s">
        <v>20</v>
      </c>
      <c r="AG16" s="18"/>
      <c r="AH16" s="5"/>
      <c r="AI16" s="201" t="s">
        <v>21</v>
      </c>
      <c r="AJ16" s="201"/>
      <c r="AK16" s="197" t="s">
        <v>373</v>
      </c>
      <c r="AL16" s="197"/>
      <c r="AM16" s="197"/>
      <c r="AN16" s="197"/>
      <c r="AO16" s="197"/>
      <c r="AP16" s="197"/>
      <c r="AQ16" s="197"/>
      <c r="AR16" s="198" t="s">
        <v>81</v>
      </c>
      <c r="AS16" s="198"/>
      <c r="AT16" s="201" t="s">
        <v>21</v>
      </c>
      <c r="AU16" s="201"/>
      <c r="AV16" s="202" t="s">
        <v>374</v>
      </c>
      <c r="AW16" s="202"/>
      <c r="AX16" s="202"/>
      <c r="AY16" s="202"/>
      <c r="AZ16" s="202"/>
      <c r="BA16" s="202"/>
      <c r="BB16" s="198" t="s">
        <v>82</v>
      </c>
      <c r="BC16" s="198"/>
      <c r="BD16" s="6"/>
      <c r="BE16" s="7"/>
      <c r="BG16" s="226"/>
      <c r="BH16" s="3"/>
      <c r="BI16" s="207" t="s">
        <v>11</v>
      </c>
      <c r="BJ16" s="207"/>
      <c r="BK16" s="207"/>
      <c r="BL16" s="207"/>
      <c r="BM16" s="207"/>
      <c r="BN16" s="207"/>
      <c r="BO16" s="4"/>
      <c r="BP16" s="5"/>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7"/>
    </row>
    <row r="17" spans="2:114" ht="13.9" customHeight="1" thickBot="1">
      <c r="B17" s="226"/>
      <c r="C17" s="241"/>
      <c r="D17" s="242"/>
      <c r="E17" s="243"/>
      <c r="F17" s="45" t="s">
        <v>133</v>
      </c>
      <c r="G17" s="220" t="s">
        <v>48</v>
      </c>
      <c r="H17" s="220"/>
      <c r="I17" s="220"/>
      <c r="J17" s="220"/>
      <c r="K17" s="220"/>
      <c r="L17" s="220"/>
      <c r="M17" s="220"/>
      <c r="N17" s="220"/>
      <c r="O17" s="220"/>
      <c r="P17" s="220"/>
      <c r="Q17" s="220"/>
      <c r="R17" s="220"/>
      <c r="S17" s="220"/>
      <c r="T17" s="220"/>
      <c r="U17" s="220"/>
      <c r="V17" s="220"/>
      <c r="W17" s="220"/>
      <c r="X17" s="196" t="s">
        <v>79</v>
      </c>
      <c r="Y17" s="196"/>
      <c r="Z17" s="196"/>
      <c r="AA17" s="22" t="s">
        <v>18</v>
      </c>
      <c r="AB17" s="196" t="s">
        <v>101</v>
      </c>
      <c r="AC17" s="196"/>
      <c r="AD17" s="196"/>
      <c r="AE17" s="196"/>
      <c r="AF17" s="22" t="s">
        <v>19</v>
      </c>
      <c r="AG17" s="10"/>
      <c r="AH17" s="13"/>
      <c r="AI17" s="203" t="s">
        <v>139</v>
      </c>
      <c r="AJ17" s="203"/>
      <c r="AK17" s="203"/>
      <c r="AL17" s="203"/>
      <c r="AM17" s="203"/>
      <c r="AN17" s="200" t="s">
        <v>79</v>
      </c>
      <c r="AO17" s="200"/>
      <c r="AP17" s="15" t="s">
        <v>18</v>
      </c>
      <c r="AQ17" s="200" t="s">
        <v>91</v>
      </c>
      <c r="AR17" s="200"/>
      <c r="AS17" s="15" t="s">
        <v>19</v>
      </c>
      <c r="AT17" s="14"/>
      <c r="AU17" s="203" t="s">
        <v>57</v>
      </c>
      <c r="AV17" s="203"/>
      <c r="AW17" s="203"/>
      <c r="AX17" s="20" t="s">
        <v>87</v>
      </c>
      <c r="AY17" s="20" t="s">
        <v>86</v>
      </c>
      <c r="AZ17" s="20" t="s">
        <v>87</v>
      </c>
      <c r="BA17" s="14"/>
      <c r="BB17" s="14"/>
      <c r="BC17" s="14"/>
      <c r="BD17" s="14"/>
      <c r="BE17" s="12"/>
      <c r="BG17" s="226"/>
      <c r="BH17" s="26"/>
      <c r="BI17" s="208" t="s">
        <v>10</v>
      </c>
      <c r="BJ17" s="208"/>
      <c r="BK17" s="208"/>
      <c r="BL17" s="208"/>
      <c r="BM17" s="208"/>
      <c r="BN17" s="208"/>
      <c r="BO17" s="18"/>
      <c r="BP17" s="23"/>
      <c r="BR17" s="204"/>
      <c r="BS17" s="205"/>
      <c r="BT17" s="205"/>
      <c r="BU17" s="205"/>
      <c r="BV17" s="205"/>
      <c r="BW17" s="205"/>
      <c r="BX17" s="205"/>
      <c r="BY17" s="205"/>
      <c r="BZ17" s="2" t="s">
        <v>99</v>
      </c>
      <c r="CA17" s="1" t="s">
        <v>100</v>
      </c>
      <c r="CB17" s="204"/>
      <c r="CC17" s="204"/>
      <c r="CD17" s="204"/>
      <c r="CE17" s="204"/>
      <c r="CF17" s="2" t="s">
        <v>102</v>
      </c>
      <c r="CG17" s="204"/>
      <c r="CH17" s="204"/>
      <c r="CI17" s="204"/>
      <c r="CJ17" s="204"/>
      <c r="CK17" s="204"/>
      <c r="CL17" s="2" t="s">
        <v>99</v>
      </c>
      <c r="CM17" s="1" t="s">
        <v>93</v>
      </c>
      <c r="CN17" s="199"/>
      <c r="CO17" s="199"/>
      <c r="CP17" s="223" t="s">
        <v>105</v>
      </c>
      <c r="CQ17" s="223"/>
      <c r="CR17" s="199"/>
      <c r="CS17" s="199"/>
      <c r="CT17" s="1" t="s">
        <v>107</v>
      </c>
      <c r="CU17" s="1" t="s">
        <v>108</v>
      </c>
      <c r="CV17" s="2" t="s">
        <v>109</v>
      </c>
      <c r="CW17" s="204"/>
      <c r="CX17" s="204"/>
      <c r="CY17" s="204"/>
      <c r="CZ17" s="204"/>
      <c r="DA17" s="204"/>
      <c r="DB17" s="204"/>
      <c r="DC17" s="204"/>
      <c r="DD17" s="204"/>
      <c r="DE17" s="204"/>
      <c r="DF17" s="204"/>
      <c r="DG17" s="204"/>
      <c r="DH17" s="204"/>
      <c r="DI17" s="2" t="s">
        <v>42</v>
      </c>
      <c r="DJ17" s="18"/>
    </row>
    <row r="18" spans="2:114" ht="13.9" customHeight="1" thickTop="1">
      <c r="B18" s="226"/>
      <c r="C18" s="244"/>
      <c r="D18" s="245"/>
      <c r="E18" s="246"/>
      <c r="F18" s="21"/>
      <c r="G18" s="220" t="s">
        <v>49</v>
      </c>
      <c r="H18" s="220"/>
      <c r="I18" s="220"/>
      <c r="J18" s="220"/>
      <c r="K18" s="220"/>
      <c r="L18" s="220"/>
      <c r="M18" s="220"/>
      <c r="N18" s="220"/>
      <c r="O18" s="220"/>
      <c r="P18" s="220"/>
      <c r="Q18" s="220"/>
      <c r="R18" s="220"/>
      <c r="S18" s="220"/>
      <c r="T18" s="220"/>
      <c r="U18" s="220"/>
      <c r="V18" s="220"/>
      <c r="W18" s="220"/>
      <c r="X18" s="196" t="s">
        <v>390</v>
      </c>
      <c r="Y18" s="196"/>
      <c r="Z18" s="196"/>
      <c r="AA18" s="22" t="s">
        <v>18</v>
      </c>
      <c r="AB18" s="196" t="s">
        <v>362</v>
      </c>
      <c r="AC18" s="196"/>
      <c r="AD18" s="196"/>
      <c r="AE18" s="196"/>
      <c r="AF18" s="22" t="s">
        <v>19</v>
      </c>
      <c r="AG18" s="9"/>
      <c r="AH18" s="5"/>
      <c r="AI18" s="6"/>
      <c r="AJ18" s="6"/>
      <c r="AK18" s="6"/>
      <c r="AL18" s="6"/>
      <c r="AM18" s="6"/>
      <c r="AN18" s="6"/>
      <c r="AO18" s="6"/>
      <c r="AP18" s="6"/>
      <c r="AQ18" s="6"/>
      <c r="AR18" s="6"/>
      <c r="AS18" s="6"/>
      <c r="AT18" s="6"/>
      <c r="AU18" s="6"/>
      <c r="AV18" s="6"/>
      <c r="AW18" s="6"/>
      <c r="AX18" s="6"/>
      <c r="AY18" s="6"/>
      <c r="AZ18" s="6"/>
      <c r="BA18" s="6"/>
      <c r="BB18" s="6"/>
      <c r="BC18" s="6"/>
      <c r="BD18" s="6"/>
      <c r="BE18" s="7"/>
      <c r="BH18" s="27"/>
      <c r="BI18" s="217" t="s">
        <v>34</v>
      </c>
      <c r="BJ18" s="217"/>
      <c r="BK18" s="217"/>
      <c r="BL18" s="217"/>
      <c r="BM18" s="217"/>
      <c r="BN18" s="217"/>
      <c r="BO18" s="28"/>
      <c r="BP18" s="29"/>
      <c r="BQ18" s="28" t="s">
        <v>93</v>
      </c>
      <c r="BR18" s="230" t="s">
        <v>60</v>
      </c>
      <c r="BS18" s="230"/>
      <c r="BT18" s="230"/>
      <c r="BU18" s="230"/>
      <c r="BV18" s="230"/>
      <c r="BW18" s="230"/>
      <c r="BX18" s="230"/>
      <c r="BY18" s="230"/>
      <c r="BZ18" s="28" t="s">
        <v>107</v>
      </c>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t="s">
        <v>117</v>
      </c>
      <c r="DJ18" s="30"/>
    </row>
    <row r="19" spans="2:114" ht="13.9" customHeight="1" thickBot="1">
      <c r="B19" s="226" t="s">
        <v>130</v>
      </c>
      <c r="C19" s="5"/>
      <c r="D19" s="207" t="s">
        <v>23</v>
      </c>
      <c r="E19" s="207"/>
      <c r="F19" s="207"/>
      <c r="G19" s="207"/>
      <c r="H19" s="207"/>
      <c r="I19" s="207"/>
      <c r="J19" s="7"/>
      <c r="K19" s="6"/>
      <c r="L19" s="201" t="s">
        <v>24</v>
      </c>
      <c r="M19" s="201"/>
      <c r="N19" s="201"/>
      <c r="O19" s="201"/>
      <c r="P19" s="201"/>
      <c r="Q19" s="16" t="s">
        <v>25</v>
      </c>
      <c r="R19" s="197" t="s">
        <v>95</v>
      </c>
      <c r="S19" s="197"/>
      <c r="T19" s="197"/>
      <c r="U19" s="197"/>
      <c r="V19" s="197"/>
      <c r="W19" s="16" t="s">
        <v>26</v>
      </c>
      <c r="X19" s="6"/>
      <c r="Y19" s="6"/>
      <c r="Z19" s="6"/>
      <c r="AA19" s="6"/>
      <c r="AB19" s="6"/>
      <c r="AC19" s="6"/>
      <c r="AD19" s="6"/>
      <c r="AE19" s="6"/>
      <c r="AF19" s="6"/>
      <c r="AG19" s="7"/>
      <c r="AH19" s="13"/>
      <c r="AI19" s="14"/>
      <c r="AJ19" s="14"/>
      <c r="AK19" s="14"/>
      <c r="AL19" s="14"/>
      <c r="AM19" s="14"/>
      <c r="AN19" s="14"/>
      <c r="AO19" s="14"/>
      <c r="AP19" s="14"/>
      <c r="AQ19" s="14"/>
      <c r="AR19" s="14"/>
      <c r="AS19" s="14"/>
      <c r="AT19" s="14"/>
      <c r="AU19" s="14"/>
      <c r="AV19" s="14"/>
      <c r="AW19" s="14"/>
      <c r="AX19" s="14"/>
      <c r="AY19" s="14"/>
      <c r="AZ19" s="14"/>
      <c r="BA19" s="14"/>
      <c r="BB19" s="14"/>
      <c r="BC19" s="14"/>
      <c r="BD19" s="14"/>
      <c r="BE19" s="12"/>
      <c r="BH19" s="31"/>
      <c r="BI19" s="32"/>
      <c r="BJ19" s="32"/>
      <c r="BK19" s="32"/>
      <c r="BL19" s="32"/>
      <c r="BM19" s="32"/>
      <c r="BN19" s="32"/>
      <c r="BO19" s="32"/>
      <c r="BP19" s="33"/>
      <c r="BQ19" s="232" t="s">
        <v>112</v>
      </c>
      <c r="BR19" s="233"/>
      <c r="BS19" s="233"/>
      <c r="BT19" s="233"/>
      <c r="BU19" s="233"/>
      <c r="BV19" s="233"/>
      <c r="BW19" s="233"/>
      <c r="BX19" s="233"/>
      <c r="BY19" s="233"/>
      <c r="BZ19" s="233"/>
      <c r="CA19" s="233"/>
      <c r="CB19" s="34" t="s">
        <v>42</v>
      </c>
      <c r="CC19" s="32"/>
      <c r="CD19" s="32"/>
      <c r="CE19" s="32"/>
      <c r="CF19" s="32"/>
      <c r="CG19" s="32"/>
      <c r="CH19" s="32"/>
      <c r="CI19" s="32" t="s">
        <v>99</v>
      </c>
      <c r="CJ19" s="253" t="str">
        <f>BV12</f>
        <v>１５．７３５６</v>
      </c>
      <c r="CK19" s="253"/>
      <c r="CL19" s="253"/>
      <c r="CM19" s="253"/>
      <c r="CN19" s="253"/>
      <c r="CO19" s="253"/>
      <c r="CP19" s="253"/>
      <c r="CQ19" s="253"/>
      <c r="CR19" s="253"/>
      <c r="CS19" s="35" t="s">
        <v>109</v>
      </c>
      <c r="CT19" s="232" t="s">
        <v>361</v>
      </c>
      <c r="CU19" s="232"/>
      <c r="CV19" s="232"/>
      <c r="CW19" s="232"/>
      <c r="CX19" s="232"/>
      <c r="CY19" s="232"/>
      <c r="CZ19" s="232"/>
      <c r="DA19" s="232"/>
      <c r="DB19" s="232"/>
      <c r="DC19" s="232"/>
      <c r="DD19" s="232"/>
      <c r="DE19" s="232"/>
      <c r="DF19" s="232"/>
      <c r="DG19" s="232"/>
      <c r="DH19" s="232"/>
      <c r="DI19" s="35" t="s">
        <v>42</v>
      </c>
      <c r="DJ19" s="36"/>
    </row>
    <row r="20" spans="2:114" ht="13.9" customHeight="1" thickTop="1">
      <c r="B20" s="226"/>
      <c r="C20" s="23"/>
      <c r="D20" s="218"/>
      <c r="E20" s="218"/>
      <c r="F20" s="218"/>
      <c r="G20" s="218"/>
      <c r="H20" s="218"/>
      <c r="I20" s="218"/>
      <c r="J20" s="18"/>
      <c r="L20" s="222" t="s">
        <v>13</v>
      </c>
      <c r="M20" s="222"/>
      <c r="N20" s="222"/>
      <c r="O20" s="222"/>
      <c r="P20" s="222"/>
      <c r="Q20" s="199" t="s">
        <v>390</v>
      </c>
      <c r="R20" s="199"/>
      <c r="S20" s="199"/>
      <c r="T20" s="199"/>
      <c r="U20" s="199"/>
      <c r="V20" s="223" t="s">
        <v>18</v>
      </c>
      <c r="W20" s="223"/>
      <c r="X20" s="227" t="s">
        <v>27</v>
      </c>
      <c r="Y20" s="227"/>
      <c r="Z20" s="227"/>
      <c r="AA20" s="227"/>
      <c r="AB20" s="227"/>
      <c r="AC20" s="227"/>
      <c r="AD20" s="227"/>
      <c r="AE20" s="227"/>
      <c r="AF20" s="227"/>
      <c r="AG20" s="228"/>
      <c r="AH20" s="5"/>
      <c r="AI20" s="6"/>
      <c r="AJ20" s="6"/>
      <c r="AK20" s="6"/>
      <c r="AL20" s="6"/>
      <c r="AM20" s="6"/>
      <c r="AN20" s="6"/>
      <c r="AO20" s="6"/>
      <c r="AP20" s="6"/>
      <c r="AQ20" s="6"/>
      <c r="AR20" s="6"/>
      <c r="AS20" s="6"/>
      <c r="AT20" s="6"/>
      <c r="AU20" s="6"/>
      <c r="AV20" s="6"/>
      <c r="AW20" s="6"/>
      <c r="AX20" s="6"/>
      <c r="AY20" s="6"/>
      <c r="AZ20" s="6"/>
      <c r="BA20" s="6"/>
      <c r="BB20" s="6"/>
      <c r="BC20" s="6"/>
      <c r="BD20" s="6"/>
      <c r="BE20" s="7"/>
      <c r="BI20" s="1" t="s">
        <v>36</v>
      </c>
    </row>
    <row r="21" spans="2:114" ht="13.9" customHeight="1">
      <c r="B21" s="226"/>
      <c r="C21" s="23"/>
      <c r="D21" s="218"/>
      <c r="E21" s="218"/>
      <c r="F21" s="218"/>
      <c r="G21" s="218"/>
      <c r="H21" s="218"/>
      <c r="I21" s="218"/>
      <c r="J21" s="18"/>
      <c r="AG21" s="18"/>
      <c r="AH21" s="13"/>
      <c r="AI21" s="14"/>
      <c r="AJ21" s="14"/>
      <c r="AK21" s="14"/>
      <c r="AL21" s="14"/>
      <c r="AM21" s="14"/>
      <c r="AN21" s="14"/>
      <c r="AO21" s="14"/>
      <c r="AP21" s="14"/>
      <c r="AQ21" s="14"/>
      <c r="AR21" s="14"/>
      <c r="AS21" s="14"/>
      <c r="AT21" s="14"/>
      <c r="AU21" s="14"/>
      <c r="AV21" s="14"/>
      <c r="AW21" s="14"/>
      <c r="AX21" s="14"/>
      <c r="AY21" s="14"/>
      <c r="AZ21" s="14"/>
      <c r="BA21" s="14"/>
      <c r="BB21" s="14"/>
      <c r="BC21" s="14"/>
      <c r="BD21" s="14"/>
      <c r="BE21" s="12"/>
      <c r="BI21" s="1" t="s">
        <v>75</v>
      </c>
    </row>
    <row r="22" spans="2:114" ht="13.9" customHeight="1">
      <c r="B22" s="226"/>
      <c r="C22" s="23"/>
      <c r="D22" s="218"/>
      <c r="E22" s="218"/>
      <c r="F22" s="218"/>
      <c r="G22" s="218"/>
      <c r="H22" s="218"/>
      <c r="I22" s="218"/>
      <c r="J22" s="18"/>
      <c r="L22" s="222" t="s">
        <v>23</v>
      </c>
      <c r="M22" s="222"/>
      <c r="N22" s="222"/>
      <c r="O22" s="222"/>
      <c r="P22" s="222"/>
      <c r="Q22" s="204" t="s">
        <v>391</v>
      </c>
      <c r="R22" s="204"/>
      <c r="S22" s="204"/>
      <c r="T22" s="204"/>
      <c r="U22" s="204"/>
      <c r="V22" s="204"/>
      <c r="W22" s="204"/>
      <c r="X22" s="204"/>
      <c r="AF22" s="2" t="s">
        <v>118</v>
      </c>
      <c r="AG22" s="18"/>
      <c r="AH22" s="5"/>
      <c r="AI22" s="6"/>
      <c r="AJ22" s="6"/>
      <c r="AK22" s="6"/>
      <c r="AL22" s="6"/>
      <c r="AM22" s="6"/>
      <c r="AN22" s="6"/>
      <c r="AO22" s="6"/>
      <c r="AP22" s="6"/>
      <c r="AQ22" s="6"/>
      <c r="AR22" s="6"/>
      <c r="AS22" s="6"/>
      <c r="AT22" s="6"/>
      <c r="AU22" s="6"/>
      <c r="AV22" s="6"/>
      <c r="AW22" s="6"/>
      <c r="AX22" s="6"/>
      <c r="AY22" s="6"/>
      <c r="AZ22" s="6"/>
      <c r="BA22" s="6"/>
      <c r="BB22" s="6"/>
      <c r="BC22" s="6"/>
      <c r="BD22" s="6"/>
      <c r="BE22" s="7"/>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row>
    <row r="23" spans="2:114" ht="13.9" customHeight="1">
      <c r="B23" s="226"/>
      <c r="C23" s="13"/>
      <c r="D23" s="237"/>
      <c r="E23" s="237"/>
      <c r="F23" s="237"/>
      <c r="G23" s="237"/>
      <c r="H23" s="237"/>
      <c r="I23" s="237"/>
      <c r="J23" s="12"/>
      <c r="K23" s="14"/>
      <c r="L23" s="14"/>
      <c r="M23" s="14"/>
      <c r="N23" s="14"/>
      <c r="O23" s="14"/>
      <c r="P23" s="14"/>
      <c r="Q23" s="14"/>
      <c r="R23" s="14"/>
      <c r="S23" s="14"/>
      <c r="T23" s="14"/>
      <c r="U23" s="14"/>
      <c r="V23" s="14"/>
      <c r="W23" s="14"/>
      <c r="X23" s="14"/>
      <c r="Y23" s="14"/>
      <c r="Z23" s="14"/>
      <c r="AA23" s="14"/>
      <c r="AB23" s="14"/>
      <c r="AC23" s="14"/>
      <c r="AD23" s="14"/>
      <c r="AE23" s="14"/>
      <c r="AF23" s="14"/>
      <c r="AG23" s="12"/>
      <c r="AH23" s="13"/>
      <c r="AI23" s="14"/>
      <c r="AJ23" s="14"/>
      <c r="AK23" s="14"/>
      <c r="AL23" s="14"/>
      <c r="AM23" s="14"/>
      <c r="AN23" s="14"/>
      <c r="AO23" s="14"/>
      <c r="AP23" s="14"/>
      <c r="AQ23" s="14"/>
      <c r="AR23" s="14"/>
      <c r="AS23" s="14"/>
      <c r="AT23" s="14"/>
      <c r="AU23" s="14"/>
      <c r="AV23" s="14"/>
      <c r="AW23" s="14"/>
      <c r="AX23" s="14"/>
      <c r="AY23" s="14"/>
      <c r="AZ23" s="14"/>
      <c r="BA23" s="14"/>
      <c r="BB23" s="14"/>
      <c r="BC23" s="14"/>
      <c r="BD23" s="14"/>
      <c r="BE23" s="12"/>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row>
    <row r="24" spans="2:114" ht="13.9" customHeight="1">
      <c r="B24" s="257"/>
      <c r="C24" s="5"/>
      <c r="D24" s="6"/>
      <c r="E24" s="6"/>
      <c r="F24" s="6"/>
      <c r="G24" s="6"/>
      <c r="H24" s="6"/>
      <c r="I24" s="6"/>
      <c r="J24" s="6"/>
      <c r="K24" s="5"/>
      <c r="L24" s="6"/>
      <c r="M24" s="211" t="s">
        <v>396</v>
      </c>
      <c r="N24" s="211"/>
      <c r="O24" s="211"/>
      <c r="P24" s="211"/>
      <c r="Q24" s="211"/>
      <c r="R24" s="211"/>
      <c r="S24" s="211"/>
      <c r="T24" s="211"/>
      <c r="U24" s="16" t="s">
        <v>42</v>
      </c>
      <c r="V24" s="6" t="s">
        <v>93</v>
      </c>
      <c r="W24" s="212" t="s">
        <v>55</v>
      </c>
      <c r="X24" s="212"/>
      <c r="Y24" s="212"/>
      <c r="Z24" s="212"/>
      <c r="AA24" s="212"/>
      <c r="AB24" s="212"/>
      <c r="AC24" s="212"/>
      <c r="AD24" s="212"/>
      <c r="AE24" s="212"/>
      <c r="AF24" s="212"/>
      <c r="AG24" s="197" t="s">
        <v>87</v>
      </c>
      <c r="AH24" s="213"/>
      <c r="AI24" s="213"/>
      <c r="AJ24" s="213"/>
      <c r="AK24" s="213"/>
      <c r="AL24" s="213"/>
      <c r="AM24" s="202" t="s">
        <v>43</v>
      </c>
      <c r="AN24" s="202"/>
      <c r="AO24" s="197" t="s">
        <v>94</v>
      </c>
      <c r="AP24" s="197"/>
      <c r="AQ24" s="197"/>
      <c r="AR24" s="197"/>
      <c r="AS24" s="198" t="s">
        <v>44</v>
      </c>
      <c r="AT24" s="198"/>
      <c r="AU24" s="258" t="s">
        <v>395</v>
      </c>
      <c r="AV24" s="258"/>
      <c r="AW24" s="258"/>
      <c r="AX24" s="258"/>
      <c r="AY24" s="258"/>
      <c r="AZ24" s="258"/>
      <c r="BA24" s="258"/>
      <c r="BB24" s="258"/>
      <c r="BC24" s="258"/>
      <c r="BD24" s="16" t="s">
        <v>42</v>
      </c>
      <c r="BE24" s="7"/>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row>
    <row r="25" spans="2:114" ht="13.9" customHeight="1">
      <c r="B25" s="257"/>
      <c r="C25" s="23"/>
      <c r="D25" s="218" t="s">
        <v>384</v>
      </c>
      <c r="E25" s="218"/>
      <c r="F25" s="218"/>
      <c r="G25" s="218"/>
      <c r="H25" s="218"/>
      <c r="I25" s="218"/>
      <c r="K25" s="23"/>
      <c r="P25" s="222" t="s">
        <v>45</v>
      </c>
      <c r="Q25" s="222"/>
      <c r="R25" s="222"/>
      <c r="S25" s="222"/>
      <c r="T25" s="222"/>
      <c r="U25" s="222"/>
      <c r="V25" s="259" t="s">
        <v>397</v>
      </c>
      <c r="W25" s="259"/>
      <c r="X25" s="259"/>
      <c r="Y25" s="259"/>
      <c r="Z25" s="259"/>
      <c r="AA25" s="259"/>
      <c r="AB25" s="259"/>
      <c r="AC25" s="2" t="s">
        <v>42</v>
      </c>
      <c r="AF25" s="222" t="s">
        <v>46</v>
      </c>
      <c r="AG25" s="222"/>
      <c r="AH25" s="222"/>
      <c r="AI25" s="222"/>
      <c r="AJ25" s="222"/>
      <c r="AK25" s="222"/>
      <c r="AL25" s="204"/>
      <c r="AM25" s="204"/>
      <c r="AN25" s="204"/>
      <c r="AO25" s="204"/>
      <c r="AP25" s="204"/>
      <c r="AQ25" s="204"/>
      <c r="AR25" s="204"/>
      <c r="AS25" s="2" t="s">
        <v>42</v>
      </c>
      <c r="AT25" s="1" t="s">
        <v>107</v>
      </c>
      <c r="BE25" s="18"/>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row>
    <row r="26" spans="2:114" ht="13.9" customHeight="1">
      <c r="B26" s="257"/>
      <c r="C26" s="23"/>
      <c r="D26" s="218" t="s">
        <v>10</v>
      </c>
      <c r="E26" s="218"/>
      <c r="F26" s="218"/>
      <c r="G26" s="218"/>
      <c r="H26" s="218"/>
      <c r="I26" s="218"/>
      <c r="K26" s="23"/>
      <c r="M26" s="204"/>
      <c r="N26" s="204"/>
      <c r="O26" s="204"/>
      <c r="P26" s="204"/>
      <c r="Q26" s="204"/>
      <c r="R26" s="204"/>
      <c r="S26" s="204"/>
      <c r="T26" s="204"/>
      <c r="U26" s="2" t="s">
        <v>99</v>
      </c>
      <c r="V26" s="1" t="s">
        <v>100</v>
      </c>
      <c r="W26" s="205"/>
      <c r="X26" s="205"/>
      <c r="Y26" s="205"/>
      <c r="Z26" s="205"/>
      <c r="AA26" s="2" t="s">
        <v>102</v>
      </c>
      <c r="AB26" s="205"/>
      <c r="AC26" s="205"/>
      <c r="AD26" s="205"/>
      <c r="AE26" s="205"/>
      <c r="AF26" s="205"/>
      <c r="AG26" s="2" t="s">
        <v>99</v>
      </c>
      <c r="AH26" s="1" t="s">
        <v>93</v>
      </c>
      <c r="AI26" s="223"/>
      <c r="AJ26" s="223"/>
      <c r="AK26" s="223" t="s">
        <v>105</v>
      </c>
      <c r="AL26" s="223"/>
      <c r="AM26" s="223"/>
      <c r="AN26" s="223"/>
      <c r="AO26" s="1" t="s">
        <v>107</v>
      </c>
      <c r="AP26" s="1" t="s">
        <v>108</v>
      </c>
      <c r="AQ26" s="2" t="s">
        <v>109</v>
      </c>
      <c r="AR26" s="205"/>
      <c r="AS26" s="205"/>
      <c r="AT26" s="205"/>
      <c r="AU26" s="205"/>
      <c r="AV26" s="205"/>
      <c r="AW26" s="205"/>
      <c r="AX26" s="205"/>
      <c r="AY26" s="205"/>
      <c r="AZ26" s="205"/>
      <c r="BA26" s="205"/>
      <c r="BB26" s="205"/>
      <c r="BC26" s="205"/>
      <c r="BD26" s="2" t="s">
        <v>42</v>
      </c>
      <c r="BE26" s="18"/>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row>
    <row r="27" spans="2:114" ht="13.9" customHeight="1">
      <c r="B27" s="257"/>
      <c r="C27" s="13"/>
      <c r="D27" s="14"/>
      <c r="E27" s="14"/>
      <c r="F27" s="14"/>
      <c r="G27" s="14"/>
      <c r="H27" s="14"/>
      <c r="I27" s="14"/>
      <c r="J27" s="14"/>
      <c r="K27" s="13"/>
      <c r="L27" s="222" t="s">
        <v>385</v>
      </c>
      <c r="M27" s="222"/>
      <c r="N27" s="222"/>
      <c r="O27" s="222"/>
      <c r="P27" s="222"/>
      <c r="Q27" s="14"/>
      <c r="R27" s="14"/>
      <c r="S27" s="14"/>
      <c r="T27" s="215" t="s">
        <v>417</v>
      </c>
      <c r="U27" s="215"/>
      <c r="V27" s="215"/>
      <c r="W27" s="215"/>
      <c r="X27" s="215"/>
      <c r="Y27" s="215"/>
      <c r="Z27" s="14"/>
      <c r="AA27" s="14" t="s">
        <v>93</v>
      </c>
      <c r="AB27" s="225" t="s">
        <v>388</v>
      </c>
      <c r="AC27" s="225"/>
      <c r="AD27" s="225"/>
      <c r="AE27" s="225"/>
      <c r="AF27" s="225"/>
      <c r="AG27" s="225"/>
      <c r="AH27" s="225"/>
      <c r="AI27" s="225"/>
      <c r="AJ27" s="225"/>
      <c r="AK27" s="200" t="s">
        <v>398</v>
      </c>
      <c r="AL27" s="200"/>
      <c r="AM27" s="200"/>
      <c r="AN27" s="14" t="s">
        <v>18</v>
      </c>
      <c r="AO27" s="214"/>
      <c r="AP27" s="214"/>
      <c r="AQ27" s="19" t="s">
        <v>19</v>
      </c>
      <c r="AR27" s="14"/>
      <c r="AS27" s="206" t="s">
        <v>23</v>
      </c>
      <c r="AT27" s="206"/>
      <c r="AU27" s="206"/>
      <c r="AV27" s="215" t="s">
        <v>399</v>
      </c>
      <c r="AW27" s="215"/>
      <c r="AX27" s="215"/>
      <c r="AY27" s="215"/>
      <c r="AZ27" s="215"/>
      <c r="BA27" s="215"/>
      <c r="BB27" s="215"/>
      <c r="BC27" s="215"/>
      <c r="BD27" s="14" t="s">
        <v>107</v>
      </c>
      <c r="BE27" s="12"/>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row>
    <row r="28" spans="2:114" ht="13.9" customHeight="1">
      <c r="C28" s="5"/>
      <c r="D28" s="207" t="s">
        <v>30</v>
      </c>
      <c r="E28" s="207"/>
      <c r="F28" s="207"/>
      <c r="G28" s="207"/>
      <c r="H28" s="207"/>
      <c r="I28" s="207"/>
      <c r="J28" s="6"/>
      <c r="K28" s="5"/>
      <c r="L28" s="6" t="s">
        <v>93</v>
      </c>
      <c r="M28" s="198" t="s">
        <v>53</v>
      </c>
      <c r="N28" s="198"/>
      <c r="O28" s="198"/>
      <c r="P28" s="198"/>
      <c r="Q28" s="198"/>
      <c r="R28" s="198"/>
      <c r="S28" s="198"/>
      <c r="T28" s="198"/>
      <c r="U28" s="6" t="s">
        <v>107</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t="s">
        <v>119</v>
      </c>
      <c r="BE28" s="7"/>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row>
    <row r="29" spans="2:114" ht="13.9" customHeight="1">
      <c r="C29" s="23"/>
      <c r="D29" s="218" t="s">
        <v>31</v>
      </c>
      <c r="E29" s="218"/>
      <c r="F29" s="218"/>
      <c r="G29" s="218"/>
      <c r="H29" s="218"/>
      <c r="I29" s="218"/>
      <c r="K29" s="23"/>
      <c r="L29" s="204" t="s">
        <v>396</v>
      </c>
      <c r="M29" s="205"/>
      <c r="N29" s="205"/>
      <c r="O29" s="205"/>
      <c r="P29" s="205"/>
      <c r="Q29" s="205"/>
      <c r="R29" s="205"/>
      <c r="S29" s="205"/>
      <c r="T29" s="205"/>
      <c r="U29" s="205"/>
      <c r="V29" s="205"/>
      <c r="W29" s="24" t="s">
        <v>42</v>
      </c>
      <c r="X29" s="2" t="s">
        <v>99</v>
      </c>
      <c r="Y29" s="204" t="str">
        <f>AV27</f>
        <v>４３．８１６９５</v>
      </c>
      <c r="Z29" s="205"/>
      <c r="AA29" s="205"/>
      <c r="AB29" s="205"/>
      <c r="AC29" s="205"/>
      <c r="AD29" s="205"/>
      <c r="AE29" s="205"/>
      <c r="AF29" s="1" t="s">
        <v>102</v>
      </c>
      <c r="AN29" s="2"/>
      <c r="BD29" s="2"/>
      <c r="BE29" s="18"/>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row>
    <row r="30" spans="2:114" ht="13.9" customHeight="1">
      <c r="C30" s="13"/>
      <c r="D30" s="14"/>
      <c r="E30" s="14"/>
      <c r="F30" s="14"/>
      <c r="G30" s="14"/>
      <c r="H30" s="14"/>
      <c r="I30" s="14"/>
      <c r="J30" s="14"/>
      <c r="K30" s="13"/>
      <c r="L30" s="200" t="s">
        <v>394</v>
      </c>
      <c r="M30" s="200"/>
      <c r="N30" s="200"/>
      <c r="O30" s="200"/>
      <c r="P30" s="200"/>
      <c r="Q30" s="200"/>
      <c r="R30" s="200"/>
      <c r="S30" s="200"/>
      <c r="T30" s="200"/>
      <c r="U30" s="200"/>
      <c r="V30" s="200"/>
      <c r="W30" s="24" t="s">
        <v>42</v>
      </c>
      <c r="X30" s="2" t="s">
        <v>99</v>
      </c>
      <c r="Y30" s="14" t="s">
        <v>387</v>
      </c>
      <c r="Z30" s="20" t="str">
        <f>Q22</f>
        <v>４５．３２３５５</v>
      </c>
      <c r="AA30" s="14"/>
      <c r="AB30" s="14"/>
      <c r="AC30" s="14"/>
      <c r="AD30" s="14"/>
      <c r="AE30" s="14"/>
      <c r="AF30" s="14" t="s">
        <v>105</v>
      </c>
      <c r="AG30" s="20" t="str">
        <f>AV27</f>
        <v>４３．８１６９５</v>
      </c>
      <c r="AH30" s="14"/>
      <c r="AI30" s="14"/>
      <c r="AJ30" s="14"/>
      <c r="AK30" s="14"/>
      <c r="AL30" s="14"/>
      <c r="AM30" s="14"/>
      <c r="AN30" s="14" t="s">
        <v>98</v>
      </c>
      <c r="AO30" s="1" t="s">
        <v>109</v>
      </c>
      <c r="AP30" s="215" t="s">
        <v>400</v>
      </c>
      <c r="AQ30" s="215"/>
      <c r="AR30" s="215"/>
      <c r="AS30" s="215"/>
      <c r="AT30" s="215"/>
      <c r="AU30" s="215"/>
      <c r="AV30" s="215"/>
      <c r="AW30" s="215"/>
      <c r="AX30" s="215"/>
      <c r="AY30" s="215"/>
      <c r="AZ30" s="215"/>
      <c r="BA30" s="215"/>
      <c r="BB30" s="215"/>
      <c r="BC30" s="215"/>
      <c r="BD30" s="14" t="s">
        <v>42</v>
      </c>
      <c r="BE30" s="12"/>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row>
    <row r="31" spans="2:114" ht="13.9" customHeight="1">
      <c r="B31" s="226" t="s">
        <v>131</v>
      </c>
      <c r="C31" s="5"/>
      <c r="D31" s="207" t="s">
        <v>32</v>
      </c>
      <c r="E31" s="207"/>
      <c r="F31" s="207"/>
      <c r="G31" s="207"/>
      <c r="H31" s="207"/>
      <c r="I31" s="207"/>
      <c r="J31" s="6"/>
      <c r="K31" s="5"/>
      <c r="L31" s="6" t="s">
        <v>93</v>
      </c>
      <c r="M31" s="198" t="s">
        <v>54</v>
      </c>
      <c r="N31" s="198"/>
      <c r="O31" s="198"/>
      <c r="P31" s="198"/>
      <c r="Q31" s="198"/>
      <c r="R31" s="198"/>
      <c r="S31" s="198"/>
      <c r="T31" s="198"/>
      <c r="U31" s="198"/>
      <c r="V31" s="198"/>
      <c r="W31" s="198"/>
      <c r="X31" s="198"/>
      <c r="Y31" s="198"/>
      <c r="Z31" s="198"/>
      <c r="AA31" s="198"/>
      <c r="AB31" s="198"/>
      <c r="AC31" s="198"/>
      <c r="AD31" s="198"/>
      <c r="AE31" s="198"/>
      <c r="AF31" s="6" t="s">
        <v>107</v>
      </c>
      <c r="AG31" s="6"/>
      <c r="AH31" s="6"/>
      <c r="AI31" s="6"/>
      <c r="AJ31" s="6"/>
      <c r="AK31" s="6"/>
      <c r="AL31" s="6"/>
      <c r="AM31" s="6"/>
      <c r="AN31" s="6"/>
      <c r="AO31" s="6"/>
      <c r="AP31" s="6"/>
      <c r="AQ31" s="6"/>
      <c r="AR31" s="6"/>
      <c r="AS31" s="6"/>
      <c r="AT31" s="6"/>
      <c r="AU31" s="6"/>
      <c r="AV31" s="6"/>
      <c r="AW31" s="6"/>
      <c r="AX31" s="6"/>
      <c r="AY31" s="6"/>
      <c r="AZ31" s="6"/>
      <c r="BA31" s="6"/>
      <c r="BB31" s="6"/>
      <c r="BC31" s="6"/>
      <c r="BD31" s="6" t="s">
        <v>120</v>
      </c>
      <c r="BE31" s="7"/>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row>
    <row r="32" spans="2:114" ht="13.9" customHeight="1" thickBot="1">
      <c r="B32" s="226"/>
      <c r="C32" s="23"/>
      <c r="D32" s="208" t="s">
        <v>33</v>
      </c>
      <c r="E32" s="208"/>
      <c r="F32" s="208"/>
      <c r="G32" s="208"/>
      <c r="H32" s="208"/>
      <c r="I32" s="208"/>
      <c r="K32" s="23"/>
      <c r="AR32" s="204" t="s">
        <v>141</v>
      </c>
      <c r="AS32" s="204"/>
      <c r="AT32" s="204"/>
      <c r="AU32" s="204"/>
      <c r="AV32" s="204"/>
      <c r="AW32" s="204"/>
      <c r="AX32" s="204"/>
      <c r="AY32" s="204"/>
      <c r="AZ32" s="204"/>
      <c r="BA32" s="204"/>
      <c r="BB32" s="204"/>
      <c r="BC32" s="204"/>
      <c r="BD32" s="2" t="s">
        <v>42</v>
      </c>
      <c r="BE32" s="18"/>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row>
    <row r="33" spans="2:114" ht="13.9" customHeight="1" thickTop="1">
      <c r="B33" s="255" t="s">
        <v>132</v>
      </c>
      <c r="C33" s="27"/>
      <c r="D33" s="217" t="s">
        <v>34</v>
      </c>
      <c r="E33" s="217"/>
      <c r="F33" s="217"/>
      <c r="G33" s="217"/>
      <c r="H33" s="217"/>
      <c r="I33" s="217"/>
      <c r="J33" s="28"/>
      <c r="K33" s="29"/>
      <c r="L33" s="28" t="s">
        <v>93</v>
      </c>
      <c r="M33" s="230" t="s">
        <v>121</v>
      </c>
      <c r="N33" s="231"/>
      <c r="O33" s="231"/>
      <c r="P33" s="28" t="s">
        <v>107</v>
      </c>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t="s">
        <v>122</v>
      </c>
      <c r="BE33" s="30"/>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row>
    <row r="34" spans="2:114" ht="13.9" customHeight="1" thickBot="1">
      <c r="B34" s="255"/>
      <c r="C34" s="31"/>
      <c r="D34" s="32"/>
      <c r="E34" s="32"/>
      <c r="F34" s="32"/>
      <c r="G34" s="32"/>
      <c r="H34" s="32"/>
      <c r="I34" s="32"/>
      <c r="J34" s="32"/>
      <c r="K34" s="33"/>
      <c r="L34" s="32"/>
      <c r="M34" s="232" t="str">
        <f>AP30</f>
        <v>１８，８８１，３５１．００２８</v>
      </c>
      <c r="N34" s="232"/>
      <c r="O34" s="232"/>
      <c r="P34" s="232"/>
      <c r="Q34" s="232"/>
      <c r="R34" s="232"/>
      <c r="S34" s="232"/>
      <c r="T34" s="232"/>
      <c r="U34" s="232"/>
      <c r="V34" s="232"/>
      <c r="W34" s="232"/>
      <c r="X34" s="232"/>
      <c r="Y34" s="232"/>
      <c r="Z34" s="232"/>
      <c r="AA34" s="232"/>
      <c r="AB34" s="35" t="s">
        <v>102</v>
      </c>
      <c r="AC34" s="232" t="str">
        <f>AR32</f>
        <v>１，６２６，０００</v>
      </c>
      <c r="AD34" s="233"/>
      <c r="AE34" s="233"/>
      <c r="AF34" s="233"/>
      <c r="AG34" s="233"/>
      <c r="AH34" s="233"/>
      <c r="AI34" s="233"/>
      <c r="AJ34" s="233"/>
      <c r="AK34" s="233"/>
      <c r="AL34" s="233"/>
      <c r="AM34" s="233"/>
      <c r="AN34" s="233"/>
      <c r="AO34" s="35" t="s">
        <v>109</v>
      </c>
      <c r="AP34" s="232" t="s">
        <v>401</v>
      </c>
      <c r="AQ34" s="232"/>
      <c r="AR34" s="232"/>
      <c r="AS34" s="232"/>
      <c r="AT34" s="232"/>
      <c r="AU34" s="232"/>
      <c r="AV34" s="232"/>
      <c r="AW34" s="232"/>
      <c r="AX34" s="232"/>
      <c r="AY34" s="232"/>
      <c r="AZ34" s="232"/>
      <c r="BA34" s="232"/>
      <c r="BB34" s="232"/>
      <c r="BC34" s="232"/>
      <c r="BD34" s="35" t="s">
        <v>42</v>
      </c>
      <c r="BE34" s="36"/>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row>
    <row r="35" spans="2:114" ht="13.9" customHeight="1" thickTop="1">
      <c r="C35" s="23"/>
      <c r="D35" s="218" t="s">
        <v>35</v>
      </c>
      <c r="E35" s="218"/>
      <c r="F35" s="218"/>
      <c r="G35" s="218"/>
      <c r="H35" s="218"/>
      <c r="I35" s="218"/>
      <c r="J35" s="18"/>
      <c r="L35" s="229" t="s">
        <v>58</v>
      </c>
      <c r="M35" s="229"/>
      <c r="N35" s="229"/>
      <c r="O35" s="229"/>
      <c r="P35" s="229"/>
      <c r="Q35" s="229"/>
      <c r="R35" s="229"/>
      <c r="S35" s="229"/>
      <c r="T35" s="229"/>
      <c r="U35" s="229"/>
      <c r="V35" s="229"/>
      <c r="BE35" s="18"/>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row>
    <row r="36" spans="2:114" ht="13.9" customHeight="1">
      <c r="C36" s="23"/>
      <c r="J36" s="18"/>
      <c r="N36" s="2" t="s">
        <v>156</v>
      </c>
      <c r="O36" s="204" t="s">
        <v>89</v>
      </c>
      <c r="P36" s="204"/>
      <c r="Q36" s="1" t="s">
        <v>123</v>
      </c>
      <c r="R36" s="204" t="s">
        <v>78</v>
      </c>
      <c r="S36" s="204"/>
      <c r="T36" s="204"/>
      <c r="U36" s="2" t="s">
        <v>124</v>
      </c>
      <c r="W36" s="1" t="s">
        <v>156</v>
      </c>
      <c r="X36" s="204" t="s">
        <v>416</v>
      </c>
      <c r="Y36" s="204"/>
      <c r="Z36" s="1" t="s">
        <v>123</v>
      </c>
      <c r="AA36" s="204" t="s">
        <v>89</v>
      </c>
      <c r="AB36" s="204"/>
      <c r="AC36" s="37"/>
      <c r="AD36" s="222" t="s">
        <v>55</v>
      </c>
      <c r="AE36" s="222"/>
      <c r="AF36" s="222"/>
      <c r="AG36" s="222"/>
      <c r="AH36" s="222"/>
      <c r="AI36" s="222"/>
      <c r="AJ36" s="222"/>
      <c r="AK36" s="222"/>
      <c r="AL36" s="222"/>
      <c r="AR36" s="204" t="s">
        <v>87</v>
      </c>
      <c r="AS36" s="204"/>
      <c r="AT36" s="37"/>
      <c r="AU36" s="2" t="s">
        <v>43</v>
      </c>
      <c r="AV36" s="2"/>
      <c r="BE36" s="18"/>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row>
    <row r="37" spans="2:114" ht="13.9" customHeight="1">
      <c r="C37" s="23"/>
      <c r="J37" s="18"/>
      <c r="P37" s="204" t="s">
        <v>92</v>
      </c>
      <c r="Q37" s="204"/>
      <c r="T37" s="222" t="s">
        <v>59</v>
      </c>
      <c r="U37" s="222"/>
      <c r="V37" s="222"/>
      <c r="W37" s="1" t="s">
        <v>93</v>
      </c>
      <c r="X37" s="204" t="s">
        <v>142</v>
      </c>
      <c r="Y37" s="204"/>
      <c r="Z37" s="204"/>
      <c r="AA37" s="204"/>
      <c r="AB37" s="204"/>
      <c r="AC37" s="204"/>
      <c r="AD37" s="1" t="s">
        <v>42</v>
      </c>
      <c r="AE37" s="1" t="s">
        <v>107</v>
      </c>
      <c r="AF37" s="2" t="s">
        <v>99</v>
      </c>
      <c r="AG37" s="204" t="s">
        <v>104</v>
      </c>
      <c r="AH37" s="204"/>
      <c r="AI37" s="204"/>
      <c r="AJ37" s="2" t="s">
        <v>19</v>
      </c>
      <c r="AK37" s="223" t="s">
        <v>109</v>
      </c>
      <c r="AL37" s="223"/>
      <c r="AR37" s="204" t="s">
        <v>141</v>
      </c>
      <c r="AS37" s="204"/>
      <c r="AT37" s="204"/>
      <c r="AU37" s="204"/>
      <c r="AV37" s="204"/>
      <c r="AW37" s="204"/>
      <c r="AX37" s="204"/>
      <c r="AY37" s="204"/>
      <c r="BA37" s="2" t="s">
        <v>42</v>
      </c>
      <c r="BE37" s="18"/>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row>
    <row r="38" spans="2:114" ht="13.9" customHeight="1">
      <c r="C38" s="23"/>
      <c r="J38" s="18"/>
      <c r="N38" s="2"/>
      <c r="O38" s="204"/>
      <c r="P38" s="204"/>
      <c r="R38" s="204"/>
      <c r="S38" s="204"/>
      <c r="T38" s="204"/>
      <c r="U38" s="2"/>
      <c r="X38" s="204"/>
      <c r="Y38" s="204"/>
      <c r="AA38" s="204"/>
      <c r="AB38" s="204"/>
      <c r="AC38" s="37"/>
      <c r="AD38" s="222"/>
      <c r="AE38" s="222"/>
      <c r="AF38" s="222"/>
      <c r="AG38" s="222"/>
      <c r="AH38" s="222"/>
      <c r="AI38" s="222"/>
      <c r="AJ38" s="222"/>
      <c r="AK38" s="222"/>
      <c r="AL38" s="222"/>
      <c r="AR38" s="204"/>
      <c r="AS38" s="204"/>
      <c r="AT38" s="37"/>
      <c r="AU38" s="2"/>
      <c r="AV38" s="2"/>
      <c r="BE38" s="18"/>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row>
    <row r="39" spans="2:114" ht="13.9" customHeight="1">
      <c r="C39" s="23"/>
      <c r="J39" s="18"/>
      <c r="P39" s="204"/>
      <c r="Q39" s="204"/>
      <c r="T39" s="222"/>
      <c r="U39" s="222"/>
      <c r="V39" s="222"/>
      <c r="X39" s="204"/>
      <c r="Y39" s="204"/>
      <c r="Z39" s="204"/>
      <c r="AA39" s="204"/>
      <c r="AB39" s="204"/>
      <c r="AC39" s="204"/>
      <c r="AF39" s="2"/>
      <c r="AG39" s="204"/>
      <c r="AH39" s="204"/>
      <c r="AI39" s="204"/>
      <c r="AJ39" s="2"/>
      <c r="AK39" s="223"/>
      <c r="AL39" s="223"/>
      <c r="AR39" s="204"/>
      <c r="AS39" s="204"/>
      <c r="AT39" s="204"/>
      <c r="AU39" s="204"/>
      <c r="AV39" s="204"/>
      <c r="AW39" s="204"/>
      <c r="AX39" s="204"/>
      <c r="AY39" s="204"/>
      <c r="BA39" s="2"/>
      <c r="BE39" s="18"/>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row>
    <row r="40" spans="2:114" ht="13.9" customHeight="1">
      <c r="C40" s="23"/>
      <c r="J40" s="18"/>
      <c r="N40" s="2"/>
      <c r="O40" s="204"/>
      <c r="P40" s="204"/>
      <c r="R40" s="204"/>
      <c r="S40" s="204"/>
      <c r="T40" s="204"/>
      <c r="U40" s="2"/>
      <c r="X40" s="204"/>
      <c r="Y40" s="204"/>
      <c r="AA40" s="204"/>
      <c r="AB40" s="204"/>
      <c r="AC40" s="37"/>
      <c r="AD40" s="222"/>
      <c r="AE40" s="222"/>
      <c r="AF40" s="222"/>
      <c r="AG40" s="222"/>
      <c r="AH40" s="222"/>
      <c r="AI40" s="222"/>
      <c r="AJ40" s="222"/>
      <c r="AK40" s="222"/>
      <c r="AL40" s="222"/>
      <c r="AR40" s="204"/>
      <c r="AS40" s="204"/>
      <c r="AT40" s="37"/>
      <c r="AU40" s="2"/>
      <c r="AV40" s="2"/>
      <c r="BE40" s="18"/>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row>
    <row r="41" spans="2:114" ht="13.9" customHeight="1">
      <c r="C41" s="23"/>
      <c r="J41" s="18"/>
      <c r="P41" s="204"/>
      <c r="Q41" s="204"/>
      <c r="T41" s="222"/>
      <c r="U41" s="222"/>
      <c r="V41" s="222"/>
      <c r="X41" s="204"/>
      <c r="Y41" s="204"/>
      <c r="Z41" s="204"/>
      <c r="AA41" s="204"/>
      <c r="AB41" s="204"/>
      <c r="AC41" s="204"/>
      <c r="AF41" s="2"/>
      <c r="AG41" s="204"/>
      <c r="AH41" s="204"/>
      <c r="AI41" s="204"/>
      <c r="AJ41" s="2"/>
      <c r="AK41" s="223"/>
      <c r="AL41" s="223"/>
      <c r="AR41" s="204"/>
      <c r="AS41" s="204"/>
      <c r="AT41" s="204"/>
      <c r="AU41" s="204"/>
      <c r="AV41" s="204"/>
      <c r="AW41" s="204"/>
      <c r="AX41" s="204"/>
      <c r="AY41" s="204"/>
      <c r="BA41" s="2"/>
      <c r="BE41" s="18"/>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row>
    <row r="42" spans="2:114" ht="13.9" customHeight="1">
      <c r="C42" s="23"/>
      <c r="J42" s="18"/>
      <c r="BE42" s="18"/>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row>
    <row r="43" spans="2:114" ht="13.9" customHeight="1">
      <c r="C43" s="23"/>
      <c r="J43" s="18"/>
      <c r="BE43" s="18"/>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row>
    <row r="44" spans="2:114" ht="13.9" customHeight="1">
      <c r="C44" s="23"/>
      <c r="J44" s="18"/>
      <c r="BE44" s="18"/>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row>
    <row r="45" spans="2:114" ht="13.9" customHeight="1">
      <c r="C45" s="23"/>
      <c r="J45" s="18"/>
      <c r="BE45" s="18"/>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row>
    <row r="46" spans="2:114" ht="13.9" customHeight="1">
      <c r="C46" s="23"/>
      <c r="J46" s="18"/>
      <c r="BE46" s="18"/>
      <c r="BQ46" s="37"/>
      <c r="CG46" s="2"/>
      <c r="CI46" s="37"/>
      <c r="CR46" s="2"/>
      <c r="CT46" s="37"/>
      <c r="CU46" s="37"/>
      <c r="CV46" s="37"/>
      <c r="CW46" s="37"/>
      <c r="CX46" s="37"/>
      <c r="CY46" s="37"/>
      <c r="CZ46" s="37"/>
      <c r="DA46" s="37"/>
      <c r="DB46" s="37"/>
      <c r="DC46" s="37"/>
      <c r="DD46" s="37"/>
      <c r="DE46" s="37"/>
      <c r="DF46" s="37"/>
      <c r="DG46" s="37"/>
      <c r="DH46" s="37"/>
      <c r="DI46" s="2"/>
    </row>
    <row r="47" spans="2:114" ht="13.9" customHeight="1">
      <c r="C47" s="23"/>
      <c r="J47" s="18"/>
      <c r="BE47" s="18"/>
      <c r="BI47" s="1" t="s">
        <v>37</v>
      </c>
    </row>
    <row r="48" spans="2:114" ht="13.9" customHeight="1">
      <c r="C48" s="23"/>
      <c r="J48" s="18"/>
      <c r="BE48" s="18"/>
      <c r="BH48" s="5"/>
      <c r="BI48" s="207" t="s">
        <v>38</v>
      </c>
      <c r="BJ48" s="207"/>
      <c r="BK48" s="207"/>
      <c r="BL48" s="207"/>
      <c r="BM48" s="207"/>
      <c r="BN48" s="207"/>
      <c r="BO48" s="7"/>
      <c r="BP48" s="8"/>
      <c r="BQ48" s="251" t="s">
        <v>61</v>
      </c>
      <c r="BR48" s="251"/>
      <c r="BS48" s="251"/>
      <c r="BT48" s="251"/>
      <c r="BU48" s="196" t="s">
        <v>113</v>
      </c>
      <c r="BV48" s="196"/>
      <c r="BW48" s="196"/>
      <c r="BX48" s="196"/>
      <c r="BY48" s="196"/>
      <c r="BZ48" s="196"/>
      <c r="CA48" s="252" t="s">
        <v>18</v>
      </c>
      <c r="CB48" s="252"/>
      <c r="CC48" s="251" t="s">
        <v>62</v>
      </c>
      <c r="CD48" s="251"/>
      <c r="CE48" s="251"/>
      <c r="CF48" s="251"/>
      <c r="CG48" s="251"/>
      <c r="CH48" s="251"/>
      <c r="CI48" s="251"/>
      <c r="CJ48" s="251"/>
      <c r="CK48" s="251"/>
      <c r="CL48" s="251"/>
      <c r="CM48" s="251"/>
      <c r="CN48" s="251"/>
      <c r="CO48" s="251"/>
      <c r="CP48" s="9"/>
      <c r="CQ48" s="9"/>
      <c r="CR48" s="9"/>
      <c r="CS48" s="9"/>
      <c r="CT48" s="9"/>
      <c r="CU48" s="9"/>
      <c r="CV48" s="9"/>
      <c r="CW48" s="9"/>
      <c r="CX48" s="9"/>
      <c r="CY48" s="9"/>
      <c r="CZ48" s="9"/>
      <c r="DA48" s="9"/>
      <c r="DB48" s="9"/>
      <c r="DC48" s="9"/>
      <c r="DD48" s="9"/>
      <c r="DE48" s="9"/>
      <c r="DF48" s="9"/>
      <c r="DG48" s="9"/>
      <c r="DH48" s="9"/>
      <c r="DI48" s="9"/>
      <c r="DJ48" s="10"/>
    </row>
    <row r="49" spans="3:114" ht="13.9" customHeight="1">
      <c r="C49" s="23"/>
      <c r="J49" s="18"/>
      <c r="BE49" s="18"/>
      <c r="BH49" s="23"/>
      <c r="BO49" s="18"/>
      <c r="BP49" s="23"/>
      <c r="BQ49" s="201" t="s">
        <v>63</v>
      </c>
      <c r="BR49" s="201"/>
      <c r="BS49" s="201"/>
      <c r="BT49" s="201"/>
      <c r="BU49" s="201"/>
      <c r="BV49" s="201"/>
      <c r="BW49" s="201"/>
      <c r="BX49" s="201"/>
      <c r="CR49" s="197" t="s">
        <v>402</v>
      </c>
      <c r="CS49" s="197"/>
      <c r="CT49" s="197"/>
      <c r="CU49" s="197"/>
      <c r="CV49" s="197"/>
      <c r="CW49" s="197"/>
      <c r="CX49" s="197"/>
      <c r="CY49" s="197"/>
      <c r="CZ49" s="197"/>
      <c r="DA49" s="197"/>
      <c r="DB49" s="197"/>
      <c r="DC49" s="197"/>
      <c r="DD49" s="197"/>
      <c r="DE49" s="197"/>
      <c r="DF49" s="197"/>
      <c r="DG49" s="2" t="s">
        <v>42</v>
      </c>
      <c r="DI49" s="1" t="s">
        <v>125</v>
      </c>
      <c r="DJ49" s="18"/>
    </row>
    <row r="50" spans="3:114" ht="13.9" customHeight="1">
      <c r="C50" s="23"/>
      <c r="J50" s="18"/>
      <c r="BE50" s="18"/>
      <c r="BH50" s="23"/>
      <c r="BO50" s="18"/>
      <c r="BP50" s="23"/>
      <c r="CF50" s="5"/>
      <c r="CG50" s="251" t="s">
        <v>71</v>
      </c>
      <c r="CH50" s="251"/>
      <c r="CI50" s="251"/>
      <c r="CJ50" s="251"/>
      <c r="CK50" s="6"/>
      <c r="CL50" s="6"/>
      <c r="CM50" s="6"/>
      <c r="CN50" s="6"/>
      <c r="CO50" s="6"/>
      <c r="CP50" s="6"/>
      <c r="CQ50" s="6"/>
      <c r="CR50" s="6"/>
      <c r="CS50" s="6"/>
      <c r="CT50" s="6"/>
      <c r="CU50" s="6"/>
      <c r="CV50" s="6"/>
      <c r="CW50" s="5"/>
      <c r="CX50" s="251" t="s">
        <v>72</v>
      </c>
      <c r="CY50" s="251"/>
      <c r="CZ50" s="251"/>
      <c r="DA50" s="6"/>
      <c r="DB50" s="6"/>
      <c r="DC50" s="6"/>
      <c r="DD50" s="6"/>
      <c r="DE50" s="6"/>
      <c r="DF50" s="6"/>
      <c r="DG50" s="6"/>
      <c r="DH50" s="6"/>
      <c r="DI50" s="6"/>
      <c r="DJ50" s="7"/>
    </row>
    <row r="51" spans="3:114" ht="13.9" customHeight="1">
      <c r="C51" s="23"/>
      <c r="J51" s="18"/>
      <c r="BE51" s="18"/>
      <c r="BH51" s="23"/>
      <c r="BO51" s="18"/>
      <c r="BP51" s="8"/>
      <c r="BQ51" s="251" t="s">
        <v>64</v>
      </c>
      <c r="BR51" s="251"/>
      <c r="BS51" s="251"/>
      <c r="BT51" s="251"/>
      <c r="BU51" s="251"/>
      <c r="BV51" s="251"/>
      <c r="BW51" s="251"/>
      <c r="BX51" s="251"/>
      <c r="BY51" s="9"/>
      <c r="BZ51" s="9"/>
      <c r="CA51" s="9"/>
      <c r="CB51" s="9"/>
      <c r="CC51" s="6"/>
      <c r="CD51" s="6"/>
      <c r="CE51" s="6"/>
      <c r="CF51" s="5"/>
      <c r="CG51" s="201" t="s">
        <v>73</v>
      </c>
      <c r="CH51" s="201"/>
      <c r="CI51" s="201"/>
      <c r="CJ51" s="201"/>
      <c r="CK51" s="201"/>
      <c r="CL51" s="201"/>
      <c r="CM51" s="201"/>
      <c r="CN51" s="201"/>
      <c r="CO51" s="201"/>
      <c r="CP51" s="201"/>
      <c r="CQ51" s="201"/>
      <c r="CR51" s="6"/>
      <c r="CS51" s="6"/>
      <c r="CT51" s="6"/>
      <c r="CU51" s="6"/>
      <c r="CV51" s="6"/>
      <c r="CW51" s="5"/>
      <c r="CX51" s="196" t="s">
        <v>403</v>
      </c>
      <c r="CY51" s="196"/>
      <c r="CZ51" s="196"/>
      <c r="DA51" s="196"/>
      <c r="DB51" s="196"/>
      <c r="DC51" s="196"/>
      <c r="DD51" s="196"/>
      <c r="DE51" s="196"/>
      <c r="DF51" s="196"/>
      <c r="DG51" s="196"/>
      <c r="DH51" s="196"/>
      <c r="DI51" s="16" t="s">
        <v>42</v>
      </c>
      <c r="DJ51" s="7"/>
    </row>
    <row r="52" spans="3:114" ht="13.9" customHeight="1">
      <c r="C52" s="23"/>
      <c r="J52" s="18"/>
      <c r="BE52" s="18"/>
      <c r="BH52" s="23"/>
      <c r="BO52" s="18"/>
      <c r="BP52" s="8"/>
      <c r="BQ52" s="251" t="s">
        <v>65</v>
      </c>
      <c r="BR52" s="251"/>
      <c r="BS52" s="251"/>
      <c r="BT52" s="251"/>
      <c r="BU52" s="251"/>
      <c r="BV52" s="251"/>
      <c r="BW52" s="251"/>
      <c r="BX52" s="251"/>
      <c r="BY52" s="9"/>
      <c r="BZ52" s="9"/>
      <c r="CA52" s="9"/>
      <c r="CB52" s="9"/>
      <c r="CC52" s="9"/>
      <c r="CD52" s="9"/>
      <c r="CE52" s="10"/>
      <c r="CF52" s="23"/>
      <c r="CH52" s="204" t="s">
        <v>410</v>
      </c>
      <c r="CI52" s="204"/>
      <c r="CJ52" s="204"/>
      <c r="CK52" s="204"/>
      <c r="CL52" s="204"/>
      <c r="CM52" s="204"/>
      <c r="CN52" s="204"/>
      <c r="CO52" s="204"/>
      <c r="CP52" s="204"/>
      <c r="CQ52" s="204"/>
      <c r="CR52" s="204"/>
      <c r="CS52" s="204"/>
      <c r="CT52" s="204"/>
      <c r="CU52" s="2" t="s">
        <v>42</v>
      </c>
      <c r="CW52" s="8"/>
      <c r="CX52" s="196" t="s">
        <v>404</v>
      </c>
      <c r="CY52" s="196"/>
      <c r="CZ52" s="196"/>
      <c r="DA52" s="196"/>
      <c r="DB52" s="196"/>
      <c r="DC52" s="196"/>
      <c r="DD52" s="196"/>
      <c r="DE52" s="196"/>
      <c r="DF52" s="196"/>
      <c r="DG52" s="196"/>
      <c r="DH52" s="196"/>
      <c r="DI52" s="16" t="s">
        <v>42</v>
      </c>
      <c r="DJ52" s="10"/>
    </row>
    <row r="53" spans="3:114" ht="13.9" customHeight="1">
      <c r="C53" s="23"/>
      <c r="J53" s="18"/>
      <c r="BE53" s="18"/>
      <c r="BH53" s="23"/>
      <c r="BO53" s="18"/>
      <c r="BP53" s="8"/>
      <c r="BQ53" s="251" t="s">
        <v>66</v>
      </c>
      <c r="BR53" s="251"/>
      <c r="BS53" s="251"/>
      <c r="BT53" s="251"/>
      <c r="BU53" s="251"/>
      <c r="BV53" s="251"/>
      <c r="BW53" s="251"/>
      <c r="BX53" s="251"/>
      <c r="BY53" s="9"/>
      <c r="BZ53" s="9"/>
      <c r="CA53" s="9"/>
      <c r="CB53" s="9"/>
      <c r="CC53" s="14"/>
      <c r="CD53" s="14"/>
      <c r="CF53" s="23"/>
      <c r="CW53" s="23"/>
      <c r="CX53" s="196" t="s">
        <v>405</v>
      </c>
      <c r="CY53" s="196"/>
      <c r="CZ53" s="196"/>
      <c r="DA53" s="196"/>
      <c r="DB53" s="196"/>
      <c r="DC53" s="196"/>
      <c r="DD53" s="196"/>
      <c r="DE53" s="196"/>
      <c r="DF53" s="196"/>
      <c r="DG53" s="196"/>
      <c r="DH53" s="196"/>
      <c r="DI53" s="16" t="s">
        <v>42</v>
      </c>
      <c r="DJ53" s="18"/>
    </row>
    <row r="54" spans="3:114" ht="13.9" customHeight="1">
      <c r="C54" s="23"/>
      <c r="J54" s="18"/>
      <c r="BE54" s="18"/>
      <c r="BH54" s="13"/>
      <c r="BI54" s="14"/>
      <c r="BJ54" s="14"/>
      <c r="BK54" s="14"/>
      <c r="BL54" s="14"/>
      <c r="BM54" s="14"/>
      <c r="BN54" s="14"/>
      <c r="BO54" s="12"/>
      <c r="BP54" s="8"/>
      <c r="BQ54" s="251" t="s">
        <v>67</v>
      </c>
      <c r="BR54" s="251"/>
      <c r="BS54" s="251"/>
      <c r="BT54" s="251"/>
      <c r="BU54" s="251"/>
      <c r="BV54" s="251"/>
      <c r="BW54" s="251"/>
      <c r="BX54" s="251"/>
      <c r="BY54" s="9"/>
      <c r="BZ54" s="9"/>
      <c r="CA54" s="9"/>
      <c r="CB54" s="9"/>
      <c r="CC54" s="9"/>
      <c r="CD54" s="9"/>
      <c r="CE54" s="9"/>
      <c r="CF54" s="8"/>
      <c r="CG54" s="9"/>
      <c r="CH54" s="9"/>
      <c r="CI54" s="9"/>
      <c r="CJ54" s="9"/>
      <c r="CK54" s="9"/>
      <c r="CL54" s="9"/>
      <c r="CM54" s="9"/>
      <c r="CN54" s="9"/>
      <c r="CO54" s="9"/>
      <c r="CP54" s="9"/>
      <c r="CQ54" s="9"/>
      <c r="CR54" s="9"/>
      <c r="CS54" s="9"/>
      <c r="CT54" s="9"/>
      <c r="CU54" s="9"/>
      <c r="CV54" s="9"/>
      <c r="CW54" s="9"/>
      <c r="CX54" s="196" t="s">
        <v>91</v>
      </c>
      <c r="CY54" s="196"/>
      <c r="CZ54" s="196"/>
      <c r="DA54" s="196"/>
      <c r="DB54" s="196"/>
      <c r="DC54" s="196"/>
      <c r="DD54" s="196"/>
      <c r="DE54" s="196"/>
      <c r="DF54" s="196"/>
      <c r="DG54" s="196"/>
      <c r="DH54" s="196"/>
      <c r="DI54" s="16" t="s">
        <v>42</v>
      </c>
      <c r="DJ54" s="10"/>
    </row>
    <row r="55" spans="3:114" ht="13.9" customHeight="1">
      <c r="C55" s="23"/>
      <c r="J55" s="18"/>
      <c r="BE55" s="18"/>
      <c r="BH55" s="5"/>
      <c r="BI55" s="207" t="s">
        <v>39</v>
      </c>
      <c r="BJ55" s="207"/>
      <c r="BK55" s="207"/>
      <c r="BL55" s="207"/>
      <c r="BM55" s="207"/>
      <c r="BN55" s="207"/>
      <c r="BO55" s="7"/>
      <c r="BP55" s="5"/>
      <c r="BQ55" s="201" t="s">
        <v>68</v>
      </c>
      <c r="BR55" s="201"/>
      <c r="BS55" s="201"/>
      <c r="BT55" s="201"/>
      <c r="BU55" s="201"/>
      <c r="BV55" s="201"/>
      <c r="BW55" s="201"/>
      <c r="BX55" s="201"/>
      <c r="BY55" s="6"/>
      <c r="BZ55" s="6"/>
      <c r="CA55" s="6"/>
      <c r="CB55" s="6"/>
      <c r="CC55" s="6"/>
      <c r="CD55" s="6"/>
      <c r="CE55" s="6"/>
      <c r="CF55" s="5"/>
      <c r="CG55" s="6"/>
      <c r="CH55" s="6"/>
      <c r="CI55" s="6"/>
      <c r="CJ55" s="6"/>
      <c r="CK55" s="6"/>
      <c r="CL55" s="6"/>
      <c r="CM55" s="6"/>
      <c r="CN55" s="6"/>
      <c r="CO55" s="6"/>
      <c r="CP55" s="6"/>
      <c r="CQ55" s="6"/>
      <c r="CR55" s="6"/>
      <c r="CS55" s="6"/>
      <c r="CT55" s="6"/>
      <c r="CU55" s="6"/>
      <c r="CV55" s="6"/>
      <c r="CW55" s="6"/>
      <c r="CX55" s="197" t="s">
        <v>91</v>
      </c>
      <c r="CY55" s="197"/>
      <c r="CZ55" s="197"/>
      <c r="DA55" s="197"/>
      <c r="DB55" s="197"/>
      <c r="DC55" s="197"/>
      <c r="DD55" s="197"/>
      <c r="DE55" s="197"/>
      <c r="DF55" s="197"/>
      <c r="DG55" s="197"/>
      <c r="DH55" s="197"/>
      <c r="DI55" s="16" t="s">
        <v>42</v>
      </c>
      <c r="DJ55" s="7"/>
    </row>
    <row r="56" spans="3:114" ht="13.9" customHeight="1">
      <c r="C56" s="23"/>
      <c r="J56" s="18"/>
      <c r="BE56" s="18"/>
      <c r="BH56" s="23"/>
      <c r="BO56" s="18"/>
      <c r="BP56" s="23"/>
      <c r="BQ56" s="222" t="s">
        <v>69</v>
      </c>
      <c r="BR56" s="222"/>
      <c r="BS56" s="222"/>
      <c r="BT56" s="222"/>
      <c r="BU56" s="222"/>
      <c r="BV56" s="222"/>
      <c r="BW56" s="222"/>
      <c r="BX56" s="222"/>
      <c r="CF56" s="23"/>
      <c r="CX56" s="204" t="s">
        <v>91</v>
      </c>
      <c r="CY56" s="204"/>
      <c r="CZ56" s="204"/>
      <c r="DA56" s="204"/>
      <c r="DB56" s="204"/>
      <c r="DC56" s="204"/>
      <c r="DD56" s="204"/>
      <c r="DE56" s="204"/>
      <c r="DF56" s="204"/>
      <c r="DG56" s="204"/>
      <c r="DH56" s="204"/>
      <c r="DI56" s="2" t="s">
        <v>42</v>
      </c>
      <c r="DJ56" s="18"/>
    </row>
    <row r="57" spans="3:114" ht="13.9" customHeight="1">
      <c r="C57" s="23"/>
      <c r="J57" s="18"/>
      <c r="BE57" s="18"/>
      <c r="BH57" s="13"/>
      <c r="BI57" s="14"/>
      <c r="BJ57" s="14"/>
      <c r="BK57" s="14"/>
      <c r="BL57" s="14"/>
      <c r="BM57" s="14"/>
      <c r="BN57" s="14"/>
      <c r="BO57" s="12"/>
      <c r="BP57" s="13"/>
      <c r="BQ57" s="203" t="s">
        <v>70</v>
      </c>
      <c r="BR57" s="203"/>
      <c r="BS57" s="203"/>
      <c r="BT57" s="203"/>
      <c r="BU57" s="203"/>
      <c r="BV57" s="203"/>
      <c r="BW57" s="203"/>
      <c r="BX57" s="203"/>
      <c r="BY57" s="14"/>
      <c r="BZ57" s="14"/>
      <c r="CA57" s="14"/>
      <c r="CB57" s="14"/>
      <c r="CC57" s="14"/>
      <c r="CD57" s="14"/>
      <c r="CE57" s="14"/>
      <c r="CF57" s="13"/>
      <c r="CG57" s="14"/>
      <c r="CH57" s="14"/>
      <c r="CI57" s="14"/>
      <c r="CJ57" s="14"/>
      <c r="CK57" s="14"/>
      <c r="CL57" s="14"/>
      <c r="CM57" s="14"/>
      <c r="CN57" s="14"/>
      <c r="CO57" s="14"/>
      <c r="CP57" s="14"/>
      <c r="CQ57" s="14"/>
      <c r="CR57" s="14"/>
      <c r="CS57" s="14"/>
      <c r="CT57" s="14"/>
      <c r="CU57" s="14"/>
      <c r="CV57" s="14"/>
      <c r="CW57" s="14"/>
      <c r="CX57" s="200" t="s">
        <v>91</v>
      </c>
      <c r="CY57" s="200"/>
      <c r="CZ57" s="200"/>
      <c r="DA57" s="200"/>
      <c r="DB57" s="200"/>
      <c r="DC57" s="200"/>
      <c r="DD57" s="200"/>
      <c r="DE57" s="200"/>
      <c r="DF57" s="200"/>
      <c r="DG57" s="200"/>
      <c r="DH57" s="200"/>
      <c r="DI57" s="15" t="s">
        <v>42</v>
      </c>
      <c r="DJ57" s="12"/>
    </row>
    <row r="58" spans="3:114" ht="13.9" customHeight="1" thickBot="1">
      <c r="C58" s="23"/>
      <c r="J58" s="18"/>
      <c r="BE58" s="18"/>
      <c r="BH58" s="5"/>
      <c r="BI58" s="208" t="s">
        <v>40</v>
      </c>
      <c r="BJ58" s="208"/>
      <c r="BK58" s="208"/>
      <c r="BL58" s="208"/>
      <c r="BM58" s="208"/>
      <c r="BN58" s="208"/>
      <c r="BO58" s="7"/>
      <c r="BP58" s="5"/>
      <c r="BQ58" s="6"/>
      <c r="BR58" s="6"/>
      <c r="BS58" s="6"/>
      <c r="BT58" s="6"/>
      <c r="BU58" s="6"/>
      <c r="BV58" s="6"/>
      <c r="BW58" s="6"/>
      <c r="BX58" s="6"/>
      <c r="BY58" s="6"/>
      <c r="BZ58" s="6"/>
      <c r="CA58" s="6"/>
      <c r="CB58" s="6"/>
      <c r="CC58" s="6"/>
      <c r="CD58" s="6"/>
      <c r="CE58" s="6"/>
      <c r="CF58" s="38"/>
      <c r="CG58" s="39"/>
      <c r="CH58" s="39"/>
      <c r="CI58" s="39"/>
      <c r="CJ58" s="39"/>
      <c r="CK58" s="39"/>
      <c r="CL58" s="39"/>
      <c r="CM58" s="39"/>
      <c r="CN58" s="39"/>
      <c r="CO58" s="39"/>
      <c r="CP58" s="39"/>
      <c r="CQ58" s="39"/>
      <c r="CR58" s="39"/>
      <c r="CS58" s="39"/>
      <c r="CT58" s="39"/>
      <c r="CU58" s="39"/>
      <c r="CV58" s="39"/>
      <c r="CW58" s="39"/>
      <c r="CX58" s="256" t="s">
        <v>411</v>
      </c>
      <c r="CY58" s="256"/>
      <c r="CZ58" s="256"/>
      <c r="DA58" s="256"/>
      <c r="DB58" s="256"/>
      <c r="DC58" s="256"/>
      <c r="DD58" s="256"/>
      <c r="DE58" s="256"/>
      <c r="DF58" s="256"/>
      <c r="DG58" s="256"/>
      <c r="DH58" s="256"/>
      <c r="DI58" s="40" t="s">
        <v>42</v>
      </c>
      <c r="DJ58" s="41"/>
    </row>
    <row r="59" spans="3:114" ht="13.9" customHeight="1" thickTop="1">
      <c r="C59" s="23"/>
      <c r="J59" s="18"/>
      <c r="BE59" s="18"/>
      <c r="BH59" s="27"/>
      <c r="BI59" s="28"/>
      <c r="BJ59" s="28"/>
      <c r="BK59" s="28"/>
      <c r="BL59" s="28"/>
      <c r="BM59" s="28"/>
      <c r="BN59" s="28"/>
      <c r="BO59" s="42"/>
      <c r="BP59" s="29"/>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30"/>
    </row>
    <row r="60" spans="3:114" ht="13.9" customHeight="1" thickBot="1">
      <c r="C60" s="13"/>
      <c r="D60" s="14"/>
      <c r="E60" s="14"/>
      <c r="F60" s="14"/>
      <c r="G60" s="14"/>
      <c r="H60" s="14"/>
      <c r="I60" s="14"/>
      <c r="J60" s="12"/>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2"/>
      <c r="BH60" s="31"/>
      <c r="BI60" s="209" t="s">
        <v>41</v>
      </c>
      <c r="BJ60" s="209"/>
      <c r="BK60" s="209"/>
      <c r="BL60" s="209"/>
      <c r="BM60" s="209"/>
      <c r="BN60" s="209"/>
      <c r="BO60" s="43"/>
      <c r="BP60" s="33"/>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232" t="s">
        <v>412</v>
      </c>
      <c r="CU60" s="232"/>
      <c r="CV60" s="232"/>
      <c r="CW60" s="232"/>
      <c r="CX60" s="232"/>
      <c r="CY60" s="232"/>
      <c r="CZ60" s="232"/>
      <c r="DA60" s="232"/>
      <c r="DB60" s="232"/>
      <c r="DC60" s="232"/>
      <c r="DD60" s="232"/>
      <c r="DE60" s="232"/>
      <c r="DF60" s="232"/>
      <c r="DG60" s="232"/>
      <c r="DH60" s="232"/>
      <c r="DI60" s="35" t="s">
        <v>42</v>
      </c>
      <c r="DJ60" s="36"/>
    </row>
    <row r="61" spans="3:114" ht="13.9" customHeight="1" thickTop="1"/>
  </sheetData>
  <mergeCells count="298">
    <mergeCell ref="BI58:BN58"/>
    <mergeCell ref="CX58:DH58"/>
    <mergeCell ref="BI60:BN60"/>
    <mergeCell ref="CT60:DH60"/>
    <mergeCell ref="BI55:BN55"/>
    <mergeCell ref="BQ55:BX55"/>
    <mergeCell ref="CX55:DH55"/>
    <mergeCell ref="BQ56:BX56"/>
    <mergeCell ref="CX56:DH56"/>
    <mergeCell ref="BQ57:BX57"/>
    <mergeCell ref="CX57:DH57"/>
    <mergeCell ref="BQ52:BX52"/>
    <mergeCell ref="CH52:CT52"/>
    <mergeCell ref="CX52:DH52"/>
    <mergeCell ref="BQ53:BX53"/>
    <mergeCell ref="CX53:DH53"/>
    <mergeCell ref="BQ54:BX54"/>
    <mergeCell ref="CX54:DH54"/>
    <mergeCell ref="CR49:DF49"/>
    <mergeCell ref="CG50:CJ50"/>
    <mergeCell ref="CX50:CZ50"/>
    <mergeCell ref="BQ51:BX51"/>
    <mergeCell ref="CG51:CQ51"/>
    <mergeCell ref="CX51:DH51"/>
    <mergeCell ref="BI48:BN48"/>
    <mergeCell ref="BQ48:BT48"/>
    <mergeCell ref="BU48:BZ48"/>
    <mergeCell ref="CA48:CB48"/>
    <mergeCell ref="CC48:CO48"/>
    <mergeCell ref="BQ49:BX49"/>
    <mergeCell ref="P41:Q41"/>
    <mergeCell ref="T41:V41"/>
    <mergeCell ref="X41:AC41"/>
    <mergeCell ref="AG41:AI41"/>
    <mergeCell ref="AK41:AL41"/>
    <mergeCell ref="AR41:AY41"/>
    <mergeCell ref="O40:P40"/>
    <mergeCell ref="R40:T40"/>
    <mergeCell ref="X40:Y40"/>
    <mergeCell ref="AA40:AB40"/>
    <mergeCell ref="AD40:AL40"/>
    <mergeCell ref="AR40:AS40"/>
    <mergeCell ref="P39:Q39"/>
    <mergeCell ref="T39:V39"/>
    <mergeCell ref="X39:AC39"/>
    <mergeCell ref="AG39:AI39"/>
    <mergeCell ref="AK39:AL39"/>
    <mergeCell ref="AR39:AY39"/>
    <mergeCell ref="D35:I35"/>
    <mergeCell ref="L35:V35"/>
    <mergeCell ref="O36:P36"/>
    <mergeCell ref="R36:T36"/>
    <mergeCell ref="X36:Y36"/>
    <mergeCell ref="AA36:AB36"/>
    <mergeCell ref="AD36:AL36"/>
    <mergeCell ref="AR36:AS36"/>
    <mergeCell ref="O38:P38"/>
    <mergeCell ref="R38:T38"/>
    <mergeCell ref="X38:Y38"/>
    <mergeCell ref="AA38:AB38"/>
    <mergeCell ref="AD38:AL38"/>
    <mergeCell ref="AR38:AS38"/>
    <mergeCell ref="P37:Q37"/>
    <mergeCell ref="T37:V37"/>
    <mergeCell ref="X37:AC37"/>
    <mergeCell ref="AG37:AI37"/>
    <mergeCell ref="AK37:AL37"/>
    <mergeCell ref="AR37:AY37"/>
    <mergeCell ref="AV27:BC27"/>
    <mergeCell ref="B31:B32"/>
    <mergeCell ref="D31:I31"/>
    <mergeCell ref="M31:AE31"/>
    <mergeCell ref="D32:I32"/>
    <mergeCell ref="AR32:BC32"/>
    <mergeCell ref="B33:B34"/>
    <mergeCell ref="D33:I33"/>
    <mergeCell ref="M33:O33"/>
    <mergeCell ref="M34:AA34"/>
    <mergeCell ref="AC34:AN34"/>
    <mergeCell ref="AP34:BC34"/>
    <mergeCell ref="L30:V30"/>
    <mergeCell ref="AP30:BC30"/>
    <mergeCell ref="D29:I29"/>
    <mergeCell ref="L29:V29"/>
    <mergeCell ref="Y29:AE29"/>
    <mergeCell ref="B24:B27"/>
    <mergeCell ref="D26:I26"/>
    <mergeCell ref="M26:T26"/>
    <mergeCell ref="W26:Z26"/>
    <mergeCell ref="AB26:AF26"/>
    <mergeCell ref="AS24:AT24"/>
    <mergeCell ref="AU24:BC24"/>
    <mergeCell ref="D25:I25"/>
    <mergeCell ref="P25:U25"/>
    <mergeCell ref="V25:AB25"/>
    <mergeCell ref="AF25:AK25"/>
    <mergeCell ref="AL25:AR25"/>
    <mergeCell ref="D28:I28"/>
    <mergeCell ref="M28:T28"/>
    <mergeCell ref="AI26:AJ26"/>
    <mergeCell ref="AK26:AL26"/>
    <mergeCell ref="AM26:AN26"/>
    <mergeCell ref="AR26:BC26"/>
    <mergeCell ref="L27:P27"/>
    <mergeCell ref="AB27:AJ27"/>
    <mergeCell ref="AK27:AM27"/>
    <mergeCell ref="AO27:AP27"/>
    <mergeCell ref="T27:Y27"/>
    <mergeCell ref="AS27:AU27"/>
    <mergeCell ref="M24:T24"/>
    <mergeCell ref="W24:AF24"/>
    <mergeCell ref="AG24:AL24"/>
    <mergeCell ref="AM24:AN24"/>
    <mergeCell ref="AO24:AR24"/>
    <mergeCell ref="CT19:DH19"/>
    <mergeCell ref="L20:P20"/>
    <mergeCell ref="Q20:U20"/>
    <mergeCell ref="V20:W20"/>
    <mergeCell ref="X20:AG20"/>
    <mergeCell ref="L22:P22"/>
    <mergeCell ref="Q22:X22"/>
    <mergeCell ref="B19:B23"/>
    <mergeCell ref="D19:I23"/>
    <mergeCell ref="L19:P19"/>
    <mergeCell ref="R19:V19"/>
    <mergeCell ref="BQ19:CA19"/>
    <mergeCell ref="CJ19:CR19"/>
    <mergeCell ref="CW17:DH17"/>
    <mergeCell ref="G18:W18"/>
    <mergeCell ref="X18:Z18"/>
    <mergeCell ref="AB18:AE18"/>
    <mergeCell ref="BI18:BN18"/>
    <mergeCell ref="BR18:BY18"/>
    <mergeCell ref="BR17:BY17"/>
    <mergeCell ref="CB17:CE17"/>
    <mergeCell ref="CG17:CK17"/>
    <mergeCell ref="CN17:CO17"/>
    <mergeCell ref="CP17:CQ17"/>
    <mergeCell ref="CR17:CS17"/>
    <mergeCell ref="BI16:BN16"/>
    <mergeCell ref="G17:W17"/>
    <mergeCell ref="X17:Z17"/>
    <mergeCell ref="AB17:AE17"/>
    <mergeCell ref="AI17:AM17"/>
    <mergeCell ref="AN17:AO17"/>
    <mergeCell ref="AQ17:AR17"/>
    <mergeCell ref="AU17:AW17"/>
    <mergeCell ref="BI17:BN17"/>
    <mergeCell ref="AK16:AQ16"/>
    <mergeCell ref="AR16:AS16"/>
    <mergeCell ref="AT16:AU16"/>
    <mergeCell ref="AV16:BA16"/>
    <mergeCell ref="BB16:BC16"/>
    <mergeCell ref="BG16:BG17"/>
    <mergeCell ref="CL14:CQ14"/>
    <mergeCell ref="CR14:CS14"/>
    <mergeCell ref="CT14:CW14"/>
    <mergeCell ref="CX14:CY14"/>
    <mergeCell ref="CZ14:DH14"/>
    <mergeCell ref="AA15:AB15"/>
    <mergeCell ref="AD15:AE15"/>
    <mergeCell ref="AI15:AM15"/>
    <mergeCell ref="AN15:AO15"/>
    <mergeCell ref="AQ15:AR15"/>
    <mergeCell ref="AV14:BA14"/>
    <mergeCell ref="BB14:BC14"/>
    <mergeCell ref="BG14:BG15"/>
    <mergeCell ref="BI14:BN14"/>
    <mergeCell ref="BR14:BY14"/>
    <mergeCell ref="CB14:CK14"/>
    <mergeCell ref="AU15:AW15"/>
    <mergeCell ref="BI15:BN15"/>
    <mergeCell ref="CF15:CK15"/>
    <mergeCell ref="CL15:CR15"/>
    <mergeCell ref="CV15:DA15"/>
    <mergeCell ref="DB15:DH15"/>
    <mergeCell ref="T14:U14"/>
    <mergeCell ref="W14:X14"/>
    <mergeCell ref="AI14:AJ14"/>
    <mergeCell ref="AK14:AQ14"/>
    <mergeCell ref="AR14:AS14"/>
    <mergeCell ref="AT14:AU14"/>
    <mergeCell ref="B14:B18"/>
    <mergeCell ref="C14:E18"/>
    <mergeCell ref="F14:L14"/>
    <mergeCell ref="N14:O14"/>
    <mergeCell ref="P14:Q14"/>
    <mergeCell ref="R14:S14"/>
    <mergeCell ref="F16:L16"/>
    <mergeCell ref="N16:O16"/>
    <mergeCell ref="P16:Q16"/>
    <mergeCell ref="R16:S16"/>
    <mergeCell ref="T16:U16"/>
    <mergeCell ref="W16:X16"/>
    <mergeCell ref="AI16:AJ16"/>
    <mergeCell ref="D13:I13"/>
    <mergeCell ref="N13:AF13"/>
    <mergeCell ref="AJ13:BB13"/>
    <mergeCell ref="CC10:CL10"/>
    <mergeCell ref="B11:B12"/>
    <mergeCell ref="D11:I11"/>
    <mergeCell ref="D12:I12"/>
    <mergeCell ref="M12:T12"/>
    <mergeCell ref="W12:Z12"/>
    <mergeCell ref="AB12:AF12"/>
    <mergeCell ref="AI12:AJ12"/>
    <mergeCell ref="AK12:AL12"/>
    <mergeCell ref="AM12:AN12"/>
    <mergeCell ref="D10:I10"/>
    <mergeCell ref="P10:U10"/>
    <mergeCell ref="V10:AB10"/>
    <mergeCell ref="AF10:AK10"/>
    <mergeCell ref="AL10:AR10"/>
    <mergeCell ref="AV10:BA10"/>
    <mergeCell ref="BL8:CB8"/>
    <mergeCell ref="CC8:CE8"/>
    <mergeCell ref="CG8:CJ8"/>
    <mergeCell ref="B9:B10"/>
    <mergeCell ref="D9:I9"/>
    <mergeCell ref="M9:T9"/>
    <mergeCell ref="W9:AF9"/>
    <mergeCell ref="AG9:AL9"/>
    <mergeCell ref="AM9:AN9"/>
    <mergeCell ref="AO9:AR9"/>
    <mergeCell ref="AS9:AT9"/>
    <mergeCell ref="AU9:BC9"/>
    <mergeCell ref="BG9:BG13"/>
    <mergeCell ref="BI9:BN13"/>
    <mergeCell ref="BQ9:BU9"/>
    <mergeCell ref="BW9:CA9"/>
    <mergeCell ref="BB10:BC10"/>
    <mergeCell ref="BQ10:BU10"/>
    <mergeCell ref="BV10:BZ10"/>
    <mergeCell ref="CA10:CB10"/>
    <mergeCell ref="AR12:BC12"/>
    <mergeCell ref="BQ12:BU12"/>
    <mergeCell ref="BV12:CC12"/>
    <mergeCell ref="CJ12:CK12"/>
    <mergeCell ref="D6:Z6"/>
    <mergeCell ref="AC6:BC6"/>
    <mergeCell ref="BK6:BQ6"/>
    <mergeCell ref="BS6:BT6"/>
    <mergeCell ref="BU6:BV6"/>
    <mergeCell ref="BW6:BX6"/>
    <mergeCell ref="BY6:BZ6"/>
    <mergeCell ref="DG6:DH6"/>
    <mergeCell ref="BL7:CB7"/>
    <mergeCell ref="CC7:CE7"/>
    <mergeCell ref="CG7:CJ7"/>
    <mergeCell ref="CN7:CR7"/>
    <mergeCell ref="CS7:CT7"/>
    <mergeCell ref="CV7:CW7"/>
    <mergeCell ref="CZ7:DB7"/>
    <mergeCell ref="CB6:CC6"/>
    <mergeCell ref="CN6:CO6"/>
    <mergeCell ref="CP6:CV6"/>
    <mergeCell ref="CW6:CX6"/>
    <mergeCell ref="CY6:CZ6"/>
    <mergeCell ref="DA6:DF6"/>
    <mergeCell ref="DG4:DH4"/>
    <mergeCell ref="D5:Z5"/>
    <mergeCell ref="AC5:BC5"/>
    <mergeCell ref="CF5:CG5"/>
    <mergeCell ref="CI5:CJ5"/>
    <mergeCell ref="CN5:CR5"/>
    <mergeCell ref="BU4:BV4"/>
    <mergeCell ref="BW4:BX4"/>
    <mergeCell ref="BY4:BZ4"/>
    <mergeCell ref="CB4:CC4"/>
    <mergeCell ref="CJ4:CK4"/>
    <mergeCell ref="CN4:CO4"/>
    <mergeCell ref="CS5:CT5"/>
    <mergeCell ref="CV5:CW5"/>
    <mergeCell ref="CZ5:DB5"/>
    <mergeCell ref="C1:BE1"/>
    <mergeCell ref="CU1:CV1"/>
    <mergeCell ref="CW1:CY1"/>
    <mergeCell ref="DA1:DC1"/>
    <mergeCell ref="DE1:DG1"/>
    <mergeCell ref="DO1:DQ5"/>
    <mergeCell ref="D3:I3"/>
    <mergeCell ref="L3:Q3"/>
    <mergeCell ref="T3:AJ3"/>
    <mergeCell ref="AM3:BD3"/>
    <mergeCell ref="CO3:DG3"/>
    <mergeCell ref="D4:I4"/>
    <mergeCell ref="L4:Q4"/>
    <mergeCell ref="T4:AJ4"/>
    <mergeCell ref="AM4:AW4"/>
    <mergeCell ref="AX4:BD4"/>
    <mergeCell ref="BG4:BG8"/>
    <mergeCell ref="BH4:BJ8"/>
    <mergeCell ref="BK4:BQ4"/>
    <mergeCell ref="BS4:BT4"/>
    <mergeCell ref="CP4:CV4"/>
    <mergeCell ref="CW4:CX4"/>
    <mergeCell ref="CY4:CZ4"/>
    <mergeCell ref="DA4:DF4"/>
  </mergeCells>
  <phoneticPr fontId="1"/>
  <printOptions horizontalCentered="1" verticalCentered="1"/>
  <pageMargins left="0.19685039370078741" right="0.19685039370078741" top="0.78740157480314965" bottom="0.39370078740157483" header="0.51181102362204722" footer="0.31496062992125984"/>
  <pageSetup paperSize="9" scale="66" orientation="landscape" cellComments="asDisplayed"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61"/>
  <sheetViews>
    <sheetView zoomScale="130" zoomScaleNormal="130" workbookViewId="0">
      <selection activeCell="A20" sqref="A20"/>
    </sheetView>
  </sheetViews>
  <sheetFormatPr defaultColWidth="1.75" defaultRowHeight="13.9" customHeight="1"/>
  <cols>
    <col min="1" max="1" width="5.625" style="1" customWidth="1"/>
    <col min="2" max="2" width="3.625" style="44" customWidth="1"/>
    <col min="3" max="3" width="0.875" style="1" customWidth="1"/>
    <col min="4" max="9" width="1.875" style="1" customWidth="1"/>
    <col min="10" max="11" width="0.875" style="1" customWidth="1"/>
    <col min="12" max="17" width="1.875" style="1" customWidth="1"/>
    <col min="18" max="19" width="0.75" style="1" customWidth="1"/>
    <col min="20" max="36" width="1.875" style="1" customWidth="1"/>
    <col min="37" max="38" width="0.875" style="1" customWidth="1"/>
    <col min="39" max="56" width="1.875" style="1" customWidth="1"/>
    <col min="57" max="57" width="1.625" style="1" customWidth="1"/>
    <col min="58" max="58" width="1.875" style="1" customWidth="1"/>
    <col min="59" max="59" width="3.625" style="1" customWidth="1"/>
    <col min="60" max="60" width="0.875" style="1" customWidth="1"/>
    <col min="61" max="66" width="1.875" style="1" customWidth="1"/>
    <col min="67" max="68" width="0.875" style="1" customWidth="1"/>
    <col min="69" max="74" width="1.875" style="1" customWidth="1"/>
    <col min="75" max="76" width="0.875" style="1" customWidth="1"/>
    <col min="77" max="93" width="1.875" style="1" customWidth="1"/>
    <col min="94" max="95" width="0.875" style="1" customWidth="1"/>
    <col min="96" max="113" width="1.875" style="1" customWidth="1"/>
    <col min="114" max="16384" width="1.75" style="1"/>
  </cols>
  <sheetData>
    <row r="1" spans="2:121" ht="15" customHeight="1">
      <c r="C1" s="210" t="s">
        <v>235</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CU1" s="223"/>
      <c r="CV1" s="223"/>
      <c r="CW1" s="199"/>
      <c r="CX1" s="199"/>
      <c r="CY1" s="199"/>
      <c r="CZ1" s="2"/>
      <c r="DA1" s="199"/>
      <c r="DB1" s="199"/>
      <c r="DC1" s="199"/>
      <c r="DD1" s="2"/>
      <c r="DE1" s="199"/>
      <c r="DF1" s="199"/>
      <c r="DG1" s="199"/>
      <c r="DH1" s="2"/>
      <c r="DO1" s="195"/>
      <c r="DP1" s="195"/>
      <c r="DQ1" s="195"/>
    </row>
    <row r="2" spans="2:121" ht="13.9" customHeight="1">
      <c r="DO2" s="195"/>
      <c r="DP2" s="195"/>
      <c r="DQ2" s="195"/>
    </row>
    <row r="3" spans="2:121" ht="13.9" customHeight="1">
      <c r="C3" s="3"/>
      <c r="D3" s="207" t="s">
        <v>0</v>
      </c>
      <c r="E3" s="207"/>
      <c r="F3" s="207"/>
      <c r="G3" s="207"/>
      <c r="H3" s="207"/>
      <c r="I3" s="207"/>
      <c r="J3" s="4"/>
      <c r="K3" s="3"/>
      <c r="L3" s="207" t="s">
        <v>1</v>
      </c>
      <c r="M3" s="207"/>
      <c r="N3" s="207"/>
      <c r="O3" s="207"/>
      <c r="P3" s="207"/>
      <c r="Q3" s="207"/>
      <c r="R3" s="4"/>
      <c r="S3" s="5"/>
      <c r="T3" s="212" t="s">
        <v>4</v>
      </c>
      <c r="U3" s="212"/>
      <c r="V3" s="212"/>
      <c r="W3" s="212"/>
      <c r="X3" s="212"/>
      <c r="Y3" s="212"/>
      <c r="Z3" s="212"/>
      <c r="AA3" s="212"/>
      <c r="AB3" s="212"/>
      <c r="AC3" s="212"/>
      <c r="AD3" s="212"/>
      <c r="AE3" s="212"/>
      <c r="AF3" s="212"/>
      <c r="AG3" s="212"/>
      <c r="AH3" s="212"/>
      <c r="AI3" s="212"/>
      <c r="AJ3" s="212"/>
      <c r="AK3" s="6"/>
      <c r="AL3" s="6"/>
      <c r="AM3" s="212" t="s">
        <v>6</v>
      </c>
      <c r="AN3" s="212"/>
      <c r="AO3" s="212"/>
      <c r="AP3" s="212"/>
      <c r="AQ3" s="212"/>
      <c r="AR3" s="212"/>
      <c r="AS3" s="212"/>
      <c r="AT3" s="212"/>
      <c r="AU3" s="212"/>
      <c r="AV3" s="212"/>
      <c r="AW3" s="212"/>
      <c r="AX3" s="212"/>
      <c r="AY3" s="212"/>
      <c r="AZ3" s="212"/>
      <c r="BA3" s="212"/>
      <c r="BB3" s="212"/>
      <c r="BC3" s="212"/>
      <c r="BD3" s="212"/>
      <c r="BE3" s="7"/>
      <c r="BH3" s="1" t="s">
        <v>28</v>
      </c>
      <c r="CM3" s="8"/>
      <c r="CN3" s="9"/>
      <c r="CO3" s="216" t="s">
        <v>22</v>
      </c>
      <c r="CP3" s="216"/>
      <c r="CQ3" s="216"/>
      <c r="CR3" s="216"/>
      <c r="CS3" s="216"/>
      <c r="CT3" s="216"/>
      <c r="CU3" s="216"/>
      <c r="CV3" s="216"/>
      <c r="CW3" s="216"/>
      <c r="CX3" s="216"/>
      <c r="CY3" s="216"/>
      <c r="CZ3" s="216"/>
      <c r="DA3" s="216"/>
      <c r="DB3" s="216"/>
      <c r="DC3" s="216"/>
      <c r="DD3" s="216"/>
      <c r="DE3" s="216"/>
      <c r="DF3" s="216"/>
      <c r="DG3" s="216"/>
      <c r="DH3" s="9"/>
      <c r="DI3" s="9"/>
      <c r="DJ3" s="10"/>
      <c r="DO3" s="195"/>
      <c r="DP3" s="195"/>
      <c r="DQ3" s="195"/>
    </row>
    <row r="4" spans="2:121" ht="13.9" customHeight="1">
      <c r="C4" s="11"/>
      <c r="D4" s="283"/>
      <c r="E4" s="283"/>
      <c r="F4" s="283"/>
      <c r="G4" s="283"/>
      <c r="H4" s="283"/>
      <c r="I4" s="283"/>
      <c r="J4" s="12"/>
      <c r="K4" s="11"/>
      <c r="L4" s="283"/>
      <c r="M4" s="283"/>
      <c r="N4" s="283"/>
      <c r="O4" s="283"/>
      <c r="P4" s="283"/>
      <c r="Q4" s="283"/>
      <c r="R4" s="12"/>
      <c r="S4" s="13"/>
      <c r="T4" s="282"/>
      <c r="U4" s="282"/>
      <c r="V4" s="282"/>
      <c r="W4" s="282"/>
      <c r="X4" s="282"/>
      <c r="Y4" s="282"/>
      <c r="Z4" s="282"/>
      <c r="AA4" s="282"/>
      <c r="AB4" s="282"/>
      <c r="AC4" s="282"/>
      <c r="AD4" s="282"/>
      <c r="AE4" s="282"/>
      <c r="AF4" s="282"/>
      <c r="AG4" s="282"/>
      <c r="AH4" s="282"/>
      <c r="AI4" s="282"/>
      <c r="AJ4" s="282"/>
      <c r="AK4" s="14"/>
      <c r="AL4" s="14"/>
      <c r="AM4" s="273" t="s">
        <v>157</v>
      </c>
      <c r="AN4" s="273"/>
      <c r="AO4" s="273"/>
      <c r="AP4" s="273"/>
      <c r="AQ4" s="273"/>
      <c r="AR4" s="273"/>
      <c r="AS4" s="273"/>
      <c r="AT4" s="273"/>
      <c r="AU4" s="273"/>
      <c r="AV4" s="273"/>
      <c r="AW4" s="273"/>
      <c r="AX4" s="284" t="s">
        <v>158</v>
      </c>
      <c r="AY4" s="284"/>
      <c r="AZ4" s="284"/>
      <c r="BA4" s="284"/>
      <c r="BB4" s="284"/>
      <c r="BC4" s="284"/>
      <c r="BD4" s="284"/>
      <c r="BE4" s="12"/>
      <c r="BG4" s="226" t="s">
        <v>145</v>
      </c>
      <c r="BH4" s="238" t="s">
        <v>14</v>
      </c>
      <c r="BI4" s="239"/>
      <c r="BJ4" s="240"/>
      <c r="BK4" s="236" t="s">
        <v>15</v>
      </c>
      <c r="BL4" s="201"/>
      <c r="BM4" s="201"/>
      <c r="BN4" s="201"/>
      <c r="BO4" s="201"/>
      <c r="BP4" s="201"/>
      <c r="BQ4" s="201"/>
      <c r="BR4" s="6"/>
      <c r="BS4" s="285"/>
      <c r="BT4" s="285"/>
      <c r="BU4" s="261"/>
      <c r="BV4" s="261"/>
      <c r="BW4" s="198" t="s">
        <v>18</v>
      </c>
      <c r="BX4" s="198"/>
      <c r="BY4" s="261"/>
      <c r="BZ4" s="261"/>
      <c r="CA4" s="16" t="s">
        <v>19</v>
      </c>
      <c r="CB4" s="261"/>
      <c r="CC4" s="261"/>
      <c r="CD4" s="16" t="s">
        <v>20</v>
      </c>
      <c r="CE4" s="6"/>
      <c r="CF4" s="6"/>
      <c r="CG4" s="6"/>
      <c r="CH4" s="6"/>
      <c r="CI4" s="6"/>
      <c r="CJ4" s="198" t="s">
        <v>80</v>
      </c>
      <c r="CK4" s="247"/>
      <c r="CL4" s="7"/>
      <c r="CM4" s="5"/>
      <c r="CN4" s="260"/>
      <c r="CO4" s="260"/>
      <c r="CP4" s="261"/>
      <c r="CQ4" s="261"/>
      <c r="CR4" s="261"/>
      <c r="CS4" s="261"/>
      <c r="CT4" s="261"/>
      <c r="CU4" s="261"/>
      <c r="CV4" s="261"/>
      <c r="CW4" s="198" t="s">
        <v>81</v>
      </c>
      <c r="CX4" s="198"/>
      <c r="CY4" s="260"/>
      <c r="CZ4" s="260"/>
      <c r="DA4" s="262"/>
      <c r="DB4" s="262"/>
      <c r="DC4" s="262"/>
      <c r="DD4" s="262"/>
      <c r="DE4" s="262"/>
      <c r="DF4" s="262"/>
      <c r="DG4" s="198" t="s">
        <v>82</v>
      </c>
      <c r="DH4" s="198"/>
      <c r="DI4" s="6"/>
      <c r="DJ4" s="7"/>
      <c r="DO4" s="195"/>
      <c r="DP4" s="195"/>
      <c r="DQ4" s="195"/>
    </row>
    <row r="5" spans="2:121" ht="13.9" customHeight="1">
      <c r="C5" s="5"/>
      <c r="D5" s="212" t="s">
        <v>134</v>
      </c>
      <c r="E5" s="212"/>
      <c r="F5" s="212"/>
      <c r="G5" s="212"/>
      <c r="H5" s="212"/>
      <c r="I5" s="212"/>
      <c r="J5" s="212"/>
      <c r="K5" s="212"/>
      <c r="L5" s="212"/>
      <c r="M5" s="212"/>
      <c r="N5" s="212"/>
      <c r="O5" s="212"/>
      <c r="P5" s="212"/>
      <c r="Q5" s="212"/>
      <c r="R5" s="212"/>
      <c r="S5" s="212"/>
      <c r="T5" s="212"/>
      <c r="U5" s="212"/>
      <c r="V5" s="212"/>
      <c r="W5" s="212"/>
      <c r="X5" s="212"/>
      <c r="Y5" s="212"/>
      <c r="Z5" s="212"/>
      <c r="AA5" s="7"/>
      <c r="AB5" s="5"/>
      <c r="AC5" s="212" t="s">
        <v>8</v>
      </c>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6"/>
      <c r="BE5" s="7"/>
      <c r="BG5" s="226"/>
      <c r="BH5" s="241"/>
      <c r="BI5" s="242"/>
      <c r="BJ5" s="243"/>
      <c r="BK5" s="17"/>
      <c r="CE5" s="1" t="s">
        <v>83</v>
      </c>
      <c r="CF5" s="264"/>
      <c r="CG5" s="264"/>
      <c r="CH5" s="2" t="s">
        <v>18</v>
      </c>
      <c r="CI5" s="267"/>
      <c r="CJ5" s="267"/>
      <c r="CK5" s="2" t="s">
        <v>19</v>
      </c>
      <c r="CL5" s="18"/>
      <c r="CM5" s="13"/>
      <c r="CN5" s="203" t="s">
        <v>56</v>
      </c>
      <c r="CO5" s="203"/>
      <c r="CP5" s="203"/>
      <c r="CQ5" s="203"/>
      <c r="CR5" s="203"/>
      <c r="CS5" s="200"/>
      <c r="CT5" s="200"/>
      <c r="CU5" s="15" t="s">
        <v>18</v>
      </c>
      <c r="CV5" s="263"/>
      <c r="CW5" s="263"/>
      <c r="CX5" s="15" t="s">
        <v>19</v>
      </c>
      <c r="CY5" s="14"/>
      <c r="CZ5" s="203" t="s">
        <v>57</v>
      </c>
      <c r="DA5" s="203"/>
      <c r="DB5" s="203"/>
      <c r="DC5" s="46"/>
      <c r="DD5" s="20" t="s">
        <v>86</v>
      </c>
      <c r="DE5" s="46"/>
      <c r="DF5" s="14"/>
      <c r="DG5" s="14"/>
      <c r="DH5" s="14"/>
      <c r="DI5" s="14"/>
      <c r="DJ5" s="12"/>
      <c r="DO5" s="195"/>
      <c r="DP5" s="195"/>
      <c r="DQ5" s="195"/>
    </row>
    <row r="6" spans="2:121" ht="13.9" customHeight="1">
      <c r="C6" s="13"/>
      <c r="D6" s="282"/>
      <c r="E6" s="282"/>
      <c r="F6" s="282"/>
      <c r="G6" s="282"/>
      <c r="H6" s="282"/>
      <c r="I6" s="282"/>
      <c r="J6" s="282"/>
      <c r="K6" s="282"/>
      <c r="L6" s="282"/>
      <c r="M6" s="282"/>
      <c r="N6" s="282"/>
      <c r="O6" s="282"/>
      <c r="P6" s="282"/>
      <c r="Q6" s="282"/>
      <c r="R6" s="282"/>
      <c r="S6" s="282"/>
      <c r="T6" s="282"/>
      <c r="U6" s="282"/>
      <c r="V6" s="282"/>
      <c r="W6" s="282"/>
      <c r="X6" s="282"/>
      <c r="Y6" s="282"/>
      <c r="Z6" s="282"/>
      <c r="AA6" s="12"/>
      <c r="AB6" s="13"/>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14"/>
      <c r="BE6" s="12"/>
      <c r="BG6" s="226"/>
      <c r="BH6" s="241"/>
      <c r="BI6" s="242"/>
      <c r="BJ6" s="243"/>
      <c r="BK6" s="219" t="s">
        <v>136</v>
      </c>
      <c r="BL6" s="203"/>
      <c r="BM6" s="203"/>
      <c r="BN6" s="203"/>
      <c r="BO6" s="203"/>
      <c r="BP6" s="203"/>
      <c r="BQ6" s="203"/>
      <c r="BS6" s="206" t="s">
        <v>21</v>
      </c>
      <c r="BT6" s="206"/>
      <c r="BU6" s="200" t="s">
        <v>88</v>
      </c>
      <c r="BV6" s="200"/>
      <c r="BW6" s="206" t="s">
        <v>18</v>
      </c>
      <c r="BX6" s="206"/>
      <c r="BY6" s="200" t="s">
        <v>89</v>
      </c>
      <c r="BZ6" s="200"/>
      <c r="CA6" s="2" t="s">
        <v>19</v>
      </c>
      <c r="CB6" s="200" t="s">
        <v>90</v>
      </c>
      <c r="CC6" s="200"/>
      <c r="CD6" s="2" t="s">
        <v>20</v>
      </c>
      <c r="CL6" s="18"/>
      <c r="CM6" s="5"/>
      <c r="CN6" s="260"/>
      <c r="CO6" s="260"/>
      <c r="CP6" s="261"/>
      <c r="CQ6" s="261"/>
      <c r="CR6" s="261"/>
      <c r="CS6" s="261"/>
      <c r="CT6" s="261"/>
      <c r="CU6" s="261"/>
      <c r="CV6" s="261"/>
      <c r="CW6" s="198" t="s">
        <v>81</v>
      </c>
      <c r="CX6" s="198"/>
      <c r="CY6" s="260"/>
      <c r="CZ6" s="260"/>
      <c r="DA6" s="262"/>
      <c r="DB6" s="262"/>
      <c r="DC6" s="262"/>
      <c r="DD6" s="262"/>
      <c r="DE6" s="262"/>
      <c r="DF6" s="262"/>
      <c r="DG6" s="198" t="s">
        <v>82</v>
      </c>
      <c r="DH6" s="198"/>
      <c r="DI6" s="6"/>
      <c r="DJ6" s="7"/>
    </row>
    <row r="7" spans="2:121" ht="13.9" customHeight="1">
      <c r="BG7" s="226"/>
      <c r="BH7" s="241"/>
      <c r="BI7" s="242"/>
      <c r="BJ7" s="243"/>
      <c r="BK7" s="45" t="s">
        <v>146</v>
      </c>
      <c r="BL7" s="220" t="s">
        <v>48</v>
      </c>
      <c r="BM7" s="220"/>
      <c r="BN7" s="220"/>
      <c r="BO7" s="220"/>
      <c r="BP7" s="220"/>
      <c r="BQ7" s="220"/>
      <c r="BR7" s="220"/>
      <c r="BS7" s="220"/>
      <c r="BT7" s="220"/>
      <c r="BU7" s="220"/>
      <c r="BV7" s="220"/>
      <c r="BW7" s="220"/>
      <c r="BX7" s="220"/>
      <c r="BY7" s="220"/>
      <c r="BZ7" s="220"/>
      <c r="CA7" s="220"/>
      <c r="CB7" s="220"/>
      <c r="CC7" s="270"/>
      <c r="CD7" s="270"/>
      <c r="CE7" s="270"/>
      <c r="CF7" s="22" t="s">
        <v>18</v>
      </c>
      <c r="CG7" s="270"/>
      <c r="CH7" s="270"/>
      <c r="CI7" s="270"/>
      <c r="CJ7" s="270"/>
      <c r="CK7" s="22" t="s">
        <v>19</v>
      </c>
      <c r="CL7" s="10"/>
      <c r="CM7" s="13"/>
      <c r="CN7" s="203" t="s">
        <v>56</v>
      </c>
      <c r="CO7" s="203"/>
      <c r="CP7" s="203"/>
      <c r="CQ7" s="203"/>
      <c r="CR7" s="203"/>
      <c r="CS7" s="263"/>
      <c r="CT7" s="263"/>
      <c r="CU7" s="15" t="s">
        <v>18</v>
      </c>
      <c r="CV7" s="263"/>
      <c r="CW7" s="263"/>
      <c r="CX7" s="15" t="s">
        <v>19</v>
      </c>
      <c r="CY7" s="14"/>
      <c r="CZ7" s="203" t="s">
        <v>57</v>
      </c>
      <c r="DA7" s="203"/>
      <c r="DB7" s="203"/>
      <c r="DC7" s="46"/>
      <c r="DD7" s="20" t="s">
        <v>86</v>
      </c>
      <c r="DE7" s="46"/>
      <c r="DF7" s="14"/>
      <c r="DG7" s="14"/>
      <c r="DH7" s="14"/>
      <c r="DI7" s="14"/>
      <c r="DJ7" s="12"/>
    </row>
    <row r="8" spans="2:121" ht="13.9" customHeight="1">
      <c r="C8" s="1" t="s">
        <v>2</v>
      </c>
      <c r="BG8" s="226"/>
      <c r="BH8" s="244"/>
      <c r="BI8" s="245"/>
      <c r="BJ8" s="246"/>
      <c r="BK8" s="21"/>
      <c r="BL8" s="220" t="s">
        <v>49</v>
      </c>
      <c r="BM8" s="220"/>
      <c r="BN8" s="220"/>
      <c r="BO8" s="220"/>
      <c r="BP8" s="220"/>
      <c r="BQ8" s="220"/>
      <c r="BR8" s="220"/>
      <c r="BS8" s="220"/>
      <c r="BT8" s="220"/>
      <c r="BU8" s="220"/>
      <c r="BV8" s="220"/>
      <c r="BW8" s="220"/>
      <c r="BX8" s="220"/>
      <c r="BY8" s="220"/>
      <c r="BZ8" s="220"/>
      <c r="CA8" s="220"/>
      <c r="CB8" s="220"/>
      <c r="CC8" s="270"/>
      <c r="CD8" s="270"/>
      <c r="CE8" s="270"/>
      <c r="CF8" s="22" t="s">
        <v>18</v>
      </c>
      <c r="CG8" s="270"/>
      <c r="CH8" s="270"/>
      <c r="CI8" s="270"/>
      <c r="CJ8" s="270"/>
      <c r="CK8" s="22" t="s">
        <v>19</v>
      </c>
      <c r="CL8" s="9"/>
      <c r="CM8" s="5"/>
      <c r="CN8" s="260"/>
      <c r="CO8" s="260"/>
      <c r="CP8" s="261"/>
      <c r="CQ8" s="261"/>
      <c r="CR8" s="261"/>
      <c r="CS8" s="261"/>
      <c r="CT8" s="261"/>
      <c r="CU8" s="261"/>
      <c r="CV8" s="261"/>
      <c r="CW8" s="198" t="s">
        <v>81</v>
      </c>
      <c r="CX8" s="198"/>
      <c r="CY8" s="260"/>
      <c r="CZ8" s="260"/>
      <c r="DA8" s="262"/>
      <c r="DB8" s="262"/>
      <c r="DC8" s="262"/>
      <c r="DD8" s="262"/>
      <c r="DE8" s="262"/>
      <c r="DF8" s="262"/>
      <c r="DG8" s="198" t="s">
        <v>82</v>
      </c>
      <c r="DH8" s="198"/>
      <c r="DI8" s="6"/>
      <c r="DJ8" s="7"/>
    </row>
    <row r="9" spans="2:121" ht="13.9" customHeight="1">
      <c r="B9" s="226" t="s">
        <v>127</v>
      </c>
      <c r="C9" s="3"/>
      <c r="D9" s="207" t="s">
        <v>3</v>
      </c>
      <c r="E9" s="207"/>
      <c r="F9" s="207"/>
      <c r="G9" s="207"/>
      <c r="H9" s="207"/>
      <c r="I9" s="207"/>
      <c r="J9" s="4"/>
      <c r="K9" s="5"/>
      <c r="L9" s="266"/>
      <c r="M9" s="266"/>
      <c r="N9" s="266"/>
      <c r="O9" s="266"/>
      <c r="P9" s="266"/>
      <c r="Q9" s="266"/>
      <c r="R9" s="266"/>
      <c r="S9" s="266"/>
      <c r="T9" s="266"/>
      <c r="U9" s="16" t="s">
        <v>42</v>
      </c>
      <c r="V9" s="6" t="s">
        <v>93</v>
      </c>
      <c r="W9" s="275" t="s">
        <v>163</v>
      </c>
      <c r="X9" s="275"/>
      <c r="Y9" s="275"/>
      <c r="Z9" s="275"/>
      <c r="AA9" s="275"/>
      <c r="AB9" s="275"/>
      <c r="AC9" s="275"/>
      <c r="AD9" s="275"/>
      <c r="AE9" s="275"/>
      <c r="AF9" s="275"/>
      <c r="AG9" s="261"/>
      <c r="AH9" s="276"/>
      <c r="AI9" s="276"/>
      <c r="AJ9" s="276"/>
      <c r="AK9" s="276"/>
      <c r="AL9" s="276"/>
      <c r="AM9" s="198" t="s">
        <v>43</v>
      </c>
      <c r="AN9" s="198"/>
      <c r="AO9" s="261"/>
      <c r="AP9" s="261"/>
      <c r="AQ9" s="261"/>
      <c r="AR9" s="261"/>
      <c r="AS9" s="198" t="s">
        <v>44</v>
      </c>
      <c r="AT9" s="198"/>
      <c r="AU9" s="266"/>
      <c r="AV9" s="266"/>
      <c r="AW9" s="266"/>
      <c r="AX9" s="266"/>
      <c r="AY9" s="266"/>
      <c r="AZ9" s="266"/>
      <c r="BA9" s="266"/>
      <c r="BB9" s="266"/>
      <c r="BC9" s="266"/>
      <c r="BD9" s="16" t="s">
        <v>42</v>
      </c>
      <c r="BE9" s="7"/>
      <c r="BG9" s="250" t="s">
        <v>147</v>
      </c>
      <c r="BH9" s="5"/>
      <c r="BI9" s="207" t="s">
        <v>23</v>
      </c>
      <c r="BJ9" s="207"/>
      <c r="BK9" s="207"/>
      <c r="BL9" s="207"/>
      <c r="BM9" s="207"/>
      <c r="BN9" s="207"/>
      <c r="BO9" s="7"/>
      <c r="BP9" s="6"/>
      <c r="BQ9" s="201" t="s">
        <v>24</v>
      </c>
      <c r="BR9" s="201"/>
      <c r="BS9" s="201"/>
      <c r="BT9" s="201"/>
      <c r="BU9" s="201"/>
      <c r="BV9" s="16" t="s">
        <v>25</v>
      </c>
      <c r="BW9" s="261"/>
      <c r="BX9" s="261"/>
      <c r="BY9" s="261"/>
      <c r="BZ9" s="261"/>
      <c r="CA9" s="261"/>
      <c r="CB9" s="16" t="s">
        <v>26</v>
      </c>
      <c r="CC9" s="6"/>
      <c r="CD9" s="6"/>
      <c r="CE9" s="6"/>
      <c r="CF9" s="6"/>
      <c r="CG9" s="6"/>
      <c r="CH9" s="6"/>
      <c r="CI9" s="6"/>
      <c r="CJ9" s="6"/>
      <c r="CK9" s="6"/>
      <c r="CL9" s="7"/>
      <c r="CM9" s="13"/>
      <c r="CN9" s="203" t="s">
        <v>56</v>
      </c>
      <c r="CO9" s="203"/>
      <c r="CP9" s="203"/>
      <c r="CQ9" s="203"/>
      <c r="CR9" s="203"/>
      <c r="CS9" s="263"/>
      <c r="CT9" s="263"/>
      <c r="CU9" s="15" t="s">
        <v>18</v>
      </c>
      <c r="CV9" s="263"/>
      <c r="CW9" s="263"/>
      <c r="CX9" s="15" t="s">
        <v>19</v>
      </c>
      <c r="CY9" s="14"/>
      <c r="CZ9" s="203" t="s">
        <v>57</v>
      </c>
      <c r="DA9" s="203"/>
      <c r="DB9" s="203"/>
      <c r="DC9" s="46"/>
      <c r="DD9" s="20" t="s">
        <v>86</v>
      </c>
      <c r="DE9" s="46"/>
      <c r="DF9" s="14"/>
      <c r="DG9" s="14"/>
      <c r="DH9" s="14"/>
      <c r="DI9" s="14"/>
      <c r="DJ9" s="12"/>
    </row>
    <row r="10" spans="2:121" ht="13.9" customHeight="1">
      <c r="B10" s="226"/>
      <c r="C10" s="11"/>
      <c r="D10" s="224" t="s">
        <v>10</v>
      </c>
      <c r="E10" s="224"/>
      <c r="F10" s="224"/>
      <c r="G10" s="224"/>
      <c r="H10" s="224"/>
      <c r="I10" s="224"/>
      <c r="J10" s="12"/>
      <c r="K10" s="13"/>
      <c r="L10" s="14"/>
      <c r="M10" s="14"/>
      <c r="N10" s="14"/>
      <c r="O10" s="14"/>
      <c r="P10" s="203" t="s">
        <v>45</v>
      </c>
      <c r="Q10" s="203"/>
      <c r="R10" s="203"/>
      <c r="S10" s="203"/>
      <c r="T10" s="203"/>
      <c r="U10" s="203"/>
      <c r="V10" s="279"/>
      <c r="W10" s="279"/>
      <c r="X10" s="279"/>
      <c r="Y10" s="279"/>
      <c r="Z10" s="279"/>
      <c r="AA10" s="279"/>
      <c r="AB10" s="279"/>
      <c r="AC10" s="15" t="s">
        <v>42</v>
      </c>
      <c r="AD10" s="15"/>
      <c r="AE10" s="14"/>
      <c r="AF10" s="203"/>
      <c r="AG10" s="203"/>
      <c r="AH10" s="203"/>
      <c r="AI10" s="203"/>
      <c r="AJ10" s="203"/>
      <c r="AK10" s="203"/>
      <c r="AL10" s="200"/>
      <c r="AM10" s="200"/>
      <c r="AN10" s="200"/>
      <c r="AO10" s="200"/>
      <c r="AP10" s="200"/>
      <c r="AQ10" s="200"/>
      <c r="AR10" s="200"/>
      <c r="AS10" s="15"/>
      <c r="AT10" s="14" t="s">
        <v>96</v>
      </c>
      <c r="AU10" s="14"/>
      <c r="AV10" s="281"/>
      <c r="AW10" s="281"/>
      <c r="AX10" s="281"/>
      <c r="AY10" s="281"/>
      <c r="AZ10" s="281"/>
      <c r="BA10" s="281"/>
      <c r="BB10" s="206" t="s">
        <v>47</v>
      </c>
      <c r="BC10" s="206"/>
      <c r="BD10" s="14" t="s">
        <v>98</v>
      </c>
      <c r="BE10" s="12"/>
      <c r="BG10" s="250"/>
      <c r="BH10" s="23"/>
      <c r="BI10" s="218"/>
      <c r="BJ10" s="218"/>
      <c r="BK10" s="218"/>
      <c r="BL10" s="218"/>
      <c r="BM10" s="218"/>
      <c r="BN10" s="218"/>
      <c r="BO10" s="18"/>
      <c r="BQ10" s="222" t="s">
        <v>13</v>
      </c>
      <c r="BR10" s="222"/>
      <c r="BS10" s="222"/>
      <c r="BT10" s="222"/>
      <c r="BU10" s="222"/>
      <c r="BV10" s="277"/>
      <c r="BW10" s="277"/>
      <c r="BX10" s="277"/>
      <c r="BY10" s="277"/>
      <c r="BZ10" s="277"/>
      <c r="CA10" s="223" t="s">
        <v>18</v>
      </c>
      <c r="CB10" s="223"/>
      <c r="CC10" s="227" t="s">
        <v>27</v>
      </c>
      <c r="CD10" s="227"/>
      <c r="CE10" s="227"/>
      <c r="CF10" s="227"/>
      <c r="CG10" s="227"/>
      <c r="CH10" s="227"/>
      <c r="CI10" s="227"/>
      <c r="CJ10" s="227"/>
      <c r="CK10" s="227"/>
      <c r="CL10" s="228"/>
      <c r="CM10" s="5"/>
      <c r="CN10" s="260"/>
      <c r="CO10" s="260"/>
      <c r="CP10" s="261"/>
      <c r="CQ10" s="261"/>
      <c r="CR10" s="261"/>
      <c r="CS10" s="261"/>
      <c r="CT10" s="261"/>
      <c r="CU10" s="261"/>
      <c r="CV10" s="261"/>
      <c r="CW10" s="198" t="s">
        <v>81</v>
      </c>
      <c r="CX10" s="198"/>
      <c r="CY10" s="260"/>
      <c r="CZ10" s="260"/>
      <c r="DA10" s="262"/>
      <c r="DB10" s="262"/>
      <c r="DC10" s="262"/>
      <c r="DD10" s="262"/>
      <c r="DE10" s="262"/>
      <c r="DF10" s="262"/>
      <c r="DG10" s="198" t="s">
        <v>82</v>
      </c>
      <c r="DH10" s="198"/>
      <c r="DI10" s="6"/>
      <c r="DJ10" s="7"/>
    </row>
    <row r="11" spans="2:121" ht="13.9" customHeight="1">
      <c r="B11" s="226" t="s">
        <v>128</v>
      </c>
      <c r="C11" s="3"/>
      <c r="D11" s="207" t="s">
        <v>11</v>
      </c>
      <c r="E11" s="207"/>
      <c r="F11" s="207"/>
      <c r="G11" s="207"/>
      <c r="H11" s="207"/>
      <c r="I11" s="207"/>
      <c r="J11" s="4"/>
      <c r="K11" s="5"/>
      <c r="L11" s="6" t="s">
        <v>161</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7"/>
      <c r="BG11" s="250"/>
      <c r="BH11" s="23"/>
      <c r="BI11" s="218"/>
      <c r="BJ11" s="218"/>
      <c r="BK11" s="218"/>
      <c r="BL11" s="218"/>
      <c r="BM11" s="218"/>
      <c r="BN11" s="218"/>
      <c r="BO11" s="18"/>
      <c r="CL11" s="18"/>
      <c r="CM11" s="13"/>
      <c r="CN11" s="203" t="s">
        <v>56</v>
      </c>
      <c r="CO11" s="203"/>
      <c r="CP11" s="203"/>
      <c r="CQ11" s="203"/>
      <c r="CR11" s="203"/>
      <c r="CS11" s="263"/>
      <c r="CT11" s="263"/>
      <c r="CU11" s="15" t="s">
        <v>18</v>
      </c>
      <c r="CV11" s="263"/>
      <c r="CW11" s="263"/>
      <c r="CX11" s="15" t="s">
        <v>19</v>
      </c>
      <c r="CY11" s="14"/>
      <c r="CZ11" s="203" t="s">
        <v>57</v>
      </c>
      <c r="DA11" s="203"/>
      <c r="DB11" s="203"/>
      <c r="DC11" s="46"/>
      <c r="DD11" s="20" t="s">
        <v>86</v>
      </c>
      <c r="DE11" s="46"/>
      <c r="DF11" s="14"/>
      <c r="DG11" s="14"/>
      <c r="DH11" s="14"/>
      <c r="DI11" s="14"/>
      <c r="DJ11" s="12"/>
    </row>
    <row r="12" spans="2:121" ht="13.9" customHeight="1">
      <c r="B12" s="226"/>
      <c r="C12" s="11"/>
      <c r="D12" s="224" t="s">
        <v>10</v>
      </c>
      <c r="E12" s="224"/>
      <c r="F12" s="224"/>
      <c r="G12" s="224"/>
      <c r="H12" s="224"/>
      <c r="I12" s="224"/>
      <c r="J12" s="12"/>
      <c r="K12" s="13"/>
      <c r="L12" s="14"/>
      <c r="M12" s="279"/>
      <c r="N12" s="280"/>
      <c r="O12" s="280"/>
      <c r="P12" s="280"/>
      <c r="Q12" s="280"/>
      <c r="R12" s="280"/>
      <c r="S12" s="280"/>
      <c r="T12" s="280"/>
      <c r="U12" s="15" t="s">
        <v>99</v>
      </c>
      <c r="V12" s="14" t="s">
        <v>100</v>
      </c>
      <c r="W12" s="200" t="s">
        <v>101</v>
      </c>
      <c r="X12" s="200"/>
      <c r="Y12" s="200"/>
      <c r="Z12" s="200"/>
      <c r="AA12" s="15" t="s">
        <v>102</v>
      </c>
      <c r="AB12" s="200" t="s">
        <v>103</v>
      </c>
      <c r="AC12" s="200"/>
      <c r="AD12" s="200"/>
      <c r="AE12" s="200"/>
      <c r="AF12" s="200"/>
      <c r="AG12" s="15" t="s">
        <v>99</v>
      </c>
      <c r="AH12" s="14" t="s">
        <v>93</v>
      </c>
      <c r="AI12" s="215" t="s">
        <v>104</v>
      </c>
      <c r="AJ12" s="215"/>
      <c r="AK12" s="206" t="s">
        <v>105</v>
      </c>
      <c r="AL12" s="206"/>
      <c r="AM12" s="281"/>
      <c r="AN12" s="281"/>
      <c r="AO12" s="14" t="s">
        <v>107</v>
      </c>
      <c r="AP12" s="14" t="s">
        <v>108</v>
      </c>
      <c r="AQ12" s="15" t="s">
        <v>109</v>
      </c>
      <c r="AR12" s="279"/>
      <c r="AS12" s="279"/>
      <c r="AT12" s="279"/>
      <c r="AU12" s="279"/>
      <c r="AV12" s="279"/>
      <c r="AW12" s="279"/>
      <c r="AX12" s="279"/>
      <c r="AY12" s="279"/>
      <c r="AZ12" s="279"/>
      <c r="BA12" s="279"/>
      <c r="BB12" s="279"/>
      <c r="BC12" s="279"/>
      <c r="BD12" s="15" t="s">
        <v>42</v>
      </c>
      <c r="BE12" s="12"/>
      <c r="BG12" s="250"/>
      <c r="BH12" s="23"/>
      <c r="BI12" s="218"/>
      <c r="BJ12" s="218"/>
      <c r="BK12" s="218"/>
      <c r="BL12" s="218"/>
      <c r="BM12" s="218"/>
      <c r="BN12" s="218"/>
      <c r="BO12" s="18"/>
      <c r="BQ12" s="222" t="s">
        <v>23</v>
      </c>
      <c r="BR12" s="222"/>
      <c r="BS12" s="222"/>
      <c r="BT12" s="222"/>
      <c r="BU12" s="222"/>
      <c r="BV12" s="264"/>
      <c r="BW12" s="264"/>
      <c r="BX12" s="264"/>
      <c r="BY12" s="264"/>
      <c r="BZ12" s="264"/>
      <c r="CA12" s="264"/>
      <c r="CB12" s="264"/>
      <c r="CC12" s="264"/>
      <c r="CJ12" s="223" t="s">
        <v>110</v>
      </c>
      <c r="CK12" s="248"/>
      <c r="CL12" s="18"/>
      <c r="CM12" s="5"/>
      <c r="CN12" s="260"/>
      <c r="CO12" s="260"/>
      <c r="CP12" s="261"/>
      <c r="CQ12" s="261"/>
      <c r="CR12" s="261"/>
      <c r="CS12" s="261"/>
      <c r="CT12" s="261"/>
      <c r="CU12" s="261"/>
      <c r="CV12" s="261"/>
      <c r="CW12" s="198" t="s">
        <v>81</v>
      </c>
      <c r="CX12" s="198"/>
      <c r="CY12" s="260"/>
      <c r="CZ12" s="260"/>
      <c r="DA12" s="262"/>
      <c r="DB12" s="262"/>
      <c r="DC12" s="262"/>
      <c r="DD12" s="262"/>
      <c r="DE12" s="262"/>
      <c r="DF12" s="262"/>
      <c r="DG12" s="198" t="s">
        <v>82</v>
      </c>
      <c r="DH12" s="198"/>
      <c r="DI12" s="6"/>
      <c r="DJ12" s="7"/>
    </row>
    <row r="13" spans="2:121" ht="13.9" customHeight="1">
      <c r="C13" s="11"/>
      <c r="D13" s="224" t="s">
        <v>12</v>
      </c>
      <c r="E13" s="224"/>
      <c r="F13" s="224"/>
      <c r="G13" s="224"/>
      <c r="H13" s="224"/>
      <c r="I13" s="224"/>
      <c r="J13" s="12"/>
      <c r="K13" s="8"/>
      <c r="L13" s="9"/>
      <c r="M13" s="9"/>
      <c r="N13" s="221" t="s">
        <v>159</v>
      </c>
      <c r="O13" s="221"/>
      <c r="P13" s="221"/>
      <c r="Q13" s="221"/>
      <c r="R13" s="221"/>
      <c r="S13" s="221"/>
      <c r="T13" s="221"/>
      <c r="U13" s="221"/>
      <c r="V13" s="221"/>
      <c r="W13" s="221"/>
      <c r="X13" s="221"/>
      <c r="Y13" s="221"/>
      <c r="Z13" s="221"/>
      <c r="AA13" s="221"/>
      <c r="AB13" s="221"/>
      <c r="AC13" s="221"/>
      <c r="AD13" s="221"/>
      <c r="AE13" s="221"/>
      <c r="AF13" s="221"/>
      <c r="AG13" s="10"/>
      <c r="AH13" s="8"/>
      <c r="AI13" s="9"/>
      <c r="AJ13" s="216" t="s">
        <v>22</v>
      </c>
      <c r="AK13" s="216"/>
      <c r="AL13" s="216"/>
      <c r="AM13" s="216"/>
      <c r="AN13" s="216"/>
      <c r="AO13" s="216"/>
      <c r="AP13" s="216"/>
      <c r="AQ13" s="216"/>
      <c r="AR13" s="216"/>
      <c r="AS13" s="216"/>
      <c r="AT13" s="216"/>
      <c r="AU13" s="216"/>
      <c r="AV13" s="216"/>
      <c r="AW13" s="216"/>
      <c r="AX13" s="216"/>
      <c r="AY13" s="216"/>
      <c r="AZ13" s="216"/>
      <c r="BA13" s="216"/>
      <c r="BB13" s="216"/>
      <c r="BC13" s="9"/>
      <c r="BD13" s="9"/>
      <c r="BE13" s="10"/>
      <c r="BG13" s="250"/>
      <c r="BH13" s="13"/>
      <c r="BI13" s="237"/>
      <c r="BJ13" s="237"/>
      <c r="BK13" s="237"/>
      <c r="BL13" s="237"/>
      <c r="BM13" s="237"/>
      <c r="BN13" s="237"/>
      <c r="BO13" s="12"/>
      <c r="BP13" s="14"/>
      <c r="BQ13" s="14"/>
      <c r="BR13" s="14"/>
      <c r="BS13" s="14"/>
      <c r="BT13" s="14"/>
      <c r="BU13" s="14"/>
      <c r="BV13" s="14"/>
      <c r="BW13" s="14"/>
      <c r="BX13" s="14"/>
      <c r="BY13" s="14"/>
      <c r="BZ13" s="14"/>
      <c r="CA13" s="14"/>
      <c r="CB13" s="14"/>
      <c r="CC13" s="14"/>
      <c r="CD13" s="14"/>
      <c r="CE13" s="14"/>
      <c r="CF13" s="14"/>
      <c r="CG13" s="14"/>
      <c r="CH13" s="14"/>
      <c r="CI13" s="14"/>
      <c r="CJ13" s="14"/>
      <c r="CK13" s="14"/>
      <c r="CL13" s="12"/>
      <c r="CM13" s="13"/>
      <c r="CN13" s="203" t="s">
        <v>56</v>
      </c>
      <c r="CO13" s="203"/>
      <c r="CP13" s="203"/>
      <c r="CQ13" s="203"/>
      <c r="CR13" s="203"/>
      <c r="CS13" s="263"/>
      <c r="CT13" s="263"/>
      <c r="CU13" s="15" t="s">
        <v>18</v>
      </c>
      <c r="CV13" s="263"/>
      <c r="CW13" s="263"/>
      <c r="CX13" s="15" t="s">
        <v>19</v>
      </c>
      <c r="CY13" s="14"/>
      <c r="CZ13" s="203" t="s">
        <v>57</v>
      </c>
      <c r="DA13" s="203"/>
      <c r="DB13" s="203"/>
      <c r="DC13" s="46"/>
      <c r="DD13" s="20" t="s">
        <v>86</v>
      </c>
      <c r="DE13" s="46"/>
      <c r="DF13" s="14"/>
      <c r="DG13" s="14"/>
      <c r="DH13" s="14"/>
      <c r="DI13" s="14"/>
      <c r="DJ13" s="12"/>
    </row>
    <row r="14" spans="2:121" ht="13.9" customHeight="1">
      <c r="B14" s="226" t="s">
        <v>129</v>
      </c>
      <c r="C14" s="238" t="s">
        <v>14</v>
      </c>
      <c r="D14" s="239"/>
      <c r="E14" s="240"/>
      <c r="F14" s="236" t="s">
        <v>15</v>
      </c>
      <c r="G14" s="201"/>
      <c r="H14" s="201"/>
      <c r="I14" s="201"/>
      <c r="J14" s="201"/>
      <c r="K14" s="201"/>
      <c r="L14" s="201"/>
      <c r="M14" s="6"/>
      <c r="N14" s="198"/>
      <c r="O14" s="198"/>
      <c r="P14" s="261"/>
      <c r="Q14" s="261"/>
      <c r="R14" s="198" t="s">
        <v>18</v>
      </c>
      <c r="S14" s="198"/>
      <c r="T14" s="261"/>
      <c r="U14" s="261"/>
      <c r="V14" s="16" t="s">
        <v>19</v>
      </c>
      <c r="W14" s="261"/>
      <c r="X14" s="261"/>
      <c r="Y14" s="16" t="s">
        <v>20</v>
      </c>
      <c r="Z14" s="6"/>
      <c r="AA14" s="6"/>
      <c r="AB14" s="6"/>
      <c r="AC14" s="6"/>
      <c r="AD14" s="6"/>
      <c r="AE14" s="6"/>
      <c r="AF14" s="16" t="s">
        <v>111</v>
      </c>
      <c r="AG14" s="7"/>
      <c r="AH14" s="5"/>
      <c r="AI14" s="201"/>
      <c r="AJ14" s="201"/>
      <c r="AK14" s="261"/>
      <c r="AL14" s="261"/>
      <c r="AM14" s="261"/>
      <c r="AN14" s="261"/>
      <c r="AO14" s="261"/>
      <c r="AP14" s="261"/>
      <c r="AQ14" s="261"/>
      <c r="AR14" s="198" t="s">
        <v>81</v>
      </c>
      <c r="AS14" s="198"/>
      <c r="AT14" s="201"/>
      <c r="AU14" s="201"/>
      <c r="AV14" s="262"/>
      <c r="AW14" s="262"/>
      <c r="AX14" s="262"/>
      <c r="AY14" s="262"/>
      <c r="AZ14" s="262"/>
      <c r="BA14" s="262"/>
      <c r="BB14" s="198" t="s">
        <v>82</v>
      </c>
      <c r="BC14" s="198"/>
      <c r="BD14" s="6"/>
      <c r="BE14" s="7"/>
      <c r="BG14" s="226" t="s">
        <v>126</v>
      </c>
      <c r="BH14" s="3"/>
      <c r="BI14" s="207" t="s">
        <v>3</v>
      </c>
      <c r="BJ14" s="207"/>
      <c r="BK14" s="207"/>
      <c r="BL14" s="207"/>
      <c r="BM14" s="207"/>
      <c r="BN14" s="207"/>
      <c r="BO14" s="4"/>
      <c r="BP14" s="5"/>
      <c r="BQ14" s="6"/>
      <c r="BR14" s="274"/>
      <c r="BS14" s="274"/>
      <c r="BT14" s="274"/>
      <c r="BU14" s="274"/>
      <c r="BV14" s="274"/>
      <c r="BW14" s="274"/>
      <c r="BX14" s="274"/>
      <c r="BY14" s="274"/>
      <c r="BZ14" s="16" t="s">
        <v>42</v>
      </c>
      <c r="CA14" s="6" t="s">
        <v>93</v>
      </c>
      <c r="CB14" s="212" t="s">
        <v>55</v>
      </c>
      <c r="CC14" s="212"/>
      <c r="CD14" s="212"/>
      <c r="CE14" s="212"/>
      <c r="CF14" s="212"/>
      <c r="CG14" s="212"/>
      <c r="CH14" s="212"/>
      <c r="CI14" s="212"/>
      <c r="CJ14" s="212"/>
      <c r="CK14" s="212"/>
      <c r="CL14" s="261"/>
      <c r="CM14" s="276"/>
      <c r="CN14" s="276"/>
      <c r="CO14" s="276"/>
      <c r="CP14" s="276"/>
      <c r="CQ14" s="276"/>
      <c r="CR14" s="198" t="s">
        <v>43</v>
      </c>
      <c r="CS14" s="198"/>
      <c r="CT14" s="261"/>
      <c r="CU14" s="261"/>
      <c r="CV14" s="261"/>
      <c r="CW14" s="261"/>
      <c r="CX14" s="198" t="s">
        <v>44</v>
      </c>
      <c r="CY14" s="198"/>
      <c r="CZ14" s="261"/>
      <c r="DA14" s="261"/>
      <c r="DB14" s="261"/>
      <c r="DC14" s="261"/>
      <c r="DD14" s="261"/>
      <c r="DE14" s="261"/>
      <c r="DF14" s="261"/>
      <c r="DG14" s="261"/>
      <c r="DH14" s="261"/>
      <c r="DI14" s="16" t="s">
        <v>42</v>
      </c>
      <c r="DJ14" s="7"/>
    </row>
    <row r="15" spans="2:121" ht="13.9" customHeight="1">
      <c r="B15" s="226"/>
      <c r="C15" s="241"/>
      <c r="D15" s="242"/>
      <c r="E15" s="243"/>
      <c r="F15" s="17"/>
      <c r="Z15" s="1" t="s">
        <v>83</v>
      </c>
      <c r="AA15" s="264"/>
      <c r="AB15" s="264"/>
      <c r="AC15" s="2" t="s">
        <v>18</v>
      </c>
      <c r="AD15" s="267"/>
      <c r="AE15" s="267"/>
      <c r="AF15" s="2" t="s">
        <v>19</v>
      </c>
      <c r="AG15" s="18"/>
      <c r="AH15" s="13"/>
      <c r="AI15" s="203" t="s">
        <v>135</v>
      </c>
      <c r="AJ15" s="203"/>
      <c r="AK15" s="203"/>
      <c r="AL15" s="203"/>
      <c r="AM15" s="203"/>
      <c r="AN15" s="263"/>
      <c r="AO15" s="263"/>
      <c r="AP15" s="15" t="s">
        <v>18</v>
      </c>
      <c r="AQ15" s="263"/>
      <c r="AR15" s="263"/>
      <c r="AS15" s="15" t="s">
        <v>19</v>
      </c>
      <c r="AT15" s="14"/>
      <c r="AU15" s="203" t="s">
        <v>57</v>
      </c>
      <c r="AV15" s="203"/>
      <c r="AW15" s="203"/>
      <c r="AX15" s="46"/>
      <c r="AY15" s="20" t="s">
        <v>86</v>
      </c>
      <c r="AZ15" s="46"/>
      <c r="BA15" s="14"/>
      <c r="BB15" s="14"/>
      <c r="BC15" s="14"/>
      <c r="BD15" s="14"/>
      <c r="BE15" s="12"/>
      <c r="BG15" s="226"/>
      <c r="BH15" s="11"/>
      <c r="BI15" s="224" t="s">
        <v>10</v>
      </c>
      <c r="BJ15" s="224"/>
      <c r="BK15" s="224"/>
      <c r="BL15" s="224"/>
      <c r="BM15" s="224"/>
      <c r="BN15" s="224"/>
      <c r="BO15" s="12"/>
      <c r="BP15" s="13"/>
      <c r="BQ15" s="14"/>
      <c r="BR15" s="14"/>
      <c r="BS15" s="14"/>
      <c r="BT15" s="14"/>
      <c r="BU15" s="14"/>
      <c r="BV15" s="14"/>
      <c r="BW15" s="14"/>
      <c r="BX15" s="14"/>
      <c r="BY15" s="14"/>
      <c r="BZ15" s="14"/>
      <c r="CA15" s="14"/>
      <c r="CB15" s="14"/>
      <c r="CC15" s="14"/>
      <c r="CD15" s="14"/>
      <c r="CE15" s="14"/>
      <c r="CF15" s="203" t="s">
        <v>45</v>
      </c>
      <c r="CG15" s="203"/>
      <c r="CH15" s="203"/>
      <c r="CI15" s="203"/>
      <c r="CJ15" s="203"/>
      <c r="CK15" s="203"/>
      <c r="CL15" s="263"/>
      <c r="CM15" s="263"/>
      <c r="CN15" s="263"/>
      <c r="CO15" s="263"/>
      <c r="CP15" s="263"/>
      <c r="CQ15" s="263"/>
      <c r="CR15" s="263"/>
      <c r="CS15" s="15" t="s">
        <v>42</v>
      </c>
      <c r="CT15" s="15"/>
      <c r="CU15" s="14"/>
      <c r="CV15" s="203" t="s">
        <v>46</v>
      </c>
      <c r="CW15" s="203"/>
      <c r="CX15" s="203"/>
      <c r="CY15" s="203"/>
      <c r="CZ15" s="203"/>
      <c r="DA15" s="203"/>
      <c r="DB15" s="263"/>
      <c r="DC15" s="263"/>
      <c r="DD15" s="263"/>
      <c r="DE15" s="263"/>
      <c r="DF15" s="263"/>
      <c r="DG15" s="263"/>
      <c r="DH15" s="263"/>
      <c r="DI15" s="15" t="s">
        <v>42</v>
      </c>
      <c r="DJ15" s="12" t="s">
        <v>107</v>
      </c>
    </row>
    <row r="16" spans="2:121" ht="13.9" customHeight="1">
      <c r="B16" s="226"/>
      <c r="C16" s="241"/>
      <c r="D16" s="242"/>
      <c r="E16" s="243"/>
      <c r="F16" s="219" t="s">
        <v>16</v>
      </c>
      <c r="G16" s="203"/>
      <c r="H16" s="203"/>
      <c r="I16" s="203"/>
      <c r="J16" s="203"/>
      <c r="K16" s="203"/>
      <c r="L16" s="203"/>
      <c r="N16" s="206" t="s">
        <v>155</v>
      </c>
      <c r="O16" s="206"/>
      <c r="P16" s="200" t="s">
        <v>84</v>
      </c>
      <c r="Q16" s="200"/>
      <c r="R16" s="206" t="s">
        <v>18</v>
      </c>
      <c r="S16" s="206"/>
      <c r="T16" s="200" t="s">
        <v>89</v>
      </c>
      <c r="U16" s="200"/>
      <c r="V16" s="2" t="s">
        <v>19</v>
      </c>
      <c r="W16" s="200" t="s">
        <v>90</v>
      </c>
      <c r="X16" s="200"/>
      <c r="Y16" s="2" t="s">
        <v>20</v>
      </c>
      <c r="AG16" s="18"/>
      <c r="AH16" s="5"/>
      <c r="AI16" s="201"/>
      <c r="AJ16" s="201"/>
      <c r="AK16" s="261"/>
      <c r="AL16" s="261"/>
      <c r="AM16" s="261"/>
      <c r="AN16" s="261"/>
      <c r="AO16" s="261"/>
      <c r="AP16" s="261"/>
      <c r="AQ16" s="261"/>
      <c r="AR16" s="198" t="s">
        <v>81</v>
      </c>
      <c r="AS16" s="198"/>
      <c r="AT16" s="201"/>
      <c r="AU16" s="201"/>
      <c r="AV16" s="262"/>
      <c r="AW16" s="262"/>
      <c r="AX16" s="262"/>
      <c r="AY16" s="262"/>
      <c r="AZ16" s="262"/>
      <c r="BA16" s="262"/>
      <c r="BB16" s="198" t="s">
        <v>82</v>
      </c>
      <c r="BC16" s="198"/>
      <c r="BD16" s="6"/>
      <c r="BE16" s="7"/>
      <c r="BG16" s="226"/>
      <c r="BH16" s="3"/>
      <c r="BI16" s="207" t="s">
        <v>11</v>
      </c>
      <c r="BJ16" s="207"/>
      <c r="BK16" s="207"/>
      <c r="BL16" s="207"/>
      <c r="BM16" s="207"/>
      <c r="BN16" s="207"/>
      <c r="BO16" s="4"/>
      <c r="BP16" s="5"/>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7"/>
    </row>
    <row r="17" spans="2:114" ht="13.9" customHeight="1" thickBot="1">
      <c r="B17" s="226"/>
      <c r="C17" s="241"/>
      <c r="D17" s="242"/>
      <c r="E17" s="243"/>
      <c r="F17" s="45" t="s">
        <v>133</v>
      </c>
      <c r="G17" s="220" t="s">
        <v>48</v>
      </c>
      <c r="H17" s="220"/>
      <c r="I17" s="220"/>
      <c r="J17" s="220"/>
      <c r="K17" s="220"/>
      <c r="L17" s="220"/>
      <c r="M17" s="220"/>
      <c r="N17" s="220"/>
      <c r="O17" s="220"/>
      <c r="P17" s="220"/>
      <c r="Q17" s="220"/>
      <c r="R17" s="220"/>
      <c r="S17" s="220"/>
      <c r="T17" s="220"/>
      <c r="U17" s="220"/>
      <c r="V17" s="220"/>
      <c r="W17" s="220"/>
      <c r="X17" s="270"/>
      <c r="Y17" s="270"/>
      <c r="Z17" s="270"/>
      <c r="AA17" s="22" t="s">
        <v>18</v>
      </c>
      <c r="AB17" s="270"/>
      <c r="AC17" s="270"/>
      <c r="AD17" s="270"/>
      <c r="AE17" s="270"/>
      <c r="AF17" s="22" t="s">
        <v>19</v>
      </c>
      <c r="AG17" s="10"/>
      <c r="AH17" s="13"/>
      <c r="AI17" s="203" t="s">
        <v>139</v>
      </c>
      <c r="AJ17" s="203"/>
      <c r="AK17" s="203"/>
      <c r="AL17" s="203"/>
      <c r="AM17" s="203"/>
      <c r="AN17" s="263"/>
      <c r="AO17" s="263"/>
      <c r="AP17" s="15" t="s">
        <v>18</v>
      </c>
      <c r="AQ17" s="263"/>
      <c r="AR17" s="263"/>
      <c r="AS17" s="15" t="s">
        <v>19</v>
      </c>
      <c r="AT17" s="14"/>
      <c r="AU17" s="203" t="s">
        <v>57</v>
      </c>
      <c r="AV17" s="203"/>
      <c r="AW17" s="203"/>
      <c r="AX17" s="46"/>
      <c r="AY17" s="20" t="s">
        <v>86</v>
      </c>
      <c r="AZ17" s="46"/>
      <c r="BA17" s="14"/>
      <c r="BB17" s="14"/>
      <c r="BC17" s="14"/>
      <c r="BD17" s="14"/>
      <c r="BE17" s="12"/>
      <c r="BG17" s="226"/>
      <c r="BH17" s="26"/>
      <c r="BI17" s="208" t="s">
        <v>10</v>
      </c>
      <c r="BJ17" s="208"/>
      <c r="BK17" s="208"/>
      <c r="BL17" s="208"/>
      <c r="BM17" s="208"/>
      <c r="BN17" s="208"/>
      <c r="BO17" s="18"/>
      <c r="BP17" s="23"/>
      <c r="BR17" s="204"/>
      <c r="BS17" s="205"/>
      <c r="BT17" s="205"/>
      <c r="BU17" s="205"/>
      <c r="BV17" s="205"/>
      <c r="BW17" s="205"/>
      <c r="BX17" s="205"/>
      <c r="BY17" s="205"/>
      <c r="BZ17" s="2" t="s">
        <v>99</v>
      </c>
      <c r="CA17" s="1" t="s">
        <v>100</v>
      </c>
      <c r="CB17" s="204"/>
      <c r="CC17" s="204"/>
      <c r="CD17" s="204"/>
      <c r="CE17" s="204"/>
      <c r="CF17" s="2" t="s">
        <v>102</v>
      </c>
      <c r="CG17" s="204"/>
      <c r="CH17" s="204"/>
      <c r="CI17" s="204"/>
      <c r="CJ17" s="204"/>
      <c r="CK17" s="204"/>
      <c r="CL17" s="2" t="s">
        <v>99</v>
      </c>
      <c r="CM17" s="1" t="s">
        <v>93</v>
      </c>
      <c r="CN17" s="199"/>
      <c r="CO17" s="199"/>
      <c r="CP17" s="223" t="s">
        <v>105</v>
      </c>
      <c r="CQ17" s="223"/>
      <c r="CR17" s="199"/>
      <c r="CS17" s="199"/>
      <c r="CT17" s="1" t="s">
        <v>107</v>
      </c>
      <c r="CU17" s="1" t="s">
        <v>108</v>
      </c>
      <c r="CV17" s="2" t="s">
        <v>109</v>
      </c>
      <c r="CW17" s="204"/>
      <c r="CX17" s="204"/>
      <c r="CY17" s="204"/>
      <c r="CZ17" s="204"/>
      <c r="DA17" s="204"/>
      <c r="DB17" s="204"/>
      <c r="DC17" s="204"/>
      <c r="DD17" s="204"/>
      <c r="DE17" s="204"/>
      <c r="DF17" s="204"/>
      <c r="DG17" s="204"/>
      <c r="DH17" s="204"/>
      <c r="DI17" s="2" t="s">
        <v>42</v>
      </c>
      <c r="DJ17" s="18"/>
    </row>
    <row r="18" spans="2:114" ht="13.9" customHeight="1" thickTop="1">
      <c r="B18" s="226"/>
      <c r="C18" s="244"/>
      <c r="D18" s="245"/>
      <c r="E18" s="246"/>
      <c r="F18" s="21"/>
      <c r="G18" s="220" t="s">
        <v>49</v>
      </c>
      <c r="H18" s="220"/>
      <c r="I18" s="220"/>
      <c r="J18" s="220"/>
      <c r="K18" s="220"/>
      <c r="L18" s="220"/>
      <c r="M18" s="220"/>
      <c r="N18" s="220"/>
      <c r="O18" s="220"/>
      <c r="P18" s="220"/>
      <c r="Q18" s="220"/>
      <c r="R18" s="220"/>
      <c r="S18" s="220"/>
      <c r="T18" s="220"/>
      <c r="U18" s="220"/>
      <c r="V18" s="220"/>
      <c r="W18" s="220"/>
      <c r="X18" s="270"/>
      <c r="Y18" s="270"/>
      <c r="Z18" s="270"/>
      <c r="AA18" s="22" t="s">
        <v>18</v>
      </c>
      <c r="AB18" s="270"/>
      <c r="AC18" s="270"/>
      <c r="AD18" s="270"/>
      <c r="AE18" s="270"/>
      <c r="AF18" s="22" t="s">
        <v>19</v>
      </c>
      <c r="AG18" s="9"/>
      <c r="AH18" s="5"/>
      <c r="AI18" s="201"/>
      <c r="AJ18" s="201"/>
      <c r="AK18" s="261"/>
      <c r="AL18" s="261"/>
      <c r="AM18" s="261"/>
      <c r="AN18" s="261"/>
      <c r="AO18" s="261"/>
      <c r="AP18" s="261"/>
      <c r="AQ18" s="261"/>
      <c r="AR18" s="198" t="s">
        <v>81</v>
      </c>
      <c r="AS18" s="198"/>
      <c r="AT18" s="201"/>
      <c r="AU18" s="201"/>
      <c r="AV18" s="262"/>
      <c r="AW18" s="262"/>
      <c r="AX18" s="262"/>
      <c r="AY18" s="262"/>
      <c r="AZ18" s="262"/>
      <c r="BA18" s="262"/>
      <c r="BB18" s="198" t="s">
        <v>82</v>
      </c>
      <c r="BC18" s="198"/>
      <c r="BD18" s="6"/>
      <c r="BE18" s="7"/>
      <c r="BH18" s="27"/>
      <c r="BI18" s="217" t="s">
        <v>34</v>
      </c>
      <c r="BJ18" s="217"/>
      <c r="BK18" s="217"/>
      <c r="BL18" s="217"/>
      <c r="BM18" s="217"/>
      <c r="BN18" s="217"/>
      <c r="BO18" s="28"/>
      <c r="BP18" s="29"/>
      <c r="BQ18" s="28" t="s">
        <v>93</v>
      </c>
      <c r="BR18" s="230" t="s">
        <v>60</v>
      </c>
      <c r="BS18" s="230"/>
      <c r="BT18" s="230"/>
      <c r="BU18" s="230"/>
      <c r="BV18" s="230"/>
      <c r="BW18" s="230"/>
      <c r="BX18" s="230"/>
      <c r="BY18" s="230"/>
      <c r="BZ18" s="28" t="s">
        <v>107</v>
      </c>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t="s">
        <v>117</v>
      </c>
      <c r="DJ18" s="30"/>
    </row>
    <row r="19" spans="2:114" ht="13.9" customHeight="1" thickBot="1">
      <c r="B19" s="226" t="s">
        <v>130</v>
      </c>
      <c r="C19" s="5"/>
      <c r="D19" s="207" t="s">
        <v>23</v>
      </c>
      <c r="E19" s="207"/>
      <c r="F19" s="207"/>
      <c r="G19" s="207"/>
      <c r="H19" s="207"/>
      <c r="I19" s="207"/>
      <c r="J19" s="7"/>
      <c r="K19" s="6"/>
      <c r="L19" s="201" t="s">
        <v>24</v>
      </c>
      <c r="M19" s="201"/>
      <c r="N19" s="201"/>
      <c r="O19" s="201"/>
      <c r="P19" s="201"/>
      <c r="Q19" s="16" t="s">
        <v>25</v>
      </c>
      <c r="R19" s="261"/>
      <c r="S19" s="261"/>
      <c r="T19" s="261"/>
      <c r="U19" s="261"/>
      <c r="V19" s="261"/>
      <c r="W19" s="16" t="s">
        <v>26</v>
      </c>
      <c r="X19" s="6"/>
      <c r="Y19" s="6"/>
      <c r="Z19" s="6"/>
      <c r="AA19" s="6"/>
      <c r="AB19" s="6"/>
      <c r="AC19" s="6"/>
      <c r="AD19" s="6"/>
      <c r="AE19" s="6"/>
      <c r="AF19" s="6"/>
      <c r="AG19" s="7"/>
      <c r="AH19" s="13"/>
      <c r="AI19" s="203" t="s">
        <v>135</v>
      </c>
      <c r="AJ19" s="203"/>
      <c r="AK19" s="203"/>
      <c r="AL19" s="203"/>
      <c r="AM19" s="203"/>
      <c r="AN19" s="263"/>
      <c r="AO19" s="263"/>
      <c r="AP19" s="15" t="s">
        <v>18</v>
      </c>
      <c r="AQ19" s="263"/>
      <c r="AR19" s="263"/>
      <c r="AS19" s="15" t="s">
        <v>19</v>
      </c>
      <c r="AT19" s="14"/>
      <c r="AU19" s="203" t="s">
        <v>57</v>
      </c>
      <c r="AV19" s="203"/>
      <c r="AW19" s="203"/>
      <c r="AX19" s="46"/>
      <c r="AY19" s="20" t="s">
        <v>86</v>
      </c>
      <c r="AZ19" s="46"/>
      <c r="BA19" s="14"/>
      <c r="BB19" s="14"/>
      <c r="BC19" s="14"/>
      <c r="BD19" s="14"/>
      <c r="BE19" s="12"/>
      <c r="BH19" s="31"/>
      <c r="BI19" s="32"/>
      <c r="BJ19" s="32"/>
      <c r="BK19" s="32"/>
      <c r="BL19" s="32"/>
      <c r="BM19" s="32"/>
      <c r="BN19" s="32"/>
      <c r="BO19" s="32"/>
      <c r="BP19" s="33"/>
      <c r="BQ19" s="269"/>
      <c r="BR19" s="271"/>
      <c r="BS19" s="271"/>
      <c r="BT19" s="271"/>
      <c r="BU19" s="271"/>
      <c r="BV19" s="271"/>
      <c r="BW19" s="271"/>
      <c r="BX19" s="271"/>
      <c r="BY19" s="271"/>
      <c r="BZ19" s="271"/>
      <c r="CA19" s="271"/>
      <c r="CB19" s="34" t="s">
        <v>42</v>
      </c>
      <c r="CC19" s="32"/>
      <c r="CD19" s="32"/>
      <c r="CE19" s="32"/>
      <c r="CF19" s="32"/>
      <c r="CG19" s="32"/>
      <c r="CH19" s="32"/>
      <c r="CI19" s="32" t="s">
        <v>99</v>
      </c>
      <c r="CJ19" s="278"/>
      <c r="CK19" s="278"/>
      <c r="CL19" s="278"/>
      <c r="CM19" s="278"/>
      <c r="CN19" s="278"/>
      <c r="CO19" s="278"/>
      <c r="CP19" s="278"/>
      <c r="CQ19" s="278"/>
      <c r="CR19" s="278"/>
      <c r="CS19" s="35" t="s">
        <v>109</v>
      </c>
      <c r="CT19" s="269"/>
      <c r="CU19" s="269"/>
      <c r="CV19" s="269"/>
      <c r="CW19" s="269"/>
      <c r="CX19" s="269"/>
      <c r="CY19" s="269"/>
      <c r="CZ19" s="269"/>
      <c r="DA19" s="269"/>
      <c r="DB19" s="269"/>
      <c r="DC19" s="269"/>
      <c r="DD19" s="269"/>
      <c r="DE19" s="269"/>
      <c r="DF19" s="269"/>
      <c r="DG19" s="269"/>
      <c r="DH19" s="269"/>
      <c r="DI19" s="35" t="s">
        <v>42</v>
      </c>
      <c r="DJ19" s="36"/>
    </row>
    <row r="20" spans="2:114" ht="13.9" customHeight="1" thickTop="1">
      <c r="B20" s="226"/>
      <c r="C20" s="23"/>
      <c r="D20" s="218"/>
      <c r="E20" s="218"/>
      <c r="F20" s="218"/>
      <c r="G20" s="218"/>
      <c r="H20" s="218"/>
      <c r="I20" s="218"/>
      <c r="J20" s="18"/>
      <c r="L20" s="222" t="s">
        <v>13</v>
      </c>
      <c r="M20" s="222"/>
      <c r="N20" s="222"/>
      <c r="O20" s="222"/>
      <c r="P20" s="222"/>
      <c r="Q20" s="277"/>
      <c r="R20" s="277"/>
      <c r="S20" s="277"/>
      <c r="T20" s="277"/>
      <c r="U20" s="277"/>
      <c r="V20" s="223" t="s">
        <v>18</v>
      </c>
      <c r="W20" s="223"/>
      <c r="X20" s="227" t="s">
        <v>27</v>
      </c>
      <c r="Y20" s="227"/>
      <c r="Z20" s="227"/>
      <c r="AA20" s="227"/>
      <c r="AB20" s="227"/>
      <c r="AC20" s="227"/>
      <c r="AD20" s="227"/>
      <c r="AE20" s="227"/>
      <c r="AF20" s="227"/>
      <c r="AG20" s="228"/>
      <c r="AH20" s="5"/>
      <c r="AI20" s="201"/>
      <c r="AJ20" s="201"/>
      <c r="AK20" s="261"/>
      <c r="AL20" s="261"/>
      <c r="AM20" s="261"/>
      <c r="AN20" s="261"/>
      <c r="AO20" s="261"/>
      <c r="AP20" s="261"/>
      <c r="AQ20" s="261"/>
      <c r="AR20" s="198" t="s">
        <v>81</v>
      </c>
      <c r="AS20" s="198"/>
      <c r="AT20" s="201"/>
      <c r="AU20" s="201"/>
      <c r="AV20" s="262"/>
      <c r="AW20" s="262"/>
      <c r="AX20" s="262"/>
      <c r="AY20" s="262"/>
      <c r="AZ20" s="262"/>
      <c r="BA20" s="262"/>
      <c r="BB20" s="198" t="s">
        <v>82</v>
      </c>
      <c r="BC20" s="198"/>
      <c r="BD20" s="6"/>
      <c r="BE20" s="7"/>
      <c r="BI20" s="1" t="s">
        <v>36</v>
      </c>
    </row>
    <row r="21" spans="2:114" ht="13.9" customHeight="1">
      <c r="B21" s="226"/>
      <c r="C21" s="23"/>
      <c r="D21" s="218"/>
      <c r="E21" s="218"/>
      <c r="F21" s="218"/>
      <c r="G21" s="218"/>
      <c r="H21" s="218"/>
      <c r="I21" s="218"/>
      <c r="J21" s="18"/>
      <c r="AG21" s="18"/>
      <c r="AH21" s="13"/>
      <c r="AI21" s="203" t="s">
        <v>135</v>
      </c>
      <c r="AJ21" s="203"/>
      <c r="AK21" s="203"/>
      <c r="AL21" s="203"/>
      <c r="AM21" s="203"/>
      <c r="AN21" s="263"/>
      <c r="AO21" s="263"/>
      <c r="AP21" s="15" t="s">
        <v>18</v>
      </c>
      <c r="AQ21" s="263"/>
      <c r="AR21" s="263"/>
      <c r="AS21" s="15" t="s">
        <v>19</v>
      </c>
      <c r="AT21" s="14"/>
      <c r="AU21" s="203" t="s">
        <v>57</v>
      </c>
      <c r="AV21" s="203"/>
      <c r="AW21" s="203"/>
      <c r="AX21" s="46"/>
      <c r="AY21" s="20" t="s">
        <v>86</v>
      </c>
      <c r="AZ21" s="46"/>
      <c r="BA21" s="14"/>
      <c r="BB21" s="14"/>
      <c r="BC21" s="14"/>
      <c r="BD21" s="14"/>
      <c r="BE21" s="12"/>
      <c r="BI21" s="1" t="s">
        <v>75</v>
      </c>
    </row>
    <row r="22" spans="2:114" ht="13.9" customHeight="1">
      <c r="B22" s="226"/>
      <c r="C22" s="23"/>
      <c r="D22" s="218"/>
      <c r="E22" s="218"/>
      <c r="F22" s="218"/>
      <c r="G22" s="218"/>
      <c r="H22" s="218"/>
      <c r="I22" s="218"/>
      <c r="J22" s="18"/>
      <c r="L22" s="222" t="s">
        <v>23</v>
      </c>
      <c r="M22" s="222"/>
      <c r="N22" s="222"/>
      <c r="O22" s="222"/>
      <c r="P22" s="222"/>
      <c r="Q22" s="267"/>
      <c r="R22" s="267"/>
      <c r="S22" s="267"/>
      <c r="T22" s="267"/>
      <c r="U22" s="267"/>
      <c r="V22" s="267"/>
      <c r="W22" s="267"/>
      <c r="X22" s="267"/>
      <c r="AF22" s="2" t="s">
        <v>118</v>
      </c>
      <c r="AG22" s="18"/>
      <c r="AH22" s="5"/>
      <c r="AI22" s="201"/>
      <c r="AJ22" s="201"/>
      <c r="AK22" s="261"/>
      <c r="AL22" s="261"/>
      <c r="AM22" s="261"/>
      <c r="AN22" s="261"/>
      <c r="AO22" s="261"/>
      <c r="AP22" s="261"/>
      <c r="AQ22" s="261"/>
      <c r="AR22" s="198" t="s">
        <v>81</v>
      </c>
      <c r="AS22" s="198"/>
      <c r="AT22" s="201"/>
      <c r="AU22" s="201"/>
      <c r="AV22" s="262"/>
      <c r="AW22" s="262"/>
      <c r="AX22" s="262"/>
      <c r="AY22" s="262"/>
      <c r="AZ22" s="262"/>
      <c r="BA22" s="262"/>
      <c r="BB22" s="198" t="s">
        <v>82</v>
      </c>
      <c r="BC22" s="198"/>
      <c r="BD22" s="6"/>
      <c r="BE22" s="7"/>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row>
    <row r="23" spans="2:114" ht="13.9" customHeight="1">
      <c r="B23" s="226"/>
      <c r="C23" s="13"/>
      <c r="D23" s="237"/>
      <c r="E23" s="237"/>
      <c r="F23" s="237"/>
      <c r="G23" s="237"/>
      <c r="H23" s="237"/>
      <c r="I23" s="237"/>
      <c r="J23" s="12"/>
      <c r="K23" s="14"/>
      <c r="L23" s="14"/>
      <c r="M23" s="14"/>
      <c r="N23" s="14"/>
      <c r="O23" s="14"/>
      <c r="P23" s="14"/>
      <c r="Q23" s="14"/>
      <c r="R23" s="14"/>
      <c r="S23" s="14"/>
      <c r="T23" s="14"/>
      <c r="U23" s="14"/>
      <c r="V23" s="14"/>
      <c r="W23" s="14"/>
      <c r="X23" s="14"/>
      <c r="Y23" s="14"/>
      <c r="Z23" s="14"/>
      <c r="AA23" s="14"/>
      <c r="AB23" s="14"/>
      <c r="AC23" s="14"/>
      <c r="AD23" s="14"/>
      <c r="AE23" s="14"/>
      <c r="AF23" s="14"/>
      <c r="AG23" s="12"/>
      <c r="AH23" s="13"/>
      <c r="AI23" s="203" t="s">
        <v>135</v>
      </c>
      <c r="AJ23" s="203"/>
      <c r="AK23" s="203"/>
      <c r="AL23" s="203"/>
      <c r="AM23" s="203"/>
      <c r="AN23" s="263"/>
      <c r="AO23" s="263"/>
      <c r="AP23" s="15" t="s">
        <v>18</v>
      </c>
      <c r="AQ23" s="263"/>
      <c r="AR23" s="263"/>
      <c r="AS23" s="15" t="s">
        <v>19</v>
      </c>
      <c r="AT23" s="14"/>
      <c r="AU23" s="203" t="s">
        <v>57</v>
      </c>
      <c r="AV23" s="203"/>
      <c r="AW23" s="203"/>
      <c r="AX23" s="46"/>
      <c r="AY23" s="20" t="s">
        <v>86</v>
      </c>
      <c r="AZ23" s="46"/>
      <c r="BA23" s="14"/>
      <c r="BB23" s="14"/>
      <c r="BC23" s="14"/>
      <c r="BD23" s="14"/>
      <c r="BE23" s="12"/>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row>
    <row r="24" spans="2:114" ht="13.9" customHeight="1">
      <c r="C24" s="5"/>
      <c r="D24" s="6"/>
      <c r="E24" s="6"/>
      <c r="F24" s="6"/>
      <c r="G24" s="6"/>
      <c r="H24" s="6"/>
      <c r="I24" s="6"/>
      <c r="J24" s="6"/>
      <c r="K24" s="5"/>
      <c r="L24" s="6"/>
      <c r="M24" s="274"/>
      <c r="N24" s="274"/>
      <c r="O24" s="274"/>
      <c r="P24" s="274"/>
      <c r="Q24" s="274"/>
      <c r="R24" s="274"/>
      <c r="S24" s="274"/>
      <c r="T24" s="274"/>
      <c r="U24" s="16" t="s">
        <v>42</v>
      </c>
      <c r="V24" s="6" t="s">
        <v>93</v>
      </c>
      <c r="W24" s="275" t="s">
        <v>163</v>
      </c>
      <c r="X24" s="275"/>
      <c r="Y24" s="275"/>
      <c r="Z24" s="275"/>
      <c r="AA24" s="275"/>
      <c r="AB24" s="275"/>
      <c r="AC24" s="275"/>
      <c r="AD24" s="275"/>
      <c r="AE24" s="275"/>
      <c r="AF24" s="275"/>
      <c r="AG24" s="261"/>
      <c r="AH24" s="276"/>
      <c r="AI24" s="276"/>
      <c r="AJ24" s="276"/>
      <c r="AK24" s="276"/>
      <c r="AL24" s="276"/>
      <c r="AM24" s="202" t="s">
        <v>43</v>
      </c>
      <c r="AN24" s="202"/>
      <c r="AO24" s="261"/>
      <c r="AP24" s="261"/>
      <c r="AQ24" s="261"/>
      <c r="AR24" s="261"/>
      <c r="AS24" s="198" t="s">
        <v>44</v>
      </c>
      <c r="AT24" s="198"/>
      <c r="AU24" s="261"/>
      <c r="AV24" s="261"/>
      <c r="AW24" s="261"/>
      <c r="AX24" s="261"/>
      <c r="AY24" s="261"/>
      <c r="AZ24" s="261"/>
      <c r="BA24" s="261"/>
      <c r="BB24" s="261"/>
      <c r="BC24" s="261"/>
      <c r="BD24" s="16" t="s">
        <v>42</v>
      </c>
      <c r="BE24" s="7"/>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row>
    <row r="25" spans="2:114" ht="13.9" customHeight="1">
      <c r="C25" s="23"/>
      <c r="D25" s="218" t="s">
        <v>384</v>
      </c>
      <c r="E25" s="218"/>
      <c r="F25" s="218"/>
      <c r="G25" s="218"/>
      <c r="H25" s="218"/>
      <c r="I25" s="218"/>
      <c r="K25" s="23"/>
      <c r="P25" s="222" t="s">
        <v>45</v>
      </c>
      <c r="Q25" s="222"/>
      <c r="R25" s="222"/>
      <c r="S25" s="222"/>
      <c r="T25" s="222"/>
      <c r="U25" s="222"/>
      <c r="V25" s="264"/>
      <c r="W25" s="264"/>
      <c r="X25" s="264"/>
      <c r="Y25" s="264"/>
      <c r="Z25" s="264"/>
      <c r="AA25" s="264"/>
      <c r="AB25" s="264"/>
      <c r="AC25" s="2" t="s">
        <v>42</v>
      </c>
      <c r="AF25" s="222" t="s">
        <v>46</v>
      </c>
      <c r="AG25" s="222"/>
      <c r="AH25" s="222"/>
      <c r="AI25" s="222"/>
      <c r="AJ25" s="222"/>
      <c r="AK25" s="222"/>
      <c r="AL25" s="204"/>
      <c r="AM25" s="204"/>
      <c r="AN25" s="204"/>
      <c r="AO25" s="204"/>
      <c r="AP25" s="204"/>
      <c r="AQ25" s="204"/>
      <c r="AR25" s="204"/>
      <c r="AS25" s="2" t="s">
        <v>42</v>
      </c>
      <c r="AT25" s="1" t="s">
        <v>107</v>
      </c>
      <c r="BE25" s="18"/>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row>
    <row r="26" spans="2:114" ht="13.9" customHeight="1">
      <c r="C26" s="23"/>
      <c r="D26" s="218" t="s">
        <v>10</v>
      </c>
      <c r="E26" s="218"/>
      <c r="F26" s="218"/>
      <c r="G26" s="218"/>
      <c r="H26" s="218"/>
      <c r="I26" s="218"/>
      <c r="K26" s="23"/>
      <c r="M26" s="204"/>
      <c r="N26" s="204"/>
      <c r="O26" s="204"/>
      <c r="P26" s="204"/>
      <c r="Q26" s="204"/>
      <c r="R26" s="204"/>
      <c r="S26" s="204"/>
      <c r="T26" s="204"/>
      <c r="U26" s="2" t="s">
        <v>99</v>
      </c>
      <c r="V26" s="1" t="s">
        <v>100</v>
      </c>
      <c r="W26" s="205"/>
      <c r="X26" s="205"/>
      <c r="Y26" s="205"/>
      <c r="Z26" s="205"/>
      <c r="AA26" s="2" t="s">
        <v>102</v>
      </c>
      <c r="AB26" s="205"/>
      <c r="AC26" s="205"/>
      <c r="AD26" s="205"/>
      <c r="AE26" s="205"/>
      <c r="AF26" s="205"/>
      <c r="AG26" s="2" t="s">
        <v>99</v>
      </c>
      <c r="AH26" s="1" t="s">
        <v>93</v>
      </c>
      <c r="AI26" s="223"/>
      <c r="AJ26" s="223"/>
      <c r="AK26" s="223" t="s">
        <v>105</v>
      </c>
      <c r="AL26" s="223"/>
      <c r="AM26" s="223"/>
      <c r="AN26" s="223"/>
      <c r="AO26" s="1" t="s">
        <v>107</v>
      </c>
      <c r="AP26" s="1" t="s">
        <v>108</v>
      </c>
      <c r="AQ26" s="2" t="s">
        <v>109</v>
      </c>
      <c r="AR26" s="205"/>
      <c r="AS26" s="205"/>
      <c r="AT26" s="205"/>
      <c r="AU26" s="205"/>
      <c r="AV26" s="205"/>
      <c r="AW26" s="205"/>
      <c r="AX26" s="205"/>
      <c r="AY26" s="205"/>
      <c r="AZ26" s="205"/>
      <c r="BA26" s="205"/>
      <c r="BB26" s="205"/>
      <c r="BC26" s="205"/>
      <c r="BD26" s="2" t="s">
        <v>42</v>
      </c>
      <c r="BE26" s="18"/>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row>
    <row r="27" spans="2:114" ht="13.9" customHeight="1">
      <c r="C27" s="13"/>
      <c r="D27" s="14"/>
      <c r="E27" s="14"/>
      <c r="F27" s="14"/>
      <c r="G27" s="14"/>
      <c r="H27" s="14"/>
      <c r="I27" s="14"/>
      <c r="J27" s="14"/>
      <c r="K27" s="13"/>
      <c r="L27" s="222" t="s">
        <v>385</v>
      </c>
      <c r="M27" s="222"/>
      <c r="N27" s="222"/>
      <c r="O27" s="222"/>
      <c r="P27" s="222"/>
      <c r="Q27" s="14"/>
      <c r="R27" s="14"/>
      <c r="S27" s="14"/>
      <c r="T27" s="273"/>
      <c r="U27" s="273"/>
      <c r="V27" s="273"/>
      <c r="W27" s="273"/>
      <c r="X27" s="273"/>
      <c r="Y27" s="273"/>
      <c r="Z27" s="14"/>
      <c r="AA27" s="14" t="s">
        <v>93</v>
      </c>
      <c r="AB27" s="225" t="s">
        <v>388</v>
      </c>
      <c r="AC27" s="225"/>
      <c r="AD27" s="225"/>
      <c r="AE27" s="225"/>
      <c r="AF27" s="225"/>
      <c r="AG27" s="225"/>
      <c r="AH27" s="225"/>
      <c r="AI27" s="225"/>
      <c r="AJ27" s="225"/>
      <c r="AK27" s="272"/>
      <c r="AL27" s="272"/>
      <c r="AM27" s="272"/>
      <c r="AN27" s="14" t="s">
        <v>18</v>
      </c>
      <c r="AO27" s="272"/>
      <c r="AP27" s="272"/>
      <c r="AQ27" s="19" t="s">
        <v>19</v>
      </c>
      <c r="AR27" s="14"/>
      <c r="AS27" s="222" t="s">
        <v>23</v>
      </c>
      <c r="AT27" s="222"/>
      <c r="AU27" s="222"/>
      <c r="AV27" s="222"/>
      <c r="AW27" s="222"/>
      <c r="AX27" s="272"/>
      <c r="AY27" s="272"/>
      <c r="AZ27" s="272"/>
      <c r="BA27" s="272"/>
      <c r="BB27" s="272"/>
      <c r="BC27" s="272"/>
      <c r="BD27" s="14" t="s">
        <v>107</v>
      </c>
      <c r="BE27" s="12"/>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row>
    <row r="28" spans="2:114" ht="13.9" customHeight="1">
      <c r="C28" s="5"/>
      <c r="D28" s="207" t="s">
        <v>30</v>
      </c>
      <c r="E28" s="207"/>
      <c r="F28" s="207"/>
      <c r="G28" s="207"/>
      <c r="H28" s="207"/>
      <c r="I28" s="207"/>
      <c r="J28" s="6"/>
      <c r="K28" s="5"/>
      <c r="L28" s="6" t="s">
        <v>93</v>
      </c>
      <c r="M28" s="198" t="s">
        <v>53</v>
      </c>
      <c r="N28" s="198"/>
      <c r="O28" s="198"/>
      <c r="P28" s="198"/>
      <c r="Q28" s="198"/>
      <c r="R28" s="198"/>
      <c r="S28" s="198"/>
      <c r="T28" s="198"/>
      <c r="U28" s="6" t="s">
        <v>107</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t="s">
        <v>119</v>
      </c>
      <c r="BE28" s="7"/>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row>
    <row r="29" spans="2:114" ht="13.9" customHeight="1">
      <c r="C29" s="23"/>
      <c r="D29" s="218" t="s">
        <v>31</v>
      </c>
      <c r="E29" s="218"/>
      <c r="F29" s="218"/>
      <c r="G29" s="218"/>
      <c r="H29" s="218"/>
      <c r="I29" s="218"/>
      <c r="K29" s="23"/>
      <c r="L29" s="267"/>
      <c r="M29" s="267"/>
      <c r="N29" s="267"/>
      <c r="O29" s="267"/>
      <c r="P29" s="267"/>
      <c r="Q29" s="267"/>
      <c r="R29" s="267"/>
      <c r="S29" s="267"/>
      <c r="T29" s="267"/>
      <c r="U29" s="267"/>
      <c r="V29" s="267"/>
      <c r="W29" s="267"/>
      <c r="X29" s="267"/>
      <c r="Y29" s="267"/>
      <c r="Z29" s="1" t="s">
        <v>42</v>
      </c>
      <c r="AF29" s="2" t="s">
        <v>99</v>
      </c>
      <c r="AG29" s="267"/>
      <c r="AH29" s="265"/>
      <c r="AI29" s="265"/>
      <c r="AJ29" s="265"/>
      <c r="AK29" s="265"/>
      <c r="AL29" s="265"/>
      <c r="AM29" s="265"/>
      <c r="AN29" s="2" t="s">
        <v>109</v>
      </c>
      <c r="AO29" s="264"/>
      <c r="AP29" s="264"/>
      <c r="AQ29" s="264"/>
      <c r="AR29" s="264"/>
      <c r="AS29" s="264"/>
      <c r="AT29" s="264"/>
      <c r="AU29" s="264"/>
      <c r="AV29" s="264"/>
      <c r="AW29" s="264"/>
      <c r="AX29" s="264"/>
      <c r="AY29" s="264"/>
      <c r="AZ29" s="264"/>
      <c r="BA29" s="264"/>
      <c r="BB29" s="264"/>
      <c r="BC29" s="264"/>
      <c r="BD29" s="2" t="s">
        <v>42</v>
      </c>
      <c r="BE29" s="18"/>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row>
    <row r="30" spans="2:114" ht="13.9" customHeight="1">
      <c r="C30" s="13"/>
      <c r="D30" s="14"/>
      <c r="E30" s="14"/>
      <c r="F30" s="14"/>
      <c r="G30" s="14"/>
      <c r="H30" s="14"/>
      <c r="I30" s="14"/>
      <c r="J30" s="14"/>
      <c r="K30" s="13"/>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2"/>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row>
    <row r="31" spans="2:114" ht="13.9" customHeight="1">
      <c r="B31" s="226" t="s">
        <v>131</v>
      </c>
      <c r="C31" s="5"/>
      <c r="D31" s="207" t="s">
        <v>32</v>
      </c>
      <c r="E31" s="207"/>
      <c r="F31" s="207"/>
      <c r="G31" s="207"/>
      <c r="H31" s="207"/>
      <c r="I31" s="207"/>
      <c r="J31" s="6"/>
      <c r="K31" s="5"/>
      <c r="L31" s="6" t="s">
        <v>93</v>
      </c>
      <c r="M31" s="198" t="s">
        <v>54</v>
      </c>
      <c r="N31" s="198"/>
      <c r="O31" s="198"/>
      <c r="P31" s="198"/>
      <c r="Q31" s="198"/>
      <c r="R31" s="198"/>
      <c r="S31" s="198"/>
      <c r="T31" s="198"/>
      <c r="U31" s="198"/>
      <c r="V31" s="198"/>
      <c r="W31" s="198"/>
      <c r="X31" s="198"/>
      <c r="Y31" s="198"/>
      <c r="Z31" s="198"/>
      <c r="AA31" s="198"/>
      <c r="AB31" s="198"/>
      <c r="AC31" s="198"/>
      <c r="AD31" s="198"/>
      <c r="AE31" s="198"/>
      <c r="AF31" s="6" t="s">
        <v>107</v>
      </c>
      <c r="AG31" s="6"/>
      <c r="AH31" s="6"/>
      <c r="AI31" s="6"/>
      <c r="AJ31" s="6"/>
      <c r="AK31" s="6"/>
      <c r="AL31" s="6"/>
      <c r="AM31" s="6"/>
      <c r="AN31" s="6"/>
      <c r="AO31" s="6"/>
      <c r="AP31" s="6"/>
      <c r="AQ31" s="6"/>
      <c r="AR31" s="6"/>
      <c r="AS31" s="6"/>
      <c r="AT31" s="6"/>
      <c r="AU31" s="6"/>
      <c r="AV31" s="6"/>
      <c r="AW31" s="6"/>
      <c r="AX31" s="6"/>
      <c r="AY31" s="6"/>
      <c r="AZ31" s="6"/>
      <c r="BA31" s="6"/>
      <c r="BB31" s="6"/>
      <c r="BC31" s="6"/>
      <c r="BD31" s="6" t="s">
        <v>120</v>
      </c>
      <c r="BE31" s="7"/>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row>
    <row r="32" spans="2:114" ht="13.9" customHeight="1" thickBot="1">
      <c r="B32" s="226"/>
      <c r="C32" s="23"/>
      <c r="D32" s="208" t="s">
        <v>33</v>
      </c>
      <c r="E32" s="208"/>
      <c r="F32" s="208"/>
      <c r="G32" s="208"/>
      <c r="H32" s="208"/>
      <c r="I32" s="208"/>
      <c r="K32" s="23"/>
      <c r="AR32" s="267"/>
      <c r="AS32" s="267"/>
      <c r="AT32" s="267"/>
      <c r="AU32" s="267"/>
      <c r="AV32" s="267"/>
      <c r="AW32" s="267"/>
      <c r="AX32" s="267"/>
      <c r="AY32" s="267"/>
      <c r="AZ32" s="267"/>
      <c r="BA32" s="267"/>
      <c r="BB32" s="267"/>
      <c r="BC32" s="267"/>
      <c r="BD32" s="2" t="s">
        <v>42</v>
      </c>
      <c r="BE32" s="18"/>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row>
    <row r="33" spans="2:114" ht="13.9" customHeight="1" thickTop="1">
      <c r="B33" s="255" t="s">
        <v>132</v>
      </c>
      <c r="C33" s="27"/>
      <c r="D33" s="217" t="s">
        <v>34</v>
      </c>
      <c r="E33" s="217"/>
      <c r="F33" s="217"/>
      <c r="G33" s="217"/>
      <c r="H33" s="217"/>
      <c r="I33" s="217"/>
      <c r="J33" s="28"/>
      <c r="K33" s="29"/>
      <c r="L33" s="28" t="s">
        <v>93</v>
      </c>
      <c r="M33" s="230" t="s">
        <v>121</v>
      </c>
      <c r="N33" s="231"/>
      <c r="O33" s="231"/>
      <c r="P33" s="28" t="s">
        <v>107</v>
      </c>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t="s">
        <v>122</v>
      </c>
      <c r="BE33" s="30"/>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row>
    <row r="34" spans="2:114" ht="13.9" customHeight="1" thickBot="1">
      <c r="B34" s="255"/>
      <c r="C34" s="31"/>
      <c r="D34" s="32"/>
      <c r="E34" s="32"/>
      <c r="F34" s="32"/>
      <c r="G34" s="32"/>
      <c r="H34" s="32"/>
      <c r="I34" s="32"/>
      <c r="J34" s="32"/>
      <c r="K34" s="33"/>
      <c r="L34" s="32"/>
      <c r="M34" s="269"/>
      <c r="N34" s="269"/>
      <c r="O34" s="269"/>
      <c r="P34" s="269"/>
      <c r="Q34" s="269"/>
      <c r="R34" s="269"/>
      <c r="S34" s="269"/>
      <c r="T34" s="269"/>
      <c r="U34" s="269"/>
      <c r="V34" s="269"/>
      <c r="W34" s="269"/>
      <c r="X34" s="269"/>
      <c r="Y34" s="269"/>
      <c r="Z34" s="269"/>
      <c r="AA34" s="269"/>
      <c r="AB34" s="35" t="s">
        <v>102</v>
      </c>
      <c r="AC34" s="269"/>
      <c r="AD34" s="271"/>
      <c r="AE34" s="271"/>
      <c r="AF34" s="271"/>
      <c r="AG34" s="271"/>
      <c r="AH34" s="271"/>
      <c r="AI34" s="271"/>
      <c r="AJ34" s="271"/>
      <c r="AK34" s="271"/>
      <c r="AL34" s="271"/>
      <c r="AM34" s="271"/>
      <c r="AN34" s="271"/>
      <c r="AO34" s="35" t="s">
        <v>109</v>
      </c>
      <c r="AP34" s="269"/>
      <c r="AQ34" s="269"/>
      <c r="AR34" s="269"/>
      <c r="AS34" s="269"/>
      <c r="AT34" s="269"/>
      <c r="AU34" s="269"/>
      <c r="AV34" s="269"/>
      <c r="AW34" s="269"/>
      <c r="AX34" s="269"/>
      <c r="AY34" s="269"/>
      <c r="AZ34" s="269"/>
      <c r="BA34" s="269"/>
      <c r="BB34" s="269"/>
      <c r="BC34" s="269"/>
      <c r="BD34" s="35" t="s">
        <v>42</v>
      </c>
      <c r="BE34" s="36"/>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row>
    <row r="35" spans="2:114" ht="13.9" customHeight="1" thickTop="1">
      <c r="C35" s="23"/>
      <c r="D35" s="218" t="s">
        <v>35</v>
      </c>
      <c r="E35" s="218"/>
      <c r="F35" s="218"/>
      <c r="G35" s="218"/>
      <c r="H35" s="218"/>
      <c r="I35" s="218"/>
      <c r="J35" s="18"/>
      <c r="L35" s="229" t="s">
        <v>58</v>
      </c>
      <c r="M35" s="229"/>
      <c r="N35" s="229"/>
      <c r="O35" s="229"/>
      <c r="P35" s="229"/>
      <c r="Q35" s="229"/>
      <c r="R35" s="229"/>
      <c r="S35" s="229"/>
      <c r="T35" s="229"/>
      <c r="U35" s="229"/>
      <c r="V35" s="229"/>
      <c r="BE35" s="18"/>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row>
    <row r="36" spans="2:114" ht="13.9" customHeight="1">
      <c r="C36" s="23"/>
      <c r="J36" s="18"/>
      <c r="N36" s="2"/>
      <c r="O36" s="264"/>
      <c r="P36" s="264"/>
      <c r="Q36" s="1" t="s">
        <v>123</v>
      </c>
      <c r="R36" s="264"/>
      <c r="S36" s="264"/>
      <c r="T36" s="264"/>
      <c r="U36" s="2" t="s">
        <v>124</v>
      </c>
      <c r="X36" s="264"/>
      <c r="Y36" s="264"/>
      <c r="Z36" s="1" t="s">
        <v>123</v>
      </c>
      <c r="AA36" s="264"/>
      <c r="AB36" s="264"/>
      <c r="AC36" s="37"/>
      <c r="AD36" s="265" t="s">
        <v>162</v>
      </c>
      <c r="AE36" s="265"/>
      <c r="AF36" s="265"/>
      <c r="AG36" s="265"/>
      <c r="AH36" s="265"/>
      <c r="AI36" s="265"/>
      <c r="AJ36" s="265"/>
      <c r="AK36" s="265"/>
      <c r="AL36" s="265"/>
      <c r="AR36" s="264"/>
      <c r="AS36" s="264"/>
      <c r="AT36" s="37"/>
      <c r="AU36" s="2" t="s">
        <v>43</v>
      </c>
      <c r="AV36" s="2"/>
      <c r="BE36" s="18"/>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row>
    <row r="37" spans="2:114" ht="13.9" customHeight="1">
      <c r="C37" s="23"/>
      <c r="J37" s="18"/>
      <c r="P37" s="264"/>
      <c r="Q37" s="264"/>
      <c r="T37" s="222" t="s">
        <v>59</v>
      </c>
      <c r="U37" s="222"/>
      <c r="V37" s="222"/>
      <c r="W37" s="1" t="s">
        <v>93</v>
      </c>
      <c r="X37" s="264"/>
      <c r="Y37" s="264"/>
      <c r="Z37" s="264"/>
      <c r="AA37" s="264"/>
      <c r="AB37" s="264"/>
      <c r="AC37" s="264"/>
      <c r="AD37" s="1" t="s">
        <v>42</v>
      </c>
      <c r="AE37" s="1" t="s">
        <v>107</v>
      </c>
      <c r="AF37" s="2" t="s">
        <v>99</v>
      </c>
      <c r="AG37" s="264"/>
      <c r="AH37" s="264"/>
      <c r="AI37" s="264"/>
      <c r="AJ37" s="2" t="s">
        <v>19</v>
      </c>
      <c r="AK37" s="223" t="s">
        <v>109</v>
      </c>
      <c r="AL37" s="223"/>
      <c r="AR37" s="264"/>
      <c r="AS37" s="264"/>
      <c r="AT37" s="264"/>
      <c r="AU37" s="264"/>
      <c r="AV37" s="264"/>
      <c r="AW37" s="264"/>
      <c r="AX37" s="264"/>
      <c r="AY37" s="264"/>
      <c r="BA37" s="2" t="s">
        <v>42</v>
      </c>
      <c r="BE37" s="18"/>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row>
    <row r="38" spans="2:114" ht="13.9" customHeight="1">
      <c r="C38" s="23"/>
      <c r="J38" s="18"/>
      <c r="N38" s="2"/>
      <c r="O38" s="264"/>
      <c r="P38" s="264"/>
      <c r="Q38" s="1" t="s">
        <v>123</v>
      </c>
      <c r="R38" s="264"/>
      <c r="S38" s="264"/>
      <c r="T38" s="264"/>
      <c r="U38" s="2" t="s">
        <v>124</v>
      </c>
      <c r="X38" s="264"/>
      <c r="Y38" s="264"/>
      <c r="Z38" s="1" t="s">
        <v>123</v>
      </c>
      <c r="AA38" s="264"/>
      <c r="AB38" s="264"/>
      <c r="AC38" s="37"/>
      <c r="AD38" s="265" t="s">
        <v>162</v>
      </c>
      <c r="AE38" s="265"/>
      <c r="AF38" s="265"/>
      <c r="AG38" s="265"/>
      <c r="AH38" s="265"/>
      <c r="AI38" s="265"/>
      <c r="AJ38" s="265"/>
      <c r="AK38" s="265"/>
      <c r="AL38" s="265"/>
      <c r="AR38" s="264"/>
      <c r="AS38" s="264"/>
      <c r="AT38" s="37"/>
      <c r="AU38" s="2" t="s">
        <v>43</v>
      </c>
      <c r="AV38" s="2"/>
      <c r="BE38" s="18"/>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row>
    <row r="39" spans="2:114" ht="13.9" customHeight="1">
      <c r="C39" s="23"/>
      <c r="J39" s="18"/>
      <c r="P39" s="264"/>
      <c r="Q39" s="264"/>
      <c r="T39" s="222" t="s">
        <v>59</v>
      </c>
      <c r="U39" s="222"/>
      <c r="V39" s="222"/>
      <c r="W39" s="1" t="s">
        <v>93</v>
      </c>
      <c r="X39" s="264"/>
      <c r="Y39" s="264"/>
      <c r="Z39" s="264"/>
      <c r="AA39" s="264"/>
      <c r="AB39" s="264"/>
      <c r="AC39" s="264"/>
      <c r="AD39" s="1" t="s">
        <v>42</v>
      </c>
      <c r="AE39" s="1" t="s">
        <v>107</v>
      </c>
      <c r="AF39" s="2" t="s">
        <v>99</v>
      </c>
      <c r="AG39" s="264"/>
      <c r="AH39" s="264"/>
      <c r="AI39" s="264"/>
      <c r="AJ39" s="2" t="s">
        <v>19</v>
      </c>
      <c r="AK39" s="223" t="s">
        <v>109</v>
      </c>
      <c r="AL39" s="223"/>
      <c r="AR39" s="264"/>
      <c r="AS39" s="264"/>
      <c r="AT39" s="264"/>
      <c r="AU39" s="264"/>
      <c r="AV39" s="264"/>
      <c r="AW39" s="264"/>
      <c r="AX39" s="264"/>
      <c r="AY39" s="264"/>
      <c r="BA39" s="2" t="s">
        <v>42</v>
      </c>
      <c r="BE39" s="18"/>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row>
    <row r="40" spans="2:114" ht="13.9" customHeight="1">
      <c r="C40" s="23"/>
      <c r="J40" s="18"/>
      <c r="N40" s="2"/>
      <c r="O40" s="264"/>
      <c r="P40" s="264"/>
      <c r="Q40" s="1" t="s">
        <v>123</v>
      </c>
      <c r="R40" s="264"/>
      <c r="S40" s="264"/>
      <c r="T40" s="264"/>
      <c r="U40" s="2" t="s">
        <v>124</v>
      </c>
      <c r="X40" s="264"/>
      <c r="Y40" s="264"/>
      <c r="Z40" s="1" t="s">
        <v>123</v>
      </c>
      <c r="AA40" s="264"/>
      <c r="AB40" s="264"/>
      <c r="AC40" s="37"/>
      <c r="AD40" s="265" t="s">
        <v>162</v>
      </c>
      <c r="AE40" s="265"/>
      <c r="AF40" s="265"/>
      <c r="AG40" s="265"/>
      <c r="AH40" s="265"/>
      <c r="AI40" s="265"/>
      <c r="AJ40" s="265"/>
      <c r="AK40" s="265"/>
      <c r="AL40" s="265"/>
      <c r="AR40" s="264"/>
      <c r="AS40" s="264"/>
      <c r="AT40" s="37"/>
      <c r="AU40" s="2" t="s">
        <v>43</v>
      </c>
      <c r="AV40" s="2"/>
      <c r="BE40" s="18"/>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row>
    <row r="41" spans="2:114" ht="13.9" customHeight="1">
      <c r="C41" s="23"/>
      <c r="J41" s="18"/>
      <c r="P41" s="264"/>
      <c r="Q41" s="264"/>
      <c r="T41" s="222" t="s">
        <v>59</v>
      </c>
      <c r="U41" s="222"/>
      <c r="V41" s="222"/>
      <c r="W41" s="1" t="s">
        <v>93</v>
      </c>
      <c r="X41" s="264"/>
      <c r="Y41" s="264"/>
      <c r="Z41" s="264"/>
      <c r="AA41" s="264"/>
      <c r="AB41" s="264"/>
      <c r="AC41" s="264"/>
      <c r="AD41" s="1" t="s">
        <v>42</v>
      </c>
      <c r="AE41" s="1" t="s">
        <v>107</v>
      </c>
      <c r="AF41" s="2" t="s">
        <v>99</v>
      </c>
      <c r="AG41" s="264"/>
      <c r="AH41" s="264"/>
      <c r="AI41" s="264"/>
      <c r="AJ41" s="2" t="s">
        <v>19</v>
      </c>
      <c r="AK41" s="223" t="s">
        <v>109</v>
      </c>
      <c r="AL41" s="223"/>
      <c r="AR41" s="264"/>
      <c r="AS41" s="264"/>
      <c r="AT41" s="264"/>
      <c r="AU41" s="264"/>
      <c r="AV41" s="264"/>
      <c r="AW41" s="264"/>
      <c r="AX41" s="264"/>
      <c r="AY41" s="264"/>
      <c r="BA41" s="2" t="s">
        <v>42</v>
      </c>
      <c r="BE41" s="18"/>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row>
    <row r="42" spans="2:114" ht="13.9" customHeight="1">
      <c r="C42" s="23"/>
      <c r="J42" s="18"/>
      <c r="N42" s="2"/>
      <c r="O42" s="264"/>
      <c r="P42" s="264"/>
      <c r="Q42" s="1" t="s">
        <v>123</v>
      </c>
      <c r="R42" s="264"/>
      <c r="S42" s="264"/>
      <c r="T42" s="264"/>
      <c r="U42" s="2" t="s">
        <v>124</v>
      </c>
      <c r="X42" s="264"/>
      <c r="Y42" s="264"/>
      <c r="Z42" s="1" t="s">
        <v>123</v>
      </c>
      <c r="AA42" s="264"/>
      <c r="AB42" s="264"/>
      <c r="AC42" s="37"/>
      <c r="AD42" s="265" t="s">
        <v>162</v>
      </c>
      <c r="AE42" s="265"/>
      <c r="AF42" s="265"/>
      <c r="AG42" s="265"/>
      <c r="AH42" s="265"/>
      <c r="AI42" s="265"/>
      <c r="AJ42" s="265"/>
      <c r="AK42" s="265"/>
      <c r="AL42" s="265"/>
      <c r="AR42" s="264"/>
      <c r="AS42" s="264"/>
      <c r="AT42" s="37"/>
      <c r="AU42" s="2" t="s">
        <v>43</v>
      </c>
      <c r="AV42" s="2"/>
      <c r="BE42" s="18"/>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row>
    <row r="43" spans="2:114" ht="13.9" customHeight="1">
      <c r="C43" s="23"/>
      <c r="J43" s="18"/>
      <c r="P43" s="264"/>
      <c r="Q43" s="264"/>
      <c r="T43" s="222" t="s">
        <v>59</v>
      </c>
      <c r="U43" s="222"/>
      <c r="V43" s="222"/>
      <c r="W43" s="1" t="s">
        <v>93</v>
      </c>
      <c r="X43" s="264"/>
      <c r="Y43" s="264"/>
      <c r="Z43" s="264"/>
      <c r="AA43" s="264"/>
      <c r="AB43" s="264"/>
      <c r="AC43" s="264"/>
      <c r="AD43" s="1" t="s">
        <v>42</v>
      </c>
      <c r="AE43" s="1" t="s">
        <v>107</v>
      </c>
      <c r="AF43" s="2" t="s">
        <v>99</v>
      </c>
      <c r="AG43" s="264"/>
      <c r="AH43" s="264"/>
      <c r="AI43" s="264"/>
      <c r="AJ43" s="2" t="s">
        <v>19</v>
      </c>
      <c r="AK43" s="223" t="s">
        <v>109</v>
      </c>
      <c r="AL43" s="223"/>
      <c r="AR43" s="264"/>
      <c r="AS43" s="264"/>
      <c r="AT43" s="264"/>
      <c r="AU43" s="264"/>
      <c r="AV43" s="264"/>
      <c r="AW43" s="264"/>
      <c r="AX43" s="264"/>
      <c r="AY43" s="264"/>
      <c r="BA43" s="2" t="s">
        <v>42</v>
      </c>
      <c r="BE43" s="18"/>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row>
    <row r="44" spans="2:114" ht="13.9" customHeight="1">
      <c r="C44" s="23"/>
      <c r="J44" s="18"/>
      <c r="BE44" s="18"/>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row>
    <row r="45" spans="2:114" ht="13.9" customHeight="1">
      <c r="C45" s="23"/>
      <c r="J45" s="18"/>
      <c r="BE45" s="18"/>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row>
    <row r="46" spans="2:114" ht="13.9" customHeight="1">
      <c r="C46" s="23"/>
      <c r="J46" s="18"/>
      <c r="BE46" s="18"/>
      <c r="BQ46" s="37"/>
      <c r="CG46" s="2"/>
      <c r="CI46" s="37"/>
      <c r="CR46" s="2"/>
      <c r="CT46" s="37"/>
      <c r="CU46" s="37"/>
      <c r="CV46" s="37"/>
      <c r="CW46" s="37"/>
      <c r="CX46" s="37"/>
      <c r="CY46" s="37"/>
      <c r="CZ46" s="37"/>
      <c r="DA46" s="37"/>
      <c r="DB46" s="37"/>
      <c r="DC46" s="37"/>
      <c r="DD46" s="37"/>
      <c r="DE46" s="37"/>
      <c r="DF46" s="37"/>
      <c r="DG46" s="37"/>
      <c r="DH46" s="37"/>
      <c r="DI46" s="2"/>
    </row>
    <row r="47" spans="2:114" ht="13.9" customHeight="1">
      <c r="C47" s="23"/>
      <c r="J47" s="18"/>
      <c r="BE47" s="18"/>
      <c r="BI47" s="1" t="s">
        <v>37</v>
      </c>
    </row>
    <row r="48" spans="2:114" ht="13.9" customHeight="1">
      <c r="C48" s="23"/>
      <c r="J48" s="18"/>
      <c r="BE48" s="18"/>
      <c r="BH48" s="5"/>
      <c r="BI48" s="207" t="s">
        <v>38</v>
      </c>
      <c r="BJ48" s="207"/>
      <c r="BK48" s="207"/>
      <c r="BL48" s="207"/>
      <c r="BM48" s="207"/>
      <c r="BN48" s="207"/>
      <c r="BO48" s="7"/>
      <c r="BP48" s="8"/>
      <c r="BQ48" s="251" t="s">
        <v>61</v>
      </c>
      <c r="BR48" s="251"/>
      <c r="BS48" s="251"/>
      <c r="BT48" s="251"/>
      <c r="BU48" s="270"/>
      <c r="BV48" s="270"/>
      <c r="BW48" s="270"/>
      <c r="BX48" s="270"/>
      <c r="BY48" s="270"/>
      <c r="BZ48" s="270"/>
      <c r="CA48" s="252" t="s">
        <v>18</v>
      </c>
      <c r="CB48" s="252"/>
      <c r="CC48" s="251" t="s">
        <v>62</v>
      </c>
      <c r="CD48" s="251"/>
      <c r="CE48" s="251"/>
      <c r="CF48" s="251"/>
      <c r="CG48" s="251"/>
      <c r="CH48" s="251"/>
      <c r="CI48" s="251"/>
      <c r="CJ48" s="251"/>
      <c r="CK48" s="251"/>
      <c r="CL48" s="251"/>
      <c r="CM48" s="251"/>
      <c r="CN48" s="251"/>
      <c r="CO48" s="251"/>
      <c r="CP48" s="9"/>
      <c r="CQ48" s="9"/>
      <c r="CR48" s="9"/>
      <c r="CS48" s="9"/>
      <c r="CT48" s="9"/>
      <c r="CU48" s="9"/>
      <c r="CV48" s="9"/>
      <c r="CW48" s="9"/>
      <c r="CX48" s="9"/>
      <c r="CY48" s="9"/>
      <c r="CZ48" s="9"/>
      <c r="DA48" s="9"/>
      <c r="DB48" s="9"/>
      <c r="DC48" s="9"/>
      <c r="DD48" s="9"/>
      <c r="DE48" s="9"/>
      <c r="DF48" s="9"/>
      <c r="DG48" s="9"/>
      <c r="DH48" s="9"/>
      <c r="DI48" s="9"/>
      <c r="DJ48" s="10"/>
    </row>
    <row r="49" spans="3:114" ht="13.9" customHeight="1">
      <c r="C49" s="23"/>
      <c r="J49" s="18"/>
      <c r="BE49" s="18"/>
      <c r="BH49" s="23"/>
      <c r="BO49" s="18"/>
      <c r="BP49" s="23"/>
      <c r="BQ49" s="201" t="s">
        <v>63</v>
      </c>
      <c r="BR49" s="201"/>
      <c r="BS49" s="201"/>
      <c r="BT49" s="201"/>
      <c r="BU49" s="201"/>
      <c r="BV49" s="201"/>
      <c r="BW49" s="201"/>
      <c r="BX49" s="201"/>
      <c r="CR49" s="261"/>
      <c r="CS49" s="261"/>
      <c r="CT49" s="261"/>
      <c r="CU49" s="261"/>
      <c r="CV49" s="261"/>
      <c r="CW49" s="261"/>
      <c r="CX49" s="261"/>
      <c r="CY49" s="261"/>
      <c r="CZ49" s="261"/>
      <c r="DA49" s="261"/>
      <c r="DB49" s="261"/>
      <c r="DC49" s="261"/>
      <c r="DD49" s="261"/>
      <c r="DE49" s="261"/>
      <c r="DF49" s="261"/>
      <c r="DG49" s="2" t="s">
        <v>42</v>
      </c>
      <c r="DI49" s="1" t="s">
        <v>125</v>
      </c>
      <c r="DJ49" s="18"/>
    </row>
    <row r="50" spans="3:114" ht="13.9" customHeight="1">
      <c r="C50" s="23"/>
      <c r="J50" s="18"/>
      <c r="BE50" s="18"/>
      <c r="BH50" s="23"/>
      <c r="BO50" s="18"/>
      <c r="BP50" s="23"/>
      <c r="CF50" s="5"/>
      <c r="CG50" s="251" t="s">
        <v>71</v>
      </c>
      <c r="CH50" s="251"/>
      <c r="CI50" s="251"/>
      <c r="CJ50" s="251"/>
      <c r="CK50" s="6"/>
      <c r="CL50" s="6"/>
      <c r="CM50" s="6"/>
      <c r="CN50" s="6"/>
      <c r="CO50" s="6"/>
      <c r="CP50" s="6"/>
      <c r="CQ50" s="6"/>
      <c r="CR50" s="6"/>
      <c r="CS50" s="6"/>
      <c r="CT50" s="6"/>
      <c r="CU50" s="6"/>
      <c r="CV50" s="6"/>
      <c r="CW50" s="5"/>
      <c r="CX50" s="251" t="s">
        <v>72</v>
      </c>
      <c r="CY50" s="251"/>
      <c r="CZ50" s="251"/>
      <c r="DA50" s="6"/>
      <c r="DB50" s="6"/>
      <c r="DC50" s="6"/>
      <c r="DD50" s="6"/>
      <c r="DE50" s="6"/>
      <c r="DF50" s="6"/>
      <c r="DG50" s="6"/>
      <c r="DH50" s="6"/>
      <c r="DI50" s="6"/>
      <c r="DJ50" s="7"/>
    </row>
    <row r="51" spans="3:114" ht="13.9" customHeight="1">
      <c r="C51" s="23"/>
      <c r="J51" s="18"/>
      <c r="BE51" s="18"/>
      <c r="BH51" s="23"/>
      <c r="BO51" s="18"/>
      <c r="BP51" s="8"/>
      <c r="BQ51" s="251" t="s">
        <v>64</v>
      </c>
      <c r="BR51" s="251"/>
      <c r="BS51" s="251"/>
      <c r="BT51" s="251"/>
      <c r="BU51" s="251"/>
      <c r="BV51" s="251"/>
      <c r="BW51" s="251"/>
      <c r="BX51" s="251"/>
      <c r="BY51" s="9"/>
      <c r="BZ51" s="9"/>
      <c r="CA51" s="9"/>
      <c r="CB51" s="9"/>
      <c r="CC51" s="6"/>
      <c r="CD51" s="6"/>
      <c r="CE51" s="6"/>
      <c r="CF51" s="5"/>
      <c r="CG51" s="201" t="s">
        <v>73</v>
      </c>
      <c r="CH51" s="201"/>
      <c r="CI51" s="201"/>
      <c r="CJ51" s="201"/>
      <c r="CK51" s="201"/>
      <c r="CL51" s="201"/>
      <c r="CM51" s="201"/>
      <c r="CN51" s="201"/>
      <c r="CO51" s="201"/>
      <c r="CP51" s="201"/>
      <c r="CQ51" s="201"/>
      <c r="CR51" s="6"/>
      <c r="CS51" s="6"/>
      <c r="CT51" s="6"/>
      <c r="CU51" s="6"/>
      <c r="CV51" s="6"/>
      <c r="CW51" s="5"/>
      <c r="CX51" s="270"/>
      <c r="CY51" s="270"/>
      <c r="CZ51" s="270"/>
      <c r="DA51" s="270"/>
      <c r="DB51" s="270"/>
      <c r="DC51" s="270"/>
      <c r="DD51" s="270"/>
      <c r="DE51" s="270"/>
      <c r="DF51" s="270"/>
      <c r="DG51" s="270"/>
      <c r="DH51" s="270"/>
      <c r="DI51" s="16" t="s">
        <v>42</v>
      </c>
      <c r="DJ51" s="7"/>
    </row>
    <row r="52" spans="3:114" ht="13.9" customHeight="1">
      <c r="C52" s="23"/>
      <c r="J52" s="18"/>
      <c r="BE52" s="18"/>
      <c r="BH52" s="23"/>
      <c r="BO52" s="18"/>
      <c r="BP52" s="8"/>
      <c r="BQ52" s="251" t="s">
        <v>65</v>
      </c>
      <c r="BR52" s="251"/>
      <c r="BS52" s="251"/>
      <c r="BT52" s="251"/>
      <c r="BU52" s="251"/>
      <c r="BV52" s="251"/>
      <c r="BW52" s="251"/>
      <c r="BX52" s="251"/>
      <c r="BY52" s="9"/>
      <c r="BZ52" s="9"/>
      <c r="CA52" s="9"/>
      <c r="CB52" s="9"/>
      <c r="CC52" s="9"/>
      <c r="CD52" s="9"/>
      <c r="CE52" s="10"/>
      <c r="CF52" s="23"/>
      <c r="CH52" s="264"/>
      <c r="CI52" s="264"/>
      <c r="CJ52" s="264"/>
      <c r="CK52" s="264"/>
      <c r="CL52" s="264"/>
      <c r="CM52" s="264"/>
      <c r="CN52" s="264"/>
      <c r="CO52" s="264"/>
      <c r="CP52" s="264"/>
      <c r="CQ52" s="264"/>
      <c r="CR52" s="264"/>
      <c r="CS52" s="264"/>
      <c r="CT52" s="264"/>
      <c r="CU52" s="2" t="s">
        <v>42</v>
      </c>
      <c r="CW52" s="8"/>
      <c r="CX52" s="270"/>
      <c r="CY52" s="270"/>
      <c r="CZ52" s="270"/>
      <c r="DA52" s="270"/>
      <c r="DB52" s="270"/>
      <c r="DC52" s="270"/>
      <c r="DD52" s="270"/>
      <c r="DE52" s="270"/>
      <c r="DF52" s="270"/>
      <c r="DG52" s="270"/>
      <c r="DH52" s="270"/>
      <c r="DI52" s="16" t="s">
        <v>42</v>
      </c>
      <c r="DJ52" s="10"/>
    </row>
    <row r="53" spans="3:114" ht="13.9" customHeight="1">
      <c r="C53" s="23"/>
      <c r="J53" s="18"/>
      <c r="BE53" s="18"/>
      <c r="BH53" s="23"/>
      <c r="BO53" s="18"/>
      <c r="BP53" s="8"/>
      <c r="BQ53" s="251" t="s">
        <v>66</v>
      </c>
      <c r="BR53" s="251"/>
      <c r="BS53" s="251"/>
      <c r="BT53" s="251"/>
      <c r="BU53" s="251"/>
      <c r="BV53" s="251"/>
      <c r="BW53" s="251"/>
      <c r="BX53" s="251"/>
      <c r="BY53" s="9"/>
      <c r="BZ53" s="9"/>
      <c r="CA53" s="9"/>
      <c r="CB53" s="9"/>
      <c r="CC53" s="14"/>
      <c r="CD53" s="14"/>
      <c r="CF53" s="23"/>
      <c r="CW53" s="23"/>
      <c r="CX53" s="270"/>
      <c r="CY53" s="270"/>
      <c r="CZ53" s="270"/>
      <c r="DA53" s="270"/>
      <c r="DB53" s="270"/>
      <c r="DC53" s="270"/>
      <c r="DD53" s="270"/>
      <c r="DE53" s="270"/>
      <c r="DF53" s="270"/>
      <c r="DG53" s="270"/>
      <c r="DH53" s="270"/>
      <c r="DI53" s="16" t="s">
        <v>42</v>
      </c>
      <c r="DJ53" s="18"/>
    </row>
    <row r="54" spans="3:114" ht="13.9" customHeight="1">
      <c r="C54" s="23"/>
      <c r="J54" s="18"/>
      <c r="BE54" s="18"/>
      <c r="BH54" s="13"/>
      <c r="BI54" s="14"/>
      <c r="BJ54" s="14"/>
      <c r="BK54" s="14"/>
      <c r="BL54" s="14"/>
      <c r="BM54" s="14"/>
      <c r="BN54" s="14"/>
      <c r="BO54" s="12"/>
      <c r="BP54" s="8"/>
      <c r="BQ54" s="47" t="s">
        <v>164</v>
      </c>
      <c r="BR54" s="47"/>
      <c r="BS54" s="47"/>
      <c r="BT54" s="47"/>
      <c r="BU54" s="47"/>
      <c r="BV54" s="47"/>
      <c r="BW54" s="47"/>
      <c r="BX54" s="47"/>
      <c r="BY54" s="47"/>
      <c r="BZ54" s="47"/>
      <c r="CA54" s="47"/>
      <c r="CB54" s="47"/>
      <c r="CC54" s="47"/>
      <c r="CD54" s="47"/>
      <c r="CE54" s="9"/>
      <c r="CF54" s="8"/>
      <c r="CG54" s="9"/>
      <c r="CH54" s="9"/>
      <c r="CI54" s="9"/>
      <c r="CJ54" s="9"/>
      <c r="CK54" s="9"/>
      <c r="CL54" s="9"/>
      <c r="CM54" s="9"/>
      <c r="CN54" s="9"/>
      <c r="CO54" s="9"/>
      <c r="CP54" s="9"/>
      <c r="CQ54" s="9"/>
      <c r="CR54" s="9"/>
      <c r="CS54" s="9"/>
      <c r="CT54" s="9"/>
      <c r="CU54" s="9"/>
      <c r="CV54" s="9"/>
      <c r="CW54" s="9"/>
      <c r="CX54" s="270"/>
      <c r="CY54" s="270"/>
      <c r="CZ54" s="270"/>
      <c r="DA54" s="270"/>
      <c r="DB54" s="270"/>
      <c r="DC54" s="270"/>
      <c r="DD54" s="270"/>
      <c r="DE54" s="270"/>
      <c r="DF54" s="270"/>
      <c r="DG54" s="270"/>
      <c r="DH54" s="270"/>
      <c r="DI54" s="16" t="s">
        <v>42</v>
      </c>
      <c r="DJ54" s="10"/>
    </row>
    <row r="55" spans="3:114" ht="13.9" customHeight="1">
      <c r="C55" s="23"/>
      <c r="J55" s="18"/>
      <c r="BE55" s="18"/>
      <c r="BH55" s="5"/>
      <c r="BI55" s="207" t="s">
        <v>39</v>
      </c>
      <c r="BJ55" s="207"/>
      <c r="BK55" s="207"/>
      <c r="BL55" s="207"/>
      <c r="BM55" s="207"/>
      <c r="BN55" s="207"/>
      <c r="BO55" s="7"/>
      <c r="BP55" s="5"/>
      <c r="BQ55" s="201" t="s">
        <v>68</v>
      </c>
      <c r="BR55" s="201"/>
      <c r="BS55" s="201"/>
      <c r="BT55" s="201"/>
      <c r="BU55" s="201"/>
      <c r="BV55" s="201"/>
      <c r="BW55" s="201"/>
      <c r="BX55" s="201"/>
      <c r="BY55" s="6"/>
      <c r="BZ55" s="6"/>
      <c r="CA55" s="6"/>
      <c r="CB55" s="6"/>
      <c r="CC55" s="6"/>
      <c r="CD55" s="6"/>
      <c r="CE55" s="6"/>
      <c r="CF55" s="5"/>
      <c r="CG55" s="6"/>
      <c r="CH55" s="6"/>
      <c r="CI55" s="6"/>
      <c r="CJ55" s="6"/>
      <c r="CK55" s="6"/>
      <c r="CL55" s="6"/>
      <c r="CM55" s="6"/>
      <c r="CN55" s="6"/>
      <c r="CO55" s="6"/>
      <c r="CP55" s="6"/>
      <c r="CQ55" s="6"/>
      <c r="CR55" s="6"/>
      <c r="CS55" s="6"/>
      <c r="CT55" s="6"/>
      <c r="CU55" s="6"/>
      <c r="CV55" s="6"/>
      <c r="CW55" s="6"/>
      <c r="CX55" s="261"/>
      <c r="CY55" s="261"/>
      <c r="CZ55" s="261"/>
      <c r="DA55" s="261"/>
      <c r="DB55" s="261"/>
      <c r="DC55" s="261"/>
      <c r="DD55" s="261"/>
      <c r="DE55" s="261"/>
      <c r="DF55" s="261"/>
      <c r="DG55" s="261"/>
      <c r="DH55" s="261"/>
      <c r="DI55" s="16" t="s">
        <v>42</v>
      </c>
      <c r="DJ55" s="7"/>
    </row>
    <row r="56" spans="3:114" ht="13.9" customHeight="1">
      <c r="C56" s="23"/>
      <c r="J56" s="18"/>
      <c r="BE56" s="18"/>
      <c r="BH56" s="23"/>
      <c r="BO56" s="18"/>
      <c r="BP56" s="23"/>
      <c r="BQ56" s="222" t="s">
        <v>69</v>
      </c>
      <c r="BR56" s="222"/>
      <c r="BS56" s="222"/>
      <c r="BT56" s="222"/>
      <c r="BU56" s="222"/>
      <c r="BV56" s="222"/>
      <c r="BW56" s="222"/>
      <c r="BX56" s="222"/>
      <c r="CF56" s="23"/>
      <c r="CX56" s="264"/>
      <c r="CY56" s="264"/>
      <c r="CZ56" s="264"/>
      <c r="DA56" s="264"/>
      <c r="DB56" s="264"/>
      <c r="DC56" s="264"/>
      <c r="DD56" s="264"/>
      <c r="DE56" s="264"/>
      <c r="DF56" s="264"/>
      <c r="DG56" s="264"/>
      <c r="DH56" s="264"/>
      <c r="DI56" s="2" t="s">
        <v>42</v>
      </c>
      <c r="DJ56" s="18"/>
    </row>
    <row r="57" spans="3:114" ht="13.9" customHeight="1">
      <c r="C57" s="23"/>
      <c r="J57" s="18"/>
      <c r="BE57" s="18"/>
      <c r="BH57" s="13"/>
      <c r="BI57" s="14"/>
      <c r="BJ57" s="14"/>
      <c r="BK57" s="14"/>
      <c r="BL57" s="14"/>
      <c r="BM57" s="14"/>
      <c r="BN57" s="14"/>
      <c r="BO57" s="12"/>
      <c r="BP57" s="13"/>
      <c r="BQ57" s="203" t="s">
        <v>70</v>
      </c>
      <c r="BR57" s="203"/>
      <c r="BS57" s="203"/>
      <c r="BT57" s="203"/>
      <c r="BU57" s="203"/>
      <c r="BV57" s="203"/>
      <c r="BW57" s="203"/>
      <c r="BX57" s="203"/>
      <c r="BY57" s="14"/>
      <c r="BZ57" s="14"/>
      <c r="CA57" s="14"/>
      <c r="CB57" s="14"/>
      <c r="CC57" s="14"/>
      <c r="CD57" s="14"/>
      <c r="CE57" s="14"/>
      <c r="CF57" s="13"/>
      <c r="CG57" s="14"/>
      <c r="CH57" s="14"/>
      <c r="CI57" s="14"/>
      <c r="CJ57" s="14"/>
      <c r="CK57" s="14"/>
      <c r="CL57" s="14"/>
      <c r="CM57" s="14"/>
      <c r="CN57" s="14"/>
      <c r="CO57" s="14"/>
      <c r="CP57" s="14"/>
      <c r="CQ57" s="14"/>
      <c r="CR57" s="14"/>
      <c r="CS57" s="14"/>
      <c r="CT57" s="14"/>
      <c r="CU57" s="14"/>
      <c r="CV57" s="14"/>
      <c r="CW57" s="14"/>
      <c r="CX57" s="263"/>
      <c r="CY57" s="263"/>
      <c r="CZ57" s="263"/>
      <c r="DA57" s="263"/>
      <c r="DB57" s="263"/>
      <c r="DC57" s="263"/>
      <c r="DD57" s="263"/>
      <c r="DE57" s="263"/>
      <c r="DF57" s="263"/>
      <c r="DG57" s="263"/>
      <c r="DH57" s="263"/>
      <c r="DI57" s="15" t="s">
        <v>42</v>
      </c>
      <c r="DJ57" s="12"/>
    </row>
    <row r="58" spans="3:114" ht="13.9" customHeight="1" thickBot="1">
      <c r="C58" s="23"/>
      <c r="J58" s="18"/>
      <c r="BE58" s="18"/>
      <c r="BH58" s="5"/>
      <c r="BI58" s="208" t="s">
        <v>40</v>
      </c>
      <c r="BJ58" s="208"/>
      <c r="BK58" s="208"/>
      <c r="BL58" s="208"/>
      <c r="BM58" s="208"/>
      <c r="BN58" s="208"/>
      <c r="BO58" s="7"/>
      <c r="BP58" s="5"/>
      <c r="BQ58" s="6"/>
      <c r="BR58" s="6"/>
      <c r="BS58" s="6"/>
      <c r="BT58" s="6"/>
      <c r="BU58" s="6"/>
      <c r="BV58" s="6"/>
      <c r="BW58" s="6"/>
      <c r="BX58" s="6"/>
      <c r="BY58" s="6"/>
      <c r="BZ58" s="6"/>
      <c r="CA58" s="6"/>
      <c r="CB58" s="6"/>
      <c r="CC58" s="6"/>
      <c r="CD58" s="6"/>
      <c r="CE58" s="6"/>
      <c r="CF58" s="38"/>
      <c r="CG58" s="39"/>
      <c r="CH58" s="39"/>
      <c r="CI58" s="39"/>
      <c r="CJ58" s="39"/>
      <c r="CK58" s="39"/>
      <c r="CL58" s="39"/>
      <c r="CM58" s="39"/>
      <c r="CN58" s="39"/>
      <c r="CO58" s="39"/>
      <c r="CP58" s="39"/>
      <c r="CQ58" s="39"/>
      <c r="CR58" s="39"/>
      <c r="CS58" s="39"/>
      <c r="CT58" s="39"/>
      <c r="CU58" s="39"/>
      <c r="CV58" s="39"/>
      <c r="CW58" s="39"/>
      <c r="CX58" s="268"/>
      <c r="CY58" s="268"/>
      <c r="CZ58" s="268"/>
      <c r="DA58" s="268"/>
      <c r="DB58" s="268"/>
      <c r="DC58" s="268"/>
      <c r="DD58" s="268"/>
      <c r="DE58" s="268"/>
      <c r="DF58" s="268"/>
      <c r="DG58" s="268"/>
      <c r="DH58" s="268"/>
      <c r="DI58" s="40" t="s">
        <v>42</v>
      </c>
      <c r="DJ58" s="41"/>
    </row>
    <row r="59" spans="3:114" ht="13.9" customHeight="1" thickTop="1">
      <c r="C59" s="23"/>
      <c r="J59" s="18"/>
      <c r="BE59" s="18"/>
      <c r="BH59" s="27"/>
      <c r="BI59" s="28"/>
      <c r="BJ59" s="28"/>
      <c r="BK59" s="28"/>
      <c r="BL59" s="28"/>
      <c r="BM59" s="28"/>
      <c r="BN59" s="28"/>
      <c r="BO59" s="42"/>
      <c r="BP59" s="29"/>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30"/>
    </row>
    <row r="60" spans="3:114" ht="13.9" customHeight="1" thickBot="1">
      <c r="C60" s="13"/>
      <c r="D60" s="14"/>
      <c r="E60" s="14"/>
      <c r="F60" s="14"/>
      <c r="G60" s="14"/>
      <c r="H60" s="14"/>
      <c r="I60" s="14"/>
      <c r="J60" s="12"/>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2"/>
      <c r="BH60" s="31"/>
      <c r="BI60" s="209" t="s">
        <v>41</v>
      </c>
      <c r="BJ60" s="209"/>
      <c r="BK60" s="209"/>
      <c r="BL60" s="209"/>
      <c r="BM60" s="209"/>
      <c r="BN60" s="209"/>
      <c r="BO60" s="43"/>
      <c r="BP60" s="33"/>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269"/>
      <c r="CU60" s="269"/>
      <c r="CV60" s="269"/>
      <c r="CW60" s="269"/>
      <c r="CX60" s="269"/>
      <c r="CY60" s="269"/>
      <c r="CZ60" s="269"/>
      <c r="DA60" s="269"/>
      <c r="DB60" s="269"/>
      <c r="DC60" s="269"/>
      <c r="DD60" s="269"/>
      <c r="DE60" s="269"/>
      <c r="DF60" s="269"/>
      <c r="DG60" s="269"/>
      <c r="DH60" s="269"/>
      <c r="DI60" s="35" t="s">
        <v>42</v>
      </c>
      <c r="DJ60" s="36"/>
    </row>
    <row r="61" spans="3:114" ht="13.9" customHeight="1" thickTop="1"/>
  </sheetData>
  <mergeCells count="367">
    <mergeCell ref="C1:BE1"/>
    <mergeCell ref="CU1:CV1"/>
    <mergeCell ref="CW1:CY1"/>
    <mergeCell ref="DA1:DC1"/>
    <mergeCell ref="DE1:DG1"/>
    <mergeCell ref="DO1:DQ5"/>
    <mergeCell ref="D3:I3"/>
    <mergeCell ref="L3:Q3"/>
    <mergeCell ref="T3:AJ3"/>
    <mergeCell ref="AM3:BD3"/>
    <mergeCell ref="CO3:DG3"/>
    <mergeCell ref="D4:I4"/>
    <mergeCell ref="L4:Q4"/>
    <mergeCell ref="T4:AJ4"/>
    <mergeCell ref="AM4:AW4"/>
    <mergeCell ref="AX4:BD4"/>
    <mergeCell ref="BG4:BG8"/>
    <mergeCell ref="BH4:BJ8"/>
    <mergeCell ref="BK4:BQ4"/>
    <mergeCell ref="BS4:BT4"/>
    <mergeCell ref="CP4:CV4"/>
    <mergeCell ref="CW4:CX4"/>
    <mergeCell ref="CY4:CZ4"/>
    <mergeCell ref="DA4:DF4"/>
    <mergeCell ref="DG4:DH4"/>
    <mergeCell ref="D5:Z5"/>
    <mergeCell ref="AC5:BC5"/>
    <mergeCell ref="CF5:CG5"/>
    <mergeCell ref="CI5:CJ5"/>
    <mergeCell ref="CN5:CR5"/>
    <mergeCell ref="BU4:BV4"/>
    <mergeCell ref="BW4:BX4"/>
    <mergeCell ref="BY4:BZ4"/>
    <mergeCell ref="CB4:CC4"/>
    <mergeCell ref="CJ4:CK4"/>
    <mergeCell ref="CN4:CO4"/>
    <mergeCell ref="CS5:CT5"/>
    <mergeCell ref="CV5:CW5"/>
    <mergeCell ref="CZ5:DB5"/>
    <mergeCell ref="D6:Z6"/>
    <mergeCell ref="AC6:BC6"/>
    <mergeCell ref="BK6:BQ6"/>
    <mergeCell ref="BS6:BT6"/>
    <mergeCell ref="BU6:BV6"/>
    <mergeCell ref="BW6:BX6"/>
    <mergeCell ref="BY6:BZ6"/>
    <mergeCell ref="DG6:DH6"/>
    <mergeCell ref="BL7:CB7"/>
    <mergeCell ref="CC7:CE7"/>
    <mergeCell ref="CG7:CJ7"/>
    <mergeCell ref="CN7:CR7"/>
    <mergeCell ref="CS7:CT7"/>
    <mergeCell ref="CV7:CW7"/>
    <mergeCell ref="CZ7:DB7"/>
    <mergeCell ref="CB6:CC6"/>
    <mergeCell ref="CN6:CO6"/>
    <mergeCell ref="CP6:CV6"/>
    <mergeCell ref="CW6:CX6"/>
    <mergeCell ref="CY6:CZ6"/>
    <mergeCell ref="DA6:DF6"/>
    <mergeCell ref="BQ10:BU10"/>
    <mergeCell ref="BV10:BZ10"/>
    <mergeCell ref="CA10:CB10"/>
    <mergeCell ref="BL8:CB8"/>
    <mergeCell ref="CC8:CE8"/>
    <mergeCell ref="CG8:CJ8"/>
    <mergeCell ref="B9:B10"/>
    <mergeCell ref="D9:I9"/>
    <mergeCell ref="W9:AF9"/>
    <mergeCell ref="AG9:AL9"/>
    <mergeCell ref="AM9:AN9"/>
    <mergeCell ref="AO9:AR9"/>
    <mergeCell ref="CJ12:CK12"/>
    <mergeCell ref="D13:I13"/>
    <mergeCell ref="N13:AF13"/>
    <mergeCell ref="AJ13:BB13"/>
    <mergeCell ref="CC10:CL10"/>
    <mergeCell ref="B11:B12"/>
    <mergeCell ref="D11:I11"/>
    <mergeCell ref="D12:I12"/>
    <mergeCell ref="M12:T12"/>
    <mergeCell ref="W12:Z12"/>
    <mergeCell ref="AB12:AF12"/>
    <mergeCell ref="AI12:AJ12"/>
    <mergeCell ref="AK12:AL12"/>
    <mergeCell ref="AM12:AN12"/>
    <mergeCell ref="D10:I10"/>
    <mergeCell ref="P10:U10"/>
    <mergeCell ref="V10:AB10"/>
    <mergeCell ref="AF10:AK10"/>
    <mergeCell ref="AL10:AR10"/>
    <mergeCell ref="AV10:BA10"/>
    <mergeCell ref="BG9:BG13"/>
    <mergeCell ref="BI9:BN13"/>
    <mergeCell ref="BQ9:BU9"/>
    <mergeCell ref="BW9:CA9"/>
    <mergeCell ref="B14:B18"/>
    <mergeCell ref="C14:E18"/>
    <mergeCell ref="F14:L14"/>
    <mergeCell ref="N14:O14"/>
    <mergeCell ref="P14:Q14"/>
    <mergeCell ref="R14:S14"/>
    <mergeCell ref="AR12:BC12"/>
    <mergeCell ref="BQ12:BU12"/>
    <mergeCell ref="BV12:CC12"/>
    <mergeCell ref="G17:W17"/>
    <mergeCell ref="X17:Z17"/>
    <mergeCell ref="AB17:AE17"/>
    <mergeCell ref="AI17:AM17"/>
    <mergeCell ref="AN17:AO17"/>
    <mergeCell ref="AQ17:AR17"/>
    <mergeCell ref="AU17:AW17"/>
    <mergeCell ref="BI17:BN17"/>
    <mergeCell ref="G18:W18"/>
    <mergeCell ref="X18:Z18"/>
    <mergeCell ref="AB18:AE18"/>
    <mergeCell ref="BI18:BN18"/>
    <mergeCell ref="BR18:BY18"/>
    <mergeCell ref="CL14:CQ14"/>
    <mergeCell ref="CR14:CS14"/>
    <mergeCell ref="CT14:CW14"/>
    <mergeCell ref="CX14:CY14"/>
    <mergeCell ref="CZ14:DH14"/>
    <mergeCell ref="AA15:AB15"/>
    <mergeCell ref="AD15:AE15"/>
    <mergeCell ref="AI15:AM15"/>
    <mergeCell ref="AN15:AO15"/>
    <mergeCell ref="AQ15:AR15"/>
    <mergeCell ref="AV14:BA14"/>
    <mergeCell ref="BB14:BC14"/>
    <mergeCell ref="BG14:BG15"/>
    <mergeCell ref="BI14:BN14"/>
    <mergeCell ref="BR14:BY14"/>
    <mergeCell ref="CB14:CK14"/>
    <mergeCell ref="AU15:AW15"/>
    <mergeCell ref="BI15:BN15"/>
    <mergeCell ref="CF15:CK15"/>
    <mergeCell ref="AI14:AJ14"/>
    <mergeCell ref="AK14:AQ14"/>
    <mergeCell ref="AR14:AS14"/>
    <mergeCell ref="AT14:AU14"/>
    <mergeCell ref="CL15:CR15"/>
    <mergeCell ref="CV15:DA15"/>
    <mergeCell ref="DB15:DH15"/>
    <mergeCell ref="F16:L16"/>
    <mergeCell ref="N16:O16"/>
    <mergeCell ref="P16:Q16"/>
    <mergeCell ref="R16:S16"/>
    <mergeCell ref="T16:U16"/>
    <mergeCell ref="W16:X16"/>
    <mergeCell ref="AI16:AJ16"/>
    <mergeCell ref="BI16:BN16"/>
    <mergeCell ref="AK16:AQ16"/>
    <mergeCell ref="AR16:AS16"/>
    <mergeCell ref="AT16:AU16"/>
    <mergeCell ref="AV16:BA16"/>
    <mergeCell ref="BB16:BC16"/>
    <mergeCell ref="BG16:BG17"/>
    <mergeCell ref="CW17:DH17"/>
    <mergeCell ref="BR17:BY17"/>
    <mergeCell ref="CB17:CE17"/>
    <mergeCell ref="CG17:CK17"/>
    <mergeCell ref="CN17:CO17"/>
    <mergeCell ref="CP17:CQ17"/>
    <mergeCell ref="CR17:CS17"/>
    <mergeCell ref="B19:B23"/>
    <mergeCell ref="D19:I23"/>
    <mergeCell ref="L19:P19"/>
    <mergeCell ref="R19:V19"/>
    <mergeCell ref="BQ19:CA19"/>
    <mergeCell ref="CJ19:CR19"/>
    <mergeCell ref="AU19:AW19"/>
    <mergeCell ref="AI20:AJ20"/>
    <mergeCell ref="AK20:AQ20"/>
    <mergeCell ref="AR20:AS20"/>
    <mergeCell ref="CT19:DH19"/>
    <mergeCell ref="L20:P20"/>
    <mergeCell ref="Q20:U20"/>
    <mergeCell ref="V20:W20"/>
    <mergeCell ref="X20:AG20"/>
    <mergeCell ref="L22:P22"/>
    <mergeCell ref="Q22:X22"/>
    <mergeCell ref="AI19:AM19"/>
    <mergeCell ref="AN19:AO19"/>
    <mergeCell ref="AQ19:AR19"/>
    <mergeCell ref="BB22:BC22"/>
    <mergeCell ref="AT20:AU20"/>
    <mergeCell ref="AV20:BA20"/>
    <mergeCell ref="BB20:BC20"/>
    <mergeCell ref="AI21:AM21"/>
    <mergeCell ref="AN21:AO21"/>
    <mergeCell ref="AQ21:AR21"/>
    <mergeCell ref="AU21:AW21"/>
    <mergeCell ref="D25:I25"/>
    <mergeCell ref="P25:U25"/>
    <mergeCell ref="V25:AB25"/>
    <mergeCell ref="AF25:AK25"/>
    <mergeCell ref="AL25:AR25"/>
    <mergeCell ref="M24:T24"/>
    <mergeCell ref="W24:AF24"/>
    <mergeCell ref="AG24:AL24"/>
    <mergeCell ref="AM24:AN24"/>
    <mergeCell ref="AO24:AR24"/>
    <mergeCell ref="D28:I28"/>
    <mergeCell ref="M28:T28"/>
    <mergeCell ref="D29:I29"/>
    <mergeCell ref="AG29:AM29"/>
    <mergeCell ref="AO29:BC29"/>
    <mergeCell ref="AM26:AN26"/>
    <mergeCell ref="AR26:BC26"/>
    <mergeCell ref="L27:P27"/>
    <mergeCell ref="AB27:AJ27"/>
    <mergeCell ref="AK27:AM27"/>
    <mergeCell ref="AO27:AP27"/>
    <mergeCell ref="AS27:AW27"/>
    <mergeCell ref="AX27:BC27"/>
    <mergeCell ref="D26:I26"/>
    <mergeCell ref="M26:T26"/>
    <mergeCell ref="W26:Z26"/>
    <mergeCell ref="AB26:AF26"/>
    <mergeCell ref="AI26:AJ26"/>
    <mergeCell ref="AK26:AL26"/>
    <mergeCell ref="T27:Y27"/>
    <mergeCell ref="B31:B32"/>
    <mergeCell ref="D31:I31"/>
    <mergeCell ref="M31:AE31"/>
    <mergeCell ref="D32:I32"/>
    <mergeCell ref="AR32:BC32"/>
    <mergeCell ref="B33:B34"/>
    <mergeCell ref="D33:I33"/>
    <mergeCell ref="M33:O33"/>
    <mergeCell ref="M34:AA34"/>
    <mergeCell ref="AC34:AN34"/>
    <mergeCell ref="P37:Q37"/>
    <mergeCell ref="T37:V37"/>
    <mergeCell ref="X37:AC37"/>
    <mergeCell ref="AG37:AI37"/>
    <mergeCell ref="AK37:AL37"/>
    <mergeCell ref="AR37:AY37"/>
    <mergeCell ref="AP34:BC34"/>
    <mergeCell ref="D35:I35"/>
    <mergeCell ref="L35:V35"/>
    <mergeCell ref="O36:P36"/>
    <mergeCell ref="R36:T36"/>
    <mergeCell ref="X36:Y36"/>
    <mergeCell ref="AA36:AB36"/>
    <mergeCell ref="AD36:AL36"/>
    <mergeCell ref="AR36:AS36"/>
    <mergeCell ref="P39:Q39"/>
    <mergeCell ref="T39:V39"/>
    <mergeCell ref="X39:AC39"/>
    <mergeCell ref="AG39:AI39"/>
    <mergeCell ref="AK39:AL39"/>
    <mergeCell ref="AR39:AY39"/>
    <mergeCell ref="O38:P38"/>
    <mergeCell ref="R38:T38"/>
    <mergeCell ref="X38:Y38"/>
    <mergeCell ref="AA38:AB38"/>
    <mergeCell ref="AD38:AL38"/>
    <mergeCell ref="AR38:AS38"/>
    <mergeCell ref="CX50:CZ50"/>
    <mergeCell ref="BQ51:BX51"/>
    <mergeCell ref="CG51:CQ51"/>
    <mergeCell ref="CX51:DH51"/>
    <mergeCell ref="BI48:BN48"/>
    <mergeCell ref="BQ48:BT48"/>
    <mergeCell ref="BU48:BZ48"/>
    <mergeCell ref="CA48:CB48"/>
    <mergeCell ref="CC48:CO48"/>
    <mergeCell ref="BQ49:BX49"/>
    <mergeCell ref="CX58:DH58"/>
    <mergeCell ref="BI60:BN60"/>
    <mergeCell ref="CT60:DH60"/>
    <mergeCell ref="AI18:AJ18"/>
    <mergeCell ref="AK18:AQ18"/>
    <mergeCell ref="AR18:AS18"/>
    <mergeCell ref="AT18:AU18"/>
    <mergeCell ref="AV18:BA18"/>
    <mergeCell ref="BB18:BC18"/>
    <mergeCell ref="BI55:BN55"/>
    <mergeCell ref="BQ55:BX55"/>
    <mergeCell ref="CX55:DH55"/>
    <mergeCell ref="BQ56:BX56"/>
    <mergeCell ref="CX56:DH56"/>
    <mergeCell ref="BQ57:BX57"/>
    <mergeCell ref="CX57:DH57"/>
    <mergeCell ref="BQ52:BX52"/>
    <mergeCell ref="CH52:CT52"/>
    <mergeCell ref="CX52:DH52"/>
    <mergeCell ref="BQ53:BX53"/>
    <mergeCell ref="CX53:DH53"/>
    <mergeCell ref="CX54:DH54"/>
    <mergeCell ref="CR49:DF49"/>
    <mergeCell ref="CG50:CJ50"/>
    <mergeCell ref="BI58:BN58"/>
    <mergeCell ref="AU24:BC24"/>
    <mergeCell ref="AS24:AT24"/>
    <mergeCell ref="AI23:AM23"/>
    <mergeCell ref="AN23:AO23"/>
    <mergeCell ref="AQ23:AR23"/>
    <mergeCell ref="AU23:AW23"/>
    <mergeCell ref="L9:T9"/>
    <mergeCell ref="L29:Y29"/>
    <mergeCell ref="AI22:AJ22"/>
    <mergeCell ref="AK22:AQ22"/>
    <mergeCell ref="AR22:AS22"/>
    <mergeCell ref="AT22:AU22"/>
    <mergeCell ref="AV22:BA22"/>
    <mergeCell ref="T14:U14"/>
    <mergeCell ref="W14:X14"/>
    <mergeCell ref="AS9:AT9"/>
    <mergeCell ref="AU9:BC9"/>
    <mergeCell ref="BB10:BC10"/>
    <mergeCell ref="P43:Q43"/>
    <mergeCell ref="T43:V43"/>
    <mergeCell ref="X43:AC43"/>
    <mergeCell ref="AG43:AI43"/>
    <mergeCell ref="AK43:AL43"/>
    <mergeCell ref="AR43:AY43"/>
    <mergeCell ref="O42:P42"/>
    <mergeCell ref="R42:T42"/>
    <mergeCell ref="X42:Y42"/>
    <mergeCell ref="AA42:AB42"/>
    <mergeCell ref="AD42:AL42"/>
    <mergeCell ref="AR42:AS42"/>
    <mergeCell ref="CN8:CO8"/>
    <mergeCell ref="CP8:CV8"/>
    <mergeCell ref="CN11:CR11"/>
    <mergeCell ref="CS11:CT11"/>
    <mergeCell ref="CV11:CW11"/>
    <mergeCell ref="P41:Q41"/>
    <mergeCell ref="T41:V41"/>
    <mergeCell ref="X41:AC41"/>
    <mergeCell ref="AG41:AI41"/>
    <mergeCell ref="AK41:AL41"/>
    <mergeCell ref="AR41:AY41"/>
    <mergeCell ref="O40:P40"/>
    <mergeCell ref="R40:T40"/>
    <mergeCell ref="X40:Y40"/>
    <mergeCell ref="AA40:AB40"/>
    <mergeCell ref="AD40:AL40"/>
    <mergeCell ref="AR40:AS40"/>
    <mergeCell ref="CW8:CX8"/>
    <mergeCell ref="CY8:CZ8"/>
    <mergeCell ref="DA8:DF8"/>
    <mergeCell ref="DG8:DH8"/>
    <mergeCell ref="CN9:CR9"/>
    <mergeCell ref="CS9:CT9"/>
    <mergeCell ref="CV9:CW9"/>
    <mergeCell ref="CZ9:DB9"/>
    <mergeCell ref="CN10:CO10"/>
    <mergeCell ref="CP10:CV10"/>
    <mergeCell ref="CW10:CX10"/>
    <mergeCell ref="CY10:CZ10"/>
    <mergeCell ref="DA10:DF10"/>
    <mergeCell ref="DG10:DH10"/>
    <mergeCell ref="CZ11:DB11"/>
    <mergeCell ref="CN12:CO12"/>
    <mergeCell ref="CP12:CV12"/>
    <mergeCell ref="CW12:CX12"/>
    <mergeCell ref="CY12:CZ12"/>
    <mergeCell ref="DA12:DF12"/>
    <mergeCell ref="DG12:DH12"/>
    <mergeCell ref="CN13:CR13"/>
    <mergeCell ref="CS13:CT13"/>
    <mergeCell ref="CV13:CW13"/>
    <mergeCell ref="CZ13:DB13"/>
  </mergeCells>
  <phoneticPr fontId="1"/>
  <printOptions horizontalCentered="1" verticalCentered="1"/>
  <pageMargins left="0.19685039370078741" right="0.19685039370078741" top="0.78740157480314965" bottom="0.39370078740157483" header="0.51181102362204722" footer="0.31496062992125984"/>
  <pageSetup paperSize="9" scale="65" orientation="landscape" cellComments="asDisplayed"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Q61"/>
  <sheetViews>
    <sheetView tabSelected="1" view="pageBreakPreview" zoomScaleNormal="130" zoomScaleSheetLayoutView="100" workbookViewId="0">
      <selection activeCell="V25" sqref="V25:AB25"/>
    </sheetView>
  </sheetViews>
  <sheetFormatPr defaultColWidth="1.75" defaultRowHeight="13.9" customHeight="1"/>
  <cols>
    <col min="1" max="1" width="5.625" style="1" customWidth="1"/>
    <col min="2" max="2" width="3.625" style="44" customWidth="1"/>
    <col min="3" max="3" width="0.875" style="1" customWidth="1"/>
    <col min="4" max="9" width="1.875" style="1" customWidth="1"/>
    <col min="10" max="11" width="0.875" style="1" customWidth="1"/>
    <col min="12" max="17" width="1.875" style="1" customWidth="1"/>
    <col min="18" max="19" width="0.75" style="1" customWidth="1"/>
    <col min="20" max="36" width="1.875" style="1" customWidth="1"/>
    <col min="37" max="38" width="0.875" style="1" customWidth="1"/>
    <col min="39" max="56" width="1.875" style="1" customWidth="1"/>
    <col min="57" max="57" width="1.625" style="1" customWidth="1"/>
    <col min="58" max="58" width="1.875" style="1" customWidth="1"/>
    <col min="59" max="59" width="3.625" style="1" customWidth="1"/>
    <col min="60" max="60" width="0.875" style="1" customWidth="1"/>
    <col min="61" max="66" width="1.875" style="1" customWidth="1"/>
    <col min="67" max="68" width="0.875" style="1" customWidth="1"/>
    <col min="69" max="74" width="1.875" style="1" customWidth="1"/>
    <col min="75" max="76" width="0.875" style="1" customWidth="1"/>
    <col min="77" max="93" width="1.875" style="1" customWidth="1"/>
    <col min="94" max="95" width="0.875" style="1" customWidth="1"/>
    <col min="96" max="113" width="1.875" style="1" customWidth="1"/>
    <col min="114" max="16384" width="1.75" style="1"/>
  </cols>
  <sheetData>
    <row r="1" spans="2:121" ht="15" customHeight="1">
      <c r="C1" s="210" t="s">
        <v>236</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CU1" s="223"/>
      <c r="CV1" s="223"/>
      <c r="CW1" s="199"/>
      <c r="CX1" s="199"/>
      <c r="CY1" s="199"/>
      <c r="CZ1" s="2"/>
      <c r="DA1" s="199"/>
      <c r="DB1" s="199"/>
      <c r="DC1" s="199"/>
      <c r="DD1" s="2"/>
      <c r="DE1" s="199"/>
      <c r="DF1" s="199"/>
      <c r="DG1" s="199"/>
      <c r="DH1" s="2"/>
      <c r="DO1" s="195"/>
      <c r="DP1" s="195"/>
      <c r="DQ1" s="195"/>
    </row>
    <row r="2" spans="2:121" ht="13.9" customHeight="1">
      <c r="D2" s="48" t="s">
        <v>176</v>
      </c>
      <c r="E2" s="48"/>
      <c r="F2" s="48"/>
      <c r="G2" s="48"/>
      <c r="H2" s="48"/>
      <c r="I2" s="48"/>
      <c r="L2" s="49" t="s">
        <v>189</v>
      </c>
      <c r="M2" s="49"/>
      <c r="N2" s="49"/>
      <c r="O2" s="49"/>
      <c r="P2" s="49"/>
      <c r="Q2" s="49"/>
      <c r="T2" s="46" t="s">
        <v>191</v>
      </c>
      <c r="U2" s="50"/>
      <c r="V2" s="50"/>
      <c r="W2" s="50"/>
      <c r="X2" s="50"/>
      <c r="Y2" s="50"/>
      <c r="Z2" s="14"/>
      <c r="AA2" s="14"/>
      <c r="DO2" s="195"/>
      <c r="DP2" s="195"/>
      <c r="DQ2" s="195"/>
    </row>
    <row r="3" spans="2:121" ht="13.9" customHeight="1">
      <c r="C3" s="3"/>
      <c r="D3" s="207" t="s">
        <v>0</v>
      </c>
      <c r="E3" s="207"/>
      <c r="F3" s="207"/>
      <c r="G3" s="207"/>
      <c r="H3" s="207"/>
      <c r="I3" s="207"/>
      <c r="J3" s="4"/>
      <c r="K3" s="3"/>
      <c r="L3" s="207" t="s">
        <v>1</v>
      </c>
      <c r="M3" s="207"/>
      <c r="N3" s="207"/>
      <c r="O3" s="207"/>
      <c r="P3" s="207"/>
      <c r="Q3" s="207"/>
      <c r="R3" s="4"/>
      <c r="S3" s="5"/>
      <c r="T3" s="212" t="s">
        <v>4</v>
      </c>
      <c r="U3" s="212"/>
      <c r="V3" s="212"/>
      <c r="W3" s="212"/>
      <c r="X3" s="212"/>
      <c r="Y3" s="212"/>
      <c r="Z3" s="212"/>
      <c r="AA3" s="212"/>
      <c r="AB3" s="212"/>
      <c r="AC3" s="212"/>
      <c r="AD3" s="212"/>
      <c r="AE3" s="212"/>
      <c r="AF3" s="212"/>
      <c r="AG3" s="212"/>
      <c r="AH3" s="212"/>
      <c r="AI3" s="212"/>
      <c r="AJ3" s="212"/>
      <c r="AK3" s="6"/>
      <c r="AL3" s="6"/>
      <c r="AM3" s="212" t="s">
        <v>6</v>
      </c>
      <c r="AN3" s="212"/>
      <c r="AO3" s="212"/>
      <c r="AP3" s="212"/>
      <c r="AQ3" s="212"/>
      <c r="AR3" s="212"/>
      <c r="AS3" s="212"/>
      <c r="AT3" s="212"/>
      <c r="AU3" s="212"/>
      <c r="AV3" s="212"/>
      <c r="AW3" s="212"/>
      <c r="AX3" s="212"/>
      <c r="AY3" s="212"/>
      <c r="AZ3" s="212"/>
      <c r="BA3" s="212"/>
      <c r="BB3" s="212"/>
      <c r="BC3" s="212"/>
      <c r="BD3" s="212"/>
      <c r="BE3" s="7"/>
      <c r="BH3" s="1" t="s">
        <v>28</v>
      </c>
      <c r="CM3" s="8"/>
      <c r="CN3" s="9"/>
      <c r="CO3" s="216" t="s">
        <v>22</v>
      </c>
      <c r="CP3" s="216"/>
      <c r="CQ3" s="216"/>
      <c r="CR3" s="216"/>
      <c r="CS3" s="216"/>
      <c r="CT3" s="216"/>
      <c r="CU3" s="216"/>
      <c r="CV3" s="216"/>
      <c r="CW3" s="216"/>
      <c r="CX3" s="216"/>
      <c r="CY3" s="216"/>
      <c r="CZ3" s="216"/>
      <c r="DA3" s="216"/>
      <c r="DB3" s="216"/>
      <c r="DC3" s="216"/>
      <c r="DD3" s="216"/>
      <c r="DE3" s="216"/>
      <c r="DF3" s="216"/>
      <c r="DG3" s="216"/>
      <c r="DH3" s="9"/>
      <c r="DI3" s="9"/>
      <c r="DJ3" s="10"/>
      <c r="DO3" s="195"/>
      <c r="DP3" s="195"/>
      <c r="DQ3" s="195"/>
    </row>
    <row r="4" spans="2:121" ht="13.9" customHeight="1">
      <c r="C4" s="11"/>
      <c r="D4" s="349">
        <v>5612349</v>
      </c>
      <c r="E4" s="349"/>
      <c r="F4" s="349"/>
      <c r="G4" s="349"/>
      <c r="H4" s="349"/>
      <c r="I4" s="349"/>
      <c r="J4" s="12"/>
      <c r="K4" s="11"/>
      <c r="L4" s="350">
        <v>554444</v>
      </c>
      <c r="M4" s="350"/>
      <c r="N4" s="350"/>
      <c r="O4" s="350"/>
      <c r="P4" s="350"/>
      <c r="Q4" s="350"/>
      <c r="R4" s="12"/>
      <c r="S4" s="13"/>
      <c r="T4" s="342" t="s">
        <v>389</v>
      </c>
      <c r="U4" s="342"/>
      <c r="V4" s="342"/>
      <c r="W4" s="342"/>
      <c r="X4" s="342"/>
      <c r="Y4" s="342"/>
      <c r="Z4" s="342"/>
      <c r="AA4" s="342"/>
      <c r="AB4" s="342"/>
      <c r="AC4" s="342"/>
      <c r="AD4" s="342"/>
      <c r="AE4" s="342"/>
      <c r="AF4" s="342"/>
      <c r="AG4" s="342"/>
      <c r="AH4" s="342"/>
      <c r="AI4" s="342"/>
      <c r="AJ4" s="342"/>
      <c r="AK4" s="14"/>
      <c r="AL4" s="14"/>
      <c r="AM4" s="351">
        <v>23528</v>
      </c>
      <c r="AN4" s="351"/>
      <c r="AO4" s="351"/>
      <c r="AP4" s="351"/>
      <c r="AQ4" s="351"/>
      <c r="AR4" s="351"/>
      <c r="AS4" s="351"/>
      <c r="AT4" s="351"/>
      <c r="AU4" s="351"/>
      <c r="AV4" s="351"/>
      <c r="AW4" s="351"/>
      <c r="AX4" s="352">
        <f>DATEDIF(AM4,N16,"y")</f>
        <v>61</v>
      </c>
      <c r="AY4" s="352"/>
      <c r="AZ4" s="352"/>
      <c r="BA4" s="352"/>
      <c r="BB4" s="352"/>
      <c r="BC4" s="352"/>
      <c r="BD4" s="352"/>
      <c r="BE4" s="12"/>
      <c r="BG4" s="226" t="s">
        <v>145</v>
      </c>
      <c r="BH4" s="238" t="s">
        <v>14</v>
      </c>
      <c r="BI4" s="239"/>
      <c r="BJ4" s="240"/>
      <c r="BK4" s="236" t="s">
        <v>15</v>
      </c>
      <c r="BL4" s="201"/>
      <c r="BM4" s="201"/>
      <c r="BN4" s="201"/>
      <c r="BO4" s="201"/>
      <c r="BP4" s="201"/>
      <c r="BQ4" s="201"/>
      <c r="BR4" s="6"/>
      <c r="BS4" s="348">
        <f>IF(N14&gt;BS6,"",N14)</f>
        <v>33329</v>
      </c>
      <c r="BT4" s="348"/>
      <c r="BU4" s="348"/>
      <c r="BV4" s="348"/>
      <c r="BW4" s="348"/>
      <c r="BX4" s="348"/>
      <c r="BY4" s="348"/>
      <c r="BZ4" s="348"/>
      <c r="CA4" s="348"/>
      <c r="CB4" s="348"/>
      <c r="CC4" s="348"/>
      <c r="CD4" s="348"/>
      <c r="CE4" s="6"/>
      <c r="CF4" s="6"/>
      <c r="CG4" s="6"/>
      <c r="CH4" s="6"/>
      <c r="CI4" s="6"/>
      <c r="CJ4" s="198" t="s">
        <v>80</v>
      </c>
      <c r="CK4" s="247"/>
      <c r="CL4" s="7"/>
      <c r="CM4" s="344" t="str">
        <f>IF(CP4="","",AH14)</f>
        <v>育休</v>
      </c>
      <c r="CN4" s="345"/>
      <c r="CO4" s="345"/>
      <c r="CP4" s="334">
        <f>IF(AK14&lt;$BS$6,IF(AK14="","",AK14),"")</f>
        <v>32762</v>
      </c>
      <c r="CQ4" s="334"/>
      <c r="CR4" s="334"/>
      <c r="CS4" s="334"/>
      <c r="CT4" s="334"/>
      <c r="CU4" s="334"/>
      <c r="CV4" s="334"/>
      <c r="CW4" s="198" t="s">
        <v>81</v>
      </c>
      <c r="CX4" s="198"/>
      <c r="CY4" s="201"/>
      <c r="CZ4" s="201"/>
      <c r="DA4" s="334">
        <f>IF(CP4="","",IF(AV14&gt;$BS$6,BS6,AV14))</f>
        <v>32873</v>
      </c>
      <c r="DB4" s="334"/>
      <c r="DC4" s="334"/>
      <c r="DD4" s="334"/>
      <c r="DE4" s="334"/>
      <c r="DF4" s="334"/>
      <c r="DG4" s="198" t="s">
        <v>82</v>
      </c>
      <c r="DH4" s="198"/>
      <c r="DI4" s="326">
        <f>IFERROR(DATEDIF(IF(CP4=EOMONTH(CP4,-1)+1,CP4,EOMONTH(CP4,0)+1),IF(DA4=EOMONTH(DA4,0),DA4+1,EOMONTH(DA4,-1)+1),"M"),0)</f>
        <v>3</v>
      </c>
      <c r="DJ4" s="327"/>
      <c r="DO4" s="195"/>
      <c r="DP4" s="195"/>
      <c r="DQ4" s="195"/>
    </row>
    <row r="5" spans="2:121" ht="13.9" customHeight="1">
      <c r="C5" s="5"/>
      <c r="D5" s="212" t="s">
        <v>134</v>
      </c>
      <c r="E5" s="212"/>
      <c r="F5" s="212"/>
      <c r="G5" s="212"/>
      <c r="H5" s="212"/>
      <c r="I5" s="212"/>
      <c r="J5" s="212"/>
      <c r="K5" s="212"/>
      <c r="L5" s="212"/>
      <c r="M5" s="212"/>
      <c r="N5" s="212"/>
      <c r="O5" s="212"/>
      <c r="P5" s="212"/>
      <c r="Q5" s="212"/>
      <c r="R5" s="212"/>
      <c r="S5" s="212"/>
      <c r="T5" s="212"/>
      <c r="U5" s="212"/>
      <c r="V5" s="212"/>
      <c r="W5" s="212"/>
      <c r="X5" s="212"/>
      <c r="Y5" s="212"/>
      <c r="Z5" s="212"/>
      <c r="AA5" s="7"/>
      <c r="AB5" s="5"/>
      <c r="AC5" s="212" t="s">
        <v>8</v>
      </c>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6"/>
      <c r="BE5" s="7"/>
      <c r="BG5" s="226"/>
      <c r="BH5" s="241"/>
      <c r="BI5" s="242"/>
      <c r="BJ5" s="243"/>
      <c r="BK5" s="17"/>
      <c r="CE5" s="1" t="s">
        <v>83</v>
      </c>
      <c r="CF5" s="337">
        <f>ROUNDDOWN(DATEDIF(EOMONTH(BS4,-1),EOMONTH(BS6,0)+1,"m")/12,0)</f>
        <v>15</v>
      </c>
      <c r="CG5" s="337"/>
      <c r="CH5" s="2" t="s">
        <v>18</v>
      </c>
      <c r="CI5" s="338">
        <f>DATEDIF(EOMONTH(BS4,-1),EOMONTH(BS6,0)+1,"m")-CF5*12</f>
        <v>0</v>
      </c>
      <c r="CJ5" s="338"/>
      <c r="CK5" s="2" t="s">
        <v>19</v>
      </c>
      <c r="CL5" s="18"/>
      <c r="CM5" s="13"/>
      <c r="CN5" s="203" t="s">
        <v>135</v>
      </c>
      <c r="CO5" s="203"/>
      <c r="CP5" s="203"/>
      <c r="CQ5" s="203"/>
      <c r="CR5" s="203"/>
      <c r="CS5" s="323">
        <f>IF(CM4="","",ROUNDDOWN(DI4/12,0))</f>
        <v>0</v>
      </c>
      <c r="CT5" s="323"/>
      <c r="CU5" s="15" t="s">
        <v>18</v>
      </c>
      <c r="CV5" s="324">
        <f>IF(CM4="","",DI4-CS5*12)</f>
        <v>3</v>
      </c>
      <c r="CW5" s="324"/>
      <c r="CX5" s="15" t="s">
        <v>19</v>
      </c>
      <c r="CY5" s="14"/>
      <c r="CZ5" s="203" t="s">
        <v>57</v>
      </c>
      <c r="DA5" s="203"/>
      <c r="DB5" s="203"/>
      <c r="DC5" s="69">
        <f>IFERROR(VLOOKUP(CM4,各種リスト!$M$2:$O$5,2,FALSE),"")</f>
        <v>1</v>
      </c>
      <c r="DD5" s="20" t="s">
        <v>86</v>
      </c>
      <c r="DE5" s="69">
        <f>IFERROR(VLOOKUP(CM4,各種リスト!$M$2:$O$5,3,FALSE),"")</f>
        <v>2</v>
      </c>
      <c r="DF5" s="14"/>
      <c r="DG5" s="320">
        <f>IFERROR((CS5*12+CV5)*DC5/DE5,0)</f>
        <v>1.5</v>
      </c>
      <c r="DH5" s="320"/>
      <c r="DI5" s="320"/>
      <c r="DJ5" s="321"/>
      <c r="DO5" s="195"/>
      <c r="DP5" s="195"/>
      <c r="DQ5" s="195"/>
    </row>
    <row r="6" spans="2:121" ht="13.9" customHeight="1">
      <c r="C6" s="13"/>
      <c r="D6" s="342" t="s">
        <v>198</v>
      </c>
      <c r="E6" s="342"/>
      <c r="F6" s="342"/>
      <c r="G6" s="342"/>
      <c r="H6" s="342"/>
      <c r="I6" s="342"/>
      <c r="J6" s="342"/>
      <c r="K6" s="342"/>
      <c r="L6" s="342"/>
      <c r="M6" s="342"/>
      <c r="N6" s="342"/>
      <c r="O6" s="342"/>
      <c r="P6" s="342"/>
      <c r="Q6" s="342"/>
      <c r="R6" s="342"/>
      <c r="S6" s="342"/>
      <c r="T6" s="342"/>
      <c r="U6" s="342"/>
      <c r="V6" s="342"/>
      <c r="W6" s="342"/>
      <c r="X6" s="342"/>
      <c r="Y6" s="342"/>
      <c r="Z6" s="342"/>
      <c r="AA6" s="12"/>
      <c r="AB6" s="13"/>
      <c r="AC6" s="342" t="s">
        <v>199</v>
      </c>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14"/>
      <c r="BE6" s="12"/>
      <c r="BG6" s="226"/>
      <c r="BH6" s="241"/>
      <c r="BI6" s="242"/>
      <c r="BJ6" s="243"/>
      <c r="BK6" s="219" t="s">
        <v>136</v>
      </c>
      <c r="BL6" s="203"/>
      <c r="BM6" s="203"/>
      <c r="BN6" s="203"/>
      <c r="BO6" s="203"/>
      <c r="BP6" s="203"/>
      <c r="BQ6" s="203"/>
      <c r="BS6" s="288">
        <v>38807</v>
      </c>
      <c r="BT6" s="288"/>
      <c r="BU6" s="288"/>
      <c r="BV6" s="288"/>
      <c r="BW6" s="288"/>
      <c r="BX6" s="288"/>
      <c r="BY6" s="288"/>
      <c r="BZ6" s="288"/>
      <c r="CA6" s="288"/>
      <c r="CB6" s="288"/>
      <c r="CC6" s="288"/>
      <c r="CD6" s="288"/>
      <c r="CL6" s="18"/>
      <c r="CM6" s="344" t="str">
        <f>IF(CP6="","",AH16)</f>
        <v>専従</v>
      </c>
      <c r="CN6" s="345"/>
      <c r="CO6" s="345"/>
      <c r="CP6" s="334">
        <f>IF(AK16&lt;$BS$6,IF(AK16="","",AK16),"")</f>
        <v>36982</v>
      </c>
      <c r="CQ6" s="334"/>
      <c r="CR6" s="334"/>
      <c r="CS6" s="334"/>
      <c r="CT6" s="334"/>
      <c r="CU6" s="334"/>
      <c r="CV6" s="334"/>
      <c r="CW6" s="198" t="s">
        <v>81</v>
      </c>
      <c r="CX6" s="198"/>
      <c r="CY6" s="201"/>
      <c r="CZ6" s="201"/>
      <c r="DA6" s="334">
        <f>IF(CP6="","",IF(AV16&gt;$BS$6,BS8,AV16))</f>
        <v>37346</v>
      </c>
      <c r="DB6" s="334"/>
      <c r="DC6" s="334"/>
      <c r="DD6" s="334"/>
      <c r="DE6" s="334"/>
      <c r="DF6" s="334"/>
      <c r="DG6" s="198" t="s">
        <v>82</v>
      </c>
      <c r="DH6" s="198"/>
      <c r="DI6" s="326">
        <f>IFERROR(DATEDIF(IF(CP6=EOMONTH(CP6,-1)+1,CP6,EOMONTH(CP6,0)+1),IF(DA6=EOMONTH(DA6,0),DA6+1,EOMONTH(DA6,-1)+1),"M"),0)</f>
        <v>12</v>
      </c>
      <c r="DJ6" s="327"/>
    </row>
    <row r="7" spans="2:121" ht="13.9" customHeight="1">
      <c r="BG7" s="226"/>
      <c r="BH7" s="241"/>
      <c r="BI7" s="242"/>
      <c r="BJ7" s="243"/>
      <c r="BK7" s="45" t="s">
        <v>146</v>
      </c>
      <c r="BL7" s="220" t="s">
        <v>48</v>
      </c>
      <c r="BM7" s="220"/>
      <c r="BN7" s="220"/>
      <c r="BO7" s="220"/>
      <c r="BP7" s="220"/>
      <c r="BQ7" s="220"/>
      <c r="BR7" s="220"/>
      <c r="BS7" s="220"/>
      <c r="BT7" s="220"/>
      <c r="BU7" s="220"/>
      <c r="BV7" s="220"/>
      <c r="BW7" s="220"/>
      <c r="BX7" s="220"/>
      <c r="BY7" s="220"/>
      <c r="BZ7" s="220"/>
      <c r="CA7" s="220"/>
      <c r="CB7" s="220"/>
      <c r="CC7" s="330">
        <f>ROUNDDOWN((DG5+DG7+DG9+DG11+DG13)/12,0)</f>
        <v>1</v>
      </c>
      <c r="CD7" s="330"/>
      <c r="CE7" s="330"/>
      <c r="CF7" s="22" t="s">
        <v>18</v>
      </c>
      <c r="CG7" s="331">
        <f>(DG5+DG7+DG9+DG11+DG13)-CC7*12</f>
        <v>1.5</v>
      </c>
      <c r="CH7" s="331"/>
      <c r="CI7" s="331"/>
      <c r="CJ7" s="331"/>
      <c r="CK7" s="22" t="s">
        <v>19</v>
      </c>
      <c r="CL7" s="10"/>
      <c r="CM7" s="13"/>
      <c r="CN7" s="203" t="s">
        <v>139</v>
      </c>
      <c r="CO7" s="203"/>
      <c r="CP7" s="203"/>
      <c r="CQ7" s="203"/>
      <c r="CR7" s="203"/>
      <c r="CS7" s="323">
        <f>IF(CM6="","",ROUNDDOWN(DI6/12,0))</f>
        <v>1</v>
      </c>
      <c r="CT7" s="323"/>
      <c r="CU7" s="15" t="s">
        <v>18</v>
      </c>
      <c r="CV7" s="324">
        <f>IF(CM6="","",DI6-CS7*12)</f>
        <v>0</v>
      </c>
      <c r="CW7" s="324"/>
      <c r="CX7" s="15" t="s">
        <v>19</v>
      </c>
      <c r="CY7" s="14"/>
      <c r="CZ7" s="203" t="s">
        <v>57</v>
      </c>
      <c r="DA7" s="203"/>
      <c r="DB7" s="203"/>
      <c r="DC7" s="69">
        <f>IFERROR(VLOOKUP(CM6,各種リスト!$M$2:$O$5,2,FALSE),"")</f>
        <v>2</v>
      </c>
      <c r="DD7" s="20" t="s">
        <v>86</v>
      </c>
      <c r="DE7" s="69">
        <f>IFERROR(VLOOKUP(CM6,各種リスト!$M$2:$O$5,3,FALSE),"")</f>
        <v>2</v>
      </c>
      <c r="DF7" s="14"/>
      <c r="DG7" s="320">
        <f>IFERROR((CS7*12+CV7)*DC7/DE7,0)</f>
        <v>12</v>
      </c>
      <c r="DH7" s="320"/>
      <c r="DI7" s="320"/>
      <c r="DJ7" s="321"/>
    </row>
    <row r="8" spans="2:121" ht="13.9" customHeight="1">
      <c r="C8" s="1" t="s">
        <v>2</v>
      </c>
      <c r="BG8" s="226"/>
      <c r="BH8" s="244"/>
      <c r="BI8" s="245"/>
      <c r="BJ8" s="246"/>
      <c r="BK8" s="21"/>
      <c r="BL8" s="220" t="s">
        <v>49</v>
      </c>
      <c r="BM8" s="220"/>
      <c r="BN8" s="220"/>
      <c r="BO8" s="220"/>
      <c r="BP8" s="220"/>
      <c r="BQ8" s="220"/>
      <c r="BR8" s="220"/>
      <c r="BS8" s="220"/>
      <c r="BT8" s="220"/>
      <c r="BU8" s="220"/>
      <c r="BV8" s="220"/>
      <c r="BW8" s="220"/>
      <c r="BX8" s="220"/>
      <c r="BY8" s="220"/>
      <c r="BZ8" s="220"/>
      <c r="CA8" s="220"/>
      <c r="CB8" s="220"/>
      <c r="CC8" s="330">
        <f>ROUNDDOWN((CF5*12+CI5-CC7*12-CG7)/12,0)</f>
        <v>13</v>
      </c>
      <c r="CD8" s="330"/>
      <c r="CE8" s="330"/>
      <c r="CF8" s="22" t="s">
        <v>18</v>
      </c>
      <c r="CG8" s="331">
        <f>(CF5*12+CI5-CC7*12-CG7)-CC8*12</f>
        <v>10.5</v>
      </c>
      <c r="CH8" s="331"/>
      <c r="CI8" s="331"/>
      <c r="CJ8" s="331"/>
      <c r="CK8" s="22" t="s">
        <v>19</v>
      </c>
      <c r="CL8" s="9"/>
      <c r="CM8" s="344" t="str">
        <f>IF(CP8="","",AH18)</f>
        <v/>
      </c>
      <c r="CN8" s="345"/>
      <c r="CO8" s="345"/>
      <c r="CP8" s="334" t="str">
        <f>IF(AK18&lt;$BS$6,IF(AK18="","",AK18),"")</f>
        <v/>
      </c>
      <c r="CQ8" s="334"/>
      <c r="CR8" s="334"/>
      <c r="CS8" s="334"/>
      <c r="CT8" s="334"/>
      <c r="CU8" s="334"/>
      <c r="CV8" s="334"/>
      <c r="CW8" s="198" t="s">
        <v>81</v>
      </c>
      <c r="CX8" s="198"/>
      <c r="CY8" s="201"/>
      <c r="CZ8" s="201"/>
      <c r="DA8" s="334" t="str">
        <f>IF(CP8="","",IF(AV18&gt;$BS$6,BS10,AV18))</f>
        <v/>
      </c>
      <c r="DB8" s="334"/>
      <c r="DC8" s="334"/>
      <c r="DD8" s="334"/>
      <c r="DE8" s="334"/>
      <c r="DF8" s="334"/>
      <c r="DG8" s="198" t="s">
        <v>82</v>
      </c>
      <c r="DH8" s="198"/>
      <c r="DI8" s="326">
        <f>IFERROR(DATEDIF(IF(CP8=EOMONTH(CP8,-1)+1,CP8,EOMONTH(CP8,0)+1),IF(DA8=EOMONTH(DA8,0),DA8+1,EOMONTH(DA8,-1)+1),"M"),0)</f>
        <v>0</v>
      </c>
      <c r="DJ8" s="327"/>
    </row>
    <row r="9" spans="2:121" ht="13.9" customHeight="1">
      <c r="B9" s="226" t="s">
        <v>127</v>
      </c>
      <c r="C9" s="3"/>
      <c r="D9" s="207" t="s">
        <v>3</v>
      </c>
      <c r="E9" s="207"/>
      <c r="F9" s="207"/>
      <c r="G9" s="207"/>
      <c r="H9" s="207"/>
      <c r="I9" s="207"/>
      <c r="J9" s="4"/>
      <c r="K9" s="5"/>
      <c r="L9" s="322">
        <f>AU9+V10</f>
        <v>297648</v>
      </c>
      <c r="M9" s="322"/>
      <c r="N9" s="322"/>
      <c r="O9" s="322"/>
      <c r="P9" s="322"/>
      <c r="Q9" s="322"/>
      <c r="R9" s="322"/>
      <c r="S9" s="322"/>
      <c r="T9" s="322"/>
      <c r="U9" s="16" t="s">
        <v>42</v>
      </c>
      <c r="V9" s="6" t="s">
        <v>93</v>
      </c>
      <c r="W9" s="317" t="s">
        <v>169</v>
      </c>
      <c r="X9" s="317"/>
      <c r="Y9" s="317"/>
      <c r="Z9" s="317"/>
      <c r="AA9" s="317"/>
      <c r="AB9" s="317"/>
      <c r="AC9" s="317"/>
      <c r="AD9" s="317"/>
      <c r="AE9" s="317"/>
      <c r="AF9" s="317"/>
      <c r="AG9" s="318" t="s">
        <v>192</v>
      </c>
      <c r="AH9" s="319"/>
      <c r="AI9" s="319"/>
      <c r="AJ9" s="319"/>
      <c r="AK9" s="319"/>
      <c r="AL9" s="319"/>
      <c r="AM9" s="198" t="s">
        <v>43</v>
      </c>
      <c r="AN9" s="198"/>
      <c r="AO9" s="318" t="s">
        <v>409</v>
      </c>
      <c r="AP9" s="318"/>
      <c r="AQ9" s="318"/>
      <c r="AR9" s="318"/>
      <c r="AS9" s="198" t="s">
        <v>44</v>
      </c>
      <c r="AT9" s="198"/>
      <c r="AU9" s="360">
        <v>286200</v>
      </c>
      <c r="AV9" s="360"/>
      <c r="AW9" s="360"/>
      <c r="AX9" s="360"/>
      <c r="AY9" s="360"/>
      <c r="AZ9" s="360"/>
      <c r="BA9" s="360"/>
      <c r="BB9" s="360"/>
      <c r="BC9" s="360"/>
      <c r="BD9" s="16" t="s">
        <v>42</v>
      </c>
      <c r="BE9" s="7"/>
      <c r="BG9" s="250" t="s">
        <v>147</v>
      </c>
      <c r="BH9" s="5"/>
      <c r="BI9" s="207" t="s">
        <v>23</v>
      </c>
      <c r="BJ9" s="207"/>
      <c r="BK9" s="207"/>
      <c r="BL9" s="207"/>
      <c r="BM9" s="207"/>
      <c r="BN9" s="207"/>
      <c r="BO9" s="7"/>
      <c r="BP9" s="6"/>
      <c r="BQ9" s="201" t="s">
        <v>24</v>
      </c>
      <c r="BR9" s="201"/>
      <c r="BS9" s="201"/>
      <c r="BT9" s="201"/>
      <c r="BU9" s="201"/>
      <c r="BV9" s="16" t="s">
        <v>25</v>
      </c>
      <c r="BW9" s="329" t="s">
        <v>190</v>
      </c>
      <c r="BX9" s="329"/>
      <c r="BY9" s="329"/>
      <c r="BZ9" s="329"/>
      <c r="CA9" s="329"/>
      <c r="CB9" s="16" t="s">
        <v>26</v>
      </c>
      <c r="CC9" s="6"/>
      <c r="CD9" s="6"/>
      <c r="CE9" s="6"/>
      <c r="CF9" s="6"/>
      <c r="CG9" s="6"/>
      <c r="CH9" s="6"/>
      <c r="CI9" s="6"/>
      <c r="CJ9" s="6"/>
      <c r="CK9" s="6"/>
      <c r="CL9" s="7"/>
      <c r="CM9" s="13"/>
      <c r="CN9" s="203" t="s">
        <v>135</v>
      </c>
      <c r="CO9" s="203"/>
      <c r="CP9" s="203"/>
      <c r="CQ9" s="203"/>
      <c r="CR9" s="203"/>
      <c r="CS9" s="323" t="str">
        <f>IF(CM8="","",ROUNDDOWN(DI8/12,0))</f>
        <v/>
      </c>
      <c r="CT9" s="323"/>
      <c r="CU9" s="15" t="s">
        <v>18</v>
      </c>
      <c r="CV9" s="324" t="str">
        <f>IF(CM8="","",DI8-CS9*12)</f>
        <v/>
      </c>
      <c r="CW9" s="324"/>
      <c r="CX9" s="15" t="s">
        <v>19</v>
      </c>
      <c r="CY9" s="14"/>
      <c r="CZ9" s="203" t="s">
        <v>57</v>
      </c>
      <c r="DA9" s="203"/>
      <c r="DB9" s="203"/>
      <c r="DC9" s="69" t="str">
        <f>IFERROR(VLOOKUP(CM8,各種リスト!$M$2:$O$5,2,FALSE),"")</f>
        <v/>
      </c>
      <c r="DD9" s="20" t="s">
        <v>86</v>
      </c>
      <c r="DE9" s="69" t="str">
        <f>IFERROR(VLOOKUP(CM8,各種リスト!$M$2:$O$5,3,FALSE),"")</f>
        <v/>
      </c>
      <c r="DF9" s="14"/>
      <c r="DG9" s="320">
        <f>IFERROR((CS9*12+CV9)*DC9/DE9,0)</f>
        <v>0</v>
      </c>
      <c r="DH9" s="320"/>
      <c r="DI9" s="320"/>
      <c r="DJ9" s="321"/>
    </row>
    <row r="10" spans="2:121" ht="13.9" customHeight="1">
      <c r="B10" s="226"/>
      <c r="C10" s="11"/>
      <c r="D10" s="224" t="s">
        <v>10</v>
      </c>
      <c r="E10" s="224"/>
      <c r="F10" s="224"/>
      <c r="G10" s="224"/>
      <c r="H10" s="224"/>
      <c r="I10" s="224"/>
      <c r="J10" s="12"/>
      <c r="K10" s="13"/>
      <c r="L10" s="14"/>
      <c r="M10" s="14"/>
      <c r="N10" s="14"/>
      <c r="O10" s="14"/>
      <c r="P10" s="203" t="s">
        <v>45</v>
      </c>
      <c r="Q10" s="203"/>
      <c r="R10" s="203"/>
      <c r="S10" s="203"/>
      <c r="T10" s="203"/>
      <c r="U10" s="203"/>
      <c r="V10" s="361">
        <v>11448</v>
      </c>
      <c r="W10" s="361"/>
      <c r="X10" s="361"/>
      <c r="Y10" s="361"/>
      <c r="Z10" s="361"/>
      <c r="AA10" s="361"/>
      <c r="AB10" s="361"/>
      <c r="AC10" s="15" t="s">
        <v>42</v>
      </c>
      <c r="AD10" s="15"/>
      <c r="AE10" s="14"/>
      <c r="AF10" s="203"/>
      <c r="AG10" s="203"/>
      <c r="AH10" s="203"/>
      <c r="AI10" s="203"/>
      <c r="AJ10" s="203"/>
      <c r="AK10" s="203"/>
      <c r="AL10" s="200"/>
      <c r="AM10" s="200"/>
      <c r="AN10" s="200"/>
      <c r="AO10" s="200"/>
      <c r="AP10" s="200"/>
      <c r="AQ10" s="200"/>
      <c r="AR10" s="200"/>
      <c r="AS10" s="15"/>
      <c r="AT10" s="14" t="s">
        <v>96</v>
      </c>
      <c r="AU10" s="14"/>
      <c r="AV10" s="359" t="s">
        <v>418</v>
      </c>
      <c r="AW10" s="359"/>
      <c r="AX10" s="359"/>
      <c r="AY10" s="359"/>
      <c r="AZ10" s="359"/>
      <c r="BA10" s="359"/>
      <c r="BB10" s="206" t="s">
        <v>47</v>
      </c>
      <c r="BC10" s="206"/>
      <c r="BD10" s="14" t="s">
        <v>98</v>
      </c>
      <c r="BE10" s="12"/>
      <c r="BG10" s="250"/>
      <c r="BH10" s="23"/>
      <c r="BI10" s="218"/>
      <c r="BJ10" s="218"/>
      <c r="BK10" s="218"/>
      <c r="BL10" s="218"/>
      <c r="BM10" s="218"/>
      <c r="BN10" s="218"/>
      <c r="BO10" s="18"/>
      <c r="BQ10" s="222" t="s">
        <v>13</v>
      </c>
      <c r="BR10" s="222"/>
      <c r="BS10" s="222"/>
      <c r="BT10" s="222"/>
      <c r="BU10" s="222"/>
      <c r="BV10" s="346">
        <f>CC8</f>
        <v>13</v>
      </c>
      <c r="BW10" s="346"/>
      <c r="BX10" s="346"/>
      <c r="BY10" s="346"/>
      <c r="BZ10" s="346"/>
      <c r="CA10" s="223" t="s">
        <v>18</v>
      </c>
      <c r="CB10" s="223"/>
      <c r="CC10" s="227" t="s">
        <v>27</v>
      </c>
      <c r="CD10" s="227"/>
      <c r="CE10" s="227"/>
      <c r="CF10" s="227"/>
      <c r="CG10" s="227"/>
      <c r="CH10" s="227"/>
      <c r="CI10" s="227"/>
      <c r="CJ10" s="227"/>
      <c r="CK10" s="227"/>
      <c r="CL10" s="228"/>
      <c r="CM10" s="344" t="str">
        <f>IF(CP10="","",AH20)</f>
        <v/>
      </c>
      <c r="CN10" s="345"/>
      <c r="CO10" s="345"/>
      <c r="CP10" s="334" t="str">
        <f>IF(AK20&lt;$BS$6,IF(AK20="","",AK20),"")</f>
        <v/>
      </c>
      <c r="CQ10" s="334"/>
      <c r="CR10" s="334"/>
      <c r="CS10" s="334"/>
      <c r="CT10" s="334"/>
      <c r="CU10" s="334"/>
      <c r="CV10" s="334"/>
      <c r="CW10" s="198" t="s">
        <v>81</v>
      </c>
      <c r="CX10" s="198"/>
      <c r="CY10" s="201"/>
      <c r="CZ10" s="201"/>
      <c r="DA10" s="334" t="str">
        <f>IF(CP10="","",IF(AV20&gt;$BS$6,BS12,AV20))</f>
        <v/>
      </c>
      <c r="DB10" s="334"/>
      <c r="DC10" s="334"/>
      <c r="DD10" s="334"/>
      <c r="DE10" s="334"/>
      <c r="DF10" s="334"/>
      <c r="DG10" s="198" t="s">
        <v>82</v>
      </c>
      <c r="DH10" s="198"/>
      <c r="DI10" s="326">
        <f>IFERROR(DATEDIF(IF(CP10=EOMONTH(CP10,-1)+1,CP10,EOMONTH(CP10,0)+1),IF(DA10=EOMONTH(DA10,0),DA10+1,EOMONTH(DA10,-1)+1),"M"),0)</f>
        <v>0</v>
      </c>
      <c r="DJ10" s="327"/>
    </row>
    <row r="11" spans="2:121" ht="13.9" customHeight="1">
      <c r="B11" s="226" t="s">
        <v>128</v>
      </c>
      <c r="C11" s="3"/>
      <c r="D11" s="207" t="s">
        <v>11</v>
      </c>
      <c r="E11" s="207"/>
      <c r="F11" s="207"/>
      <c r="G11" s="207"/>
      <c r="H11" s="207"/>
      <c r="I11" s="207"/>
      <c r="J11" s="4"/>
      <c r="K11" s="5"/>
      <c r="L11" s="51" t="s">
        <v>161</v>
      </c>
      <c r="M11" s="6"/>
      <c r="N11" s="6"/>
      <c r="O11" s="6"/>
      <c r="P11" s="6"/>
      <c r="Q11" s="6"/>
      <c r="R11" s="6"/>
      <c r="S11" s="6"/>
      <c r="T11" s="6"/>
      <c r="U11" s="51" t="s">
        <v>177</v>
      </c>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7"/>
      <c r="BG11" s="250"/>
      <c r="BH11" s="23"/>
      <c r="BI11" s="218"/>
      <c r="BJ11" s="218"/>
      <c r="BK11" s="218"/>
      <c r="BL11" s="218"/>
      <c r="BM11" s="218"/>
      <c r="BN11" s="218"/>
      <c r="BO11" s="18"/>
      <c r="CL11" s="18"/>
      <c r="CM11" s="13"/>
      <c r="CN11" s="203" t="s">
        <v>135</v>
      </c>
      <c r="CO11" s="203"/>
      <c r="CP11" s="203"/>
      <c r="CQ11" s="203"/>
      <c r="CR11" s="203"/>
      <c r="CS11" s="323" t="str">
        <f>IF(CM10="","",ROUNDDOWN(DI10/12,0))</f>
        <v/>
      </c>
      <c r="CT11" s="323"/>
      <c r="CU11" s="15" t="s">
        <v>18</v>
      </c>
      <c r="CV11" s="324" t="str">
        <f>IF(CM10="","",DI10-CS11*12)</f>
        <v/>
      </c>
      <c r="CW11" s="324"/>
      <c r="CX11" s="15" t="s">
        <v>19</v>
      </c>
      <c r="CY11" s="14"/>
      <c r="CZ11" s="203" t="s">
        <v>57</v>
      </c>
      <c r="DA11" s="203"/>
      <c r="DB11" s="203"/>
      <c r="DC11" s="69" t="str">
        <f>IFERROR(VLOOKUP(CM10,各種リスト!$M$2:$O$5,2,FALSE),"")</f>
        <v/>
      </c>
      <c r="DD11" s="20" t="s">
        <v>86</v>
      </c>
      <c r="DE11" s="69" t="str">
        <f>IFERROR(VLOOKUP(CM10,各種リスト!$M$2:$O$5,3,FALSE),"")</f>
        <v/>
      </c>
      <c r="DF11" s="14"/>
      <c r="DG11" s="320">
        <f>IFERROR((CS11*12+CV11)*DC11/DE11,0)</f>
        <v>0</v>
      </c>
      <c r="DH11" s="320"/>
      <c r="DI11" s="320"/>
      <c r="DJ11" s="321"/>
    </row>
    <row r="12" spans="2:121" ht="13.9" customHeight="1">
      <c r="B12" s="226"/>
      <c r="C12" s="11"/>
      <c r="D12" s="224" t="s">
        <v>10</v>
      </c>
      <c r="E12" s="224"/>
      <c r="F12" s="224"/>
      <c r="G12" s="224"/>
      <c r="H12" s="224"/>
      <c r="I12" s="224"/>
      <c r="J12" s="12"/>
      <c r="K12" s="13"/>
      <c r="L12" s="14"/>
      <c r="M12" s="343">
        <f>L9</f>
        <v>297648</v>
      </c>
      <c r="N12" s="343"/>
      <c r="O12" s="343"/>
      <c r="P12" s="343"/>
      <c r="Q12" s="343"/>
      <c r="R12" s="343"/>
      <c r="S12" s="343"/>
      <c r="T12" s="343"/>
      <c r="U12" s="15" t="s">
        <v>99</v>
      </c>
      <c r="V12" s="14" t="s">
        <v>100</v>
      </c>
      <c r="W12" s="200" t="s">
        <v>101</v>
      </c>
      <c r="X12" s="200"/>
      <c r="Y12" s="200"/>
      <c r="Z12" s="200"/>
      <c r="AA12" s="15" t="s">
        <v>102</v>
      </c>
      <c r="AB12" s="200" t="s">
        <v>103</v>
      </c>
      <c r="AC12" s="200"/>
      <c r="AD12" s="200"/>
      <c r="AE12" s="200"/>
      <c r="AF12" s="200"/>
      <c r="AG12" s="15" t="s">
        <v>99</v>
      </c>
      <c r="AH12" s="14" t="s">
        <v>93</v>
      </c>
      <c r="AI12" s="215" t="s">
        <v>104</v>
      </c>
      <c r="AJ12" s="215"/>
      <c r="AK12" s="206" t="s">
        <v>105</v>
      </c>
      <c r="AL12" s="206"/>
      <c r="AM12" s="340">
        <f>AX4</f>
        <v>61</v>
      </c>
      <c r="AN12" s="340"/>
      <c r="AO12" s="14" t="s">
        <v>107</v>
      </c>
      <c r="AP12" s="14" t="s">
        <v>108</v>
      </c>
      <c r="AQ12" s="15" t="s">
        <v>109</v>
      </c>
      <c r="AR12" s="341">
        <f>IF(N13="勧奨",IF(R19="５",M12*(1+0.02*(60-AM12))*IF(AA15&gt;=25,1,0),0),0)</f>
        <v>0</v>
      </c>
      <c r="AS12" s="341"/>
      <c r="AT12" s="341"/>
      <c r="AU12" s="341"/>
      <c r="AV12" s="341"/>
      <c r="AW12" s="341"/>
      <c r="AX12" s="341"/>
      <c r="AY12" s="341"/>
      <c r="AZ12" s="341"/>
      <c r="BA12" s="341"/>
      <c r="BB12" s="341"/>
      <c r="BC12" s="341"/>
      <c r="BD12" s="15" t="s">
        <v>42</v>
      </c>
      <c r="BE12" s="12"/>
      <c r="BG12" s="250"/>
      <c r="BH12" s="23"/>
      <c r="BI12" s="218"/>
      <c r="BJ12" s="218"/>
      <c r="BK12" s="218"/>
      <c r="BL12" s="218"/>
      <c r="BM12" s="218"/>
      <c r="BN12" s="218"/>
      <c r="BO12" s="18"/>
      <c r="BQ12" s="222" t="s">
        <v>23</v>
      </c>
      <c r="BR12" s="222"/>
      <c r="BS12" s="222"/>
      <c r="BT12" s="222"/>
      <c r="BU12" s="222"/>
      <c r="BV12" s="339">
        <v>21.971250000000001</v>
      </c>
      <c r="BW12" s="339"/>
      <c r="BX12" s="339"/>
      <c r="BY12" s="339"/>
      <c r="BZ12" s="339"/>
      <c r="CA12" s="339"/>
      <c r="CB12" s="339"/>
      <c r="CC12" s="339"/>
      <c r="CJ12" s="223" t="s">
        <v>110</v>
      </c>
      <c r="CK12" s="248"/>
      <c r="CL12" s="18"/>
      <c r="CM12" s="344" t="str">
        <f>IF(CP12="","",AH22)</f>
        <v/>
      </c>
      <c r="CN12" s="345"/>
      <c r="CO12" s="345"/>
      <c r="CP12" s="334" t="str">
        <f>IF(AK22&lt;$BS$6,IF(AK22="","",AK22),"")</f>
        <v/>
      </c>
      <c r="CQ12" s="334"/>
      <c r="CR12" s="334"/>
      <c r="CS12" s="334"/>
      <c r="CT12" s="334"/>
      <c r="CU12" s="334"/>
      <c r="CV12" s="334"/>
      <c r="CW12" s="198" t="s">
        <v>81</v>
      </c>
      <c r="CX12" s="198"/>
      <c r="CY12" s="201"/>
      <c r="CZ12" s="201"/>
      <c r="DA12" s="334" t="str">
        <f>IF(CP12="","",IF(AV22&gt;$BS$6,BS14,AV22))</f>
        <v/>
      </c>
      <c r="DB12" s="334"/>
      <c r="DC12" s="334"/>
      <c r="DD12" s="334"/>
      <c r="DE12" s="334"/>
      <c r="DF12" s="334"/>
      <c r="DG12" s="198" t="s">
        <v>82</v>
      </c>
      <c r="DH12" s="198"/>
      <c r="DI12" s="326">
        <f>IFERROR(DATEDIF(IF(CP12=EOMONTH(CP12,-1)+1,CP12,EOMONTH(CP12,0)+1),IF(DA12=EOMONTH(DA12,0),DA12+1,EOMONTH(DA12,-1)+1),"M"),0)</f>
        <v>0</v>
      </c>
      <c r="DJ12" s="327"/>
    </row>
    <row r="13" spans="2:121" ht="13.9" customHeight="1">
      <c r="C13" s="11"/>
      <c r="D13" s="224" t="s">
        <v>12</v>
      </c>
      <c r="E13" s="224"/>
      <c r="F13" s="224"/>
      <c r="G13" s="224"/>
      <c r="H13" s="224"/>
      <c r="I13" s="224"/>
      <c r="J13" s="12"/>
      <c r="K13" s="8"/>
      <c r="L13" s="9"/>
      <c r="M13" s="9"/>
      <c r="N13" s="347" t="s">
        <v>174</v>
      </c>
      <c r="O13" s="347"/>
      <c r="P13" s="347"/>
      <c r="Q13" s="347"/>
      <c r="R13" s="347"/>
      <c r="S13" s="347"/>
      <c r="T13" s="347"/>
      <c r="U13" s="347"/>
      <c r="V13" s="347"/>
      <c r="W13" s="347"/>
      <c r="X13" s="347"/>
      <c r="Y13" s="347"/>
      <c r="Z13" s="347"/>
      <c r="AA13" s="347"/>
      <c r="AB13" s="347"/>
      <c r="AC13" s="347"/>
      <c r="AD13" s="347"/>
      <c r="AE13" s="347"/>
      <c r="AF13" s="347"/>
      <c r="AG13" s="10"/>
      <c r="AH13" s="8"/>
      <c r="AI13" s="9"/>
      <c r="AJ13" s="216" t="s">
        <v>22</v>
      </c>
      <c r="AK13" s="216"/>
      <c r="AL13" s="216"/>
      <c r="AM13" s="216"/>
      <c r="AN13" s="216"/>
      <c r="AO13" s="216"/>
      <c r="AP13" s="216"/>
      <c r="AQ13" s="216"/>
      <c r="AR13" s="216"/>
      <c r="AS13" s="216"/>
      <c r="AT13" s="216"/>
      <c r="AU13" s="216"/>
      <c r="AV13" s="216"/>
      <c r="AW13" s="216"/>
      <c r="AX13" s="216"/>
      <c r="AY13" s="216"/>
      <c r="AZ13" s="216"/>
      <c r="BA13" s="216"/>
      <c r="BB13" s="216"/>
      <c r="BC13" s="9"/>
      <c r="BD13" s="9"/>
      <c r="BE13" s="10"/>
      <c r="BG13" s="250"/>
      <c r="BH13" s="13"/>
      <c r="BI13" s="237"/>
      <c r="BJ13" s="237"/>
      <c r="BK13" s="237"/>
      <c r="BL13" s="237"/>
      <c r="BM13" s="237"/>
      <c r="BN13" s="237"/>
      <c r="BO13" s="12"/>
      <c r="BP13" s="14"/>
      <c r="BQ13" s="14"/>
      <c r="BR13" s="14"/>
      <c r="BS13" s="14"/>
      <c r="BT13" s="14"/>
      <c r="BU13" s="14"/>
      <c r="BV13" s="14"/>
      <c r="BW13" s="14"/>
      <c r="BX13" s="14"/>
      <c r="BY13" s="14"/>
      <c r="BZ13" s="14"/>
      <c r="CA13" s="14"/>
      <c r="CB13" s="14"/>
      <c r="CC13" s="14"/>
      <c r="CD13" s="14"/>
      <c r="CE13" s="14"/>
      <c r="CF13" s="14"/>
      <c r="CG13" s="14"/>
      <c r="CH13" s="14"/>
      <c r="CI13" s="14"/>
      <c r="CJ13" s="14"/>
      <c r="CK13" s="14"/>
      <c r="CL13" s="12"/>
      <c r="CM13" s="13"/>
      <c r="CN13" s="203" t="s">
        <v>135</v>
      </c>
      <c r="CO13" s="203"/>
      <c r="CP13" s="203"/>
      <c r="CQ13" s="203"/>
      <c r="CR13" s="203"/>
      <c r="CS13" s="323" t="str">
        <f>IF(CM12="","",ROUNDDOWN(DI12/12,0))</f>
        <v/>
      </c>
      <c r="CT13" s="323"/>
      <c r="CU13" s="15" t="s">
        <v>18</v>
      </c>
      <c r="CV13" s="324" t="str">
        <f>IF(CM12="","",DI12-CS13*12)</f>
        <v/>
      </c>
      <c r="CW13" s="324"/>
      <c r="CX13" s="15" t="s">
        <v>19</v>
      </c>
      <c r="CY13" s="14"/>
      <c r="CZ13" s="203" t="s">
        <v>57</v>
      </c>
      <c r="DA13" s="203"/>
      <c r="DB13" s="203"/>
      <c r="DC13" s="69" t="str">
        <f>IFERROR(VLOOKUP(CM12,各種リスト!$M$2:$O$5,2,FALSE),"")</f>
        <v/>
      </c>
      <c r="DD13" s="20" t="s">
        <v>86</v>
      </c>
      <c r="DE13" s="69" t="str">
        <f>IFERROR(VLOOKUP(CM12,各種リスト!$M$2:$O$5,3,FALSE),"")</f>
        <v/>
      </c>
      <c r="DF13" s="14"/>
      <c r="DG13" s="320">
        <f>IFERROR((CS13*12+CV13)*DC13/DE13,0)</f>
        <v>0</v>
      </c>
      <c r="DH13" s="320"/>
      <c r="DI13" s="320"/>
      <c r="DJ13" s="321"/>
    </row>
    <row r="14" spans="2:121" ht="13.9" customHeight="1">
      <c r="B14" s="226" t="s">
        <v>129</v>
      </c>
      <c r="C14" s="238" t="s">
        <v>14</v>
      </c>
      <c r="D14" s="239"/>
      <c r="E14" s="240"/>
      <c r="F14" s="236" t="s">
        <v>15</v>
      </c>
      <c r="G14" s="201"/>
      <c r="H14" s="201"/>
      <c r="I14" s="201"/>
      <c r="J14" s="201"/>
      <c r="K14" s="201"/>
      <c r="L14" s="201"/>
      <c r="M14" s="6"/>
      <c r="N14" s="333">
        <v>33329</v>
      </c>
      <c r="O14" s="333"/>
      <c r="P14" s="333"/>
      <c r="Q14" s="333"/>
      <c r="R14" s="333"/>
      <c r="S14" s="333"/>
      <c r="T14" s="333"/>
      <c r="U14" s="333"/>
      <c r="V14" s="333"/>
      <c r="W14" s="333"/>
      <c r="X14" s="333"/>
      <c r="Y14" s="333"/>
      <c r="Z14" s="6"/>
      <c r="AA14" s="6"/>
      <c r="AB14" s="6"/>
      <c r="AC14" s="6"/>
      <c r="AD14" s="6"/>
      <c r="AE14" s="6"/>
      <c r="AF14" s="16" t="s">
        <v>111</v>
      </c>
      <c r="AG14" s="7"/>
      <c r="AH14" s="289" t="s">
        <v>183</v>
      </c>
      <c r="AI14" s="290"/>
      <c r="AJ14" s="290"/>
      <c r="AK14" s="314">
        <v>32762</v>
      </c>
      <c r="AL14" s="314"/>
      <c r="AM14" s="314"/>
      <c r="AN14" s="314"/>
      <c r="AO14" s="314"/>
      <c r="AP14" s="314"/>
      <c r="AQ14" s="314"/>
      <c r="AR14" s="198" t="s">
        <v>81</v>
      </c>
      <c r="AS14" s="198"/>
      <c r="AT14" s="201"/>
      <c r="AU14" s="201"/>
      <c r="AV14" s="314">
        <v>32873</v>
      </c>
      <c r="AW14" s="314"/>
      <c r="AX14" s="314"/>
      <c r="AY14" s="314"/>
      <c r="AZ14" s="314"/>
      <c r="BA14" s="314"/>
      <c r="BB14" s="198" t="s">
        <v>82</v>
      </c>
      <c r="BC14" s="198"/>
      <c r="BD14" s="326">
        <f>IFERROR(DATEDIF(IF(AK14=EOMONTH(AK14,-1)+1,AK14,EOMONTH(AK14,0)+1),IF(AV14=EOMONTH(AV14,0),AV14+1,EOMONTH(AV14,-1)+1),"M"),0)</f>
        <v>3</v>
      </c>
      <c r="BE14" s="327"/>
      <c r="BG14" s="226" t="s">
        <v>126</v>
      </c>
      <c r="BH14" s="3"/>
      <c r="BI14" s="207" t="s">
        <v>3</v>
      </c>
      <c r="BJ14" s="207"/>
      <c r="BK14" s="207"/>
      <c r="BL14" s="207"/>
      <c r="BM14" s="207"/>
      <c r="BN14" s="207"/>
      <c r="BO14" s="4"/>
      <c r="BP14" s="5"/>
      <c r="BQ14" s="6"/>
      <c r="BR14" s="332">
        <f>CZ14+CL15+DB15</f>
        <v>411944</v>
      </c>
      <c r="BS14" s="332"/>
      <c r="BT14" s="332"/>
      <c r="BU14" s="332"/>
      <c r="BV14" s="332"/>
      <c r="BW14" s="332"/>
      <c r="BX14" s="332"/>
      <c r="BY14" s="332"/>
      <c r="BZ14" s="16" t="s">
        <v>42</v>
      </c>
      <c r="CA14" s="6" t="s">
        <v>93</v>
      </c>
      <c r="CB14" s="317" t="s">
        <v>169</v>
      </c>
      <c r="CC14" s="317"/>
      <c r="CD14" s="317"/>
      <c r="CE14" s="317"/>
      <c r="CF14" s="317"/>
      <c r="CG14" s="317"/>
      <c r="CH14" s="317"/>
      <c r="CI14" s="317"/>
      <c r="CJ14" s="317"/>
      <c r="CK14" s="317"/>
      <c r="CL14" s="318" t="s">
        <v>192</v>
      </c>
      <c r="CM14" s="319"/>
      <c r="CN14" s="319"/>
      <c r="CO14" s="319"/>
      <c r="CP14" s="319"/>
      <c r="CQ14" s="319"/>
      <c r="CR14" s="198" t="s">
        <v>43</v>
      </c>
      <c r="CS14" s="198"/>
      <c r="CT14" s="318" t="s">
        <v>193</v>
      </c>
      <c r="CU14" s="318"/>
      <c r="CV14" s="318"/>
      <c r="CW14" s="318"/>
      <c r="CX14" s="198" t="s">
        <v>44</v>
      </c>
      <c r="CY14" s="198"/>
      <c r="CZ14" s="336">
        <v>396100</v>
      </c>
      <c r="DA14" s="336"/>
      <c r="DB14" s="336"/>
      <c r="DC14" s="336"/>
      <c r="DD14" s="336"/>
      <c r="DE14" s="336"/>
      <c r="DF14" s="336"/>
      <c r="DG14" s="336"/>
      <c r="DH14" s="336"/>
      <c r="DI14" s="16" t="s">
        <v>42</v>
      </c>
      <c r="DJ14" s="7"/>
    </row>
    <row r="15" spans="2:121" ht="13.9" customHeight="1">
      <c r="B15" s="226"/>
      <c r="C15" s="241"/>
      <c r="D15" s="242"/>
      <c r="E15" s="243"/>
      <c r="F15" s="17"/>
      <c r="Z15" s="1" t="s">
        <v>83</v>
      </c>
      <c r="AA15" s="337">
        <f>ROUNDDOWN(DATEDIF(EOMONTH(N14,-1),EOMONTH(N16,0)+1,"m")/12,0)</f>
        <v>35</v>
      </c>
      <c r="AB15" s="337"/>
      <c r="AC15" s="2" t="s">
        <v>18</v>
      </c>
      <c r="AD15" s="338">
        <f>DATEDIF(EOMONTH(N14,-1),EOMONTH(N16,0)+1,"m")-AA15*12</f>
        <v>0</v>
      </c>
      <c r="AE15" s="338"/>
      <c r="AF15" s="2" t="s">
        <v>19</v>
      </c>
      <c r="AG15" s="18"/>
      <c r="AH15" s="13"/>
      <c r="AI15" s="203" t="s">
        <v>135</v>
      </c>
      <c r="AJ15" s="203"/>
      <c r="AK15" s="203"/>
      <c r="AL15" s="203"/>
      <c r="AM15" s="203"/>
      <c r="AN15" s="323">
        <f>IF(AH14="","",ROUNDDOWN(BD14/12,0))</f>
        <v>0</v>
      </c>
      <c r="AO15" s="323"/>
      <c r="AP15" s="15" t="s">
        <v>18</v>
      </c>
      <c r="AQ15" s="324">
        <f>IF(AH14="","",BD14-AN15*12)</f>
        <v>3</v>
      </c>
      <c r="AR15" s="324"/>
      <c r="AS15" s="15" t="s">
        <v>19</v>
      </c>
      <c r="AT15" s="14"/>
      <c r="AU15" s="203" t="s">
        <v>57</v>
      </c>
      <c r="AV15" s="203"/>
      <c r="AW15" s="203"/>
      <c r="AX15" s="69">
        <f>IFERROR(VLOOKUP(AH14,各種リスト!$I$2:$K$7,2,FALSE),"")</f>
        <v>1</v>
      </c>
      <c r="AY15" s="20" t="s">
        <v>86</v>
      </c>
      <c r="AZ15" s="69">
        <f>IFERROR(VLOOKUP(AH14,各種リスト!$I$2:$K$7,3,FALSE),"")</f>
        <v>3</v>
      </c>
      <c r="BA15" s="14"/>
      <c r="BB15" s="320">
        <f>IFERROR((AN15*12+AQ15)*AX15/AZ15,0)</f>
        <v>1</v>
      </c>
      <c r="BC15" s="320"/>
      <c r="BD15" s="320"/>
      <c r="BE15" s="321"/>
      <c r="BG15" s="226"/>
      <c r="BH15" s="11"/>
      <c r="BI15" s="224" t="s">
        <v>10</v>
      </c>
      <c r="BJ15" s="224"/>
      <c r="BK15" s="224"/>
      <c r="BL15" s="224"/>
      <c r="BM15" s="224"/>
      <c r="BN15" s="224"/>
      <c r="BO15" s="12"/>
      <c r="BP15" s="13"/>
      <c r="BQ15" s="14"/>
      <c r="BR15" s="14"/>
      <c r="BS15" s="14"/>
      <c r="BT15" s="14"/>
      <c r="BU15" s="14"/>
      <c r="BV15" s="14"/>
      <c r="BW15" s="14"/>
      <c r="BX15" s="14"/>
      <c r="BY15" s="14"/>
      <c r="BZ15" s="14"/>
      <c r="CA15" s="14"/>
      <c r="CB15" s="14"/>
      <c r="CC15" s="14"/>
      <c r="CD15" s="14"/>
      <c r="CE15" s="14"/>
      <c r="CF15" s="203" t="s">
        <v>45</v>
      </c>
      <c r="CG15" s="203"/>
      <c r="CH15" s="203"/>
      <c r="CI15" s="203"/>
      <c r="CJ15" s="203"/>
      <c r="CK15" s="203"/>
      <c r="CL15" s="335">
        <v>15844</v>
      </c>
      <c r="CM15" s="335"/>
      <c r="CN15" s="335"/>
      <c r="CO15" s="335"/>
      <c r="CP15" s="335"/>
      <c r="CQ15" s="335"/>
      <c r="CR15" s="335"/>
      <c r="CS15" s="15" t="s">
        <v>42</v>
      </c>
      <c r="CT15" s="15"/>
      <c r="CU15" s="14"/>
      <c r="CV15" s="203" t="s">
        <v>46</v>
      </c>
      <c r="CW15" s="203"/>
      <c r="CX15" s="203"/>
      <c r="CY15" s="203"/>
      <c r="CZ15" s="203"/>
      <c r="DA15" s="203"/>
      <c r="DB15" s="335"/>
      <c r="DC15" s="335"/>
      <c r="DD15" s="335"/>
      <c r="DE15" s="335"/>
      <c r="DF15" s="335"/>
      <c r="DG15" s="335"/>
      <c r="DH15" s="335"/>
      <c r="DI15" s="15" t="s">
        <v>42</v>
      </c>
      <c r="DJ15" s="12" t="s">
        <v>107</v>
      </c>
    </row>
    <row r="16" spans="2:121" ht="13.9" customHeight="1">
      <c r="B16" s="226"/>
      <c r="C16" s="241"/>
      <c r="D16" s="242"/>
      <c r="E16" s="243"/>
      <c r="F16" s="219" t="s">
        <v>16</v>
      </c>
      <c r="G16" s="203"/>
      <c r="H16" s="203"/>
      <c r="I16" s="203"/>
      <c r="J16" s="203"/>
      <c r="K16" s="203"/>
      <c r="L16" s="203"/>
      <c r="N16" s="288">
        <v>46112</v>
      </c>
      <c r="O16" s="288"/>
      <c r="P16" s="288"/>
      <c r="Q16" s="288"/>
      <c r="R16" s="288"/>
      <c r="S16" s="288"/>
      <c r="T16" s="288"/>
      <c r="U16" s="288"/>
      <c r="V16" s="288"/>
      <c r="W16" s="288"/>
      <c r="X16" s="288"/>
      <c r="Y16" s="288"/>
      <c r="AG16" s="18"/>
      <c r="AH16" s="289" t="s">
        <v>181</v>
      </c>
      <c r="AI16" s="290"/>
      <c r="AJ16" s="290"/>
      <c r="AK16" s="314">
        <v>36982</v>
      </c>
      <c r="AL16" s="314"/>
      <c r="AM16" s="314"/>
      <c r="AN16" s="314"/>
      <c r="AO16" s="314"/>
      <c r="AP16" s="314"/>
      <c r="AQ16" s="314"/>
      <c r="AR16" s="198" t="s">
        <v>81</v>
      </c>
      <c r="AS16" s="198"/>
      <c r="AT16" s="201"/>
      <c r="AU16" s="201"/>
      <c r="AV16" s="314">
        <v>37346</v>
      </c>
      <c r="AW16" s="314"/>
      <c r="AX16" s="314"/>
      <c r="AY16" s="314"/>
      <c r="AZ16" s="314"/>
      <c r="BA16" s="314"/>
      <c r="BB16" s="198" t="s">
        <v>82</v>
      </c>
      <c r="BC16" s="198"/>
      <c r="BD16" s="326">
        <f>IFERROR(DATEDIF(IF(AK16=EOMONTH(AK16,-1)+1,AK16,EOMONTH(AK16,0)+1),IF(AV16=EOMONTH(AV16,0),AV16+1,EOMONTH(AV16,-1)+1),"M"),0)</f>
        <v>12</v>
      </c>
      <c r="BE16" s="327"/>
      <c r="BG16" s="226"/>
      <c r="BH16" s="3"/>
      <c r="BI16" s="207" t="s">
        <v>11</v>
      </c>
      <c r="BJ16" s="207"/>
      <c r="BK16" s="207"/>
      <c r="BL16" s="207"/>
      <c r="BM16" s="207"/>
      <c r="BN16" s="207"/>
      <c r="BO16" s="4"/>
      <c r="BP16" s="5"/>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70"/>
      <c r="DC16" s="6"/>
      <c r="DD16" s="6"/>
      <c r="DE16" s="6"/>
      <c r="DF16" s="6"/>
      <c r="DG16" s="6"/>
      <c r="DH16" s="6"/>
      <c r="DI16" s="6"/>
      <c r="DJ16" s="7"/>
    </row>
    <row r="17" spans="2:114" ht="13.9" customHeight="1" thickBot="1">
      <c r="B17" s="226"/>
      <c r="C17" s="241"/>
      <c r="D17" s="242"/>
      <c r="E17" s="243"/>
      <c r="F17" s="45" t="s">
        <v>133</v>
      </c>
      <c r="G17" s="220" t="s">
        <v>48</v>
      </c>
      <c r="H17" s="220"/>
      <c r="I17" s="220"/>
      <c r="J17" s="220"/>
      <c r="K17" s="220"/>
      <c r="L17" s="220"/>
      <c r="M17" s="220"/>
      <c r="N17" s="220"/>
      <c r="O17" s="220"/>
      <c r="P17" s="220"/>
      <c r="Q17" s="220"/>
      <c r="R17" s="220"/>
      <c r="S17" s="220"/>
      <c r="T17" s="220"/>
      <c r="U17" s="220"/>
      <c r="V17" s="220"/>
      <c r="W17" s="220"/>
      <c r="X17" s="330">
        <f>ROUNDDOWN((BB15+BB17+BB19+BB21+BB23)/12,0)</f>
        <v>1</v>
      </c>
      <c r="Y17" s="330"/>
      <c r="Z17" s="330"/>
      <c r="AA17" s="22" t="s">
        <v>18</v>
      </c>
      <c r="AB17" s="331">
        <f>(BB15+BB17+BB19+BB21+BB23)-X17*12</f>
        <v>1</v>
      </c>
      <c r="AC17" s="331"/>
      <c r="AD17" s="331"/>
      <c r="AE17" s="331"/>
      <c r="AF17" s="22" t="s">
        <v>19</v>
      </c>
      <c r="AG17" s="10"/>
      <c r="AH17" s="13"/>
      <c r="AI17" s="203" t="s">
        <v>139</v>
      </c>
      <c r="AJ17" s="203"/>
      <c r="AK17" s="203"/>
      <c r="AL17" s="203"/>
      <c r="AM17" s="203"/>
      <c r="AN17" s="323">
        <f>IF(AH16="","",ROUNDDOWN(BD16/12,0))</f>
        <v>1</v>
      </c>
      <c r="AO17" s="323"/>
      <c r="AP17" s="15" t="s">
        <v>18</v>
      </c>
      <c r="AQ17" s="324">
        <f>IF(AH16="","",BD16-AN17*12)</f>
        <v>0</v>
      </c>
      <c r="AR17" s="324"/>
      <c r="AS17" s="15" t="s">
        <v>19</v>
      </c>
      <c r="AT17" s="14"/>
      <c r="AU17" s="203" t="s">
        <v>57</v>
      </c>
      <c r="AV17" s="203"/>
      <c r="AW17" s="203"/>
      <c r="AX17" s="69">
        <f>IFERROR(VLOOKUP(AH16,各種リスト!$I$2:$K$7,2,FALSE),"")</f>
        <v>2</v>
      </c>
      <c r="AY17" s="20" t="s">
        <v>86</v>
      </c>
      <c r="AZ17" s="69">
        <f>IFERROR(VLOOKUP(AH16,各種リスト!$I$2:$K$7,3,FALSE),"")</f>
        <v>2</v>
      </c>
      <c r="BA17" s="14"/>
      <c r="BB17" s="320">
        <f>IFERROR((AN17*12+AQ17)*AX17/AZ17,0)</f>
        <v>12</v>
      </c>
      <c r="BC17" s="320"/>
      <c r="BD17" s="320"/>
      <c r="BE17" s="321"/>
      <c r="BG17" s="226"/>
      <c r="BH17" s="26"/>
      <c r="BI17" s="208" t="s">
        <v>10</v>
      </c>
      <c r="BJ17" s="208"/>
      <c r="BK17" s="208"/>
      <c r="BL17" s="208"/>
      <c r="BM17" s="208"/>
      <c r="BN17" s="208"/>
      <c r="BO17" s="18"/>
      <c r="BP17" s="23"/>
      <c r="BR17" s="204"/>
      <c r="BS17" s="205"/>
      <c r="BT17" s="205"/>
      <c r="BU17" s="205"/>
      <c r="BV17" s="205"/>
      <c r="BW17" s="205"/>
      <c r="BX17" s="205"/>
      <c r="BY17" s="205"/>
      <c r="BZ17" s="2" t="s">
        <v>99</v>
      </c>
      <c r="CA17" s="1" t="s">
        <v>100</v>
      </c>
      <c r="CB17" s="204"/>
      <c r="CC17" s="204"/>
      <c r="CD17" s="204"/>
      <c r="CE17" s="204"/>
      <c r="CF17" s="2" t="s">
        <v>102</v>
      </c>
      <c r="CG17" s="204"/>
      <c r="CH17" s="204"/>
      <c r="CI17" s="204"/>
      <c r="CJ17" s="204"/>
      <c r="CK17" s="204"/>
      <c r="CL17" s="2" t="s">
        <v>99</v>
      </c>
      <c r="CM17" s="1" t="s">
        <v>93</v>
      </c>
      <c r="CN17" s="199"/>
      <c r="CO17" s="199"/>
      <c r="CP17" s="223" t="s">
        <v>105</v>
      </c>
      <c r="CQ17" s="223"/>
      <c r="CR17" s="199"/>
      <c r="CS17" s="199"/>
      <c r="CT17" s="1" t="s">
        <v>107</v>
      </c>
      <c r="CU17" s="1" t="s">
        <v>108</v>
      </c>
      <c r="CV17" s="2" t="s">
        <v>109</v>
      </c>
      <c r="CW17" s="204"/>
      <c r="CX17" s="204"/>
      <c r="CY17" s="204"/>
      <c r="CZ17" s="204"/>
      <c r="DA17" s="204"/>
      <c r="DB17" s="204"/>
      <c r="DC17" s="204"/>
      <c r="DD17" s="204"/>
      <c r="DE17" s="204"/>
      <c r="DF17" s="204"/>
      <c r="DG17" s="204"/>
      <c r="DH17" s="204"/>
      <c r="DI17" s="2" t="s">
        <v>42</v>
      </c>
      <c r="DJ17" s="18"/>
    </row>
    <row r="18" spans="2:114" ht="13.9" customHeight="1" thickTop="1">
      <c r="B18" s="226"/>
      <c r="C18" s="244"/>
      <c r="D18" s="245"/>
      <c r="E18" s="246"/>
      <c r="F18" s="21"/>
      <c r="G18" s="220" t="s">
        <v>49</v>
      </c>
      <c r="H18" s="220"/>
      <c r="I18" s="220"/>
      <c r="J18" s="220"/>
      <c r="K18" s="220"/>
      <c r="L18" s="220"/>
      <c r="M18" s="220"/>
      <c r="N18" s="220"/>
      <c r="O18" s="220"/>
      <c r="P18" s="220"/>
      <c r="Q18" s="220"/>
      <c r="R18" s="220"/>
      <c r="S18" s="220"/>
      <c r="T18" s="220"/>
      <c r="U18" s="220"/>
      <c r="V18" s="220"/>
      <c r="W18" s="220"/>
      <c r="X18" s="330">
        <f>ROUNDDOWN((AA15*12+AD15-X17*12-AB17)/12,0)</f>
        <v>33</v>
      </c>
      <c r="Y18" s="330"/>
      <c r="Z18" s="330"/>
      <c r="AA18" s="22" t="s">
        <v>18</v>
      </c>
      <c r="AB18" s="331">
        <f>(AA15*12+AD15-X17*12-AB17)-X18*12</f>
        <v>11</v>
      </c>
      <c r="AC18" s="331"/>
      <c r="AD18" s="331"/>
      <c r="AE18" s="331"/>
      <c r="AF18" s="22" t="s">
        <v>19</v>
      </c>
      <c r="AG18" s="9"/>
      <c r="AH18" s="289"/>
      <c r="AI18" s="290"/>
      <c r="AJ18" s="290"/>
      <c r="AK18" s="314"/>
      <c r="AL18" s="314"/>
      <c r="AM18" s="314"/>
      <c r="AN18" s="314"/>
      <c r="AO18" s="314"/>
      <c r="AP18" s="314"/>
      <c r="AQ18" s="314"/>
      <c r="AR18" s="198" t="s">
        <v>81</v>
      </c>
      <c r="AS18" s="198"/>
      <c r="AT18" s="201"/>
      <c r="AU18" s="201"/>
      <c r="AV18" s="314"/>
      <c r="AW18" s="314"/>
      <c r="AX18" s="314"/>
      <c r="AY18" s="314"/>
      <c r="AZ18" s="314"/>
      <c r="BA18" s="314"/>
      <c r="BB18" s="198" t="s">
        <v>82</v>
      </c>
      <c r="BC18" s="198"/>
      <c r="BD18" s="326">
        <f>IFERROR(DATEDIF(IF(AK18=EOMONTH(AK18,-1)+1,AK18,EOMONTH(AK18,0)+1),IF(AV18=EOMONTH(AV18,0),AV18+1,EOMONTH(AV18,-1)+1),"M"),0)</f>
        <v>0</v>
      </c>
      <c r="BE18" s="327"/>
      <c r="BH18" s="27"/>
      <c r="BI18" s="217" t="s">
        <v>34</v>
      </c>
      <c r="BJ18" s="217"/>
      <c r="BK18" s="217"/>
      <c r="BL18" s="217"/>
      <c r="BM18" s="217"/>
      <c r="BN18" s="217"/>
      <c r="BO18" s="28"/>
      <c r="BP18" s="29"/>
      <c r="BQ18" s="28" t="s">
        <v>93</v>
      </c>
      <c r="BR18" s="230" t="s">
        <v>60</v>
      </c>
      <c r="BS18" s="230"/>
      <c r="BT18" s="230"/>
      <c r="BU18" s="230"/>
      <c r="BV18" s="230"/>
      <c r="BW18" s="230"/>
      <c r="BX18" s="230"/>
      <c r="BY18" s="230"/>
      <c r="BZ18" s="28" t="s">
        <v>107</v>
      </c>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t="s">
        <v>117</v>
      </c>
      <c r="DJ18" s="30"/>
    </row>
    <row r="19" spans="2:114" ht="13.9" customHeight="1" thickBot="1">
      <c r="B19" s="226" t="s">
        <v>130</v>
      </c>
      <c r="C19" s="5"/>
      <c r="D19" s="207" t="s">
        <v>23</v>
      </c>
      <c r="E19" s="207"/>
      <c r="F19" s="207"/>
      <c r="G19" s="207"/>
      <c r="H19" s="207"/>
      <c r="I19" s="207"/>
      <c r="J19" s="7"/>
      <c r="K19" s="6"/>
      <c r="L19" s="201" t="s">
        <v>24</v>
      </c>
      <c r="M19" s="201"/>
      <c r="N19" s="201"/>
      <c r="O19" s="201"/>
      <c r="P19" s="201"/>
      <c r="Q19" s="16" t="s">
        <v>25</v>
      </c>
      <c r="R19" s="329" t="s">
        <v>178</v>
      </c>
      <c r="S19" s="329"/>
      <c r="T19" s="329"/>
      <c r="U19" s="329"/>
      <c r="V19" s="329"/>
      <c r="W19" s="16" t="s">
        <v>26</v>
      </c>
      <c r="X19" s="6"/>
      <c r="Y19" s="6"/>
      <c r="Z19" s="6"/>
      <c r="AA19" s="6"/>
      <c r="AB19" s="6"/>
      <c r="AC19" s="6"/>
      <c r="AD19" s="6"/>
      <c r="AE19" s="6"/>
      <c r="AF19" s="6"/>
      <c r="AG19" s="7"/>
      <c r="AH19" s="13"/>
      <c r="AI19" s="203" t="s">
        <v>135</v>
      </c>
      <c r="AJ19" s="203"/>
      <c r="AK19" s="203"/>
      <c r="AL19" s="203"/>
      <c r="AM19" s="203"/>
      <c r="AN19" s="323" t="str">
        <f>IF(AH18="","",ROUNDDOWN(BD18/12,0))</f>
        <v/>
      </c>
      <c r="AO19" s="323"/>
      <c r="AP19" s="15" t="s">
        <v>18</v>
      </c>
      <c r="AQ19" s="324" t="str">
        <f>IF(AH18="","",BD18-AN19*12)</f>
        <v/>
      </c>
      <c r="AR19" s="324"/>
      <c r="AS19" s="15" t="s">
        <v>19</v>
      </c>
      <c r="AT19" s="14"/>
      <c r="AU19" s="203" t="s">
        <v>57</v>
      </c>
      <c r="AV19" s="203"/>
      <c r="AW19" s="203"/>
      <c r="AX19" s="69" t="str">
        <f>IFERROR(VLOOKUP(AH18,各種リスト!$I$2:$K$7,2,FALSE),"")</f>
        <v/>
      </c>
      <c r="AY19" s="20" t="s">
        <v>86</v>
      </c>
      <c r="AZ19" s="69" t="str">
        <f>IFERROR(VLOOKUP(AH18,各種リスト!$I$2:$K$7,3,FALSE),"")</f>
        <v/>
      </c>
      <c r="BA19" s="14"/>
      <c r="BB19" s="320">
        <f>IFERROR((AN19*12+AQ19)*AX19/AZ19,0)</f>
        <v>0</v>
      </c>
      <c r="BC19" s="320"/>
      <c r="BD19" s="320"/>
      <c r="BE19" s="321"/>
      <c r="BH19" s="31"/>
      <c r="BI19" s="32"/>
      <c r="BJ19" s="32"/>
      <c r="BK19" s="32"/>
      <c r="BL19" s="32"/>
      <c r="BM19" s="32"/>
      <c r="BN19" s="32"/>
      <c r="BO19" s="32"/>
      <c r="BP19" s="33"/>
      <c r="BQ19" s="306">
        <f>BR14</f>
        <v>411944</v>
      </c>
      <c r="BR19" s="306"/>
      <c r="BS19" s="306"/>
      <c r="BT19" s="306"/>
      <c r="BU19" s="306"/>
      <c r="BV19" s="306"/>
      <c r="BW19" s="306"/>
      <c r="BX19" s="306"/>
      <c r="BY19" s="306"/>
      <c r="BZ19" s="306"/>
      <c r="CA19" s="306"/>
      <c r="CB19" s="34" t="s">
        <v>42</v>
      </c>
      <c r="CC19" s="32"/>
      <c r="CD19" s="32"/>
      <c r="CE19" s="32"/>
      <c r="CF19" s="32"/>
      <c r="CG19" s="32"/>
      <c r="CH19" s="32"/>
      <c r="CI19" s="32" t="s">
        <v>99</v>
      </c>
      <c r="CJ19" s="325">
        <f>BV12</f>
        <v>21.971250000000001</v>
      </c>
      <c r="CK19" s="325"/>
      <c r="CL19" s="325"/>
      <c r="CM19" s="325"/>
      <c r="CN19" s="325"/>
      <c r="CO19" s="325"/>
      <c r="CP19" s="325"/>
      <c r="CQ19" s="325"/>
      <c r="CR19" s="325"/>
      <c r="CS19" s="35" t="s">
        <v>109</v>
      </c>
      <c r="CT19" s="304">
        <f>IFERROR(BQ19*CJ19,0)</f>
        <v>9050924.6100000013</v>
      </c>
      <c r="CU19" s="304"/>
      <c r="CV19" s="304"/>
      <c r="CW19" s="304"/>
      <c r="CX19" s="304"/>
      <c r="CY19" s="304"/>
      <c r="CZ19" s="304"/>
      <c r="DA19" s="304"/>
      <c r="DB19" s="304"/>
      <c r="DC19" s="304"/>
      <c r="DD19" s="304"/>
      <c r="DE19" s="304"/>
      <c r="DF19" s="304"/>
      <c r="DG19" s="304"/>
      <c r="DH19" s="304"/>
      <c r="DI19" s="35" t="s">
        <v>42</v>
      </c>
      <c r="DJ19" s="36"/>
    </row>
    <row r="20" spans="2:114" ht="13.9" customHeight="1" thickTop="1">
      <c r="B20" s="226"/>
      <c r="C20" s="23"/>
      <c r="D20" s="218"/>
      <c r="E20" s="218"/>
      <c r="F20" s="218"/>
      <c r="G20" s="218"/>
      <c r="H20" s="218"/>
      <c r="I20" s="218"/>
      <c r="J20" s="18"/>
      <c r="L20" s="222" t="s">
        <v>13</v>
      </c>
      <c r="M20" s="222"/>
      <c r="N20" s="222"/>
      <c r="O20" s="222"/>
      <c r="P20" s="222"/>
      <c r="Q20" s="328">
        <f>X18</f>
        <v>33</v>
      </c>
      <c r="R20" s="328"/>
      <c r="S20" s="328"/>
      <c r="T20" s="328"/>
      <c r="U20" s="328"/>
      <c r="V20" s="223" t="s">
        <v>18</v>
      </c>
      <c r="W20" s="223"/>
      <c r="X20" s="227" t="s">
        <v>27</v>
      </c>
      <c r="Y20" s="227"/>
      <c r="Z20" s="227"/>
      <c r="AA20" s="227"/>
      <c r="AB20" s="227"/>
      <c r="AC20" s="227"/>
      <c r="AD20" s="227"/>
      <c r="AE20" s="227"/>
      <c r="AF20" s="227"/>
      <c r="AG20" s="228"/>
      <c r="AH20" s="289"/>
      <c r="AI20" s="290"/>
      <c r="AJ20" s="290"/>
      <c r="AK20" s="314"/>
      <c r="AL20" s="314"/>
      <c r="AM20" s="314"/>
      <c r="AN20" s="314"/>
      <c r="AO20" s="314"/>
      <c r="AP20" s="314"/>
      <c r="AQ20" s="314"/>
      <c r="AR20" s="198" t="s">
        <v>81</v>
      </c>
      <c r="AS20" s="198"/>
      <c r="AT20" s="201"/>
      <c r="AU20" s="201"/>
      <c r="AV20" s="314"/>
      <c r="AW20" s="314"/>
      <c r="AX20" s="314"/>
      <c r="AY20" s="314"/>
      <c r="AZ20" s="314"/>
      <c r="BA20" s="314"/>
      <c r="BB20" s="198" t="s">
        <v>82</v>
      </c>
      <c r="BC20" s="198"/>
      <c r="BD20" s="326">
        <f>IFERROR(DATEDIF(IF(AK20=EOMONTH(AK20,-1)+1,AK20,EOMONTH(AK20,0)+1),IF(AV20=EOMONTH(AV20,0),AV20+1,EOMONTH(AV20,-1)+1),"M"),0)</f>
        <v>0</v>
      </c>
      <c r="BE20" s="327"/>
      <c r="BI20" s="1" t="s">
        <v>36</v>
      </c>
    </row>
    <row r="21" spans="2:114" ht="13.9" customHeight="1">
      <c r="B21" s="226"/>
      <c r="C21" s="23"/>
      <c r="D21" s="218"/>
      <c r="E21" s="218"/>
      <c r="F21" s="218"/>
      <c r="G21" s="218"/>
      <c r="H21" s="218"/>
      <c r="I21" s="218"/>
      <c r="J21" s="18"/>
      <c r="AG21" s="18"/>
      <c r="AH21" s="13"/>
      <c r="AI21" s="203" t="s">
        <v>135</v>
      </c>
      <c r="AJ21" s="203"/>
      <c r="AK21" s="203"/>
      <c r="AL21" s="203"/>
      <c r="AM21" s="203"/>
      <c r="AN21" s="323" t="str">
        <f>IF(AH20="","",ROUNDDOWN(BD20/12,0))</f>
        <v/>
      </c>
      <c r="AO21" s="323"/>
      <c r="AP21" s="15" t="s">
        <v>18</v>
      </c>
      <c r="AQ21" s="324" t="str">
        <f>IF(AH20="","",BD20-AN21*12)</f>
        <v/>
      </c>
      <c r="AR21" s="324"/>
      <c r="AS21" s="15" t="s">
        <v>19</v>
      </c>
      <c r="AT21" s="14"/>
      <c r="AU21" s="203" t="s">
        <v>57</v>
      </c>
      <c r="AV21" s="203"/>
      <c r="AW21" s="203"/>
      <c r="AX21" s="69" t="str">
        <f>IFERROR(VLOOKUP(AH20,各種リスト!$I$2:$K$7,2,FALSE),"")</f>
        <v/>
      </c>
      <c r="AY21" s="20" t="s">
        <v>86</v>
      </c>
      <c r="AZ21" s="69" t="str">
        <f>IFERROR(VLOOKUP(AH20,各種リスト!$I$2:$K$7,3,FALSE),"")</f>
        <v/>
      </c>
      <c r="BA21" s="14"/>
      <c r="BB21" s="320">
        <f>IFERROR((AN21*12+AQ21)*AX21/AZ21,0)</f>
        <v>0</v>
      </c>
      <c r="BC21" s="320"/>
      <c r="BD21" s="320"/>
      <c r="BE21" s="321"/>
      <c r="BI21" s="1" t="s">
        <v>75</v>
      </c>
    </row>
    <row r="22" spans="2:114" ht="13.9" customHeight="1">
      <c r="B22" s="226"/>
      <c r="C22" s="23"/>
      <c r="D22" s="218"/>
      <c r="E22" s="218"/>
      <c r="F22" s="218"/>
      <c r="G22" s="218"/>
      <c r="H22" s="218"/>
      <c r="I22" s="218"/>
      <c r="J22" s="18"/>
      <c r="L22" s="222" t="s">
        <v>23</v>
      </c>
      <c r="M22" s="222"/>
      <c r="N22" s="222"/>
      <c r="O22" s="222"/>
      <c r="P22" s="222"/>
      <c r="Q22" s="313">
        <v>45.323549999999997</v>
      </c>
      <c r="R22" s="313"/>
      <c r="S22" s="313"/>
      <c r="T22" s="313"/>
      <c r="U22" s="313"/>
      <c r="V22" s="313"/>
      <c r="W22" s="313"/>
      <c r="X22" s="313"/>
      <c r="AF22" s="2" t="s">
        <v>118</v>
      </c>
      <c r="AG22" s="18"/>
      <c r="AH22" s="289"/>
      <c r="AI22" s="290"/>
      <c r="AJ22" s="290"/>
      <c r="AK22" s="314"/>
      <c r="AL22" s="314"/>
      <c r="AM22" s="314"/>
      <c r="AN22" s="314"/>
      <c r="AO22" s="314"/>
      <c r="AP22" s="314"/>
      <c r="AQ22" s="314"/>
      <c r="AR22" s="198" t="s">
        <v>81</v>
      </c>
      <c r="AS22" s="198"/>
      <c r="AT22" s="201"/>
      <c r="AU22" s="201"/>
      <c r="AV22" s="314"/>
      <c r="AW22" s="314"/>
      <c r="AX22" s="314"/>
      <c r="AY22" s="314"/>
      <c r="AZ22" s="314"/>
      <c r="BA22" s="314"/>
      <c r="BB22" s="198" t="s">
        <v>82</v>
      </c>
      <c r="BC22" s="198"/>
      <c r="BD22" s="326">
        <f>IFERROR(DATEDIF(IF(AK22=EOMONTH(AK22,-1)+1,AK22,EOMONTH(AK22,0)+1),IF(AV22=EOMONTH(AV22,0),AV22+1,EOMONTH(AV22,-1)+1),"M"),0)</f>
        <v>0</v>
      </c>
      <c r="BE22" s="327"/>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row>
    <row r="23" spans="2:114" ht="13.9" customHeight="1">
      <c r="B23" s="226"/>
      <c r="C23" s="13"/>
      <c r="D23" s="237"/>
      <c r="E23" s="237"/>
      <c r="F23" s="237"/>
      <c r="G23" s="237"/>
      <c r="H23" s="237"/>
      <c r="I23" s="237"/>
      <c r="J23" s="12"/>
      <c r="K23" s="14"/>
      <c r="L23" s="14"/>
      <c r="M23" s="14"/>
      <c r="N23" s="14"/>
      <c r="O23" s="14"/>
      <c r="P23" s="14"/>
      <c r="Q23" s="14"/>
      <c r="R23" s="14"/>
      <c r="S23" s="14"/>
      <c r="T23" s="14"/>
      <c r="U23" s="14"/>
      <c r="V23" s="14"/>
      <c r="W23" s="14"/>
      <c r="X23" s="14"/>
      <c r="Y23" s="14"/>
      <c r="Z23" s="14"/>
      <c r="AA23" s="14"/>
      <c r="AB23" s="14"/>
      <c r="AC23" s="14"/>
      <c r="AD23" s="14"/>
      <c r="AE23" s="14"/>
      <c r="AF23" s="14"/>
      <c r="AG23" s="12"/>
      <c r="AH23" s="13"/>
      <c r="AI23" s="203" t="s">
        <v>135</v>
      </c>
      <c r="AJ23" s="203"/>
      <c r="AK23" s="203"/>
      <c r="AL23" s="203"/>
      <c r="AM23" s="203"/>
      <c r="AN23" s="323" t="str">
        <f>IF(AH22="","",ROUNDDOWN(BD22/12,0))</f>
        <v/>
      </c>
      <c r="AO23" s="323"/>
      <c r="AP23" s="15" t="s">
        <v>18</v>
      </c>
      <c r="AQ23" s="324" t="str">
        <f>IF(AH22="","",BD22-AN23*12)</f>
        <v/>
      </c>
      <c r="AR23" s="324"/>
      <c r="AS23" s="15" t="s">
        <v>19</v>
      </c>
      <c r="AT23" s="14"/>
      <c r="AU23" s="203" t="s">
        <v>57</v>
      </c>
      <c r="AV23" s="203"/>
      <c r="AW23" s="203"/>
      <c r="AX23" s="69" t="str">
        <f>IFERROR(VLOOKUP(AH22,各種リスト!$I$2:$K$7,2,FALSE),"")</f>
        <v/>
      </c>
      <c r="AY23" s="20" t="s">
        <v>86</v>
      </c>
      <c r="AZ23" s="69" t="str">
        <f>IFERROR(VLOOKUP(AH22,各種リスト!$I$2:$K$7,3,FALSE),"")</f>
        <v/>
      </c>
      <c r="BA23" s="14"/>
      <c r="BB23" s="320">
        <f>IFERROR((AN23*12+AQ23)*AX23/AZ23,0)</f>
        <v>0</v>
      </c>
      <c r="BC23" s="320"/>
      <c r="BD23" s="320"/>
      <c r="BE23" s="321"/>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row>
    <row r="24" spans="2:114" ht="13.9" customHeight="1">
      <c r="C24" s="5"/>
      <c r="D24" s="6"/>
      <c r="E24" s="6"/>
      <c r="F24" s="6"/>
      <c r="G24" s="6"/>
      <c r="H24" s="6"/>
      <c r="I24" s="6"/>
      <c r="J24" s="6"/>
      <c r="K24" s="5"/>
      <c r="L24" s="322">
        <f>AU24+V25</f>
        <v>420680</v>
      </c>
      <c r="M24" s="322"/>
      <c r="N24" s="322"/>
      <c r="O24" s="322"/>
      <c r="P24" s="322"/>
      <c r="Q24" s="322"/>
      <c r="R24" s="322"/>
      <c r="S24" s="322"/>
      <c r="T24" s="322"/>
      <c r="U24" s="16" t="s">
        <v>42</v>
      </c>
      <c r="V24" s="6" t="s">
        <v>93</v>
      </c>
      <c r="W24" s="317" t="s">
        <v>169</v>
      </c>
      <c r="X24" s="317"/>
      <c r="Y24" s="317"/>
      <c r="Z24" s="317"/>
      <c r="AA24" s="317"/>
      <c r="AB24" s="317"/>
      <c r="AC24" s="317"/>
      <c r="AD24" s="317"/>
      <c r="AE24" s="317"/>
      <c r="AF24" s="317"/>
      <c r="AG24" s="318" t="s">
        <v>192</v>
      </c>
      <c r="AH24" s="319"/>
      <c r="AI24" s="319"/>
      <c r="AJ24" s="319"/>
      <c r="AK24" s="319"/>
      <c r="AL24" s="319"/>
      <c r="AM24" s="202" t="s">
        <v>43</v>
      </c>
      <c r="AN24" s="202"/>
      <c r="AO24" s="318" t="s">
        <v>409</v>
      </c>
      <c r="AP24" s="318"/>
      <c r="AQ24" s="318"/>
      <c r="AR24" s="318"/>
      <c r="AS24" s="198" t="s">
        <v>44</v>
      </c>
      <c r="AT24" s="198"/>
      <c r="AU24" s="315">
        <v>404500</v>
      </c>
      <c r="AV24" s="315"/>
      <c r="AW24" s="315"/>
      <c r="AX24" s="315"/>
      <c r="AY24" s="315"/>
      <c r="AZ24" s="315"/>
      <c r="BA24" s="315"/>
      <c r="BB24" s="315"/>
      <c r="BC24" s="315"/>
      <c r="BD24" s="16" t="s">
        <v>42</v>
      </c>
      <c r="BE24" s="7"/>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row>
    <row r="25" spans="2:114" ht="13.9" customHeight="1">
      <c r="C25" s="23"/>
      <c r="D25" s="218" t="s">
        <v>384</v>
      </c>
      <c r="E25" s="218"/>
      <c r="F25" s="218"/>
      <c r="G25" s="218"/>
      <c r="H25" s="218"/>
      <c r="I25" s="218"/>
      <c r="K25" s="23"/>
      <c r="P25" s="222" t="s">
        <v>45</v>
      </c>
      <c r="Q25" s="222"/>
      <c r="R25" s="222"/>
      <c r="S25" s="222"/>
      <c r="T25" s="222"/>
      <c r="U25" s="222"/>
      <c r="V25" s="316">
        <v>16180</v>
      </c>
      <c r="W25" s="316"/>
      <c r="X25" s="316"/>
      <c r="Y25" s="316"/>
      <c r="Z25" s="316"/>
      <c r="AA25" s="316"/>
      <c r="AB25" s="316"/>
      <c r="AC25" s="2" t="s">
        <v>42</v>
      </c>
      <c r="AF25" s="222" t="s">
        <v>46</v>
      </c>
      <c r="AG25" s="222"/>
      <c r="AH25" s="222"/>
      <c r="AI25" s="222"/>
      <c r="AJ25" s="222"/>
      <c r="AK25" s="222"/>
      <c r="AL25" s="204"/>
      <c r="AM25" s="204"/>
      <c r="AN25" s="204"/>
      <c r="AO25" s="204"/>
      <c r="AP25" s="204"/>
      <c r="AQ25" s="204"/>
      <c r="AR25" s="204"/>
      <c r="AS25" s="2" t="s">
        <v>42</v>
      </c>
      <c r="AT25" s="1" t="s">
        <v>107</v>
      </c>
      <c r="BE25" s="18"/>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row>
    <row r="26" spans="2:114" ht="13.9" customHeight="1">
      <c r="C26" s="23"/>
      <c r="D26" s="218" t="s">
        <v>10</v>
      </c>
      <c r="E26" s="218"/>
      <c r="F26" s="218"/>
      <c r="G26" s="218"/>
      <c r="H26" s="218"/>
      <c r="I26" s="218"/>
      <c r="K26" s="23"/>
      <c r="M26" s="204"/>
      <c r="N26" s="204"/>
      <c r="O26" s="204"/>
      <c r="P26" s="204"/>
      <c r="Q26" s="204"/>
      <c r="R26" s="204"/>
      <c r="S26" s="204"/>
      <c r="T26" s="204"/>
      <c r="U26" s="2" t="s">
        <v>99</v>
      </c>
      <c r="V26" s="1" t="s">
        <v>100</v>
      </c>
      <c r="W26" s="205"/>
      <c r="X26" s="205"/>
      <c r="Y26" s="205"/>
      <c r="Z26" s="205"/>
      <c r="AA26" s="2" t="s">
        <v>102</v>
      </c>
      <c r="AB26" s="205"/>
      <c r="AC26" s="205"/>
      <c r="AD26" s="205"/>
      <c r="AE26" s="205"/>
      <c r="AF26" s="205"/>
      <c r="AG26" s="2" t="s">
        <v>99</v>
      </c>
      <c r="AH26" s="1" t="s">
        <v>93</v>
      </c>
      <c r="AI26" s="223"/>
      <c r="AJ26" s="223"/>
      <c r="AK26" s="223" t="s">
        <v>105</v>
      </c>
      <c r="AL26" s="223"/>
      <c r="AM26" s="223"/>
      <c r="AN26" s="223"/>
      <c r="AO26" s="1" t="s">
        <v>107</v>
      </c>
      <c r="AP26" s="1" t="s">
        <v>108</v>
      </c>
      <c r="AQ26" s="2" t="s">
        <v>109</v>
      </c>
      <c r="AR26" s="205"/>
      <c r="AS26" s="205"/>
      <c r="AT26" s="205"/>
      <c r="AU26" s="205"/>
      <c r="AV26" s="205"/>
      <c r="AW26" s="205"/>
      <c r="AX26" s="205"/>
      <c r="AY26" s="205"/>
      <c r="AZ26" s="205"/>
      <c r="BA26" s="205"/>
      <c r="BB26" s="205"/>
      <c r="BC26" s="205"/>
      <c r="BD26" s="2" t="s">
        <v>42</v>
      </c>
      <c r="BE26" s="18"/>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row>
    <row r="27" spans="2:114" ht="13.9" customHeight="1">
      <c r="C27" s="356" t="s">
        <v>407</v>
      </c>
      <c r="D27" s="357"/>
      <c r="E27" s="357"/>
      <c r="F27" s="357"/>
      <c r="G27" s="357"/>
      <c r="H27" s="357"/>
      <c r="I27" s="357"/>
      <c r="J27" s="358"/>
      <c r="K27" s="13"/>
      <c r="L27" s="222" t="s">
        <v>385</v>
      </c>
      <c r="M27" s="222"/>
      <c r="N27" s="222"/>
      <c r="O27" s="222"/>
      <c r="P27" s="222"/>
      <c r="Q27" s="311">
        <v>45747</v>
      </c>
      <c r="R27" s="312"/>
      <c r="S27" s="312"/>
      <c r="T27" s="312"/>
      <c r="U27" s="312"/>
      <c r="V27" s="312"/>
      <c r="W27" s="312"/>
      <c r="X27" s="312"/>
      <c r="Y27" s="312"/>
      <c r="Z27" s="312"/>
      <c r="AA27" s="14" t="s">
        <v>93</v>
      </c>
      <c r="AB27" s="225" t="s">
        <v>386</v>
      </c>
      <c r="AC27" s="225"/>
      <c r="AD27" s="225"/>
      <c r="AE27" s="225"/>
      <c r="AF27" s="225"/>
      <c r="AG27" s="225"/>
      <c r="AH27" s="225"/>
      <c r="AI27" s="225"/>
      <c r="AJ27" s="225"/>
      <c r="AK27" s="308">
        <v>32</v>
      </c>
      <c r="AL27" s="308"/>
      <c r="AM27" s="308"/>
      <c r="AN27" s="14" t="s">
        <v>18</v>
      </c>
      <c r="AO27" s="309"/>
      <c r="AP27" s="309"/>
      <c r="AQ27" s="19" t="s">
        <v>19</v>
      </c>
      <c r="AR27" s="14"/>
      <c r="AS27" s="223" t="s">
        <v>23</v>
      </c>
      <c r="AT27" s="223"/>
      <c r="AU27" s="223"/>
      <c r="AV27" s="223"/>
      <c r="AW27" s="223"/>
      <c r="AX27" s="310">
        <v>43.816949999999999</v>
      </c>
      <c r="AY27" s="310"/>
      <c r="AZ27" s="310"/>
      <c r="BA27" s="310"/>
      <c r="BB27" s="310"/>
      <c r="BC27" s="310"/>
      <c r="BD27" s="14" t="s">
        <v>107</v>
      </c>
      <c r="BE27" s="12"/>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row>
    <row r="28" spans="2:114" ht="13.9" customHeight="1">
      <c r="C28" s="5"/>
      <c r="D28" s="207" t="s">
        <v>30</v>
      </c>
      <c r="E28" s="207"/>
      <c r="F28" s="207"/>
      <c r="G28" s="207"/>
      <c r="H28" s="207"/>
      <c r="I28" s="207"/>
      <c r="J28" s="6"/>
      <c r="K28" s="5"/>
      <c r="L28" s="6" t="s">
        <v>93</v>
      </c>
      <c r="M28" s="198" t="s">
        <v>53</v>
      </c>
      <c r="N28" s="198"/>
      <c r="O28" s="198"/>
      <c r="P28" s="198"/>
      <c r="Q28" s="198"/>
      <c r="R28" s="198"/>
      <c r="S28" s="198"/>
      <c r="T28" s="198"/>
      <c r="U28" s="6" t="s">
        <v>107</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t="s">
        <v>119</v>
      </c>
      <c r="BE28" s="7"/>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row>
    <row r="29" spans="2:114" ht="13.9" customHeight="1">
      <c r="C29" s="23"/>
      <c r="D29" s="218" t="s">
        <v>31</v>
      </c>
      <c r="E29" s="218"/>
      <c r="F29" s="218"/>
      <c r="G29" s="218"/>
      <c r="H29" s="218"/>
      <c r="I29" s="218"/>
      <c r="K29" s="23"/>
      <c r="L29" s="307">
        <f>IF(N13="定年",L24,MAX(L9,AR12))</f>
        <v>420680</v>
      </c>
      <c r="M29" s="307"/>
      <c r="N29" s="307"/>
      <c r="O29" s="307"/>
      <c r="P29" s="307"/>
      <c r="Q29" s="307"/>
      <c r="R29" s="307"/>
      <c r="S29" s="307"/>
      <c r="T29" s="307"/>
      <c r="U29" s="307"/>
      <c r="V29" s="307"/>
      <c r="W29" s="307"/>
      <c r="X29" s="307"/>
      <c r="Y29" s="307"/>
      <c r="Z29" s="1" t="s">
        <v>42</v>
      </c>
      <c r="AA29" s="2" t="s">
        <v>99</v>
      </c>
      <c r="AC29" s="354">
        <f>IF(N13="定年",AX27,Q22)</f>
        <v>43.816949999999999</v>
      </c>
      <c r="AD29" s="354"/>
      <c r="AE29" s="354"/>
      <c r="AF29" s="354"/>
      <c r="AG29" s="354"/>
      <c r="AH29" s="354"/>
      <c r="AI29" s="354"/>
      <c r="AJ29" s="185" t="s">
        <v>102</v>
      </c>
      <c r="AK29" s="185"/>
      <c r="AL29" s="185"/>
      <c r="AM29" s="185"/>
      <c r="AN29" s="2"/>
      <c r="AP29" s="186"/>
      <c r="AQ29" s="186"/>
      <c r="AR29" s="186"/>
      <c r="AS29" s="186"/>
      <c r="AT29" s="186"/>
      <c r="AU29" s="186"/>
      <c r="AV29" s="186"/>
      <c r="AW29" s="186"/>
      <c r="AX29" s="186"/>
      <c r="AY29" s="186"/>
      <c r="AZ29" s="186"/>
      <c r="BA29" s="186"/>
      <c r="BB29" s="186"/>
      <c r="BC29" s="186"/>
      <c r="BD29" s="2" t="s">
        <v>42</v>
      </c>
      <c r="BE29" s="18"/>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row>
    <row r="30" spans="2:114" ht="13.9" customHeight="1">
      <c r="C30" s="13"/>
      <c r="D30" s="14"/>
      <c r="E30" s="14"/>
      <c r="F30" s="14"/>
      <c r="G30" s="14"/>
      <c r="H30" s="14"/>
      <c r="I30" s="14"/>
      <c r="J30" s="14"/>
      <c r="K30" s="13"/>
      <c r="L30" s="353">
        <f>IF(N13="定年",MAX(L9,AR12),0)</f>
        <v>297648</v>
      </c>
      <c r="M30" s="353"/>
      <c r="N30" s="353"/>
      <c r="O30" s="353"/>
      <c r="P30" s="353"/>
      <c r="Q30" s="353"/>
      <c r="R30" s="353"/>
      <c r="S30" s="353"/>
      <c r="T30" s="353"/>
      <c r="U30" s="353"/>
      <c r="V30" s="353"/>
      <c r="W30" s="353"/>
      <c r="X30" s="353"/>
      <c r="Y30" s="353"/>
      <c r="Z30" s="14" t="s">
        <v>42</v>
      </c>
      <c r="AA30" s="14" t="s">
        <v>99</v>
      </c>
      <c r="AB30" s="14" t="s">
        <v>387</v>
      </c>
      <c r="AC30" s="439">
        <f>IF(N13="定年",$Q$22,0)</f>
        <v>45.323549999999997</v>
      </c>
      <c r="AD30" s="440"/>
      <c r="AE30" s="440"/>
      <c r="AF30" s="440"/>
      <c r="AG30" s="440"/>
      <c r="AH30" s="14" t="s">
        <v>105</v>
      </c>
      <c r="AI30" s="439">
        <f>IF(N13="定年",AX27,0)</f>
        <v>43.816949999999999</v>
      </c>
      <c r="AJ30" s="440"/>
      <c r="AK30" s="440"/>
      <c r="AL30" s="440"/>
      <c r="AM30" s="440"/>
      <c r="AN30" s="440"/>
      <c r="AO30" s="14" t="s">
        <v>98</v>
      </c>
      <c r="AP30" s="14" t="s">
        <v>109</v>
      </c>
      <c r="AQ30" s="355">
        <f>L29*AC29+L30*(AC30-AI30)</f>
        <v>18881351.002799999</v>
      </c>
      <c r="AR30" s="355"/>
      <c r="AS30" s="355"/>
      <c r="AT30" s="355"/>
      <c r="AU30" s="355"/>
      <c r="AV30" s="355"/>
      <c r="AW30" s="355"/>
      <c r="AX30" s="355"/>
      <c r="AY30" s="355"/>
      <c r="AZ30" s="355"/>
      <c r="BA30" s="355"/>
      <c r="BB30" s="355"/>
      <c r="BC30" s="355"/>
      <c r="BD30" s="14"/>
      <c r="BE30" s="12"/>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row>
    <row r="31" spans="2:114" ht="13.9" customHeight="1">
      <c r="B31" s="226" t="s">
        <v>131</v>
      </c>
      <c r="C31" s="5"/>
      <c r="D31" s="207" t="s">
        <v>32</v>
      </c>
      <c r="E31" s="207"/>
      <c r="F31" s="207"/>
      <c r="G31" s="207"/>
      <c r="H31" s="207"/>
      <c r="I31" s="207"/>
      <c r="J31" s="6"/>
      <c r="K31" s="5"/>
      <c r="L31" s="6" t="s">
        <v>93</v>
      </c>
      <c r="M31" s="198" t="s">
        <v>54</v>
      </c>
      <c r="N31" s="198"/>
      <c r="O31" s="198"/>
      <c r="P31" s="198"/>
      <c r="Q31" s="198"/>
      <c r="R31" s="198"/>
      <c r="S31" s="198"/>
      <c r="T31" s="198"/>
      <c r="U31" s="198"/>
      <c r="V31" s="198"/>
      <c r="W31" s="198"/>
      <c r="X31" s="198"/>
      <c r="Y31" s="198"/>
      <c r="Z31" s="198"/>
      <c r="AA31" s="198"/>
      <c r="AB31" s="198"/>
      <c r="AC31" s="198"/>
      <c r="AD31" s="198"/>
      <c r="AE31" s="198"/>
      <c r="AF31" s="6" t="s">
        <v>107</v>
      </c>
      <c r="AG31" s="6"/>
      <c r="AH31" s="6"/>
      <c r="AI31" s="6"/>
      <c r="AJ31" s="6"/>
      <c r="AK31" s="6"/>
      <c r="AL31" s="6"/>
      <c r="AM31" s="6"/>
      <c r="AN31" s="6"/>
      <c r="AO31" s="6"/>
      <c r="AP31" s="6"/>
      <c r="AQ31" s="6"/>
      <c r="AR31" s="6"/>
      <c r="AS31" s="6"/>
      <c r="AT31" s="6"/>
      <c r="AU31" s="6"/>
      <c r="AV31" s="6"/>
      <c r="AW31" s="6"/>
      <c r="AX31" s="6"/>
      <c r="AY31" s="6"/>
      <c r="AZ31" s="6"/>
      <c r="BA31" s="6"/>
      <c r="BB31" s="6"/>
      <c r="BC31" s="6"/>
      <c r="BD31" s="6" t="s">
        <v>120</v>
      </c>
      <c r="BE31" s="7"/>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row>
    <row r="32" spans="2:114" ht="13.9" customHeight="1" thickBot="1">
      <c r="B32" s="226"/>
      <c r="C32" s="23"/>
      <c r="D32" s="208" t="s">
        <v>33</v>
      </c>
      <c r="E32" s="208"/>
      <c r="F32" s="208"/>
      <c r="G32" s="208"/>
      <c r="H32" s="208"/>
      <c r="I32" s="208"/>
      <c r="K32" s="23"/>
      <c r="L32" s="52" t="s">
        <v>200</v>
      </c>
      <c r="AJ32" s="438"/>
      <c r="AR32" s="294">
        <f>IF(N13="自己都合",(AR37+AR39+AR41+AR43)*IF(X18&gt;24,1,IF(X18&gt;9,0.5,0)),(AR37+AR39+AR41+AR43))</f>
        <v>1626000</v>
      </c>
      <c r="AS32" s="294"/>
      <c r="AT32" s="294"/>
      <c r="AU32" s="294"/>
      <c r="AV32" s="294"/>
      <c r="AW32" s="294"/>
      <c r="AX32" s="294"/>
      <c r="AY32" s="294"/>
      <c r="AZ32" s="294"/>
      <c r="BA32" s="294"/>
      <c r="BB32" s="294"/>
      <c r="BC32" s="294"/>
      <c r="BD32" s="2" t="s">
        <v>42</v>
      </c>
      <c r="BE32" s="18"/>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row>
    <row r="33" spans="2:114" ht="13.9" customHeight="1" thickTop="1">
      <c r="B33" s="255" t="s">
        <v>132</v>
      </c>
      <c r="C33" s="27"/>
      <c r="D33" s="217" t="s">
        <v>34</v>
      </c>
      <c r="E33" s="217"/>
      <c r="F33" s="217"/>
      <c r="G33" s="217"/>
      <c r="H33" s="217"/>
      <c r="I33" s="217"/>
      <c r="J33" s="28"/>
      <c r="K33" s="29"/>
      <c r="L33" s="28" t="s">
        <v>93</v>
      </c>
      <c r="M33" s="230" t="s">
        <v>121</v>
      </c>
      <c r="N33" s="231"/>
      <c r="O33" s="231"/>
      <c r="P33" s="28" t="s">
        <v>107</v>
      </c>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t="s">
        <v>122</v>
      </c>
      <c r="BE33" s="30"/>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row>
    <row r="34" spans="2:114" ht="13.9" customHeight="1" thickBot="1">
      <c r="B34" s="255"/>
      <c r="C34" s="31"/>
      <c r="D34" s="32"/>
      <c r="E34" s="32"/>
      <c r="F34" s="32"/>
      <c r="G34" s="32"/>
      <c r="H34" s="32"/>
      <c r="I34" s="32"/>
      <c r="J34" s="32"/>
      <c r="K34" s="33"/>
      <c r="L34" s="32"/>
      <c r="M34" s="305">
        <f>AQ30</f>
        <v>18881351.002799999</v>
      </c>
      <c r="N34" s="305"/>
      <c r="O34" s="305"/>
      <c r="P34" s="305"/>
      <c r="Q34" s="305"/>
      <c r="R34" s="305"/>
      <c r="S34" s="305"/>
      <c r="T34" s="305"/>
      <c r="U34" s="305"/>
      <c r="V34" s="305"/>
      <c r="W34" s="305"/>
      <c r="X34" s="305"/>
      <c r="Y34" s="305"/>
      <c r="Z34" s="305"/>
      <c r="AA34" s="305"/>
      <c r="AB34" s="35" t="s">
        <v>102</v>
      </c>
      <c r="AC34" s="306">
        <f>AR32</f>
        <v>1626000</v>
      </c>
      <c r="AD34" s="306"/>
      <c r="AE34" s="306"/>
      <c r="AF34" s="306"/>
      <c r="AG34" s="306"/>
      <c r="AH34" s="306"/>
      <c r="AI34" s="306"/>
      <c r="AJ34" s="306"/>
      <c r="AK34" s="306"/>
      <c r="AL34" s="306"/>
      <c r="AM34" s="306"/>
      <c r="AN34" s="306"/>
      <c r="AO34" s="35" t="s">
        <v>109</v>
      </c>
      <c r="AP34" s="304">
        <f>M34+AC34</f>
        <v>20507351.002799999</v>
      </c>
      <c r="AQ34" s="304"/>
      <c r="AR34" s="304"/>
      <c r="AS34" s="304"/>
      <c r="AT34" s="304"/>
      <c r="AU34" s="304"/>
      <c r="AV34" s="304"/>
      <c r="AW34" s="304"/>
      <c r="AX34" s="304"/>
      <c r="AY34" s="304"/>
      <c r="AZ34" s="304"/>
      <c r="BA34" s="304"/>
      <c r="BB34" s="304"/>
      <c r="BC34" s="304"/>
      <c r="BD34" s="35" t="s">
        <v>42</v>
      </c>
      <c r="BE34" s="36"/>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row>
    <row r="35" spans="2:114" ht="13.9" customHeight="1" thickTop="1">
      <c r="C35" s="23"/>
      <c r="D35" s="218" t="s">
        <v>35</v>
      </c>
      <c r="E35" s="218"/>
      <c r="F35" s="218"/>
      <c r="G35" s="218"/>
      <c r="H35" s="218"/>
      <c r="I35" s="218"/>
      <c r="J35" s="18"/>
      <c r="L35" s="229" t="s">
        <v>58</v>
      </c>
      <c r="M35" s="229"/>
      <c r="N35" s="229"/>
      <c r="O35" s="229"/>
      <c r="P35" s="229"/>
      <c r="Q35" s="229"/>
      <c r="R35" s="229"/>
      <c r="S35" s="229"/>
      <c r="T35" s="229"/>
      <c r="U35" s="229"/>
      <c r="V35" s="229"/>
      <c r="BE35" s="18"/>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row>
    <row r="36" spans="2:114" ht="13.9" customHeight="1">
      <c r="C36" s="23"/>
      <c r="J36" s="18"/>
      <c r="N36" s="2"/>
      <c r="O36" s="301" t="s">
        <v>420</v>
      </c>
      <c r="P36" s="301"/>
      <c r="Q36" s="1" t="s">
        <v>123</v>
      </c>
      <c r="R36" s="302">
        <v>4</v>
      </c>
      <c r="S36" s="302"/>
      <c r="T36" s="302"/>
      <c r="U36" s="2" t="s">
        <v>124</v>
      </c>
      <c r="X36" s="301" t="s">
        <v>421</v>
      </c>
      <c r="Y36" s="301"/>
      <c r="Z36" s="1" t="s">
        <v>123</v>
      </c>
      <c r="AA36" s="302">
        <v>3</v>
      </c>
      <c r="AB36" s="302"/>
      <c r="AC36" s="37"/>
      <c r="AD36" s="303" t="s">
        <v>194</v>
      </c>
      <c r="AE36" s="303"/>
      <c r="AF36" s="303"/>
      <c r="AG36" s="303"/>
      <c r="AH36" s="303"/>
      <c r="AI36" s="303"/>
      <c r="AJ36" s="303"/>
      <c r="AK36" s="303"/>
      <c r="AL36" s="303"/>
      <c r="AR36" s="302">
        <v>2</v>
      </c>
      <c r="AS36" s="302"/>
      <c r="AT36" s="37"/>
      <c r="AU36" s="2" t="s">
        <v>43</v>
      </c>
      <c r="AV36" s="2"/>
      <c r="BE36" s="18"/>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row>
    <row r="37" spans="2:114" ht="13.9" customHeight="1">
      <c r="C37" s="23"/>
      <c r="J37" s="18"/>
      <c r="P37" s="298">
        <v>9</v>
      </c>
      <c r="Q37" s="298"/>
      <c r="T37" s="222" t="s">
        <v>59</v>
      </c>
      <c r="U37" s="222"/>
      <c r="V37" s="222"/>
      <c r="W37" s="1" t="s">
        <v>93</v>
      </c>
      <c r="X37" s="299">
        <f>IFERROR(VLOOKUP(P37,各種リスト!$F$2:$G$9,2,FALSE),0)</f>
        <v>27100</v>
      </c>
      <c r="Y37" s="299"/>
      <c r="Z37" s="299"/>
      <c r="AA37" s="299"/>
      <c r="AB37" s="299"/>
      <c r="AC37" s="299"/>
      <c r="AD37" s="1" t="s">
        <v>42</v>
      </c>
      <c r="AE37" s="1" t="s">
        <v>107</v>
      </c>
      <c r="AF37" s="2" t="s">
        <v>99</v>
      </c>
      <c r="AG37" s="300">
        <v>60</v>
      </c>
      <c r="AH37" s="300"/>
      <c r="AI37" s="300"/>
      <c r="AJ37" s="2" t="s">
        <v>19</v>
      </c>
      <c r="AK37" s="223" t="s">
        <v>109</v>
      </c>
      <c r="AL37" s="223"/>
      <c r="AR37" s="299">
        <f>X37*AG37</f>
        <v>1626000</v>
      </c>
      <c r="AS37" s="299"/>
      <c r="AT37" s="299"/>
      <c r="AU37" s="299"/>
      <c r="AV37" s="299"/>
      <c r="AW37" s="299"/>
      <c r="AX37" s="299"/>
      <c r="AY37" s="299"/>
      <c r="BA37" s="2" t="s">
        <v>42</v>
      </c>
      <c r="BE37" s="18"/>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row>
    <row r="38" spans="2:114" ht="13.9" customHeight="1">
      <c r="C38" s="23"/>
      <c r="J38" s="18"/>
      <c r="N38" s="2"/>
      <c r="O38" s="301"/>
      <c r="P38" s="301"/>
      <c r="Q38" s="1" t="s">
        <v>123</v>
      </c>
      <c r="R38" s="302"/>
      <c r="S38" s="302"/>
      <c r="T38" s="302"/>
      <c r="U38" s="2" t="s">
        <v>124</v>
      </c>
      <c r="X38" s="301"/>
      <c r="Y38" s="301"/>
      <c r="Z38" s="1" t="s">
        <v>123</v>
      </c>
      <c r="AA38" s="302"/>
      <c r="AB38" s="302"/>
      <c r="AC38" s="37"/>
      <c r="AD38" s="303"/>
      <c r="AE38" s="303"/>
      <c r="AF38" s="303"/>
      <c r="AG38" s="303"/>
      <c r="AH38" s="303"/>
      <c r="AI38" s="303"/>
      <c r="AJ38" s="303"/>
      <c r="AK38" s="303"/>
      <c r="AL38" s="303"/>
      <c r="AR38" s="302"/>
      <c r="AS38" s="302"/>
      <c r="AT38" s="37"/>
      <c r="AU38" s="2" t="s">
        <v>43</v>
      </c>
      <c r="AV38" s="2"/>
      <c r="BE38" s="18"/>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row>
    <row r="39" spans="2:114" ht="13.9" customHeight="1">
      <c r="C39" s="23"/>
      <c r="J39" s="18"/>
      <c r="P39" s="298"/>
      <c r="Q39" s="298"/>
      <c r="T39" s="222" t="s">
        <v>59</v>
      </c>
      <c r="U39" s="222"/>
      <c r="V39" s="222"/>
      <c r="W39" s="1" t="s">
        <v>93</v>
      </c>
      <c r="X39" s="299">
        <f>IFERROR(VLOOKUP(P39,各種リスト!$F$2:$G$9,2,FALSE),0)</f>
        <v>0</v>
      </c>
      <c r="Y39" s="299"/>
      <c r="Z39" s="299"/>
      <c r="AA39" s="299"/>
      <c r="AB39" s="299"/>
      <c r="AC39" s="299"/>
      <c r="AD39" s="1" t="s">
        <v>42</v>
      </c>
      <c r="AE39" s="1" t="s">
        <v>107</v>
      </c>
      <c r="AF39" s="2" t="s">
        <v>99</v>
      </c>
      <c r="AG39" s="300"/>
      <c r="AH39" s="300"/>
      <c r="AI39" s="300"/>
      <c r="AJ39" s="2" t="s">
        <v>19</v>
      </c>
      <c r="AK39" s="223" t="s">
        <v>109</v>
      </c>
      <c r="AL39" s="223"/>
      <c r="AR39" s="299">
        <f>X39*AG39</f>
        <v>0</v>
      </c>
      <c r="AS39" s="299"/>
      <c r="AT39" s="299"/>
      <c r="AU39" s="299"/>
      <c r="AV39" s="299"/>
      <c r="AW39" s="299"/>
      <c r="AX39" s="299"/>
      <c r="AY39" s="299"/>
      <c r="BA39" s="2" t="s">
        <v>42</v>
      </c>
      <c r="BE39" s="18"/>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row>
    <row r="40" spans="2:114" ht="13.9" customHeight="1">
      <c r="C40" s="23"/>
      <c r="J40" s="18"/>
      <c r="N40" s="2"/>
      <c r="O40" s="301"/>
      <c r="P40" s="301"/>
      <c r="Q40" s="1" t="s">
        <v>123</v>
      </c>
      <c r="R40" s="302"/>
      <c r="S40" s="302"/>
      <c r="T40" s="302"/>
      <c r="U40" s="2" t="s">
        <v>124</v>
      </c>
      <c r="X40" s="301"/>
      <c r="Y40" s="301"/>
      <c r="Z40" s="1" t="s">
        <v>123</v>
      </c>
      <c r="AA40" s="302"/>
      <c r="AB40" s="302"/>
      <c r="AC40" s="37"/>
      <c r="AD40" s="303"/>
      <c r="AE40" s="303"/>
      <c r="AF40" s="303"/>
      <c r="AG40" s="303"/>
      <c r="AH40" s="303"/>
      <c r="AI40" s="303"/>
      <c r="AJ40" s="303"/>
      <c r="AK40" s="303"/>
      <c r="AL40" s="303"/>
      <c r="AR40" s="302"/>
      <c r="AS40" s="302"/>
      <c r="AT40" s="37"/>
      <c r="AU40" s="2" t="s">
        <v>43</v>
      </c>
      <c r="AV40" s="2"/>
      <c r="BE40" s="18"/>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row>
    <row r="41" spans="2:114" ht="13.9" customHeight="1">
      <c r="C41" s="23"/>
      <c r="J41" s="18"/>
      <c r="P41" s="298"/>
      <c r="Q41" s="298"/>
      <c r="T41" s="222" t="s">
        <v>59</v>
      </c>
      <c r="U41" s="222"/>
      <c r="V41" s="222"/>
      <c r="W41" s="1" t="s">
        <v>93</v>
      </c>
      <c r="X41" s="299">
        <f>IFERROR(VLOOKUP(P41,各種リスト!$F$2:$G$9,2,FALSE),0)</f>
        <v>0</v>
      </c>
      <c r="Y41" s="299"/>
      <c r="Z41" s="299"/>
      <c r="AA41" s="299"/>
      <c r="AB41" s="299"/>
      <c r="AC41" s="299"/>
      <c r="AD41" s="1" t="s">
        <v>42</v>
      </c>
      <c r="AE41" s="1" t="s">
        <v>107</v>
      </c>
      <c r="AF41" s="2" t="s">
        <v>99</v>
      </c>
      <c r="AG41" s="300"/>
      <c r="AH41" s="300"/>
      <c r="AI41" s="300"/>
      <c r="AJ41" s="2" t="s">
        <v>19</v>
      </c>
      <c r="AK41" s="223" t="s">
        <v>109</v>
      </c>
      <c r="AL41" s="223"/>
      <c r="AR41" s="299">
        <f>X41*AG41</f>
        <v>0</v>
      </c>
      <c r="AS41" s="299"/>
      <c r="AT41" s="299"/>
      <c r="AU41" s="299"/>
      <c r="AV41" s="299"/>
      <c r="AW41" s="299"/>
      <c r="AX41" s="299"/>
      <c r="AY41" s="299"/>
      <c r="BA41" s="2" t="s">
        <v>42</v>
      </c>
      <c r="BE41" s="18"/>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row>
    <row r="42" spans="2:114" ht="13.9" customHeight="1">
      <c r="C42" s="23"/>
      <c r="J42" s="18"/>
      <c r="N42" s="2"/>
      <c r="O42" s="301"/>
      <c r="P42" s="301"/>
      <c r="Q42" s="1" t="s">
        <v>123</v>
      </c>
      <c r="R42" s="302"/>
      <c r="S42" s="302"/>
      <c r="T42" s="302"/>
      <c r="U42" s="2" t="s">
        <v>124</v>
      </c>
      <c r="X42" s="301"/>
      <c r="Y42" s="301"/>
      <c r="Z42" s="1" t="s">
        <v>123</v>
      </c>
      <c r="AA42" s="302"/>
      <c r="AB42" s="302"/>
      <c r="AC42" s="37"/>
      <c r="AD42" s="303"/>
      <c r="AE42" s="303"/>
      <c r="AF42" s="303"/>
      <c r="AG42" s="303"/>
      <c r="AH42" s="303"/>
      <c r="AI42" s="303"/>
      <c r="AJ42" s="303"/>
      <c r="AK42" s="303"/>
      <c r="AL42" s="303"/>
      <c r="AR42" s="302"/>
      <c r="AS42" s="302"/>
      <c r="AT42" s="37"/>
      <c r="AU42" s="2" t="s">
        <v>43</v>
      </c>
      <c r="AV42" s="2"/>
      <c r="BE42" s="18"/>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row>
    <row r="43" spans="2:114" ht="13.9" customHeight="1">
      <c r="C43" s="23"/>
      <c r="J43" s="18"/>
      <c r="P43" s="298"/>
      <c r="Q43" s="298"/>
      <c r="T43" s="222" t="s">
        <v>59</v>
      </c>
      <c r="U43" s="222"/>
      <c r="V43" s="222"/>
      <c r="W43" s="1" t="s">
        <v>93</v>
      </c>
      <c r="X43" s="299">
        <f>IFERROR(VLOOKUP(P43,各種リスト!$F$2:$G$9,2,FALSE),0)</f>
        <v>0</v>
      </c>
      <c r="Y43" s="299"/>
      <c r="Z43" s="299"/>
      <c r="AA43" s="299"/>
      <c r="AB43" s="299"/>
      <c r="AC43" s="299"/>
      <c r="AD43" s="1" t="s">
        <v>42</v>
      </c>
      <c r="AE43" s="1" t="s">
        <v>107</v>
      </c>
      <c r="AF43" s="2" t="s">
        <v>99</v>
      </c>
      <c r="AG43" s="300"/>
      <c r="AH43" s="300"/>
      <c r="AI43" s="300"/>
      <c r="AJ43" s="2" t="s">
        <v>19</v>
      </c>
      <c r="AK43" s="223" t="s">
        <v>109</v>
      </c>
      <c r="AL43" s="223"/>
      <c r="AR43" s="299">
        <f>X43*AG43</f>
        <v>0</v>
      </c>
      <c r="AS43" s="299"/>
      <c r="AT43" s="299"/>
      <c r="AU43" s="299"/>
      <c r="AV43" s="299"/>
      <c r="AW43" s="299"/>
      <c r="AX43" s="299"/>
      <c r="AY43" s="299"/>
      <c r="BA43" s="2" t="s">
        <v>42</v>
      </c>
      <c r="BE43" s="18"/>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row>
    <row r="44" spans="2:114" ht="13.9" customHeight="1">
      <c r="C44" s="23"/>
      <c r="J44" s="18"/>
      <c r="BE44" s="18"/>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row>
    <row r="45" spans="2:114" ht="13.9" customHeight="1">
      <c r="C45" s="23"/>
      <c r="J45" s="18"/>
      <c r="AG45" s="52" t="s">
        <v>179</v>
      </c>
      <c r="BE45" s="18"/>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row>
    <row r="46" spans="2:114" ht="13.9" customHeight="1">
      <c r="C46" s="23"/>
      <c r="J46" s="18"/>
      <c r="BE46" s="18"/>
      <c r="BQ46" s="37"/>
      <c r="CG46" s="2"/>
      <c r="CI46" s="37"/>
      <c r="CR46" s="2"/>
      <c r="CT46" s="37"/>
      <c r="CU46" s="37"/>
      <c r="CV46" s="37"/>
      <c r="CW46" s="37"/>
      <c r="CX46" s="37"/>
      <c r="CY46" s="37"/>
      <c r="CZ46" s="37"/>
      <c r="DA46" s="37"/>
      <c r="DB46" s="37"/>
      <c r="DC46" s="37"/>
      <c r="DD46" s="37"/>
      <c r="DE46" s="37"/>
      <c r="DF46" s="37"/>
      <c r="DG46" s="37"/>
      <c r="DH46" s="37"/>
      <c r="DI46" s="2"/>
    </row>
    <row r="47" spans="2:114" ht="13.9" customHeight="1">
      <c r="C47" s="23"/>
      <c r="J47" s="18"/>
      <c r="BE47" s="18"/>
      <c r="BI47" s="1" t="s">
        <v>37</v>
      </c>
    </row>
    <row r="48" spans="2:114" ht="13.9" customHeight="1">
      <c r="C48" s="23"/>
      <c r="J48" s="18"/>
      <c r="BE48" s="18"/>
      <c r="BH48" s="5"/>
      <c r="BI48" s="207" t="s">
        <v>38</v>
      </c>
      <c r="BJ48" s="207"/>
      <c r="BK48" s="207"/>
      <c r="BL48" s="207"/>
      <c r="BM48" s="207"/>
      <c r="BN48" s="207"/>
      <c r="BO48" s="7"/>
      <c r="BP48" s="8"/>
      <c r="BQ48" s="251" t="s">
        <v>61</v>
      </c>
      <c r="BR48" s="251"/>
      <c r="BS48" s="251"/>
      <c r="BT48" s="251"/>
      <c r="BU48" s="296">
        <v>34</v>
      </c>
      <c r="BV48" s="296"/>
      <c r="BW48" s="296"/>
      <c r="BX48" s="296"/>
      <c r="BY48" s="296"/>
      <c r="BZ48" s="296"/>
      <c r="CA48" s="252" t="s">
        <v>18</v>
      </c>
      <c r="CB48" s="252"/>
      <c r="CC48" s="251" t="s">
        <v>62</v>
      </c>
      <c r="CD48" s="251"/>
      <c r="CE48" s="251"/>
      <c r="CF48" s="251"/>
      <c r="CG48" s="251"/>
      <c r="CH48" s="251"/>
      <c r="CI48" s="251"/>
      <c r="CJ48" s="251"/>
      <c r="CK48" s="251"/>
      <c r="CL48" s="251"/>
      <c r="CM48" s="251"/>
      <c r="CN48" s="251"/>
      <c r="CO48" s="251"/>
      <c r="CP48" s="9"/>
      <c r="CQ48" s="9"/>
      <c r="CR48" s="9"/>
      <c r="CS48" s="9"/>
      <c r="CT48" s="9"/>
      <c r="CU48" s="9"/>
      <c r="CV48" s="9"/>
      <c r="CW48" s="9"/>
      <c r="CX48" s="9"/>
      <c r="CY48" s="9"/>
      <c r="CZ48" s="9"/>
      <c r="DA48" s="9"/>
      <c r="DB48" s="9"/>
      <c r="DC48" s="9"/>
      <c r="DD48" s="9"/>
      <c r="DE48" s="9"/>
      <c r="DF48" s="9"/>
      <c r="DG48" s="9"/>
      <c r="DH48" s="9"/>
      <c r="DI48" s="9"/>
      <c r="DJ48" s="10"/>
    </row>
    <row r="49" spans="3:114" ht="13.9" customHeight="1">
      <c r="C49" s="23"/>
      <c r="J49" s="18"/>
      <c r="BE49" s="18"/>
      <c r="BH49" s="23"/>
      <c r="BO49" s="18"/>
      <c r="BP49" s="23"/>
      <c r="BQ49" s="201" t="s">
        <v>63</v>
      </c>
      <c r="BR49" s="201"/>
      <c r="BS49" s="201"/>
      <c r="BT49" s="201"/>
      <c r="BU49" s="201"/>
      <c r="BV49" s="201"/>
      <c r="BW49" s="201"/>
      <c r="BX49" s="201"/>
      <c r="CR49" s="297">
        <f>VLOOKUP(BU48,各種リスト!E30:F69,2)</f>
        <v>17800000</v>
      </c>
      <c r="CS49" s="297"/>
      <c r="CT49" s="297"/>
      <c r="CU49" s="297"/>
      <c r="CV49" s="297"/>
      <c r="CW49" s="297"/>
      <c r="CX49" s="297"/>
      <c r="CY49" s="297"/>
      <c r="CZ49" s="297"/>
      <c r="DA49" s="297"/>
      <c r="DB49" s="297"/>
      <c r="DC49" s="297"/>
      <c r="DD49" s="297"/>
      <c r="DE49" s="297"/>
      <c r="DF49" s="297"/>
      <c r="DG49" s="2" t="s">
        <v>42</v>
      </c>
      <c r="DI49" s="1" t="s">
        <v>125</v>
      </c>
      <c r="DJ49" s="18"/>
    </row>
    <row r="50" spans="3:114" ht="13.9" customHeight="1">
      <c r="C50" s="23"/>
      <c r="J50" s="18"/>
      <c r="BE50" s="18"/>
      <c r="BH50" s="23"/>
      <c r="BO50" s="18"/>
      <c r="BP50" s="23"/>
      <c r="CF50" s="5"/>
      <c r="CG50" s="251" t="s">
        <v>71</v>
      </c>
      <c r="CH50" s="251"/>
      <c r="CI50" s="251"/>
      <c r="CJ50" s="251"/>
      <c r="CK50" s="6"/>
      <c r="CL50" s="6"/>
      <c r="CM50" s="6"/>
      <c r="CN50" s="6"/>
      <c r="CO50" s="6"/>
      <c r="CP50" s="6"/>
      <c r="CQ50" s="6"/>
      <c r="CR50" s="6"/>
      <c r="CS50" s="6"/>
      <c r="CT50" s="6"/>
      <c r="CU50" s="6"/>
      <c r="CV50" s="6"/>
      <c r="CW50" s="5"/>
      <c r="CX50" s="251" t="s">
        <v>72</v>
      </c>
      <c r="CY50" s="251"/>
      <c r="CZ50" s="251"/>
      <c r="DA50" s="6"/>
      <c r="DB50" s="6"/>
      <c r="DC50" s="6"/>
      <c r="DD50" s="6"/>
      <c r="DE50" s="6"/>
      <c r="DF50" s="6"/>
      <c r="DG50" s="6"/>
      <c r="DH50" s="6"/>
      <c r="DI50" s="6"/>
      <c r="DJ50" s="7"/>
    </row>
    <row r="51" spans="3:114" ht="13.9" customHeight="1">
      <c r="C51" s="23"/>
      <c r="J51" s="18"/>
      <c r="BE51" s="18"/>
      <c r="BH51" s="23"/>
      <c r="BO51" s="18"/>
      <c r="BP51" s="8"/>
      <c r="BQ51" s="251" t="s">
        <v>64</v>
      </c>
      <c r="BR51" s="251"/>
      <c r="BS51" s="251"/>
      <c r="BT51" s="251"/>
      <c r="BU51" s="251"/>
      <c r="BV51" s="251"/>
      <c r="BW51" s="251"/>
      <c r="BX51" s="251"/>
      <c r="BY51" s="9"/>
      <c r="BZ51" s="9"/>
      <c r="CA51" s="9"/>
      <c r="CB51" s="9"/>
      <c r="CC51" s="6"/>
      <c r="CD51" s="6"/>
      <c r="CE51" s="6"/>
      <c r="CF51" s="5"/>
      <c r="CG51" s="201" t="s">
        <v>73</v>
      </c>
      <c r="CH51" s="201"/>
      <c r="CI51" s="201"/>
      <c r="CJ51" s="201"/>
      <c r="CK51" s="201"/>
      <c r="CL51" s="201"/>
      <c r="CM51" s="201"/>
      <c r="CN51" s="201"/>
      <c r="CO51" s="201"/>
      <c r="CP51" s="201"/>
      <c r="CQ51" s="201"/>
      <c r="CR51" s="6"/>
      <c r="CS51" s="6"/>
      <c r="CT51" s="6"/>
      <c r="CU51" s="6"/>
      <c r="CV51" s="6"/>
      <c r="CW51" s="5"/>
      <c r="CX51" s="295">
        <f>INT((CH52*VLOOKUP(CH52,各種リスト!$B$14:$D$20,2)-VLOOKUP(CH52,各種リスト!$B$14:$D$20,3))*1.021)</f>
        <v>69070</v>
      </c>
      <c r="CY51" s="295"/>
      <c r="CZ51" s="295"/>
      <c r="DA51" s="295"/>
      <c r="DB51" s="295"/>
      <c r="DC51" s="295"/>
      <c r="DD51" s="295"/>
      <c r="DE51" s="295"/>
      <c r="DF51" s="295"/>
      <c r="DG51" s="295"/>
      <c r="DH51" s="295"/>
      <c r="DI51" s="16" t="s">
        <v>42</v>
      </c>
      <c r="DJ51" s="7"/>
    </row>
    <row r="52" spans="3:114" ht="13.9" customHeight="1">
      <c r="C52" s="23"/>
      <c r="J52" s="18"/>
      <c r="BE52" s="18"/>
      <c r="BH52" s="23"/>
      <c r="BO52" s="18"/>
      <c r="BP52" s="8"/>
      <c r="BQ52" s="251" t="s">
        <v>65</v>
      </c>
      <c r="BR52" s="251"/>
      <c r="BS52" s="251"/>
      <c r="BT52" s="251"/>
      <c r="BU52" s="251"/>
      <c r="BV52" s="251"/>
      <c r="BW52" s="251"/>
      <c r="BX52" s="251"/>
      <c r="BY52" s="9"/>
      <c r="BZ52" s="9"/>
      <c r="CA52" s="9"/>
      <c r="CB52" s="9"/>
      <c r="CC52" s="9"/>
      <c r="CD52" s="9"/>
      <c r="CE52" s="10"/>
      <c r="CF52" s="23"/>
      <c r="CH52" s="294">
        <f>ROUNDDOWN((INT(AP34)-CR49)/2,-3)</f>
        <v>1353000</v>
      </c>
      <c r="CI52" s="294"/>
      <c r="CJ52" s="294"/>
      <c r="CK52" s="294"/>
      <c r="CL52" s="294"/>
      <c r="CM52" s="294"/>
      <c r="CN52" s="294"/>
      <c r="CO52" s="294"/>
      <c r="CP52" s="294"/>
      <c r="CQ52" s="294"/>
      <c r="CR52" s="294"/>
      <c r="CS52" s="294"/>
      <c r="CT52" s="294"/>
      <c r="CU52" s="2" t="s">
        <v>42</v>
      </c>
      <c r="CW52" s="8"/>
      <c r="CX52" s="295">
        <f>ROUNDDOWN(CH52*0.06,-2)</f>
        <v>81100</v>
      </c>
      <c r="CY52" s="295"/>
      <c r="CZ52" s="295"/>
      <c r="DA52" s="295"/>
      <c r="DB52" s="295"/>
      <c r="DC52" s="295"/>
      <c r="DD52" s="295"/>
      <c r="DE52" s="295"/>
      <c r="DF52" s="295"/>
      <c r="DG52" s="295"/>
      <c r="DH52" s="295"/>
      <c r="DI52" s="16" t="s">
        <v>42</v>
      </c>
      <c r="DJ52" s="10"/>
    </row>
    <row r="53" spans="3:114" ht="13.9" customHeight="1">
      <c r="C53" s="23"/>
      <c r="J53" s="18"/>
      <c r="BE53" s="18"/>
      <c r="BH53" s="23"/>
      <c r="BO53" s="18"/>
      <c r="BP53" s="8"/>
      <c r="BQ53" s="251" t="s">
        <v>66</v>
      </c>
      <c r="BR53" s="251"/>
      <c r="BS53" s="251"/>
      <c r="BT53" s="251"/>
      <c r="BU53" s="251"/>
      <c r="BV53" s="251"/>
      <c r="BW53" s="251"/>
      <c r="BX53" s="251"/>
      <c r="BY53" s="9"/>
      <c r="BZ53" s="9"/>
      <c r="CA53" s="9"/>
      <c r="CB53" s="9"/>
      <c r="CC53" s="14"/>
      <c r="CD53" s="14"/>
      <c r="CF53" s="23"/>
      <c r="CW53" s="23"/>
      <c r="CX53" s="295">
        <f>ROUNDDOWN(CH52*0.04,-2)</f>
        <v>54100</v>
      </c>
      <c r="CY53" s="295"/>
      <c r="CZ53" s="295"/>
      <c r="DA53" s="295"/>
      <c r="DB53" s="295"/>
      <c r="DC53" s="295"/>
      <c r="DD53" s="295"/>
      <c r="DE53" s="295"/>
      <c r="DF53" s="295"/>
      <c r="DG53" s="295"/>
      <c r="DH53" s="295"/>
      <c r="DI53" s="16" t="s">
        <v>42</v>
      </c>
      <c r="DJ53" s="18"/>
    </row>
    <row r="54" spans="3:114" ht="13.9" customHeight="1">
      <c r="C54" s="23"/>
      <c r="J54" s="18"/>
      <c r="BE54" s="18"/>
      <c r="BH54" s="13"/>
      <c r="BI54" s="14"/>
      <c r="BJ54" s="14"/>
      <c r="BK54" s="14"/>
      <c r="BL54" s="14"/>
      <c r="BM54" s="14"/>
      <c r="BN54" s="14"/>
      <c r="BO54" s="12"/>
      <c r="BP54" s="8"/>
      <c r="BQ54" s="47" t="s">
        <v>164</v>
      </c>
      <c r="BR54" s="47"/>
      <c r="BS54" s="47"/>
      <c r="BT54" s="47"/>
      <c r="BU54" s="47"/>
      <c r="BV54" s="47"/>
      <c r="BW54" s="47"/>
      <c r="BX54" s="47"/>
      <c r="BY54" s="47"/>
      <c r="BZ54" s="47"/>
      <c r="CA54" s="47"/>
      <c r="CB54" s="47"/>
      <c r="CC54" s="47"/>
      <c r="CD54" s="47"/>
      <c r="CE54" s="9"/>
      <c r="CF54" s="8"/>
      <c r="CG54" s="9"/>
      <c r="CH54" s="9"/>
      <c r="CI54" s="9"/>
      <c r="CJ54" s="9"/>
      <c r="CK54" s="9"/>
      <c r="CL54" s="9"/>
      <c r="CM54" s="9"/>
      <c r="CN54" s="9"/>
      <c r="CO54" s="9"/>
      <c r="CP54" s="9"/>
      <c r="CQ54" s="9"/>
      <c r="CR54" s="9"/>
      <c r="CS54" s="9"/>
      <c r="CT54" s="9"/>
      <c r="CU54" s="9"/>
      <c r="CV54" s="9"/>
      <c r="CW54" s="9"/>
      <c r="CX54" s="296">
        <v>0</v>
      </c>
      <c r="CY54" s="296"/>
      <c r="CZ54" s="296"/>
      <c r="DA54" s="296"/>
      <c r="DB54" s="296"/>
      <c r="DC54" s="296"/>
      <c r="DD54" s="296"/>
      <c r="DE54" s="296"/>
      <c r="DF54" s="296"/>
      <c r="DG54" s="296"/>
      <c r="DH54" s="296"/>
      <c r="DI54" s="16" t="s">
        <v>42</v>
      </c>
      <c r="DJ54" s="10"/>
    </row>
    <row r="55" spans="3:114" ht="13.9" customHeight="1">
      <c r="C55" s="23"/>
      <c r="J55" s="18"/>
      <c r="BE55" s="18"/>
      <c r="BH55" s="5"/>
      <c r="BI55" s="207" t="s">
        <v>39</v>
      </c>
      <c r="BJ55" s="207"/>
      <c r="BK55" s="207"/>
      <c r="BL55" s="207"/>
      <c r="BM55" s="207"/>
      <c r="BN55" s="207"/>
      <c r="BO55" s="7"/>
      <c r="BP55" s="5"/>
      <c r="BQ55" s="201" t="s">
        <v>68</v>
      </c>
      <c r="BR55" s="201"/>
      <c r="BS55" s="201"/>
      <c r="BT55" s="201"/>
      <c r="BU55" s="201"/>
      <c r="BV55" s="201"/>
      <c r="BW55" s="201"/>
      <c r="BX55" s="201"/>
      <c r="BY55" s="6"/>
      <c r="BZ55" s="6"/>
      <c r="CA55" s="6"/>
      <c r="CB55" s="6"/>
      <c r="CC55" s="6"/>
      <c r="CD55" s="6"/>
      <c r="CE55" s="6"/>
      <c r="CF55" s="5"/>
      <c r="CG55" s="6"/>
      <c r="CH55" s="6"/>
      <c r="CI55" s="6"/>
      <c r="CJ55" s="6"/>
      <c r="CK55" s="6"/>
      <c r="CL55" s="6"/>
      <c r="CM55" s="6"/>
      <c r="CN55" s="6"/>
      <c r="CO55" s="6"/>
      <c r="CP55" s="6"/>
      <c r="CQ55" s="6"/>
      <c r="CR55" s="6"/>
      <c r="CS55" s="6"/>
      <c r="CT55" s="6"/>
      <c r="CU55" s="6"/>
      <c r="CV55" s="6"/>
      <c r="CW55" s="6"/>
      <c r="CX55" s="291">
        <v>0</v>
      </c>
      <c r="CY55" s="291"/>
      <c r="CZ55" s="291"/>
      <c r="DA55" s="291"/>
      <c r="DB55" s="291"/>
      <c r="DC55" s="291"/>
      <c r="DD55" s="291"/>
      <c r="DE55" s="291"/>
      <c r="DF55" s="291"/>
      <c r="DG55" s="291"/>
      <c r="DH55" s="291"/>
      <c r="DI55" s="16" t="s">
        <v>42</v>
      </c>
      <c r="DJ55" s="7"/>
    </row>
    <row r="56" spans="3:114" ht="13.9" customHeight="1">
      <c r="C56" s="23"/>
      <c r="J56" s="18"/>
      <c r="BE56" s="18"/>
      <c r="BH56" s="23"/>
      <c r="BO56" s="18"/>
      <c r="BP56" s="23"/>
      <c r="BQ56" s="222" t="s">
        <v>69</v>
      </c>
      <c r="BR56" s="222"/>
      <c r="BS56" s="222"/>
      <c r="BT56" s="222"/>
      <c r="BU56" s="222"/>
      <c r="BV56" s="222"/>
      <c r="BW56" s="222"/>
      <c r="BX56" s="222"/>
      <c r="CF56" s="23"/>
      <c r="CX56" s="292">
        <v>0</v>
      </c>
      <c r="CY56" s="292"/>
      <c r="CZ56" s="292"/>
      <c r="DA56" s="292"/>
      <c r="DB56" s="292"/>
      <c r="DC56" s="292"/>
      <c r="DD56" s="292"/>
      <c r="DE56" s="292"/>
      <c r="DF56" s="292"/>
      <c r="DG56" s="292"/>
      <c r="DH56" s="292"/>
      <c r="DI56" s="2" t="s">
        <v>42</v>
      </c>
      <c r="DJ56" s="18"/>
    </row>
    <row r="57" spans="3:114" ht="13.9" customHeight="1">
      <c r="C57" s="23"/>
      <c r="J57" s="18"/>
      <c r="BE57" s="18"/>
      <c r="BH57" s="13"/>
      <c r="BI57" s="14"/>
      <c r="BJ57" s="14"/>
      <c r="BK57" s="14"/>
      <c r="BL57" s="14"/>
      <c r="BM57" s="14"/>
      <c r="BN57" s="14"/>
      <c r="BO57" s="12"/>
      <c r="BP57" s="13"/>
      <c r="BQ57" s="203" t="s">
        <v>70</v>
      </c>
      <c r="BR57" s="203"/>
      <c r="BS57" s="203"/>
      <c r="BT57" s="203"/>
      <c r="BU57" s="203"/>
      <c r="BV57" s="203"/>
      <c r="BW57" s="203"/>
      <c r="BX57" s="203"/>
      <c r="BY57" s="14"/>
      <c r="BZ57" s="14"/>
      <c r="CA57" s="14"/>
      <c r="CB57" s="14"/>
      <c r="CC57" s="14"/>
      <c r="CD57" s="14"/>
      <c r="CE57" s="14"/>
      <c r="CF57" s="13"/>
      <c r="CG57" s="14"/>
      <c r="CH57" s="14"/>
      <c r="CI57" s="14"/>
      <c r="CJ57" s="14"/>
      <c r="CK57" s="14"/>
      <c r="CL57" s="14"/>
      <c r="CM57" s="14"/>
      <c r="CN57" s="14"/>
      <c r="CO57" s="14"/>
      <c r="CP57" s="14"/>
      <c r="CQ57" s="14"/>
      <c r="CR57" s="14"/>
      <c r="CS57" s="14"/>
      <c r="CT57" s="14"/>
      <c r="CU57" s="14"/>
      <c r="CV57" s="14"/>
      <c r="CW57" s="14"/>
      <c r="CX57" s="293">
        <v>0</v>
      </c>
      <c r="CY57" s="293"/>
      <c r="CZ57" s="293"/>
      <c r="DA57" s="293"/>
      <c r="DB57" s="293"/>
      <c r="DC57" s="293"/>
      <c r="DD57" s="293"/>
      <c r="DE57" s="293"/>
      <c r="DF57" s="293"/>
      <c r="DG57" s="293"/>
      <c r="DH57" s="293"/>
      <c r="DI57" s="15" t="s">
        <v>42</v>
      </c>
      <c r="DJ57" s="12"/>
    </row>
    <row r="58" spans="3:114" ht="13.9" customHeight="1" thickBot="1">
      <c r="C58" s="23"/>
      <c r="J58" s="18"/>
      <c r="BE58" s="18"/>
      <c r="BH58" s="5"/>
      <c r="BI58" s="208" t="s">
        <v>40</v>
      </c>
      <c r="BJ58" s="208"/>
      <c r="BK58" s="208"/>
      <c r="BL58" s="208"/>
      <c r="BM58" s="208"/>
      <c r="BN58" s="208"/>
      <c r="BO58" s="7"/>
      <c r="BP58" s="5"/>
      <c r="BQ58" s="6"/>
      <c r="BR58" s="6"/>
      <c r="BS58" s="6"/>
      <c r="BT58" s="6"/>
      <c r="BU58" s="6"/>
      <c r="BV58" s="6"/>
      <c r="BW58" s="6"/>
      <c r="BX58" s="6"/>
      <c r="BY58" s="6"/>
      <c r="BZ58" s="6"/>
      <c r="CA58" s="6"/>
      <c r="CB58" s="6"/>
      <c r="CC58" s="6"/>
      <c r="CD58" s="6"/>
      <c r="CE58" s="6"/>
      <c r="CF58" s="38"/>
      <c r="CG58" s="39"/>
      <c r="CH58" s="39"/>
      <c r="CI58" s="39"/>
      <c r="CJ58" s="39"/>
      <c r="CK58" s="39"/>
      <c r="CL58" s="39"/>
      <c r="CM58" s="39"/>
      <c r="CN58" s="39"/>
      <c r="CO58" s="39"/>
      <c r="CP58" s="39"/>
      <c r="CQ58" s="39"/>
      <c r="CR58" s="39"/>
      <c r="CS58" s="39"/>
      <c r="CT58" s="39"/>
      <c r="CU58" s="39"/>
      <c r="CV58" s="39"/>
      <c r="CW58" s="39"/>
      <c r="CX58" s="286">
        <f>SUM(CX51:DH57)</f>
        <v>204270</v>
      </c>
      <c r="CY58" s="286"/>
      <c r="CZ58" s="286"/>
      <c r="DA58" s="286"/>
      <c r="DB58" s="286"/>
      <c r="DC58" s="286"/>
      <c r="DD58" s="286"/>
      <c r="DE58" s="286"/>
      <c r="DF58" s="286"/>
      <c r="DG58" s="286"/>
      <c r="DH58" s="286"/>
      <c r="DI58" s="40" t="s">
        <v>42</v>
      </c>
      <c r="DJ58" s="41"/>
    </row>
    <row r="59" spans="3:114" ht="13.9" customHeight="1" thickTop="1">
      <c r="C59" s="23"/>
      <c r="J59" s="18"/>
      <c r="BE59" s="18"/>
      <c r="BH59" s="27"/>
      <c r="BI59" s="28"/>
      <c r="BJ59" s="28"/>
      <c r="BK59" s="28"/>
      <c r="BL59" s="28"/>
      <c r="BM59" s="28"/>
      <c r="BN59" s="28"/>
      <c r="BO59" s="42"/>
      <c r="BP59" s="29"/>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30"/>
    </row>
    <row r="60" spans="3:114" ht="13.9" customHeight="1" thickBot="1">
      <c r="C60" s="13"/>
      <c r="D60" s="14"/>
      <c r="E60" s="14"/>
      <c r="F60" s="14"/>
      <c r="G60" s="14"/>
      <c r="H60" s="14"/>
      <c r="I60" s="14"/>
      <c r="J60" s="12"/>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2"/>
      <c r="BH60" s="31"/>
      <c r="BI60" s="209" t="s">
        <v>41</v>
      </c>
      <c r="BJ60" s="209"/>
      <c r="BK60" s="209"/>
      <c r="BL60" s="209"/>
      <c r="BM60" s="209"/>
      <c r="BN60" s="209"/>
      <c r="BO60" s="43"/>
      <c r="BP60" s="33"/>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287">
        <f>INT(MAX(AP34,CT19))-CX58</f>
        <v>20303081</v>
      </c>
      <c r="CU60" s="287"/>
      <c r="CV60" s="287"/>
      <c r="CW60" s="287"/>
      <c r="CX60" s="287"/>
      <c r="CY60" s="287"/>
      <c r="CZ60" s="287"/>
      <c r="DA60" s="287"/>
      <c r="DB60" s="287"/>
      <c r="DC60" s="287"/>
      <c r="DD60" s="287"/>
      <c r="DE60" s="287"/>
      <c r="DF60" s="287"/>
      <c r="DG60" s="287"/>
      <c r="DH60" s="287"/>
      <c r="DI60" s="35" t="s">
        <v>42</v>
      </c>
      <c r="DJ60" s="36"/>
    </row>
    <row r="61" spans="3:114" ht="13.9" customHeight="1" thickTop="1"/>
  </sheetData>
  <mergeCells count="375">
    <mergeCell ref="L30:Y30"/>
    <mergeCell ref="AC29:AI29"/>
    <mergeCell ref="AC30:AG30"/>
    <mergeCell ref="AI30:AN30"/>
    <mergeCell ref="AQ30:BC30"/>
    <mergeCell ref="C27:J27"/>
    <mergeCell ref="DI12:DJ12"/>
    <mergeCell ref="DG13:DJ13"/>
    <mergeCell ref="CY8:CZ8"/>
    <mergeCell ref="DA8:DF8"/>
    <mergeCell ref="DG8:DH8"/>
    <mergeCell ref="CG8:CJ8"/>
    <mergeCell ref="CP8:CV8"/>
    <mergeCell ref="CW8:CX8"/>
    <mergeCell ref="CN13:CR13"/>
    <mergeCell ref="AV10:BA10"/>
    <mergeCell ref="AS9:AT9"/>
    <mergeCell ref="AU9:BC9"/>
    <mergeCell ref="BG9:BG13"/>
    <mergeCell ref="BL8:CB8"/>
    <mergeCell ref="CC8:CE8"/>
    <mergeCell ref="P10:U10"/>
    <mergeCell ref="V10:AB10"/>
    <mergeCell ref="AF10:AK10"/>
    <mergeCell ref="DI4:DJ4"/>
    <mergeCell ref="DG5:DJ5"/>
    <mergeCell ref="CM6:CO6"/>
    <mergeCell ref="DI6:DJ6"/>
    <mergeCell ref="DG7:DJ7"/>
    <mergeCell ref="CM8:CO8"/>
    <mergeCell ref="DI8:DJ8"/>
    <mergeCell ref="DG9:DJ9"/>
    <mergeCell ref="CM10:CO10"/>
    <mergeCell ref="DI10:DJ10"/>
    <mergeCell ref="CN9:CR9"/>
    <mergeCell ref="CS9:CT9"/>
    <mergeCell ref="CV9:CW9"/>
    <mergeCell ref="CZ9:DB9"/>
    <mergeCell ref="DG10:DH10"/>
    <mergeCell ref="DG6:DH6"/>
    <mergeCell ref="CP10:CV10"/>
    <mergeCell ref="C1:BE1"/>
    <mergeCell ref="CU1:CV1"/>
    <mergeCell ref="CW1:CY1"/>
    <mergeCell ref="DA1:DC1"/>
    <mergeCell ref="DE1:DG1"/>
    <mergeCell ref="DO1:DQ5"/>
    <mergeCell ref="D3:I3"/>
    <mergeCell ref="L3:Q3"/>
    <mergeCell ref="T3:AJ3"/>
    <mergeCell ref="AM3:BD3"/>
    <mergeCell ref="CO3:DG3"/>
    <mergeCell ref="D4:I4"/>
    <mergeCell ref="L4:Q4"/>
    <mergeCell ref="T4:AJ4"/>
    <mergeCell ref="AM4:AW4"/>
    <mergeCell ref="AX4:BD4"/>
    <mergeCell ref="BG4:BG8"/>
    <mergeCell ref="BH4:BJ8"/>
    <mergeCell ref="BK4:BQ4"/>
    <mergeCell ref="CP4:CV4"/>
    <mergeCell ref="CW4:CX4"/>
    <mergeCell ref="CY4:CZ4"/>
    <mergeCell ref="DA4:DF4"/>
    <mergeCell ref="DG4:DH4"/>
    <mergeCell ref="D5:Z5"/>
    <mergeCell ref="AC5:BC5"/>
    <mergeCell ref="CF5:CG5"/>
    <mergeCell ref="CI5:CJ5"/>
    <mergeCell ref="CN5:CR5"/>
    <mergeCell ref="CJ4:CK4"/>
    <mergeCell ref="CS5:CT5"/>
    <mergeCell ref="CV5:CW5"/>
    <mergeCell ref="CZ5:DB5"/>
    <mergeCell ref="BS4:CD4"/>
    <mergeCell ref="CM4:CO4"/>
    <mergeCell ref="BL7:CB7"/>
    <mergeCell ref="CC7:CE7"/>
    <mergeCell ref="CG7:CJ7"/>
    <mergeCell ref="CN7:CR7"/>
    <mergeCell ref="CS7:CT7"/>
    <mergeCell ref="CV7:CW7"/>
    <mergeCell ref="CZ7:DB7"/>
    <mergeCell ref="CP6:CV6"/>
    <mergeCell ref="CW6:CX6"/>
    <mergeCell ref="CY6:CZ6"/>
    <mergeCell ref="DA6:DF6"/>
    <mergeCell ref="BS6:CD6"/>
    <mergeCell ref="D6:Z6"/>
    <mergeCell ref="AC6:BC6"/>
    <mergeCell ref="BK6:BQ6"/>
    <mergeCell ref="CC10:CL10"/>
    <mergeCell ref="D11:I11"/>
    <mergeCell ref="CS11:CT11"/>
    <mergeCell ref="CV11:CW11"/>
    <mergeCell ref="CZ11:DB11"/>
    <mergeCell ref="D12:I12"/>
    <mergeCell ref="M12:T12"/>
    <mergeCell ref="W12:Z12"/>
    <mergeCell ref="BQ12:BU12"/>
    <mergeCell ref="CM12:CO12"/>
    <mergeCell ref="BI9:BN13"/>
    <mergeCell ref="BQ9:BU9"/>
    <mergeCell ref="BW9:CA9"/>
    <mergeCell ref="BB10:BC10"/>
    <mergeCell ref="BQ10:BU10"/>
    <mergeCell ref="BV10:BZ10"/>
    <mergeCell ref="CA10:CB10"/>
    <mergeCell ref="D13:I13"/>
    <mergeCell ref="N13:AF13"/>
    <mergeCell ref="AJ13:BB13"/>
    <mergeCell ref="D10:I10"/>
    <mergeCell ref="AL10:AR10"/>
    <mergeCell ref="CW10:CX10"/>
    <mergeCell ref="CY10:CZ10"/>
    <mergeCell ref="DA10:DF10"/>
    <mergeCell ref="DG12:DH12"/>
    <mergeCell ref="B9:B10"/>
    <mergeCell ref="D9:I9"/>
    <mergeCell ref="L9:T9"/>
    <mergeCell ref="W9:AF9"/>
    <mergeCell ref="AG9:AL9"/>
    <mergeCell ref="AM9:AN9"/>
    <mergeCell ref="AO9:AR9"/>
    <mergeCell ref="DG11:DJ11"/>
    <mergeCell ref="BV12:CC12"/>
    <mergeCell ref="CJ12:CK12"/>
    <mergeCell ref="CP12:CV12"/>
    <mergeCell ref="CW12:CX12"/>
    <mergeCell ref="CY12:CZ12"/>
    <mergeCell ref="AB12:AF12"/>
    <mergeCell ref="AI12:AJ12"/>
    <mergeCell ref="AK12:AL12"/>
    <mergeCell ref="AM12:AN12"/>
    <mergeCell ref="AR12:BC12"/>
    <mergeCell ref="B11:B12"/>
    <mergeCell ref="CN11:CR11"/>
    <mergeCell ref="N14:Y14"/>
    <mergeCell ref="AH14:AJ14"/>
    <mergeCell ref="B14:B18"/>
    <mergeCell ref="C14:E18"/>
    <mergeCell ref="F14:L14"/>
    <mergeCell ref="DA12:DF12"/>
    <mergeCell ref="BD14:BE14"/>
    <mergeCell ref="BD16:BE16"/>
    <mergeCell ref="BD18:BE18"/>
    <mergeCell ref="CL15:CR15"/>
    <mergeCell ref="CV15:DA15"/>
    <mergeCell ref="DB15:DH15"/>
    <mergeCell ref="F16:L16"/>
    <mergeCell ref="CL14:CQ14"/>
    <mergeCell ref="CR14:CS14"/>
    <mergeCell ref="CT14:CW14"/>
    <mergeCell ref="CX14:CY14"/>
    <mergeCell ref="CZ14:DH14"/>
    <mergeCell ref="AA15:AB15"/>
    <mergeCell ref="AD15:AE15"/>
    <mergeCell ref="AI15:AM15"/>
    <mergeCell ref="CS13:CT13"/>
    <mergeCell ref="CV13:CW13"/>
    <mergeCell ref="CZ13:DB13"/>
    <mergeCell ref="AN15:AO15"/>
    <mergeCell ref="AQ15:AR15"/>
    <mergeCell ref="AV14:BA14"/>
    <mergeCell ref="BB14:BC14"/>
    <mergeCell ref="BG14:BG15"/>
    <mergeCell ref="BI14:BN14"/>
    <mergeCell ref="BR14:BY14"/>
    <mergeCell ref="CB14:CK14"/>
    <mergeCell ref="AU15:AW15"/>
    <mergeCell ref="BI15:BN15"/>
    <mergeCell ref="CF15:CK15"/>
    <mergeCell ref="BB15:BE15"/>
    <mergeCell ref="AK14:AQ14"/>
    <mergeCell ref="AR14:AS14"/>
    <mergeCell ref="AT14:AU14"/>
    <mergeCell ref="BI16:BN16"/>
    <mergeCell ref="G17:W17"/>
    <mergeCell ref="X17:Z17"/>
    <mergeCell ref="AB17:AE17"/>
    <mergeCell ref="AI17:AM17"/>
    <mergeCell ref="AN17:AO17"/>
    <mergeCell ref="AQ17:AR17"/>
    <mergeCell ref="AU17:AW17"/>
    <mergeCell ref="BI17:BN17"/>
    <mergeCell ref="BB17:BE17"/>
    <mergeCell ref="AK16:AQ16"/>
    <mergeCell ref="AR16:AS16"/>
    <mergeCell ref="AT16:AU16"/>
    <mergeCell ref="AV16:BA16"/>
    <mergeCell ref="BB16:BC16"/>
    <mergeCell ref="BG16:BG17"/>
    <mergeCell ref="B19:B23"/>
    <mergeCell ref="D19:I23"/>
    <mergeCell ref="L19:P19"/>
    <mergeCell ref="R19:V19"/>
    <mergeCell ref="AI19:AM19"/>
    <mergeCell ref="AN19:AO19"/>
    <mergeCell ref="AQ19:AR19"/>
    <mergeCell ref="AU19:AW19"/>
    <mergeCell ref="CW17:DH17"/>
    <mergeCell ref="G18:W18"/>
    <mergeCell ref="X18:Z18"/>
    <mergeCell ref="AB18:AE18"/>
    <mergeCell ref="AK18:AQ18"/>
    <mergeCell ref="AR18:AS18"/>
    <mergeCell ref="AT18:AU18"/>
    <mergeCell ref="AV18:BA18"/>
    <mergeCell ref="BB18:BC18"/>
    <mergeCell ref="BR17:BY17"/>
    <mergeCell ref="CB17:CE17"/>
    <mergeCell ref="CG17:CK17"/>
    <mergeCell ref="CN17:CO17"/>
    <mergeCell ref="CP17:CQ17"/>
    <mergeCell ref="CR17:CS17"/>
    <mergeCell ref="BD20:BE20"/>
    <mergeCell ref="CT19:DH19"/>
    <mergeCell ref="L20:P20"/>
    <mergeCell ref="Q20:U20"/>
    <mergeCell ref="V20:W20"/>
    <mergeCell ref="X20:AG20"/>
    <mergeCell ref="AK20:AQ20"/>
    <mergeCell ref="AR20:AS20"/>
    <mergeCell ref="BI18:BN18"/>
    <mergeCell ref="BR18:BY18"/>
    <mergeCell ref="AT20:AU20"/>
    <mergeCell ref="AV20:BA20"/>
    <mergeCell ref="BB20:BC20"/>
    <mergeCell ref="AI21:AM21"/>
    <mergeCell ref="AN21:AO21"/>
    <mergeCell ref="AQ21:AR21"/>
    <mergeCell ref="AU21:AW21"/>
    <mergeCell ref="BQ19:CA19"/>
    <mergeCell ref="CJ19:CR19"/>
    <mergeCell ref="AV22:BA22"/>
    <mergeCell ref="BB22:BC22"/>
    <mergeCell ref="AI23:AM23"/>
    <mergeCell ref="AN23:AO23"/>
    <mergeCell ref="AQ23:AR23"/>
    <mergeCell ref="AU23:AW23"/>
    <mergeCell ref="BB19:BE19"/>
    <mergeCell ref="BB21:BE21"/>
    <mergeCell ref="BD22:BE22"/>
    <mergeCell ref="L22:P22"/>
    <mergeCell ref="Q22:X22"/>
    <mergeCell ref="AK22:AQ22"/>
    <mergeCell ref="AR22:AS22"/>
    <mergeCell ref="AT22:AU22"/>
    <mergeCell ref="AU24:BC24"/>
    <mergeCell ref="D25:I25"/>
    <mergeCell ref="P25:U25"/>
    <mergeCell ref="V25:AB25"/>
    <mergeCell ref="AF25:AK25"/>
    <mergeCell ref="AL25:AR25"/>
    <mergeCell ref="W24:AF24"/>
    <mergeCell ref="AG24:AL24"/>
    <mergeCell ref="AM24:AN24"/>
    <mergeCell ref="AO24:AR24"/>
    <mergeCell ref="AS24:AT24"/>
    <mergeCell ref="BB23:BE23"/>
    <mergeCell ref="L24:T24"/>
    <mergeCell ref="D28:I28"/>
    <mergeCell ref="M28:T28"/>
    <mergeCell ref="D29:I29"/>
    <mergeCell ref="L29:Y29"/>
    <mergeCell ref="AM26:AN26"/>
    <mergeCell ref="AR26:BC26"/>
    <mergeCell ref="L27:P27"/>
    <mergeCell ref="AB27:AJ27"/>
    <mergeCell ref="AK27:AM27"/>
    <mergeCell ref="AO27:AP27"/>
    <mergeCell ref="AS27:AW27"/>
    <mergeCell ref="AX27:BC27"/>
    <mergeCell ref="D26:I26"/>
    <mergeCell ref="M26:T26"/>
    <mergeCell ref="W26:Z26"/>
    <mergeCell ref="AB26:AF26"/>
    <mergeCell ref="AI26:AJ26"/>
    <mergeCell ref="AK26:AL26"/>
    <mergeCell ref="Q27:Z27"/>
    <mergeCell ref="B31:B32"/>
    <mergeCell ref="D31:I31"/>
    <mergeCell ref="M31:AE31"/>
    <mergeCell ref="D32:I32"/>
    <mergeCell ref="AR32:BC32"/>
    <mergeCell ref="B33:B34"/>
    <mergeCell ref="D33:I33"/>
    <mergeCell ref="M33:O33"/>
    <mergeCell ref="M34:AA34"/>
    <mergeCell ref="AC34:AN34"/>
    <mergeCell ref="P37:Q37"/>
    <mergeCell ref="T37:V37"/>
    <mergeCell ref="X37:AC37"/>
    <mergeCell ref="AG37:AI37"/>
    <mergeCell ref="AK37:AL37"/>
    <mergeCell ref="AR37:AY37"/>
    <mergeCell ref="AP34:BC34"/>
    <mergeCell ref="D35:I35"/>
    <mergeCell ref="L35:V35"/>
    <mergeCell ref="O36:P36"/>
    <mergeCell ref="R36:T36"/>
    <mergeCell ref="X36:Y36"/>
    <mergeCell ref="AA36:AB36"/>
    <mergeCell ref="AD36:AL36"/>
    <mergeCell ref="AR36:AS36"/>
    <mergeCell ref="P39:Q39"/>
    <mergeCell ref="T39:V39"/>
    <mergeCell ref="X39:AC39"/>
    <mergeCell ref="AG39:AI39"/>
    <mergeCell ref="AK39:AL39"/>
    <mergeCell ref="AR39:AY39"/>
    <mergeCell ref="O38:P38"/>
    <mergeCell ref="R38:T38"/>
    <mergeCell ref="X38:Y38"/>
    <mergeCell ref="AA38:AB38"/>
    <mergeCell ref="AD38:AL38"/>
    <mergeCell ref="AR38:AS38"/>
    <mergeCell ref="P41:Q41"/>
    <mergeCell ref="T41:V41"/>
    <mergeCell ref="X41:AC41"/>
    <mergeCell ref="AG41:AI41"/>
    <mergeCell ref="AK41:AL41"/>
    <mergeCell ref="AR41:AY41"/>
    <mergeCell ref="O40:P40"/>
    <mergeCell ref="R40:T40"/>
    <mergeCell ref="X40:Y40"/>
    <mergeCell ref="AA40:AB40"/>
    <mergeCell ref="AD40:AL40"/>
    <mergeCell ref="AR40:AS40"/>
    <mergeCell ref="P43:Q43"/>
    <mergeCell ref="T43:V43"/>
    <mergeCell ref="X43:AC43"/>
    <mergeCell ref="AG43:AI43"/>
    <mergeCell ref="AK43:AL43"/>
    <mergeCell ref="AR43:AY43"/>
    <mergeCell ref="O42:P42"/>
    <mergeCell ref="R42:T42"/>
    <mergeCell ref="X42:Y42"/>
    <mergeCell ref="AA42:AB42"/>
    <mergeCell ref="AD42:AL42"/>
    <mergeCell ref="AR42:AS42"/>
    <mergeCell ref="CX50:CZ50"/>
    <mergeCell ref="BQ51:BX51"/>
    <mergeCell ref="CG51:CQ51"/>
    <mergeCell ref="CX51:DH51"/>
    <mergeCell ref="BI48:BN48"/>
    <mergeCell ref="BQ48:BT48"/>
    <mergeCell ref="BU48:BZ48"/>
    <mergeCell ref="CA48:CB48"/>
    <mergeCell ref="CC48:CO48"/>
    <mergeCell ref="BQ49:BX49"/>
    <mergeCell ref="BI58:BN58"/>
    <mergeCell ref="CX58:DH58"/>
    <mergeCell ref="BI60:BN60"/>
    <mergeCell ref="CT60:DH60"/>
    <mergeCell ref="N16:Y16"/>
    <mergeCell ref="AH16:AJ16"/>
    <mergeCell ref="AH18:AJ18"/>
    <mergeCell ref="AH20:AJ20"/>
    <mergeCell ref="AH22:AJ22"/>
    <mergeCell ref="BI55:BN55"/>
    <mergeCell ref="BQ55:BX55"/>
    <mergeCell ref="CX55:DH55"/>
    <mergeCell ref="BQ56:BX56"/>
    <mergeCell ref="CX56:DH56"/>
    <mergeCell ref="BQ57:BX57"/>
    <mergeCell ref="CX57:DH57"/>
    <mergeCell ref="BQ52:BX52"/>
    <mergeCell ref="CH52:CT52"/>
    <mergeCell ref="CX52:DH52"/>
    <mergeCell ref="BQ53:BX53"/>
    <mergeCell ref="CX53:DH53"/>
    <mergeCell ref="CX54:DH54"/>
    <mergeCell ref="CR49:DF49"/>
    <mergeCell ref="CG50:CJ50"/>
  </mergeCells>
  <phoneticPr fontId="1"/>
  <dataValidations count="1">
    <dataValidation type="list" allowBlank="1" showInputMessage="1" showErrorMessage="1" sqref="R19:V19 BW9:CA9" xr:uid="{00000000-0002-0000-0200-000000000000}">
      <formula1>"３,４,５"</formula1>
    </dataValidation>
  </dataValidations>
  <printOptions horizontalCentered="1" verticalCentered="1"/>
  <pageMargins left="0.19685039370078741" right="0.19685039370078741" top="0.78740157480314965" bottom="0.39370078740157483" header="0.51181102362204722" footer="0.31496062992125984"/>
  <pageSetup paperSize="9" scale="65" orientation="landscape"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各種リスト!$B$2:$B$9</xm:f>
          </x14:formula1>
          <xm:sqref>W9:AF9 CB14:CK14 W24:AF24</xm:sqref>
        </x14:dataValidation>
        <x14:dataValidation type="list" allowBlank="1" showInputMessage="1" showErrorMessage="1" xr:uid="{00000000-0002-0000-0200-000003000000}">
          <x14:formula1>
            <xm:f>各種リスト!$I$2:$I$7</xm:f>
          </x14:formula1>
          <xm:sqref>AH14:AJ14 CM12:CO12 CM8:CO8 CM6:CO6 CM10:CO10 CM4:CO4 AH22:AJ22 AH20:AJ20 AH18:AJ18 AH16:AJ16</xm:sqref>
        </x14:dataValidation>
        <x14:dataValidation type="list" allowBlank="1" showInputMessage="1" showErrorMessage="1" xr:uid="{00000000-0002-0000-0200-000002000000}">
          <x14:formula1>
            <xm:f>各種リスト!$D$2:$D$4</xm:f>
          </x14:formula1>
          <xm:sqref>N13:AF13</xm:sqref>
        </x14:dataValidation>
        <x14:dataValidation type="list" allowBlank="1" showInputMessage="1" showErrorMessage="1" xr:uid="{00000000-0002-0000-0200-000004000000}">
          <x14:formula1>
            <xm:f>各種リスト!$F$2:$F$9</xm:f>
          </x14:formula1>
          <xm:sqref>P37:Q37 P43:Q43 P41:Q41 P39:Q39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9"/>
  <sheetViews>
    <sheetView view="pageBreakPreview" zoomScale="70" zoomScaleNormal="80" zoomScaleSheetLayoutView="70" zoomScalePageLayoutView="80" workbookViewId="0">
      <selection activeCell="AG21" sqref="AG21"/>
    </sheetView>
  </sheetViews>
  <sheetFormatPr defaultRowHeight="13.5"/>
  <cols>
    <col min="1" max="1" width="1.625" customWidth="1"/>
    <col min="2" max="2" width="6.625" style="171" customWidth="1"/>
    <col min="3" max="3" width="9.125" style="171" customWidth="1"/>
    <col min="4" max="4" width="8.75" style="171" customWidth="1"/>
    <col min="5" max="6" width="10.5" style="171" customWidth="1"/>
    <col min="7" max="7" width="9.5" style="171" customWidth="1"/>
    <col min="8" max="8" width="9.75" style="171" customWidth="1"/>
    <col min="9" max="9" width="9.125" style="171" customWidth="1"/>
    <col min="10" max="10" width="10.5" style="171" customWidth="1"/>
    <col min="11" max="11" width="10.875" style="171" customWidth="1"/>
    <col min="12" max="12" width="9.125" style="171" customWidth="1"/>
    <col min="13" max="13" width="10.5" style="171" customWidth="1"/>
    <col min="14" max="14" width="9.75" style="171" customWidth="1"/>
    <col min="15" max="15" width="10.875" style="171" customWidth="1"/>
    <col min="16" max="17" width="1.625" customWidth="1"/>
    <col min="19" max="19" width="10.625" bestFit="1" customWidth="1"/>
    <col min="22" max="22" width="9.375" bestFit="1" customWidth="1"/>
    <col min="24" max="24" width="10.625" bestFit="1" customWidth="1"/>
    <col min="26" max="26" width="10.625" bestFit="1" customWidth="1"/>
    <col min="28" max="28" width="10.625" bestFit="1" customWidth="1"/>
    <col min="31" max="31" width="10.625" bestFit="1" customWidth="1"/>
    <col min="33" max="33" width="1.625" customWidth="1"/>
  </cols>
  <sheetData>
    <row r="1" spans="1:32" ht="31.5" customHeight="1">
      <c r="B1" s="362" t="s">
        <v>237</v>
      </c>
      <c r="C1" s="362"/>
      <c r="D1" s="362"/>
      <c r="E1" s="362"/>
      <c r="F1" s="362"/>
      <c r="G1" s="362"/>
      <c r="H1" s="362"/>
      <c r="I1" s="362"/>
      <c r="J1" s="362"/>
      <c r="K1" s="362"/>
      <c r="L1" s="362"/>
      <c r="M1" s="362"/>
      <c r="N1" s="362"/>
      <c r="O1" s="362"/>
      <c r="R1" s="362" t="s">
        <v>238</v>
      </c>
      <c r="S1" s="362"/>
      <c r="T1" s="362"/>
      <c r="U1" s="362"/>
      <c r="V1" s="362"/>
      <c r="W1" s="362"/>
      <c r="X1" s="362"/>
      <c r="Y1" s="362"/>
      <c r="Z1" s="362"/>
      <c r="AA1" s="362"/>
      <c r="AB1" s="362"/>
      <c r="AC1" s="362"/>
      <c r="AD1" s="362"/>
      <c r="AE1" s="362"/>
      <c r="AF1" s="362"/>
    </row>
    <row r="2" spans="1:32" ht="32.25" customHeight="1" thickBot="1">
      <c r="B2" s="363" t="s">
        <v>239</v>
      </c>
      <c r="C2" s="363"/>
      <c r="D2" s="363"/>
      <c r="E2" s="363"/>
      <c r="F2" s="363"/>
      <c r="G2" s="363"/>
      <c r="H2" s="363"/>
      <c r="I2" s="363"/>
      <c r="J2" s="363"/>
      <c r="K2" s="363"/>
      <c r="L2" s="363"/>
      <c r="M2" s="363"/>
      <c r="N2" s="363"/>
      <c r="O2" s="363"/>
      <c r="R2" s="363" t="s">
        <v>239</v>
      </c>
      <c r="S2" s="363"/>
      <c r="T2" s="363"/>
      <c r="U2" s="363"/>
      <c r="V2" s="363"/>
      <c r="W2" s="363"/>
      <c r="X2" s="363"/>
      <c r="Y2" s="363"/>
      <c r="Z2" s="363"/>
      <c r="AA2" s="363"/>
      <c r="AB2" s="363"/>
      <c r="AC2" s="363"/>
      <c r="AD2" s="363"/>
      <c r="AE2" s="363"/>
      <c r="AF2" s="363"/>
    </row>
    <row r="3" spans="1:32" ht="18" customHeight="1">
      <c r="B3" s="101"/>
      <c r="C3" s="364" t="s">
        <v>240</v>
      </c>
      <c r="D3" s="365"/>
      <c r="E3" s="365"/>
      <c r="F3" s="365"/>
      <c r="G3" s="365"/>
      <c r="H3" s="366"/>
      <c r="I3" s="364" t="s">
        <v>241</v>
      </c>
      <c r="J3" s="365"/>
      <c r="K3" s="366"/>
      <c r="L3" s="364" t="s">
        <v>242</v>
      </c>
      <c r="M3" s="365"/>
      <c r="N3" s="365"/>
      <c r="O3" s="366"/>
      <c r="R3" s="367" t="s">
        <v>243</v>
      </c>
      <c r="S3" s="370" t="s">
        <v>240</v>
      </c>
      <c r="T3" s="371"/>
      <c r="U3" s="371"/>
      <c r="V3" s="371"/>
      <c r="W3" s="102"/>
      <c r="X3" s="370" t="s">
        <v>241</v>
      </c>
      <c r="Y3" s="371"/>
      <c r="Z3" s="371"/>
      <c r="AA3" s="371"/>
      <c r="AB3" s="371"/>
      <c r="AC3" s="372"/>
      <c r="AD3" s="370" t="s">
        <v>242</v>
      </c>
      <c r="AE3" s="371"/>
      <c r="AF3" s="372"/>
    </row>
    <row r="4" spans="1:32" ht="18" customHeight="1">
      <c r="B4" s="103"/>
      <c r="C4" s="104" t="s">
        <v>244</v>
      </c>
      <c r="D4" s="105" t="s">
        <v>175</v>
      </c>
      <c r="E4" s="106"/>
      <c r="F4" s="107" t="s">
        <v>174</v>
      </c>
      <c r="G4" s="107" t="s">
        <v>245</v>
      </c>
      <c r="H4" s="108"/>
      <c r="I4" s="104" t="s">
        <v>244</v>
      </c>
      <c r="J4" s="105" t="s">
        <v>246</v>
      </c>
      <c r="K4" s="109"/>
      <c r="L4" s="110" t="s">
        <v>244</v>
      </c>
      <c r="M4" s="111" t="s">
        <v>246</v>
      </c>
      <c r="N4" s="112" t="s">
        <v>247</v>
      </c>
      <c r="O4" s="113"/>
      <c r="R4" s="368"/>
      <c r="S4" s="105" t="s">
        <v>175</v>
      </c>
      <c r="T4" s="105"/>
      <c r="U4" s="114" t="s">
        <v>174</v>
      </c>
      <c r="V4" s="114" t="s">
        <v>245</v>
      </c>
      <c r="W4" s="105"/>
      <c r="X4" s="115" t="s">
        <v>175</v>
      </c>
      <c r="Y4" s="105"/>
      <c r="Z4" s="105" t="s">
        <v>246</v>
      </c>
      <c r="AA4" s="105"/>
      <c r="AB4" s="114" t="s">
        <v>245</v>
      </c>
      <c r="AC4" s="116"/>
      <c r="AD4" s="117" t="s">
        <v>246</v>
      </c>
      <c r="AE4" s="111" t="s">
        <v>247</v>
      </c>
      <c r="AF4" s="118"/>
    </row>
    <row r="5" spans="1:32" ht="18" customHeight="1">
      <c r="B5" s="103"/>
      <c r="C5" s="119" t="s">
        <v>248</v>
      </c>
      <c r="D5" s="120"/>
      <c r="E5" s="120"/>
      <c r="F5" s="121" t="s">
        <v>249</v>
      </c>
      <c r="G5" s="112" t="s">
        <v>250</v>
      </c>
      <c r="H5" s="113"/>
      <c r="I5" s="119" t="s">
        <v>251</v>
      </c>
      <c r="J5" s="121" t="s">
        <v>249</v>
      </c>
      <c r="K5" s="122"/>
      <c r="L5" s="123" t="s">
        <v>252</v>
      </c>
      <c r="M5" s="121" t="s">
        <v>249</v>
      </c>
      <c r="N5" s="112" t="s">
        <v>253</v>
      </c>
      <c r="O5" s="113"/>
      <c r="R5" s="368"/>
      <c r="S5" s="124" t="s">
        <v>254</v>
      </c>
      <c r="T5" s="111"/>
      <c r="U5" s="111" t="s">
        <v>249</v>
      </c>
      <c r="V5" s="111" t="s">
        <v>250</v>
      </c>
      <c r="W5" s="125"/>
      <c r="X5" s="124" t="s">
        <v>255</v>
      </c>
      <c r="Y5" s="117"/>
      <c r="Z5" s="111" t="s">
        <v>249</v>
      </c>
      <c r="AA5" s="117"/>
      <c r="AB5" s="111" t="s">
        <v>250</v>
      </c>
      <c r="AC5" s="125"/>
      <c r="AD5" s="117" t="s">
        <v>249</v>
      </c>
      <c r="AE5" s="111" t="s">
        <v>256</v>
      </c>
      <c r="AF5" s="126"/>
    </row>
    <row r="6" spans="1:32" ht="18" customHeight="1">
      <c r="B6" s="103"/>
      <c r="C6" s="127"/>
      <c r="D6" s="120"/>
      <c r="E6" s="120"/>
      <c r="F6" s="112" t="s">
        <v>257</v>
      </c>
      <c r="G6" s="112"/>
      <c r="H6" s="113"/>
      <c r="I6" s="128"/>
      <c r="J6" s="120" t="s">
        <v>257</v>
      </c>
      <c r="K6" s="122"/>
      <c r="L6" s="110" t="s">
        <v>258</v>
      </c>
      <c r="M6" s="112" t="s">
        <v>257</v>
      </c>
      <c r="N6" s="112"/>
      <c r="O6" s="113"/>
      <c r="R6" s="368"/>
      <c r="S6" s="124"/>
      <c r="T6" s="117"/>
      <c r="U6" s="111" t="s">
        <v>257</v>
      </c>
      <c r="V6" s="111" t="s">
        <v>254</v>
      </c>
      <c r="W6" s="125"/>
      <c r="X6" s="124"/>
      <c r="Y6" s="117"/>
      <c r="Z6" s="117" t="s">
        <v>257</v>
      </c>
      <c r="AA6" s="117"/>
      <c r="AB6" s="111" t="s">
        <v>255</v>
      </c>
      <c r="AC6" s="125"/>
      <c r="AD6" s="117" t="s">
        <v>257</v>
      </c>
      <c r="AE6" s="111"/>
      <c r="AF6" s="126"/>
    </row>
    <row r="7" spans="1:32" ht="29.25" customHeight="1">
      <c r="B7" s="103" t="s">
        <v>243</v>
      </c>
      <c r="C7" s="127"/>
      <c r="D7" s="120"/>
      <c r="E7" s="120"/>
      <c r="F7" s="121" t="s">
        <v>259</v>
      </c>
      <c r="G7" s="129"/>
      <c r="H7" s="113"/>
      <c r="I7" s="130"/>
      <c r="J7" s="131" t="s">
        <v>260</v>
      </c>
      <c r="K7" s="122"/>
      <c r="L7" s="110"/>
      <c r="M7" s="132" t="s">
        <v>261</v>
      </c>
      <c r="N7" s="129"/>
      <c r="O7" s="113"/>
      <c r="R7" s="369"/>
      <c r="S7" s="117"/>
      <c r="T7" s="117"/>
      <c r="U7" s="111" t="s">
        <v>262</v>
      </c>
      <c r="V7" s="133"/>
      <c r="W7" s="134"/>
      <c r="X7" s="135"/>
      <c r="Y7" s="117"/>
      <c r="Z7" s="136" t="s">
        <v>263</v>
      </c>
      <c r="AA7" s="117"/>
      <c r="AB7" s="111"/>
      <c r="AC7" s="134"/>
      <c r="AD7" s="135" t="s">
        <v>255</v>
      </c>
      <c r="AE7" s="133"/>
      <c r="AF7" s="126"/>
    </row>
    <row r="8" spans="1:32" ht="18.75" customHeight="1">
      <c r="A8" s="137"/>
      <c r="B8" s="138">
        <v>1</v>
      </c>
      <c r="C8" s="139" t="s">
        <v>264</v>
      </c>
      <c r="D8" s="140">
        <f>F8*60/100</f>
        <v>0.50220000000000009</v>
      </c>
      <c r="E8" s="373" t="s">
        <v>265</v>
      </c>
      <c r="F8" s="376">
        <f t="shared" ref="F8:F17" si="0">C8*83.7/100</f>
        <v>0.83700000000000008</v>
      </c>
      <c r="G8" s="377"/>
      <c r="H8" s="378" t="s">
        <v>266</v>
      </c>
      <c r="I8" s="141" t="s">
        <v>267</v>
      </c>
      <c r="J8" s="381"/>
      <c r="K8" s="378"/>
      <c r="L8" s="141" t="s">
        <v>268</v>
      </c>
      <c r="M8" s="384"/>
      <c r="N8" s="142" t="s">
        <v>269</v>
      </c>
      <c r="O8" s="378" t="s">
        <v>270</v>
      </c>
      <c r="Q8" s="137"/>
      <c r="R8" s="138">
        <v>1</v>
      </c>
      <c r="S8" s="143">
        <v>0.50219999999999998</v>
      </c>
      <c r="T8" s="373" t="s">
        <v>271</v>
      </c>
      <c r="U8" s="387">
        <v>0.83700000000000008</v>
      </c>
      <c r="V8" s="376"/>
      <c r="W8" s="390" t="s">
        <v>271</v>
      </c>
      <c r="X8" s="391"/>
      <c r="Y8" s="381"/>
      <c r="Z8" s="381"/>
      <c r="AA8" s="381"/>
      <c r="AB8" s="381"/>
      <c r="AC8" s="407"/>
      <c r="AD8" s="410"/>
      <c r="AE8" s="144" t="s">
        <v>269</v>
      </c>
      <c r="AF8" s="378" t="s">
        <v>271</v>
      </c>
    </row>
    <row r="9" spans="1:32" ht="18.75" customHeight="1">
      <c r="A9" s="137"/>
      <c r="B9" s="138">
        <v>2</v>
      </c>
      <c r="C9" s="141" t="s">
        <v>272</v>
      </c>
      <c r="D9" s="140">
        <f>F9*60/100</f>
        <v>1.0044000000000002</v>
      </c>
      <c r="E9" s="374"/>
      <c r="F9" s="376">
        <f t="shared" si="0"/>
        <v>1.6740000000000002</v>
      </c>
      <c r="G9" s="377"/>
      <c r="H9" s="379"/>
      <c r="I9" s="141" t="s">
        <v>273</v>
      </c>
      <c r="J9" s="382"/>
      <c r="K9" s="379"/>
      <c r="L9" s="141" t="s">
        <v>274</v>
      </c>
      <c r="M9" s="385"/>
      <c r="N9" s="142" t="s">
        <v>275</v>
      </c>
      <c r="O9" s="379"/>
      <c r="Q9" s="137"/>
      <c r="R9" s="138">
        <v>2</v>
      </c>
      <c r="S9" s="143">
        <v>1.0044</v>
      </c>
      <c r="T9" s="374"/>
      <c r="U9" s="387">
        <v>1.6740000000000002</v>
      </c>
      <c r="V9" s="376"/>
      <c r="W9" s="390"/>
      <c r="X9" s="391"/>
      <c r="Y9" s="382"/>
      <c r="Z9" s="382"/>
      <c r="AA9" s="382"/>
      <c r="AB9" s="382"/>
      <c r="AC9" s="408"/>
      <c r="AD9" s="411"/>
      <c r="AE9" s="144" t="s">
        <v>275</v>
      </c>
      <c r="AF9" s="379"/>
    </row>
    <row r="10" spans="1:32" ht="18.75" customHeight="1">
      <c r="A10" s="137"/>
      <c r="B10" s="138">
        <v>3</v>
      </c>
      <c r="C10" s="141" t="s">
        <v>274</v>
      </c>
      <c r="D10" s="140">
        <f t="shared" ref="D10:D16" si="1">F10*60/100</f>
        <v>1.5065999999999999</v>
      </c>
      <c r="E10" s="374"/>
      <c r="F10" s="376">
        <f t="shared" si="0"/>
        <v>2.5110000000000001</v>
      </c>
      <c r="G10" s="377"/>
      <c r="H10" s="379"/>
      <c r="I10" s="141" t="s">
        <v>276</v>
      </c>
      <c r="J10" s="382"/>
      <c r="K10" s="379"/>
      <c r="L10" s="141" t="s">
        <v>277</v>
      </c>
      <c r="M10" s="385"/>
      <c r="N10" s="142" t="s">
        <v>278</v>
      </c>
      <c r="O10" s="379"/>
      <c r="Q10" s="137"/>
      <c r="R10" s="138">
        <v>3</v>
      </c>
      <c r="S10" s="143">
        <v>1.5065999999999999</v>
      </c>
      <c r="T10" s="374"/>
      <c r="U10" s="387">
        <v>2.5110000000000001</v>
      </c>
      <c r="V10" s="376"/>
      <c r="W10" s="390"/>
      <c r="X10" s="391"/>
      <c r="Y10" s="382"/>
      <c r="Z10" s="382"/>
      <c r="AA10" s="382"/>
      <c r="AB10" s="382"/>
      <c r="AC10" s="408"/>
      <c r="AD10" s="411"/>
      <c r="AE10" s="144" t="s">
        <v>278</v>
      </c>
      <c r="AF10" s="379"/>
    </row>
    <row r="11" spans="1:32" ht="18.75" customHeight="1">
      <c r="A11" s="137"/>
      <c r="B11" s="138">
        <v>4</v>
      </c>
      <c r="C11" s="141" t="s">
        <v>279</v>
      </c>
      <c r="D11" s="140">
        <f t="shared" si="1"/>
        <v>2.0088000000000004</v>
      </c>
      <c r="E11" s="374"/>
      <c r="F11" s="376">
        <f t="shared" si="0"/>
        <v>3.3480000000000003</v>
      </c>
      <c r="G11" s="377"/>
      <c r="H11" s="379"/>
      <c r="I11" s="141" t="s">
        <v>280</v>
      </c>
      <c r="J11" s="382"/>
      <c r="K11" s="379"/>
      <c r="L11" s="141" t="s">
        <v>281</v>
      </c>
      <c r="M11" s="385"/>
      <c r="N11" s="142" t="s">
        <v>282</v>
      </c>
      <c r="O11" s="379"/>
      <c r="Q11" s="137"/>
      <c r="R11" s="138">
        <v>4</v>
      </c>
      <c r="S11" s="143">
        <v>2.0087999999999999</v>
      </c>
      <c r="T11" s="374"/>
      <c r="U11" s="387">
        <v>3.3480000000000003</v>
      </c>
      <c r="V11" s="376"/>
      <c r="W11" s="390"/>
      <c r="X11" s="391"/>
      <c r="Y11" s="382"/>
      <c r="Z11" s="382"/>
      <c r="AA11" s="382"/>
      <c r="AB11" s="382"/>
      <c r="AC11" s="408"/>
      <c r="AD11" s="411"/>
      <c r="AE11" s="144" t="s">
        <v>282</v>
      </c>
      <c r="AF11" s="379"/>
    </row>
    <row r="12" spans="1:32" ht="18.75" customHeight="1">
      <c r="A12" s="137"/>
      <c r="B12" s="138">
        <v>5</v>
      </c>
      <c r="C12" s="141" t="s">
        <v>280</v>
      </c>
      <c r="D12" s="145">
        <f t="shared" si="1"/>
        <v>2.5109999999999997</v>
      </c>
      <c r="E12" s="374"/>
      <c r="F12" s="376">
        <f t="shared" si="0"/>
        <v>4.1849999999999996</v>
      </c>
      <c r="G12" s="377"/>
      <c r="H12" s="379"/>
      <c r="I12" s="141" t="s">
        <v>283</v>
      </c>
      <c r="J12" s="382"/>
      <c r="K12" s="379"/>
      <c r="L12" s="141" t="s">
        <v>284</v>
      </c>
      <c r="M12" s="385"/>
      <c r="N12" s="146">
        <f t="shared" ref="N12:N31" si="2">L12*83.7/100</f>
        <v>6.2774999999999999</v>
      </c>
      <c r="O12" s="379"/>
      <c r="Q12" s="137"/>
      <c r="R12" s="138">
        <v>5</v>
      </c>
      <c r="S12" s="147">
        <v>2.5110000000000001</v>
      </c>
      <c r="T12" s="374"/>
      <c r="U12" s="387">
        <v>4.1849999999999996</v>
      </c>
      <c r="V12" s="376"/>
      <c r="W12" s="390"/>
      <c r="X12" s="391"/>
      <c r="Y12" s="382"/>
      <c r="Z12" s="382"/>
      <c r="AA12" s="382"/>
      <c r="AB12" s="382"/>
      <c r="AC12" s="408"/>
      <c r="AD12" s="411"/>
      <c r="AE12" s="146">
        <v>6.2774999999999999</v>
      </c>
      <c r="AF12" s="379"/>
    </row>
    <row r="13" spans="1:32" ht="18.75" customHeight="1">
      <c r="A13" s="137"/>
      <c r="B13" s="138">
        <v>6</v>
      </c>
      <c r="C13" s="141" t="s">
        <v>281</v>
      </c>
      <c r="D13" s="140">
        <f t="shared" si="1"/>
        <v>3.0131999999999999</v>
      </c>
      <c r="E13" s="374"/>
      <c r="F13" s="376">
        <f t="shared" si="0"/>
        <v>5.0220000000000002</v>
      </c>
      <c r="G13" s="377"/>
      <c r="H13" s="379"/>
      <c r="I13" s="141" t="s">
        <v>284</v>
      </c>
      <c r="J13" s="382"/>
      <c r="K13" s="379"/>
      <c r="L13" s="141" t="s">
        <v>285</v>
      </c>
      <c r="M13" s="385"/>
      <c r="N13" s="148">
        <f t="shared" si="2"/>
        <v>7.5330000000000004</v>
      </c>
      <c r="O13" s="379"/>
      <c r="Q13" s="137"/>
      <c r="R13" s="138">
        <v>6</v>
      </c>
      <c r="S13" s="143">
        <v>3.7665000000000002</v>
      </c>
      <c r="T13" s="374"/>
      <c r="U13" s="387">
        <v>5.0220000000000002</v>
      </c>
      <c r="V13" s="376"/>
      <c r="W13" s="390"/>
      <c r="X13" s="391"/>
      <c r="Y13" s="382"/>
      <c r="Z13" s="382"/>
      <c r="AA13" s="382"/>
      <c r="AB13" s="382"/>
      <c r="AC13" s="408"/>
      <c r="AD13" s="411"/>
      <c r="AE13" s="148">
        <v>7.5330000000000004</v>
      </c>
      <c r="AF13" s="379"/>
    </row>
    <row r="14" spans="1:32" ht="18.75" customHeight="1">
      <c r="A14" s="137"/>
      <c r="B14" s="138">
        <v>7</v>
      </c>
      <c r="C14" s="141" t="s">
        <v>286</v>
      </c>
      <c r="D14" s="140">
        <f t="shared" si="1"/>
        <v>3.5154000000000001</v>
      </c>
      <c r="E14" s="374"/>
      <c r="F14" s="376">
        <f t="shared" si="0"/>
        <v>5.859</v>
      </c>
      <c r="G14" s="377"/>
      <c r="H14" s="379"/>
      <c r="I14" s="141" t="s">
        <v>287</v>
      </c>
      <c r="J14" s="382"/>
      <c r="K14" s="379"/>
      <c r="L14" s="141" t="s">
        <v>288</v>
      </c>
      <c r="M14" s="385"/>
      <c r="N14" s="146">
        <f t="shared" si="2"/>
        <v>8.7885000000000009</v>
      </c>
      <c r="O14" s="379"/>
      <c r="Q14" s="137"/>
      <c r="R14" s="138">
        <v>7</v>
      </c>
      <c r="S14" s="149">
        <v>4.3942500000000004</v>
      </c>
      <c r="T14" s="374"/>
      <c r="U14" s="387">
        <v>5.859</v>
      </c>
      <c r="V14" s="376"/>
      <c r="W14" s="390"/>
      <c r="X14" s="391"/>
      <c r="Y14" s="382"/>
      <c r="Z14" s="382"/>
      <c r="AA14" s="382"/>
      <c r="AB14" s="382"/>
      <c r="AC14" s="408"/>
      <c r="AD14" s="411"/>
      <c r="AE14" s="146">
        <v>8.7885000000000009</v>
      </c>
      <c r="AF14" s="379"/>
    </row>
    <row r="15" spans="1:32" ht="18.75" customHeight="1">
      <c r="A15" s="137"/>
      <c r="B15" s="138">
        <v>8</v>
      </c>
      <c r="C15" s="141" t="s">
        <v>289</v>
      </c>
      <c r="D15" s="140">
        <f t="shared" si="1"/>
        <v>4.0176000000000007</v>
      </c>
      <c r="E15" s="374"/>
      <c r="F15" s="376">
        <f t="shared" si="0"/>
        <v>6.6960000000000006</v>
      </c>
      <c r="G15" s="377"/>
      <c r="H15" s="379"/>
      <c r="I15" s="141" t="s">
        <v>290</v>
      </c>
      <c r="J15" s="382"/>
      <c r="K15" s="379"/>
      <c r="L15" s="141" t="s">
        <v>291</v>
      </c>
      <c r="M15" s="385"/>
      <c r="N15" s="148">
        <f t="shared" si="2"/>
        <v>10.044</v>
      </c>
      <c r="O15" s="379"/>
      <c r="Q15" s="137"/>
      <c r="R15" s="138">
        <v>8</v>
      </c>
      <c r="S15" s="147">
        <v>5.0220000000000002</v>
      </c>
      <c r="T15" s="374"/>
      <c r="U15" s="387">
        <v>6.6960000000000006</v>
      </c>
      <c r="V15" s="376"/>
      <c r="W15" s="390"/>
      <c r="X15" s="391"/>
      <c r="Y15" s="382"/>
      <c r="Z15" s="382"/>
      <c r="AA15" s="382"/>
      <c r="AB15" s="382"/>
      <c r="AC15" s="408"/>
      <c r="AD15" s="411"/>
      <c r="AE15" s="148">
        <v>10.044</v>
      </c>
      <c r="AF15" s="379"/>
    </row>
    <row r="16" spans="1:32" ht="18.75" customHeight="1">
      <c r="A16" s="137"/>
      <c r="B16" s="138">
        <v>9</v>
      </c>
      <c r="C16" s="141" t="s">
        <v>285</v>
      </c>
      <c r="D16" s="140">
        <f t="shared" si="1"/>
        <v>4.5198</v>
      </c>
      <c r="E16" s="374"/>
      <c r="F16" s="376">
        <f t="shared" si="0"/>
        <v>7.5330000000000004</v>
      </c>
      <c r="G16" s="377"/>
      <c r="H16" s="379"/>
      <c r="I16" s="141" t="s">
        <v>292</v>
      </c>
      <c r="J16" s="382"/>
      <c r="K16" s="379"/>
      <c r="L16" s="141" t="s">
        <v>293</v>
      </c>
      <c r="M16" s="385"/>
      <c r="N16" s="146">
        <f t="shared" si="2"/>
        <v>11.2995</v>
      </c>
      <c r="O16" s="379"/>
      <c r="Q16" s="137"/>
      <c r="R16" s="138">
        <v>9</v>
      </c>
      <c r="S16" s="149">
        <v>5.64975</v>
      </c>
      <c r="T16" s="374"/>
      <c r="U16" s="387">
        <v>7.5330000000000004</v>
      </c>
      <c r="V16" s="376"/>
      <c r="W16" s="390"/>
      <c r="X16" s="391"/>
      <c r="Y16" s="382"/>
      <c r="Z16" s="382"/>
      <c r="AA16" s="382"/>
      <c r="AB16" s="382"/>
      <c r="AC16" s="408"/>
      <c r="AD16" s="411"/>
      <c r="AE16" s="146">
        <v>11.2995</v>
      </c>
      <c r="AF16" s="379"/>
    </row>
    <row r="17" spans="1:32" ht="18.75" customHeight="1">
      <c r="A17" s="137"/>
      <c r="B17" s="138">
        <v>10</v>
      </c>
      <c r="C17" s="141" t="s">
        <v>290</v>
      </c>
      <c r="D17" s="145">
        <f>F17*60/100</f>
        <v>5.0219999999999994</v>
      </c>
      <c r="E17" s="375"/>
      <c r="F17" s="392">
        <f t="shared" si="0"/>
        <v>8.3699999999999992</v>
      </c>
      <c r="G17" s="393"/>
      <c r="H17" s="380"/>
      <c r="I17" s="141" t="s">
        <v>294</v>
      </c>
      <c r="J17" s="383"/>
      <c r="K17" s="380"/>
      <c r="L17" s="141" t="s">
        <v>295</v>
      </c>
      <c r="M17" s="385"/>
      <c r="N17" s="148">
        <f t="shared" si="2"/>
        <v>12.555</v>
      </c>
      <c r="O17" s="380"/>
      <c r="Q17" s="137"/>
      <c r="R17" s="138">
        <v>10</v>
      </c>
      <c r="S17" s="143">
        <v>6.2774999999999999</v>
      </c>
      <c r="T17" s="374"/>
      <c r="U17" s="394">
        <v>8.3699999999999992</v>
      </c>
      <c r="V17" s="392"/>
      <c r="W17" s="390"/>
      <c r="X17" s="391"/>
      <c r="Y17" s="382"/>
      <c r="Z17" s="382"/>
      <c r="AA17" s="382"/>
      <c r="AB17" s="382"/>
      <c r="AC17" s="408"/>
      <c r="AD17" s="411"/>
      <c r="AE17" s="148">
        <v>12.555</v>
      </c>
      <c r="AF17" s="379"/>
    </row>
    <row r="18" spans="1:32" ht="18.75" customHeight="1">
      <c r="A18" s="137"/>
      <c r="B18" s="138">
        <v>11</v>
      </c>
      <c r="C18" s="141">
        <v>11.1</v>
      </c>
      <c r="D18" s="150">
        <f>G18*80/100</f>
        <v>7.4325600000000005</v>
      </c>
      <c r="E18" s="373" t="s">
        <v>296</v>
      </c>
      <c r="F18" s="381"/>
      <c r="G18" s="151">
        <f t="shared" ref="G18:G49" si="3">C18*83.7/100</f>
        <v>9.2907000000000011</v>
      </c>
      <c r="H18" s="378" t="s">
        <v>297</v>
      </c>
      <c r="I18" s="141">
        <v>13.875</v>
      </c>
      <c r="J18" s="152">
        <f t="shared" ref="J18:J31" si="4">I18*83.7/100</f>
        <v>11.613375000000001</v>
      </c>
      <c r="K18" s="378" t="s">
        <v>298</v>
      </c>
      <c r="L18" s="141">
        <v>16.649999999999999</v>
      </c>
      <c r="M18" s="385"/>
      <c r="N18" s="150">
        <f t="shared" si="2"/>
        <v>13.93605</v>
      </c>
      <c r="O18" s="378" t="s">
        <v>299</v>
      </c>
      <c r="Q18" s="137"/>
      <c r="R18" s="138">
        <v>11</v>
      </c>
      <c r="S18" s="149">
        <v>7.4325600000000005</v>
      </c>
      <c r="T18" s="374"/>
      <c r="U18" s="388">
        <v>9.2907000000000011</v>
      </c>
      <c r="V18" s="389"/>
      <c r="W18" s="390"/>
      <c r="X18" s="391"/>
      <c r="Y18" s="382"/>
      <c r="Z18" s="382"/>
      <c r="AA18" s="382"/>
      <c r="AB18" s="382"/>
      <c r="AC18" s="408"/>
      <c r="AD18" s="411"/>
      <c r="AE18" s="150">
        <v>13.93605</v>
      </c>
      <c r="AF18" s="379"/>
    </row>
    <row r="19" spans="1:32" ht="18.75" customHeight="1">
      <c r="A19" s="137"/>
      <c r="B19" s="138">
        <v>12</v>
      </c>
      <c r="C19" s="141">
        <v>12.2</v>
      </c>
      <c r="D19" s="150">
        <f>G19*80/100</f>
        <v>8.1691199999999995</v>
      </c>
      <c r="E19" s="374"/>
      <c r="F19" s="382"/>
      <c r="G19" s="153">
        <f t="shared" si="3"/>
        <v>10.211399999999999</v>
      </c>
      <c r="H19" s="379"/>
      <c r="I19" s="141">
        <v>15.25</v>
      </c>
      <c r="J19" s="150">
        <f t="shared" si="4"/>
        <v>12.764249999999999</v>
      </c>
      <c r="K19" s="379"/>
      <c r="L19" s="141">
        <v>18.3</v>
      </c>
      <c r="M19" s="385"/>
      <c r="N19" s="146">
        <f t="shared" si="2"/>
        <v>15.3171</v>
      </c>
      <c r="O19" s="379"/>
      <c r="Q19" s="137"/>
      <c r="R19" s="138">
        <v>12</v>
      </c>
      <c r="S19" s="149">
        <v>8.1691199999999995</v>
      </c>
      <c r="T19" s="374"/>
      <c r="U19" s="388">
        <v>10.211399999999999</v>
      </c>
      <c r="V19" s="389"/>
      <c r="W19" s="390"/>
      <c r="X19" s="391"/>
      <c r="Y19" s="382"/>
      <c r="Z19" s="382"/>
      <c r="AA19" s="382"/>
      <c r="AB19" s="382"/>
      <c r="AC19" s="408"/>
      <c r="AD19" s="411"/>
      <c r="AE19" s="146">
        <v>15.3171</v>
      </c>
      <c r="AF19" s="379"/>
    </row>
    <row r="20" spans="1:32" ht="18.75" customHeight="1">
      <c r="A20" s="137"/>
      <c r="B20" s="138">
        <v>13</v>
      </c>
      <c r="C20" s="141">
        <v>13.3</v>
      </c>
      <c r="D20" s="150">
        <f>G20*80/100</f>
        <v>8.9056800000000003</v>
      </c>
      <c r="E20" s="374"/>
      <c r="F20" s="382"/>
      <c r="G20" s="153">
        <f t="shared" si="3"/>
        <v>11.132100000000001</v>
      </c>
      <c r="H20" s="379"/>
      <c r="I20" s="141">
        <v>16.625</v>
      </c>
      <c r="J20" s="152">
        <f t="shared" si="4"/>
        <v>13.915125</v>
      </c>
      <c r="K20" s="379"/>
      <c r="L20" s="141">
        <v>19.95</v>
      </c>
      <c r="M20" s="385"/>
      <c r="N20" s="150">
        <f t="shared" si="2"/>
        <v>16.698150000000002</v>
      </c>
      <c r="O20" s="379"/>
      <c r="Q20" s="137"/>
      <c r="R20" s="138">
        <v>13</v>
      </c>
      <c r="S20" s="149">
        <v>8.9056800000000003</v>
      </c>
      <c r="T20" s="374"/>
      <c r="U20" s="388">
        <v>11.132100000000001</v>
      </c>
      <c r="V20" s="389"/>
      <c r="W20" s="390"/>
      <c r="X20" s="391"/>
      <c r="Y20" s="382"/>
      <c r="Z20" s="382"/>
      <c r="AA20" s="382"/>
      <c r="AB20" s="382"/>
      <c r="AC20" s="408"/>
      <c r="AD20" s="411"/>
      <c r="AE20" s="150">
        <v>16.698150000000002</v>
      </c>
      <c r="AF20" s="379"/>
    </row>
    <row r="21" spans="1:32" ht="18.75" customHeight="1">
      <c r="A21" s="137"/>
      <c r="B21" s="138">
        <v>14</v>
      </c>
      <c r="C21" s="141">
        <v>14.4</v>
      </c>
      <c r="D21" s="150">
        <f>G21*80/100</f>
        <v>9.6422399999999993</v>
      </c>
      <c r="E21" s="374"/>
      <c r="F21" s="382"/>
      <c r="G21" s="153">
        <f t="shared" si="3"/>
        <v>12.0528</v>
      </c>
      <c r="H21" s="379"/>
      <c r="I21" s="141">
        <v>18</v>
      </c>
      <c r="J21" s="148">
        <f t="shared" si="4"/>
        <v>15.066000000000001</v>
      </c>
      <c r="K21" s="379"/>
      <c r="L21" s="141">
        <v>21.6</v>
      </c>
      <c r="M21" s="385"/>
      <c r="N21" s="146">
        <f t="shared" si="2"/>
        <v>18.0792</v>
      </c>
      <c r="O21" s="379"/>
      <c r="Q21" s="137"/>
      <c r="R21" s="138">
        <v>14</v>
      </c>
      <c r="S21" s="149">
        <v>9.642240000000001</v>
      </c>
      <c r="T21" s="374"/>
      <c r="U21" s="388">
        <v>12.0528</v>
      </c>
      <c r="V21" s="389"/>
      <c r="W21" s="390"/>
      <c r="X21" s="391"/>
      <c r="Y21" s="382"/>
      <c r="Z21" s="382"/>
      <c r="AA21" s="382"/>
      <c r="AB21" s="382"/>
      <c r="AC21" s="408"/>
      <c r="AD21" s="411"/>
      <c r="AE21" s="146">
        <v>18.0792</v>
      </c>
      <c r="AF21" s="379"/>
    </row>
    <row r="22" spans="1:32" ht="18.75" customHeight="1">
      <c r="A22" s="137"/>
      <c r="B22" s="138">
        <v>15</v>
      </c>
      <c r="C22" s="141">
        <v>15.5</v>
      </c>
      <c r="D22" s="146">
        <f>G22*80/100</f>
        <v>10.378800000000002</v>
      </c>
      <c r="E22" s="375"/>
      <c r="F22" s="382"/>
      <c r="G22" s="153">
        <f t="shared" si="3"/>
        <v>12.973500000000001</v>
      </c>
      <c r="H22" s="380"/>
      <c r="I22" s="141">
        <v>19.375</v>
      </c>
      <c r="J22" s="152">
        <f t="shared" si="4"/>
        <v>16.216875000000002</v>
      </c>
      <c r="K22" s="380"/>
      <c r="L22" s="141">
        <v>23.25</v>
      </c>
      <c r="M22" s="385"/>
      <c r="N22" s="150">
        <f t="shared" si="2"/>
        <v>19.460250000000002</v>
      </c>
      <c r="O22" s="379"/>
      <c r="Q22" s="137"/>
      <c r="R22" s="138">
        <v>15</v>
      </c>
      <c r="S22" s="143">
        <v>10.378800000000002</v>
      </c>
      <c r="T22" s="374"/>
      <c r="U22" s="388">
        <v>12.973500000000001</v>
      </c>
      <c r="V22" s="389"/>
      <c r="W22" s="390"/>
      <c r="X22" s="391"/>
      <c r="Y22" s="382"/>
      <c r="Z22" s="382"/>
      <c r="AA22" s="382"/>
      <c r="AB22" s="382"/>
      <c r="AC22" s="408"/>
      <c r="AD22" s="411"/>
      <c r="AE22" s="150">
        <v>19.460250000000002</v>
      </c>
      <c r="AF22" s="379"/>
    </row>
    <row r="23" spans="1:32" ht="18.75" customHeight="1">
      <c r="A23" s="137"/>
      <c r="B23" s="138">
        <v>16</v>
      </c>
      <c r="C23" s="141">
        <v>17.100000000000001</v>
      </c>
      <c r="D23" s="150">
        <f>G23*90/100</f>
        <v>12.88143</v>
      </c>
      <c r="E23" s="373" t="s">
        <v>300</v>
      </c>
      <c r="F23" s="382"/>
      <c r="G23" s="153">
        <f t="shared" si="3"/>
        <v>14.312700000000001</v>
      </c>
      <c r="H23" s="378" t="s">
        <v>301</v>
      </c>
      <c r="I23" s="141">
        <v>21.375</v>
      </c>
      <c r="J23" s="152">
        <f t="shared" si="4"/>
        <v>17.890875000000001</v>
      </c>
      <c r="K23" s="378" t="s">
        <v>302</v>
      </c>
      <c r="L23" s="141">
        <v>24.9</v>
      </c>
      <c r="M23" s="385"/>
      <c r="N23" s="146">
        <f t="shared" si="2"/>
        <v>20.8413</v>
      </c>
      <c r="O23" s="379"/>
      <c r="Q23" s="137"/>
      <c r="R23" s="138">
        <v>16</v>
      </c>
      <c r="S23" s="149">
        <v>11.115360000000001</v>
      </c>
      <c r="T23" s="374"/>
      <c r="U23" s="388">
        <v>13.894200000000001</v>
      </c>
      <c r="V23" s="389"/>
      <c r="W23" s="390"/>
      <c r="X23" s="391"/>
      <c r="Y23" s="382"/>
      <c r="Z23" s="382"/>
      <c r="AA23" s="382"/>
      <c r="AB23" s="382"/>
      <c r="AC23" s="408"/>
      <c r="AD23" s="411"/>
      <c r="AE23" s="146">
        <v>20.8413</v>
      </c>
      <c r="AF23" s="379"/>
    </row>
    <row r="24" spans="1:32" ht="18.75" customHeight="1">
      <c r="A24" s="137"/>
      <c r="B24" s="138">
        <v>17</v>
      </c>
      <c r="C24" s="141">
        <v>18.7</v>
      </c>
      <c r="D24" s="150">
        <f>G24*90/100</f>
        <v>14.08671</v>
      </c>
      <c r="E24" s="374"/>
      <c r="F24" s="382"/>
      <c r="G24" s="153">
        <f t="shared" si="3"/>
        <v>15.651900000000001</v>
      </c>
      <c r="H24" s="379"/>
      <c r="I24" s="141">
        <v>23.375</v>
      </c>
      <c r="J24" s="152">
        <f t="shared" si="4"/>
        <v>19.564875000000001</v>
      </c>
      <c r="K24" s="379"/>
      <c r="L24" s="141">
        <v>26.55</v>
      </c>
      <c r="M24" s="385"/>
      <c r="N24" s="150">
        <f t="shared" si="2"/>
        <v>22.222350000000002</v>
      </c>
      <c r="O24" s="379"/>
      <c r="Q24" s="137"/>
      <c r="R24" s="138">
        <v>17</v>
      </c>
      <c r="S24" s="149">
        <v>11.85192</v>
      </c>
      <c r="T24" s="374"/>
      <c r="U24" s="388">
        <v>14.8149</v>
      </c>
      <c r="V24" s="389"/>
      <c r="W24" s="390"/>
      <c r="X24" s="391"/>
      <c r="Y24" s="382"/>
      <c r="Z24" s="382"/>
      <c r="AA24" s="382"/>
      <c r="AB24" s="382"/>
      <c r="AC24" s="408"/>
      <c r="AD24" s="411"/>
      <c r="AE24" s="150">
        <v>22.222350000000002</v>
      </c>
      <c r="AF24" s="379"/>
    </row>
    <row r="25" spans="1:32" ht="18.75" customHeight="1">
      <c r="A25" s="137"/>
      <c r="B25" s="138">
        <v>18</v>
      </c>
      <c r="C25" s="141">
        <v>20.3</v>
      </c>
      <c r="D25" s="150">
        <f>G25*90/100</f>
        <v>15.291990000000004</v>
      </c>
      <c r="E25" s="374"/>
      <c r="F25" s="382"/>
      <c r="G25" s="153">
        <f t="shared" si="3"/>
        <v>16.991100000000003</v>
      </c>
      <c r="H25" s="379"/>
      <c r="I25" s="141">
        <v>25.375</v>
      </c>
      <c r="J25" s="152">
        <f t="shared" si="4"/>
        <v>21.238875000000004</v>
      </c>
      <c r="K25" s="379"/>
      <c r="L25" s="141">
        <v>28.2</v>
      </c>
      <c r="M25" s="385"/>
      <c r="N25" s="146">
        <f t="shared" si="2"/>
        <v>23.603400000000001</v>
      </c>
      <c r="O25" s="379"/>
      <c r="Q25" s="137"/>
      <c r="R25" s="138">
        <v>18</v>
      </c>
      <c r="S25" s="149">
        <v>12.588479999999999</v>
      </c>
      <c r="T25" s="374"/>
      <c r="U25" s="388">
        <v>15.7356</v>
      </c>
      <c r="V25" s="389"/>
      <c r="W25" s="390"/>
      <c r="X25" s="391"/>
      <c r="Y25" s="382"/>
      <c r="Z25" s="382"/>
      <c r="AA25" s="382"/>
      <c r="AB25" s="382"/>
      <c r="AC25" s="408"/>
      <c r="AD25" s="411"/>
      <c r="AE25" s="146">
        <v>23.603400000000001</v>
      </c>
      <c r="AF25" s="379"/>
    </row>
    <row r="26" spans="1:32" ht="18.75" customHeight="1">
      <c r="A26" s="137"/>
      <c r="B26" s="138">
        <v>19</v>
      </c>
      <c r="C26" s="141">
        <v>21.9</v>
      </c>
      <c r="D26" s="150">
        <f>G26*90/100</f>
        <v>16.49727</v>
      </c>
      <c r="E26" s="375"/>
      <c r="F26" s="382"/>
      <c r="G26" s="153">
        <f t="shared" si="3"/>
        <v>18.330300000000001</v>
      </c>
      <c r="H26" s="379"/>
      <c r="I26" s="141">
        <v>27.375</v>
      </c>
      <c r="J26" s="152">
        <f t="shared" si="4"/>
        <v>22.912875</v>
      </c>
      <c r="K26" s="379"/>
      <c r="L26" s="141">
        <v>29.85</v>
      </c>
      <c r="M26" s="385"/>
      <c r="N26" s="150">
        <f t="shared" si="2"/>
        <v>24.984450000000002</v>
      </c>
      <c r="O26" s="380"/>
      <c r="Q26" s="137"/>
      <c r="R26" s="138">
        <v>19</v>
      </c>
      <c r="S26" s="149">
        <v>13.325040000000001</v>
      </c>
      <c r="T26" s="374"/>
      <c r="U26" s="388">
        <v>16.656299999999998</v>
      </c>
      <c r="V26" s="389"/>
      <c r="W26" s="390"/>
      <c r="X26" s="391"/>
      <c r="Y26" s="382"/>
      <c r="Z26" s="383"/>
      <c r="AA26" s="383"/>
      <c r="AB26" s="382"/>
      <c r="AC26" s="408"/>
      <c r="AD26" s="411"/>
      <c r="AE26" s="150">
        <v>24.984450000000002</v>
      </c>
      <c r="AF26" s="379"/>
    </row>
    <row r="27" spans="1:32" ht="26.25" customHeight="1">
      <c r="A27" s="137"/>
      <c r="B27" s="138">
        <v>20</v>
      </c>
      <c r="C27" s="141" t="s">
        <v>303</v>
      </c>
      <c r="D27" s="146">
        <f t="shared" ref="D27:D49" si="5">C27*83.7/100</f>
        <v>19.669499999999999</v>
      </c>
      <c r="E27" s="154" t="s">
        <v>304</v>
      </c>
      <c r="F27" s="382"/>
      <c r="G27" s="153">
        <f t="shared" si="3"/>
        <v>19.669499999999999</v>
      </c>
      <c r="H27" s="380"/>
      <c r="I27" s="141" t="s">
        <v>305</v>
      </c>
      <c r="J27" s="152">
        <f t="shared" si="4"/>
        <v>24.586874999999999</v>
      </c>
      <c r="K27" s="379"/>
      <c r="L27" s="141" t="s">
        <v>306</v>
      </c>
      <c r="M27" s="385"/>
      <c r="N27" s="146">
        <f t="shared" si="2"/>
        <v>26.365500000000001</v>
      </c>
      <c r="O27" s="378" t="s">
        <v>299</v>
      </c>
      <c r="Q27" s="137"/>
      <c r="R27" s="138">
        <v>20</v>
      </c>
      <c r="S27" s="147">
        <v>17.577000000000002</v>
      </c>
      <c r="T27" s="374"/>
      <c r="U27" s="381"/>
      <c r="V27" s="155">
        <v>17.577000000000002</v>
      </c>
      <c r="W27" s="396" t="s">
        <v>307</v>
      </c>
      <c r="X27" s="391"/>
      <c r="Y27" s="382"/>
      <c r="Z27" s="156">
        <v>21.971250000000001</v>
      </c>
      <c r="AA27" s="374" t="s">
        <v>307</v>
      </c>
      <c r="AB27" s="382"/>
      <c r="AC27" s="408"/>
      <c r="AD27" s="411"/>
      <c r="AE27" s="146">
        <v>26.365499999999997</v>
      </c>
      <c r="AF27" s="378" t="s">
        <v>307</v>
      </c>
    </row>
    <row r="28" spans="1:32" ht="18.75" customHeight="1">
      <c r="A28" s="137"/>
      <c r="B28" s="138">
        <v>21</v>
      </c>
      <c r="C28" s="141" t="s">
        <v>308</v>
      </c>
      <c r="D28" s="146">
        <f t="shared" si="5"/>
        <v>21.343499999999999</v>
      </c>
      <c r="E28" s="373" t="s">
        <v>309</v>
      </c>
      <c r="F28" s="382"/>
      <c r="G28" s="153">
        <f t="shared" si="3"/>
        <v>21.343499999999999</v>
      </c>
      <c r="H28" s="378" t="s">
        <v>309</v>
      </c>
      <c r="I28" s="141" t="s">
        <v>310</v>
      </c>
      <c r="J28" s="152">
        <f t="shared" si="4"/>
        <v>26.260875000000002</v>
      </c>
      <c r="K28" s="379"/>
      <c r="L28" s="141" t="s">
        <v>311</v>
      </c>
      <c r="M28" s="385"/>
      <c r="N28" s="150">
        <f t="shared" si="2"/>
        <v>27.746550000000003</v>
      </c>
      <c r="O28" s="379"/>
      <c r="Q28" s="137"/>
      <c r="R28" s="138">
        <v>21</v>
      </c>
      <c r="S28" s="143">
        <v>18.581400000000002</v>
      </c>
      <c r="T28" s="374"/>
      <c r="U28" s="382"/>
      <c r="V28" s="157">
        <v>18.581400000000002</v>
      </c>
      <c r="W28" s="396"/>
      <c r="X28" s="391"/>
      <c r="Y28" s="382"/>
      <c r="Z28" s="156">
        <v>23.226749999999999</v>
      </c>
      <c r="AA28" s="374"/>
      <c r="AB28" s="382"/>
      <c r="AC28" s="408"/>
      <c r="AD28" s="411"/>
      <c r="AE28" s="146">
        <v>27.872099999999996</v>
      </c>
      <c r="AF28" s="379"/>
    </row>
    <row r="29" spans="1:32" ht="18.75" customHeight="1">
      <c r="A29" s="137"/>
      <c r="B29" s="138">
        <v>22</v>
      </c>
      <c r="C29" s="141">
        <v>27.5</v>
      </c>
      <c r="D29" s="146">
        <f t="shared" si="5"/>
        <v>23.017499999999998</v>
      </c>
      <c r="E29" s="374"/>
      <c r="F29" s="382"/>
      <c r="G29" s="153">
        <f t="shared" si="3"/>
        <v>23.017499999999998</v>
      </c>
      <c r="H29" s="379"/>
      <c r="I29" s="141" t="s">
        <v>312</v>
      </c>
      <c r="J29" s="152">
        <f t="shared" si="4"/>
        <v>27.934875000000002</v>
      </c>
      <c r="K29" s="379"/>
      <c r="L29" s="141" t="s">
        <v>313</v>
      </c>
      <c r="M29" s="385"/>
      <c r="N29" s="146">
        <f t="shared" si="2"/>
        <v>29.127599999999997</v>
      </c>
      <c r="O29" s="379"/>
      <c r="Q29" s="137"/>
      <c r="R29" s="138">
        <v>22</v>
      </c>
      <c r="S29" s="143">
        <v>19.585799999999999</v>
      </c>
      <c r="T29" s="374"/>
      <c r="U29" s="382"/>
      <c r="V29" s="157">
        <v>19.585799999999999</v>
      </c>
      <c r="W29" s="396"/>
      <c r="X29" s="391"/>
      <c r="Y29" s="382"/>
      <c r="Z29" s="156">
        <v>24.482250000000004</v>
      </c>
      <c r="AA29" s="374"/>
      <c r="AB29" s="382"/>
      <c r="AC29" s="408"/>
      <c r="AD29" s="411"/>
      <c r="AE29" s="146">
        <v>29.378699999999998</v>
      </c>
      <c r="AF29" s="379"/>
    </row>
    <row r="30" spans="1:32" ht="18.75" customHeight="1">
      <c r="A30" s="137"/>
      <c r="B30" s="138">
        <v>23</v>
      </c>
      <c r="C30" s="141">
        <v>29.5</v>
      </c>
      <c r="D30" s="146">
        <f t="shared" si="5"/>
        <v>24.691500000000001</v>
      </c>
      <c r="E30" s="374"/>
      <c r="F30" s="382"/>
      <c r="G30" s="153">
        <f t="shared" si="3"/>
        <v>24.691500000000001</v>
      </c>
      <c r="H30" s="379"/>
      <c r="I30" s="141" t="s">
        <v>314</v>
      </c>
      <c r="J30" s="152">
        <f t="shared" si="4"/>
        <v>29.608875000000001</v>
      </c>
      <c r="K30" s="379"/>
      <c r="L30" s="141" t="s">
        <v>315</v>
      </c>
      <c r="M30" s="385"/>
      <c r="N30" s="150">
        <f t="shared" si="2"/>
        <v>30.508650000000003</v>
      </c>
      <c r="O30" s="379"/>
      <c r="Q30" s="137"/>
      <c r="R30" s="138">
        <v>23</v>
      </c>
      <c r="S30" s="143">
        <v>20.590199999999999</v>
      </c>
      <c r="T30" s="374"/>
      <c r="U30" s="382"/>
      <c r="V30" s="157">
        <v>20.590199999999999</v>
      </c>
      <c r="W30" s="396"/>
      <c r="X30" s="391"/>
      <c r="Y30" s="382"/>
      <c r="Z30" s="156">
        <v>25.737750000000002</v>
      </c>
      <c r="AA30" s="374"/>
      <c r="AB30" s="382"/>
      <c r="AC30" s="408"/>
      <c r="AD30" s="411"/>
      <c r="AE30" s="146">
        <v>30.885299999999997</v>
      </c>
      <c r="AF30" s="379"/>
    </row>
    <row r="31" spans="1:32" ht="18.75" customHeight="1">
      <c r="A31" s="137"/>
      <c r="B31" s="138">
        <v>24</v>
      </c>
      <c r="C31" s="141">
        <v>31.5</v>
      </c>
      <c r="D31" s="146">
        <f t="shared" si="5"/>
        <v>26.365500000000001</v>
      </c>
      <c r="E31" s="374"/>
      <c r="F31" s="382"/>
      <c r="G31" s="153">
        <f t="shared" si="3"/>
        <v>26.365500000000001</v>
      </c>
      <c r="H31" s="379"/>
      <c r="I31" s="141" t="s">
        <v>316</v>
      </c>
      <c r="J31" s="152">
        <f t="shared" si="4"/>
        <v>31.282875000000001</v>
      </c>
      <c r="K31" s="380"/>
      <c r="L31" s="141" t="s">
        <v>317</v>
      </c>
      <c r="M31" s="386"/>
      <c r="N31" s="146">
        <f t="shared" si="2"/>
        <v>31.889700000000001</v>
      </c>
      <c r="O31" s="379"/>
      <c r="Q31" s="137"/>
      <c r="R31" s="138">
        <v>24</v>
      </c>
      <c r="S31" s="143">
        <v>21.5946</v>
      </c>
      <c r="T31" s="375"/>
      <c r="U31" s="382"/>
      <c r="V31" s="157">
        <v>21.5946</v>
      </c>
      <c r="W31" s="396"/>
      <c r="X31" s="391"/>
      <c r="Y31" s="383"/>
      <c r="Z31" s="156">
        <v>26.993250000000003</v>
      </c>
      <c r="AA31" s="375"/>
      <c r="AB31" s="383"/>
      <c r="AC31" s="409"/>
      <c r="AD31" s="412"/>
      <c r="AE31" s="146">
        <v>32.3919</v>
      </c>
      <c r="AF31" s="379"/>
    </row>
    <row r="32" spans="1:32" ht="18.75" customHeight="1">
      <c r="A32" s="137"/>
      <c r="B32" s="138">
        <v>25</v>
      </c>
      <c r="C32" s="141">
        <v>33.5</v>
      </c>
      <c r="D32" s="146">
        <f t="shared" si="5"/>
        <v>28.039500000000004</v>
      </c>
      <c r="E32" s="375"/>
      <c r="F32" s="382"/>
      <c r="G32" s="153">
        <f t="shared" si="3"/>
        <v>28.039500000000004</v>
      </c>
      <c r="H32" s="380"/>
      <c r="I32" s="415"/>
      <c r="J32" s="373"/>
      <c r="K32" s="378"/>
      <c r="L32" s="141" t="s">
        <v>318</v>
      </c>
      <c r="M32" s="413">
        <f t="shared" ref="M32:M42" si="6">L32*83.7/100</f>
        <v>33.27075</v>
      </c>
      <c r="N32" s="414"/>
      <c r="O32" s="380"/>
      <c r="Q32" s="137"/>
      <c r="R32" s="138">
        <v>25</v>
      </c>
      <c r="S32" s="397"/>
      <c r="T32" s="382"/>
      <c r="U32" s="382"/>
      <c r="V32" s="400"/>
      <c r="W32" s="403"/>
      <c r="X32" s="149">
        <v>28.248750000000001</v>
      </c>
      <c r="Y32" s="421" t="s">
        <v>271</v>
      </c>
      <c r="Z32" s="422"/>
      <c r="AA32" s="422"/>
      <c r="AB32" s="158">
        <v>28.248750000000005</v>
      </c>
      <c r="AC32" s="378" t="s">
        <v>307</v>
      </c>
      <c r="AD32" s="405">
        <v>33.898499999999999</v>
      </c>
      <c r="AE32" s="406"/>
      <c r="AF32" s="379"/>
    </row>
    <row r="33" spans="1:32" ht="18.75" customHeight="1">
      <c r="A33" s="137"/>
      <c r="B33" s="138">
        <v>26</v>
      </c>
      <c r="C33" s="141">
        <v>35.1</v>
      </c>
      <c r="D33" s="146">
        <f t="shared" si="5"/>
        <v>29.378700000000002</v>
      </c>
      <c r="E33" s="373" t="s">
        <v>319</v>
      </c>
      <c r="F33" s="382"/>
      <c r="G33" s="153">
        <f t="shared" si="3"/>
        <v>29.378700000000002</v>
      </c>
      <c r="H33" s="378" t="s">
        <v>319</v>
      </c>
      <c r="I33" s="416"/>
      <c r="J33" s="374"/>
      <c r="K33" s="379"/>
      <c r="L33" s="141" t="s">
        <v>320</v>
      </c>
      <c r="M33" s="413">
        <f t="shared" si="6"/>
        <v>34.777349999999998</v>
      </c>
      <c r="N33" s="414"/>
      <c r="O33" s="378" t="s">
        <v>321</v>
      </c>
      <c r="Q33" s="137"/>
      <c r="R33" s="138">
        <v>26</v>
      </c>
      <c r="S33" s="398"/>
      <c r="T33" s="382"/>
      <c r="U33" s="382"/>
      <c r="V33" s="401"/>
      <c r="W33" s="403"/>
      <c r="X33" s="149">
        <v>29.504250000000003</v>
      </c>
      <c r="Y33" s="421"/>
      <c r="Z33" s="422"/>
      <c r="AA33" s="422"/>
      <c r="AB33" s="158">
        <v>29.504249999999999</v>
      </c>
      <c r="AC33" s="379"/>
      <c r="AD33" s="405">
        <v>35.405099999999997</v>
      </c>
      <c r="AE33" s="406"/>
      <c r="AF33" s="379"/>
    </row>
    <row r="34" spans="1:32" ht="18.75" customHeight="1">
      <c r="A34" s="137"/>
      <c r="B34" s="138">
        <v>27</v>
      </c>
      <c r="C34" s="141">
        <v>36.700000000000003</v>
      </c>
      <c r="D34" s="146">
        <f t="shared" si="5"/>
        <v>30.717900000000004</v>
      </c>
      <c r="E34" s="374"/>
      <c r="F34" s="382"/>
      <c r="G34" s="153">
        <f t="shared" si="3"/>
        <v>30.717900000000004</v>
      </c>
      <c r="H34" s="379"/>
      <c r="I34" s="416"/>
      <c r="J34" s="374"/>
      <c r="K34" s="379"/>
      <c r="L34" s="141" t="s">
        <v>322</v>
      </c>
      <c r="M34" s="413">
        <f t="shared" si="6"/>
        <v>36.283950000000004</v>
      </c>
      <c r="N34" s="414"/>
      <c r="O34" s="379"/>
      <c r="Q34" s="137"/>
      <c r="R34" s="138">
        <v>27</v>
      </c>
      <c r="S34" s="398"/>
      <c r="T34" s="382"/>
      <c r="U34" s="382"/>
      <c r="V34" s="401"/>
      <c r="W34" s="403"/>
      <c r="X34" s="149">
        <v>30.75975</v>
      </c>
      <c r="Y34" s="421"/>
      <c r="Z34" s="422"/>
      <c r="AA34" s="422"/>
      <c r="AB34" s="158">
        <v>30.75975</v>
      </c>
      <c r="AC34" s="379"/>
      <c r="AD34" s="405">
        <v>36.911700000000003</v>
      </c>
      <c r="AE34" s="406"/>
      <c r="AF34" s="379"/>
    </row>
    <row r="35" spans="1:32" ht="18.75" customHeight="1">
      <c r="A35" s="137"/>
      <c r="B35" s="138">
        <v>28</v>
      </c>
      <c r="C35" s="141">
        <v>38.299999999999997</v>
      </c>
      <c r="D35" s="146">
        <f t="shared" si="5"/>
        <v>32.057099999999998</v>
      </c>
      <c r="E35" s="374"/>
      <c r="F35" s="382"/>
      <c r="G35" s="153">
        <f t="shared" si="3"/>
        <v>32.057099999999998</v>
      </c>
      <c r="H35" s="379"/>
      <c r="I35" s="416"/>
      <c r="J35" s="374"/>
      <c r="K35" s="379"/>
      <c r="L35" s="141" t="s">
        <v>323</v>
      </c>
      <c r="M35" s="413">
        <f t="shared" si="6"/>
        <v>37.790549999999996</v>
      </c>
      <c r="N35" s="414"/>
      <c r="O35" s="379"/>
      <c r="Q35" s="137"/>
      <c r="R35" s="138">
        <v>28</v>
      </c>
      <c r="S35" s="398"/>
      <c r="T35" s="382"/>
      <c r="U35" s="382"/>
      <c r="V35" s="401"/>
      <c r="W35" s="403"/>
      <c r="X35" s="149">
        <v>32.015250000000002</v>
      </c>
      <c r="Y35" s="421"/>
      <c r="Z35" s="422"/>
      <c r="AA35" s="422"/>
      <c r="AB35" s="158">
        <v>32.015250000000002</v>
      </c>
      <c r="AC35" s="379"/>
      <c r="AD35" s="405">
        <v>38.418300000000002</v>
      </c>
      <c r="AE35" s="406"/>
      <c r="AF35" s="379"/>
    </row>
    <row r="36" spans="1:32" ht="18.75" customHeight="1">
      <c r="A36" s="137"/>
      <c r="B36" s="138">
        <v>29</v>
      </c>
      <c r="C36" s="141">
        <v>39.9</v>
      </c>
      <c r="D36" s="146">
        <f t="shared" si="5"/>
        <v>33.396300000000004</v>
      </c>
      <c r="E36" s="374"/>
      <c r="F36" s="382"/>
      <c r="G36" s="153">
        <f t="shared" si="3"/>
        <v>33.396300000000004</v>
      </c>
      <c r="H36" s="379"/>
      <c r="I36" s="416"/>
      <c r="J36" s="374"/>
      <c r="K36" s="379"/>
      <c r="L36" s="141" t="s">
        <v>324</v>
      </c>
      <c r="M36" s="413">
        <f t="shared" si="6"/>
        <v>39.297150000000002</v>
      </c>
      <c r="N36" s="414"/>
      <c r="O36" s="379"/>
      <c r="Q36" s="137"/>
      <c r="R36" s="138">
        <v>29</v>
      </c>
      <c r="S36" s="398"/>
      <c r="T36" s="382"/>
      <c r="U36" s="382"/>
      <c r="V36" s="401"/>
      <c r="W36" s="403"/>
      <c r="X36" s="149">
        <v>33.27075</v>
      </c>
      <c r="Y36" s="421"/>
      <c r="Z36" s="422"/>
      <c r="AA36" s="422"/>
      <c r="AB36" s="158">
        <v>33.270750000000007</v>
      </c>
      <c r="AC36" s="379"/>
      <c r="AD36" s="405">
        <v>39.924899999999994</v>
      </c>
      <c r="AE36" s="406"/>
      <c r="AF36" s="379"/>
    </row>
    <row r="37" spans="1:32" ht="18.75" customHeight="1">
      <c r="A37" s="137"/>
      <c r="B37" s="138">
        <v>30</v>
      </c>
      <c r="C37" s="141">
        <v>41.5</v>
      </c>
      <c r="D37" s="146">
        <f t="shared" si="5"/>
        <v>34.735500000000002</v>
      </c>
      <c r="E37" s="375"/>
      <c r="F37" s="382"/>
      <c r="G37" s="153">
        <f t="shared" si="3"/>
        <v>34.735500000000002</v>
      </c>
      <c r="H37" s="380"/>
      <c r="I37" s="416"/>
      <c r="J37" s="374"/>
      <c r="K37" s="379"/>
      <c r="L37" s="141" t="s">
        <v>325</v>
      </c>
      <c r="M37" s="413">
        <f t="shared" si="6"/>
        <v>40.803750000000001</v>
      </c>
      <c r="N37" s="414"/>
      <c r="O37" s="379"/>
      <c r="Q37" s="137"/>
      <c r="R37" s="138">
        <v>30</v>
      </c>
      <c r="S37" s="398"/>
      <c r="T37" s="382"/>
      <c r="U37" s="382"/>
      <c r="V37" s="401"/>
      <c r="W37" s="403"/>
      <c r="X37" s="149">
        <v>34.526249999999997</v>
      </c>
      <c r="Y37" s="421"/>
      <c r="Z37" s="422"/>
      <c r="AA37" s="422"/>
      <c r="AB37" s="158">
        <v>34.526249999999997</v>
      </c>
      <c r="AC37" s="379"/>
      <c r="AD37" s="405">
        <v>41.4315</v>
      </c>
      <c r="AE37" s="406"/>
      <c r="AF37" s="379"/>
    </row>
    <row r="38" spans="1:32" ht="18.75" customHeight="1">
      <c r="A38" s="137"/>
      <c r="B38" s="138">
        <v>31</v>
      </c>
      <c r="C38" s="141">
        <v>42.7</v>
      </c>
      <c r="D38" s="146">
        <f t="shared" si="5"/>
        <v>35.739900000000006</v>
      </c>
      <c r="E38" s="373" t="s">
        <v>326</v>
      </c>
      <c r="F38" s="382"/>
      <c r="G38" s="153">
        <f t="shared" si="3"/>
        <v>35.739900000000006</v>
      </c>
      <c r="H38" s="378" t="s">
        <v>327</v>
      </c>
      <c r="I38" s="416"/>
      <c r="J38" s="374"/>
      <c r="K38" s="379"/>
      <c r="L38" s="141" t="s">
        <v>328</v>
      </c>
      <c r="M38" s="413">
        <f t="shared" si="6"/>
        <v>42.31035</v>
      </c>
      <c r="N38" s="414"/>
      <c r="O38" s="379"/>
      <c r="Q38" s="137"/>
      <c r="R38" s="138">
        <v>31</v>
      </c>
      <c r="S38" s="398"/>
      <c r="T38" s="382"/>
      <c r="U38" s="382"/>
      <c r="V38" s="401"/>
      <c r="W38" s="403"/>
      <c r="X38" s="143">
        <v>35.572499999999998</v>
      </c>
      <c r="Y38" s="421"/>
      <c r="Z38" s="422"/>
      <c r="AA38" s="422"/>
      <c r="AB38" s="159">
        <v>35.572500000000005</v>
      </c>
      <c r="AC38" s="379"/>
      <c r="AD38" s="420">
        <v>42.687000000000005</v>
      </c>
      <c r="AE38" s="377"/>
      <c r="AF38" s="379"/>
    </row>
    <row r="39" spans="1:32" ht="18.75" customHeight="1">
      <c r="A39" s="137"/>
      <c r="B39" s="138">
        <v>32</v>
      </c>
      <c r="C39" s="141">
        <v>43.9</v>
      </c>
      <c r="D39" s="146">
        <f t="shared" si="5"/>
        <v>36.744299999999996</v>
      </c>
      <c r="E39" s="374"/>
      <c r="F39" s="382"/>
      <c r="G39" s="153">
        <f t="shared" si="3"/>
        <v>36.744299999999996</v>
      </c>
      <c r="H39" s="379"/>
      <c r="I39" s="416"/>
      <c r="J39" s="374"/>
      <c r="K39" s="379"/>
      <c r="L39" s="141" t="s">
        <v>329</v>
      </c>
      <c r="M39" s="413">
        <f t="shared" si="6"/>
        <v>43.816950000000006</v>
      </c>
      <c r="N39" s="414"/>
      <c r="O39" s="379"/>
      <c r="Q39" s="137"/>
      <c r="R39" s="138">
        <v>32</v>
      </c>
      <c r="S39" s="398"/>
      <c r="T39" s="382"/>
      <c r="U39" s="382"/>
      <c r="V39" s="401"/>
      <c r="W39" s="403"/>
      <c r="X39" s="149">
        <v>36.618749999999999</v>
      </c>
      <c r="Y39" s="421"/>
      <c r="Z39" s="422"/>
      <c r="AA39" s="422"/>
      <c r="AB39" s="158">
        <v>36.618749999999999</v>
      </c>
      <c r="AC39" s="379"/>
      <c r="AD39" s="405">
        <v>43.942500000000003</v>
      </c>
      <c r="AE39" s="406"/>
      <c r="AF39" s="379"/>
    </row>
    <row r="40" spans="1:32" ht="18.75" customHeight="1">
      <c r="A40" s="137"/>
      <c r="B40" s="138">
        <v>33</v>
      </c>
      <c r="C40" s="141">
        <v>45.1</v>
      </c>
      <c r="D40" s="146">
        <f t="shared" si="5"/>
        <v>37.748700000000007</v>
      </c>
      <c r="E40" s="374"/>
      <c r="F40" s="382"/>
      <c r="G40" s="153">
        <f t="shared" si="3"/>
        <v>37.748700000000007</v>
      </c>
      <c r="H40" s="379"/>
      <c r="I40" s="416"/>
      <c r="J40" s="374"/>
      <c r="K40" s="379"/>
      <c r="L40" s="141" t="s">
        <v>330</v>
      </c>
      <c r="M40" s="413">
        <f t="shared" si="6"/>
        <v>45.323550000000004</v>
      </c>
      <c r="N40" s="414"/>
      <c r="O40" s="379"/>
      <c r="Q40" s="137"/>
      <c r="R40" s="138">
        <v>33</v>
      </c>
      <c r="S40" s="398"/>
      <c r="T40" s="382"/>
      <c r="U40" s="382"/>
      <c r="V40" s="401"/>
      <c r="W40" s="403"/>
      <c r="X40" s="147">
        <v>37.664999999999999</v>
      </c>
      <c r="Y40" s="421"/>
      <c r="Z40" s="422"/>
      <c r="AA40" s="422"/>
      <c r="AB40" s="160">
        <v>37.664999999999999</v>
      </c>
      <c r="AC40" s="379"/>
      <c r="AD40" s="420">
        <v>45.197999999999993</v>
      </c>
      <c r="AE40" s="377"/>
      <c r="AF40" s="379"/>
    </row>
    <row r="41" spans="1:32" ht="18.75" customHeight="1">
      <c r="A41" s="137"/>
      <c r="B41" s="138">
        <v>34</v>
      </c>
      <c r="C41" s="141">
        <v>46.3</v>
      </c>
      <c r="D41" s="146">
        <f t="shared" si="5"/>
        <v>38.753099999999996</v>
      </c>
      <c r="E41" s="374"/>
      <c r="F41" s="382"/>
      <c r="G41" s="153">
        <f t="shared" si="3"/>
        <v>38.753099999999996</v>
      </c>
      <c r="H41" s="379"/>
      <c r="I41" s="416"/>
      <c r="J41" s="374"/>
      <c r="K41" s="379"/>
      <c r="L41" s="141" t="s">
        <v>331</v>
      </c>
      <c r="M41" s="413">
        <f t="shared" si="6"/>
        <v>46.830150000000003</v>
      </c>
      <c r="N41" s="414"/>
      <c r="O41" s="380"/>
      <c r="Q41" s="137"/>
      <c r="R41" s="138">
        <v>34</v>
      </c>
      <c r="S41" s="398"/>
      <c r="T41" s="382"/>
      <c r="U41" s="382"/>
      <c r="V41" s="401"/>
      <c r="W41" s="403"/>
      <c r="X41" s="149">
        <v>38.71125</v>
      </c>
      <c r="Y41" s="421"/>
      <c r="Z41" s="422"/>
      <c r="AA41" s="422"/>
      <c r="AB41" s="158">
        <v>38.71125</v>
      </c>
      <c r="AC41" s="379"/>
      <c r="AD41" s="405">
        <v>46.453499999999998</v>
      </c>
      <c r="AE41" s="406"/>
      <c r="AF41" s="379"/>
    </row>
    <row r="42" spans="1:32" ht="26.25" customHeight="1">
      <c r="A42" s="137"/>
      <c r="B42" s="138">
        <v>35</v>
      </c>
      <c r="C42" s="141">
        <v>47.5</v>
      </c>
      <c r="D42" s="146">
        <f t="shared" si="5"/>
        <v>39.7575</v>
      </c>
      <c r="E42" s="375"/>
      <c r="F42" s="382"/>
      <c r="G42" s="153">
        <f t="shared" si="3"/>
        <v>39.7575</v>
      </c>
      <c r="H42" s="380"/>
      <c r="I42" s="416"/>
      <c r="J42" s="374"/>
      <c r="K42" s="379"/>
      <c r="L42" s="141" t="s">
        <v>332</v>
      </c>
      <c r="M42" s="376">
        <f t="shared" si="6"/>
        <v>47.709000000000003</v>
      </c>
      <c r="N42" s="377"/>
      <c r="O42" s="161" t="s">
        <v>333</v>
      </c>
      <c r="Q42" s="137"/>
      <c r="R42" s="138">
        <v>35</v>
      </c>
      <c r="S42" s="398"/>
      <c r="T42" s="382"/>
      <c r="U42" s="382"/>
      <c r="V42" s="401"/>
      <c r="W42" s="403"/>
      <c r="X42" s="143">
        <v>39.7575</v>
      </c>
      <c r="Y42" s="421"/>
      <c r="Z42" s="422"/>
      <c r="AA42" s="422"/>
      <c r="AB42" s="159">
        <v>39.7575</v>
      </c>
      <c r="AC42" s="379"/>
      <c r="AD42" s="420">
        <v>47.708999999999996</v>
      </c>
      <c r="AE42" s="377"/>
      <c r="AF42" s="380"/>
    </row>
    <row r="43" spans="1:32" ht="41.25" customHeight="1">
      <c r="A43" s="137"/>
      <c r="B43" s="138">
        <v>36</v>
      </c>
      <c r="C43" s="141">
        <v>48.7</v>
      </c>
      <c r="D43" s="146">
        <f t="shared" si="5"/>
        <v>40.761900000000004</v>
      </c>
      <c r="E43" s="373" t="s">
        <v>334</v>
      </c>
      <c r="F43" s="382"/>
      <c r="G43" s="153">
        <f t="shared" si="3"/>
        <v>40.761900000000004</v>
      </c>
      <c r="H43" s="378" t="s">
        <v>335</v>
      </c>
      <c r="I43" s="416"/>
      <c r="J43" s="374"/>
      <c r="K43" s="379"/>
      <c r="L43" s="141" t="s">
        <v>336</v>
      </c>
      <c r="M43" s="376">
        <f>M42</f>
        <v>47.709000000000003</v>
      </c>
      <c r="N43" s="377"/>
      <c r="O43" s="378" t="s">
        <v>337</v>
      </c>
      <c r="Q43" s="137"/>
      <c r="R43" s="138">
        <v>36</v>
      </c>
      <c r="S43" s="398"/>
      <c r="T43" s="382"/>
      <c r="U43" s="382"/>
      <c r="V43" s="401"/>
      <c r="W43" s="403"/>
      <c r="X43" s="149">
        <v>40.803750000000001</v>
      </c>
      <c r="Y43" s="421"/>
      <c r="Z43" s="422"/>
      <c r="AA43" s="422"/>
      <c r="AB43" s="159">
        <v>39.7575</v>
      </c>
      <c r="AC43" s="161" t="s">
        <v>338</v>
      </c>
      <c r="AD43" s="420">
        <v>47.708999999999996</v>
      </c>
      <c r="AE43" s="377"/>
      <c r="AF43" s="379" t="s">
        <v>339</v>
      </c>
    </row>
    <row r="44" spans="1:32" ht="18.75" customHeight="1">
      <c r="A44" s="137"/>
      <c r="B44" s="138">
        <v>37</v>
      </c>
      <c r="C44" s="141">
        <v>49.9</v>
      </c>
      <c r="D44" s="146">
        <f t="shared" si="5"/>
        <v>41.766300000000001</v>
      </c>
      <c r="E44" s="374"/>
      <c r="F44" s="382"/>
      <c r="G44" s="153">
        <f t="shared" si="3"/>
        <v>41.766300000000001</v>
      </c>
      <c r="H44" s="379"/>
      <c r="I44" s="416"/>
      <c r="J44" s="374"/>
      <c r="K44" s="379"/>
      <c r="L44" s="141" t="s">
        <v>340</v>
      </c>
      <c r="M44" s="376">
        <f>M42</f>
        <v>47.709000000000003</v>
      </c>
      <c r="N44" s="377"/>
      <c r="O44" s="379"/>
      <c r="Q44" s="137"/>
      <c r="R44" s="138">
        <v>37</v>
      </c>
      <c r="S44" s="398"/>
      <c r="T44" s="382"/>
      <c r="U44" s="382"/>
      <c r="V44" s="401"/>
      <c r="W44" s="403"/>
      <c r="X44" s="162">
        <v>41.85</v>
      </c>
      <c r="Y44" s="421"/>
      <c r="Z44" s="422"/>
      <c r="AA44" s="422"/>
      <c r="AB44" s="163">
        <v>41.85</v>
      </c>
      <c r="AC44" s="378" t="s">
        <v>271</v>
      </c>
      <c r="AD44" s="420">
        <v>47.708999999999996</v>
      </c>
      <c r="AE44" s="377"/>
      <c r="AF44" s="379"/>
    </row>
    <row r="45" spans="1:32" ht="18.75" customHeight="1">
      <c r="A45" s="137"/>
      <c r="B45" s="138">
        <v>38</v>
      </c>
      <c r="C45" s="141">
        <v>51.1</v>
      </c>
      <c r="D45" s="146">
        <f t="shared" si="5"/>
        <v>42.770700000000005</v>
      </c>
      <c r="E45" s="374"/>
      <c r="F45" s="382"/>
      <c r="G45" s="153">
        <f t="shared" si="3"/>
        <v>42.770700000000005</v>
      </c>
      <c r="H45" s="379"/>
      <c r="I45" s="416"/>
      <c r="J45" s="374"/>
      <c r="K45" s="379"/>
      <c r="L45" s="141" t="s">
        <v>341</v>
      </c>
      <c r="M45" s="376">
        <f>M42</f>
        <v>47.709000000000003</v>
      </c>
      <c r="N45" s="377"/>
      <c r="O45" s="379"/>
      <c r="Q45" s="137"/>
      <c r="R45" s="138">
        <v>38</v>
      </c>
      <c r="S45" s="398"/>
      <c r="T45" s="382"/>
      <c r="U45" s="382"/>
      <c r="V45" s="401"/>
      <c r="W45" s="403"/>
      <c r="X45" s="149">
        <v>42.896250000000002</v>
      </c>
      <c r="Y45" s="421"/>
      <c r="Z45" s="422"/>
      <c r="AA45" s="422"/>
      <c r="AB45" s="158">
        <v>42.896250000000002</v>
      </c>
      <c r="AC45" s="379"/>
      <c r="AD45" s="420">
        <v>47.708999999999996</v>
      </c>
      <c r="AE45" s="377"/>
      <c r="AF45" s="379"/>
    </row>
    <row r="46" spans="1:32" ht="18.75" customHeight="1">
      <c r="A46" s="137"/>
      <c r="B46" s="138">
        <v>39</v>
      </c>
      <c r="C46" s="141">
        <v>52.3</v>
      </c>
      <c r="D46" s="146">
        <f t="shared" si="5"/>
        <v>43.775100000000002</v>
      </c>
      <c r="E46" s="374"/>
      <c r="F46" s="382"/>
      <c r="G46" s="153">
        <f t="shared" si="3"/>
        <v>43.775100000000002</v>
      </c>
      <c r="H46" s="379"/>
      <c r="I46" s="416"/>
      <c r="J46" s="374"/>
      <c r="K46" s="379"/>
      <c r="L46" s="141" t="s">
        <v>341</v>
      </c>
      <c r="M46" s="376">
        <f>M42</f>
        <v>47.709000000000003</v>
      </c>
      <c r="N46" s="377"/>
      <c r="O46" s="379"/>
      <c r="Q46" s="137"/>
      <c r="R46" s="138">
        <v>39</v>
      </c>
      <c r="S46" s="398"/>
      <c r="T46" s="382"/>
      <c r="U46" s="382"/>
      <c r="V46" s="401"/>
      <c r="W46" s="403"/>
      <c r="X46" s="143">
        <v>43.942500000000003</v>
      </c>
      <c r="Y46" s="421"/>
      <c r="Z46" s="422"/>
      <c r="AA46" s="422"/>
      <c r="AB46" s="159">
        <v>43.942500000000003</v>
      </c>
      <c r="AC46" s="379"/>
      <c r="AD46" s="420">
        <v>47.708999999999996</v>
      </c>
      <c r="AE46" s="377"/>
      <c r="AF46" s="379"/>
    </row>
    <row r="47" spans="1:32" ht="18.75" customHeight="1">
      <c r="A47" s="137"/>
      <c r="B47" s="138">
        <v>40</v>
      </c>
      <c r="C47" s="141">
        <v>53.5</v>
      </c>
      <c r="D47" s="146">
        <f t="shared" si="5"/>
        <v>44.779499999999999</v>
      </c>
      <c r="E47" s="374"/>
      <c r="F47" s="382"/>
      <c r="G47" s="153">
        <f t="shared" si="3"/>
        <v>44.779499999999999</v>
      </c>
      <c r="H47" s="379"/>
      <c r="I47" s="416"/>
      <c r="J47" s="374"/>
      <c r="K47" s="379"/>
      <c r="L47" s="141" t="s">
        <v>341</v>
      </c>
      <c r="M47" s="376">
        <f>M42</f>
        <v>47.709000000000003</v>
      </c>
      <c r="N47" s="377"/>
      <c r="O47" s="379"/>
      <c r="Q47" s="137"/>
      <c r="R47" s="138">
        <v>40</v>
      </c>
      <c r="S47" s="398"/>
      <c r="T47" s="382"/>
      <c r="U47" s="382"/>
      <c r="V47" s="401"/>
      <c r="W47" s="403"/>
      <c r="X47" s="149">
        <v>44.988750000000003</v>
      </c>
      <c r="Y47" s="421"/>
      <c r="Z47" s="422"/>
      <c r="AA47" s="422"/>
      <c r="AB47" s="158">
        <v>44.988750000000003</v>
      </c>
      <c r="AC47" s="379"/>
      <c r="AD47" s="420">
        <v>47.708999999999996</v>
      </c>
      <c r="AE47" s="377"/>
      <c r="AF47" s="379"/>
    </row>
    <row r="48" spans="1:32" ht="18.75" customHeight="1">
      <c r="A48" s="137"/>
      <c r="B48" s="138">
        <v>41</v>
      </c>
      <c r="C48" s="141">
        <v>54.7</v>
      </c>
      <c r="D48" s="146">
        <f t="shared" si="5"/>
        <v>45.783900000000003</v>
      </c>
      <c r="E48" s="374"/>
      <c r="F48" s="382"/>
      <c r="G48" s="153">
        <f t="shared" si="3"/>
        <v>45.783900000000003</v>
      </c>
      <c r="H48" s="379"/>
      <c r="I48" s="416"/>
      <c r="J48" s="374"/>
      <c r="K48" s="379"/>
      <c r="L48" s="141" t="s">
        <v>341</v>
      </c>
      <c r="M48" s="376">
        <f>M42</f>
        <v>47.709000000000003</v>
      </c>
      <c r="N48" s="377"/>
      <c r="O48" s="379"/>
      <c r="Q48" s="137"/>
      <c r="R48" s="138">
        <v>41</v>
      </c>
      <c r="S48" s="398"/>
      <c r="T48" s="382"/>
      <c r="U48" s="382"/>
      <c r="V48" s="401"/>
      <c r="W48" s="403"/>
      <c r="X48" s="147">
        <v>46.034999999999997</v>
      </c>
      <c r="Y48" s="421"/>
      <c r="Z48" s="422"/>
      <c r="AA48" s="422"/>
      <c r="AB48" s="160">
        <v>46.034999999999997</v>
      </c>
      <c r="AC48" s="379"/>
      <c r="AD48" s="420">
        <v>47.708999999999996</v>
      </c>
      <c r="AE48" s="377"/>
      <c r="AF48" s="379"/>
    </row>
    <row r="49" spans="1:32" ht="18.75" customHeight="1">
      <c r="A49" s="137"/>
      <c r="B49" s="138">
        <v>42</v>
      </c>
      <c r="C49" s="141">
        <v>55.9</v>
      </c>
      <c r="D49" s="146">
        <f t="shared" si="5"/>
        <v>46.7883</v>
      </c>
      <c r="E49" s="375"/>
      <c r="F49" s="382"/>
      <c r="G49" s="153">
        <f t="shared" si="3"/>
        <v>46.7883</v>
      </c>
      <c r="H49" s="380"/>
      <c r="I49" s="416"/>
      <c r="J49" s="374"/>
      <c r="K49" s="379"/>
      <c r="L49" s="141" t="s">
        <v>341</v>
      </c>
      <c r="M49" s="376">
        <f>M42</f>
        <v>47.709000000000003</v>
      </c>
      <c r="N49" s="377"/>
      <c r="O49" s="379"/>
      <c r="Q49" s="137"/>
      <c r="R49" s="138">
        <v>42</v>
      </c>
      <c r="S49" s="398"/>
      <c r="T49" s="382"/>
      <c r="U49" s="382"/>
      <c r="V49" s="401"/>
      <c r="W49" s="403"/>
      <c r="X49" s="149">
        <v>47.081249999999997</v>
      </c>
      <c r="Y49" s="421"/>
      <c r="Z49" s="422"/>
      <c r="AA49" s="422"/>
      <c r="AB49" s="158">
        <v>47.081249999999997</v>
      </c>
      <c r="AC49" s="380"/>
      <c r="AD49" s="420">
        <v>47.708999999999996</v>
      </c>
      <c r="AE49" s="377"/>
      <c r="AF49" s="379"/>
    </row>
    <row r="50" spans="1:32" ht="18.75" customHeight="1">
      <c r="A50" s="137"/>
      <c r="B50" s="138">
        <v>43</v>
      </c>
      <c r="C50" s="141">
        <v>57.1</v>
      </c>
      <c r="D50" s="160">
        <f>M42</f>
        <v>47.709000000000003</v>
      </c>
      <c r="E50" s="373" t="s">
        <v>342</v>
      </c>
      <c r="F50" s="382"/>
      <c r="G50" s="164">
        <f>M42</f>
        <v>47.709000000000003</v>
      </c>
      <c r="H50" s="378" t="s">
        <v>342</v>
      </c>
      <c r="I50" s="416"/>
      <c r="J50" s="374"/>
      <c r="K50" s="379"/>
      <c r="L50" s="141" t="s">
        <v>341</v>
      </c>
      <c r="M50" s="376">
        <f>M42</f>
        <v>47.709000000000003</v>
      </c>
      <c r="N50" s="377"/>
      <c r="O50" s="379"/>
      <c r="Q50" s="137"/>
      <c r="R50" s="138">
        <v>43</v>
      </c>
      <c r="S50" s="398"/>
      <c r="T50" s="382"/>
      <c r="U50" s="382"/>
      <c r="V50" s="401"/>
      <c r="W50" s="403"/>
      <c r="X50" s="165">
        <v>47.708999999999996</v>
      </c>
      <c r="Y50" s="421" t="s">
        <v>343</v>
      </c>
      <c r="Z50" s="422"/>
      <c r="AA50" s="422"/>
      <c r="AB50" s="166">
        <v>47.708999999999996</v>
      </c>
      <c r="AC50" s="424" t="s">
        <v>343</v>
      </c>
      <c r="AD50" s="426">
        <v>47.708999999999996</v>
      </c>
      <c r="AE50" s="377"/>
      <c r="AF50" s="379"/>
    </row>
    <row r="51" spans="1:32" ht="18.75" customHeight="1">
      <c r="A51" s="137"/>
      <c r="B51" s="138">
        <v>44</v>
      </c>
      <c r="C51" s="141">
        <v>58.3</v>
      </c>
      <c r="D51" s="160">
        <f>M42</f>
        <v>47.709000000000003</v>
      </c>
      <c r="E51" s="374"/>
      <c r="F51" s="382"/>
      <c r="G51" s="164">
        <f>M42</f>
        <v>47.709000000000003</v>
      </c>
      <c r="H51" s="379"/>
      <c r="I51" s="416"/>
      <c r="J51" s="374"/>
      <c r="K51" s="379"/>
      <c r="L51" s="141" t="s">
        <v>341</v>
      </c>
      <c r="M51" s="376">
        <f>M42</f>
        <v>47.709000000000003</v>
      </c>
      <c r="N51" s="377"/>
      <c r="O51" s="379"/>
      <c r="Q51" s="137"/>
      <c r="R51" s="138">
        <v>44</v>
      </c>
      <c r="S51" s="398"/>
      <c r="T51" s="382"/>
      <c r="U51" s="382"/>
      <c r="V51" s="401"/>
      <c r="W51" s="403"/>
      <c r="X51" s="165">
        <v>47.708999999999996</v>
      </c>
      <c r="Y51" s="421"/>
      <c r="Z51" s="422"/>
      <c r="AA51" s="422"/>
      <c r="AB51" s="166">
        <v>47.708999999999996</v>
      </c>
      <c r="AC51" s="424"/>
      <c r="AD51" s="426">
        <v>47.708999999999996</v>
      </c>
      <c r="AE51" s="377"/>
      <c r="AF51" s="379"/>
    </row>
    <row r="52" spans="1:32" ht="18.75" customHeight="1" thickBot="1">
      <c r="A52" s="137"/>
      <c r="B52" s="167">
        <v>45</v>
      </c>
      <c r="C52" s="168" t="s">
        <v>344</v>
      </c>
      <c r="D52" s="169">
        <f>M42</f>
        <v>47.709000000000003</v>
      </c>
      <c r="E52" s="418"/>
      <c r="F52" s="395"/>
      <c r="G52" s="170">
        <f>M42</f>
        <v>47.709000000000003</v>
      </c>
      <c r="H52" s="419"/>
      <c r="I52" s="417"/>
      <c r="J52" s="418"/>
      <c r="K52" s="419"/>
      <c r="L52" s="168" t="s">
        <v>341</v>
      </c>
      <c r="M52" s="427">
        <f>M42</f>
        <v>47.709000000000003</v>
      </c>
      <c r="N52" s="428"/>
      <c r="O52" s="419"/>
      <c r="Q52" s="137"/>
      <c r="R52" s="167">
        <v>45</v>
      </c>
      <c r="S52" s="399"/>
      <c r="T52" s="395"/>
      <c r="U52" s="395"/>
      <c r="V52" s="402"/>
      <c r="W52" s="404"/>
      <c r="X52" s="165">
        <v>47.708999999999996</v>
      </c>
      <c r="Y52" s="425"/>
      <c r="Z52" s="423"/>
      <c r="AA52" s="423"/>
      <c r="AB52" s="166">
        <v>47.708999999999996</v>
      </c>
      <c r="AC52" s="425"/>
      <c r="AD52" s="429">
        <v>47.708999999999996</v>
      </c>
      <c r="AE52" s="428"/>
      <c r="AF52" s="419"/>
    </row>
    <row r="53" spans="1:32" ht="12" customHeight="1">
      <c r="R53" s="171"/>
      <c r="S53" s="172"/>
      <c r="T53" s="172"/>
      <c r="U53" s="172"/>
      <c r="V53" s="172"/>
      <c r="W53" s="172"/>
      <c r="X53" s="173"/>
      <c r="Y53" s="172"/>
      <c r="Z53" s="172"/>
      <c r="AA53" s="172"/>
      <c r="AB53" s="173"/>
      <c r="AC53" s="172"/>
      <c r="AD53" s="172"/>
      <c r="AE53" s="172"/>
      <c r="AF53" s="172"/>
    </row>
    <row r="54" spans="1:32" ht="23.25" customHeight="1">
      <c r="B54" s="171" t="s">
        <v>345</v>
      </c>
      <c r="C54" s="174" t="s">
        <v>346</v>
      </c>
      <c r="R54" s="172" t="s">
        <v>345</v>
      </c>
      <c r="S54" s="175" t="s">
        <v>347</v>
      </c>
      <c r="T54" s="175"/>
      <c r="U54" s="172"/>
      <c r="V54" s="172"/>
      <c r="W54" s="172"/>
      <c r="X54" s="172"/>
      <c r="Y54" s="172"/>
      <c r="Z54" s="172"/>
      <c r="AA54" s="172"/>
      <c r="AB54" s="172"/>
      <c r="AC54" s="172"/>
      <c r="AD54" s="172"/>
      <c r="AE54" s="172"/>
      <c r="AF54" s="172"/>
    </row>
    <row r="55" spans="1:32" ht="23.25" customHeight="1">
      <c r="C55" s="174" t="s">
        <v>348</v>
      </c>
      <c r="R55" s="171"/>
      <c r="S55" s="175" t="s">
        <v>349</v>
      </c>
      <c r="T55" s="175"/>
      <c r="U55" s="172"/>
      <c r="V55" s="172"/>
      <c r="W55" s="172"/>
      <c r="X55" s="172"/>
      <c r="Y55" s="172"/>
      <c r="Z55" s="172"/>
      <c r="AA55" s="172"/>
      <c r="AB55" s="172"/>
      <c r="AC55" s="172"/>
      <c r="AD55" s="172"/>
      <c r="AE55" s="172"/>
      <c r="AF55" s="172"/>
    </row>
    <row r="56" spans="1:32" ht="23.25" customHeight="1">
      <c r="C56" s="174" t="s">
        <v>350</v>
      </c>
      <c r="R56" s="171"/>
      <c r="S56" s="176" t="s">
        <v>351</v>
      </c>
      <c r="T56" s="171"/>
      <c r="U56" s="171"/>
      <c r="V56" s="171"/>
      <c r="W56" s="171"/>
      <c r="X56" s="171"/>
      <c r="Y56" s="171"/>
      <c r="Z56" s="171"/>
      <c r="AA56" s="171"/>
      <c r="AB56" s="171"/>
      <c r="AC56" s="171"/>
      <c r="AD56" s="171"/>
      <c r="AE56" s="171"/>
      <c r="AF56" s="171"/>
    </row>
    <row r="57" spans="1:32" ht="23.25" customHeight="1">
      <c r="C57" s="174" t="s">
        <v>352</v>
      </c>
    </row>
    <row r="58" spans="1:32" ht="23.25" customHeight="1">
      <c r="C58" s="174" t="s">
        <v>353</v>
      </c>
    </row>
    <row r="59" spans="1:32" ht="23.25" customHeight="1">
      <c r="C59" s="174" t="s">
        <v>354</v>
      </c>
    </row>
  </sheetData>
  <mergeCells count="138">
    <mergeCell ref="E43:E49"/>
    <mergeCell ref="H43:H49"/>
    <mergeCell ref="M43:N43"/>
    <mergeCell ref="O43:O52"/>
    <mergeCell ref="AD43:AE43"/>
    <mergeCell ref="M48:N48"/>
    <mergeCell ref="AD48:AE48"/>
    <mergeCell ref="M49:N49"/>
    <mergeCell ref="AF43:AF52"/>
    <mergeCell ref="M44:N44"/>
    <mergeCell ref="AC44:AC49"/>
    <mergeCell ref="AD44:AE44"/>
    <mergeCell ref="M45:N45"/>
    <mergeCell ref="AD45:AE45"/>
    <mergeCell ref="M46:N46"/>
    <mergeCell ref="AD46:AE46"/>
    <mergeCell ref="M47:N47"/>
    <mergeCell ref="AD47:AE47"/>
    <mergeCell ref="AD52:AE52"/>
    <mergeCell ref="AD49:AE49"/>
    <mergeCell ref="E50:E52"/>
    <mergeCell ref="H50:H52"/>
    <mergeCell ref="M50:N50"/>
    <mergeCell ref="Y50:Y52"/>
    <mergeCell ref="M36:N36"/>
    <mergeCell ref="AD36:AE36"/>
    <mergeCell ref="M37:N37"/>
    <mergeCell ref="AD37:AE37"/>
    <mergeCell ref="Y32:Y49"/>
    <mergeCell ref="Z32:Z52"/>
    <mergeCell ref="AA32:AA52"/>
    <mergeCell ref="AC32:AC42"/>
    <mergeCell ref="AD32:AE32"/>
    <mergeCell ref="M42:N42"/>
    <mergeCell ref="AD42:AE42"/>
    <mergeCell ref="AC50:AC52"/>
    <mergeCell ref="AD50:AE50"/>
    <mergeCell ref="M51:N51"/>
    <mergeCell ref="AD51:AE51"/>
    <mergeCell ref="M52:N52"/>
    <mergeCell ref="E33:E37"/>
    <mergeCell ref="H33:H37"/>
    <mergeCell ref="M33:N33"/>
    <mergeCell ref="O33:O41"/>
    <mergeCell ref="AD33:AE33"/>
    <mergeCell ref="E28:E32"/>
    <mergeCell ref="H28:H32"/>
    <mergeCell ref="I32:I52"/>
    <mergeCell ref="J32:J52"/>
    <mergeCell ref="K32:K52"/>
    <mergeCell ref="M32:N32"/>
    <mergeCell ref="M34:N34"/>
    <mergeCell ref="E38:E42"/>
    <mergeCell ref="H38:H42"/>
    <mergeCell ref="M38:N38"/>
    <mergeCell ref="AD38:AE38"/>
    <mergeCell ref="M39:N39"/>
    <mergeCell ref="AD39:AE39"/>
    <mergeCell ref="M40:N40"/>
    <mergeCell ref="AD40:AE40"/>
    <mergeCell ref="M41:N41"/>
    <mergeCell ref="AD41:AE41"/>
    <mergeCell ref="AD34:AE34"/>
    <mergeCell ref="M35:N35"/>
    <mergeCell ref="W27:W31"/>
    <mergeCell ref="AA27:AA31"/>
    <mergeCell ref="AF27:AF42"/>
    <mergeCell ref="S32:S52"/>
    <mergeCell ref="T32:T52"/>
    <mergeCell ref="V32:V52"/>
    <mergeCell ref="W32:W52"/>
    <mergeCell ref="AF8:AF26"/>
    <mergeCell ref="AD35:AE35"/>
    <mergeCell ref="AC8:AC31"/>
    <mergeCell ref="AD8:AD31"/>
    <mergeCell ref="Y8:Y31"/>
    <mergeCell ref="Z8:Z26"/>
    <mergeCell ref="AA8:AA26"/>
    <mergeCell ref="AB8:AB31"/>
    <mergeCell ref="F9:G9"/>
    <mergeCell ref="U9:V9"/>
    <mergeCell ref="F10:G10"/>
    <mergeCell ref="U10:V10"/>
    <mergeCell ref="F11:G11"/>
    <mergeCell ref="U11:V11"/>
    <mergeCell ref="F12:G12"/>
    <mergeCell ref="W8:W26"/>
    <mergeCell ref="X8:X31"/>
    <mergeCell ref="F16:G16"/>
    <mergeCell ref="U16:V16"/>
    <mergeCell ref="F17:G17"/>
    <mergeCell ref="U17:V17"/>
    <mergeCell ref="F18:F52"/>
    <mergeCell ref="H18:H22"/>
    <mergeCell ref="K18:K22"/>
    <mergeCell ref="O18:O26"/>
    <mergeCell ref="U18:V18"/>
    <mergeCell ref="U23:V23"/>
    <mergeCell ref="U24:V24"/>
    <mergeCell ref="U25:V25"/>
    <mergeCell ref="U26:V26"/>
    <mergeCell ref="O27:O32"/>
    <mergeCell ref="U27:U52"/>
    <mergeCell ref="E8:E17"/>
    <mergeCell ref="F8:G8"/>
    <mergeCell ref="H8:H17"/>
    <mergeCell ref="J8:J17"/>
    <mergeCell ref="K8:K17"/>
    <mergeCell ref="M8:M31"/>
    <mergeCell ref="O8:O17"/>
    <mergeCell ref="T8:T31"/>
    <mergeCell ref="U8:V8"/>
    <mergeCell ref="U12:V12"/>
    <mergeCell ref="F13:G13"/>
    <mergeCell ref="U13:V13"/>
    <mergeCell ref="F14:G14"/>
    <mergeCell ref="U14:V14"/>
    <mergeCell ref="F15:G15"/>
    <mergeCell ref="U15:V15"/>
    <mergeCell ref="E18:E22"/>
    <mergeCell ref="U19:V19"/>
    <mergeCell ref="U20:V20"/>
    <mergeCell ref="U21:V21"/>
    <mergeCell ref="U22:V22"/>
    <mergeCell ref="E23:E26"/>
    <mergeCell ref="H23:H27"/>
    <mergeCell ref="K23:K31"/>
    <mergeCell ref="B1:O1"/>
    <mergeCell ref="R1:AF1"/>
    <mergeCell ref="B2:O2"/>
    <mergeCell ref="R2:AF2"/>
    <mergeCell ref="C3:H3"/>
    <mergeCell ref="I3:K3"/>
    <mergeCell ref="L3:O3"/>
    <mergeCell ref="R3:R7"/>
    <mergeCell ref="S3:V3"/>
    <mergeCell ref="X3:AC3"/>
    <mergeCell ref="AD3:AF3"/>
  </mergeCells>
  <phoneticPr fontId="1"/>
  <printOptions horizontalCentered="1"/>
  <pageMargins left="0.59055118110236227" right="0.59055118110236227" top="0.78740157480314965" bottom="0.78740157480314965" header="0.51181102362204722" footer="0.51181102362204722"/>
  <pageSetup paperSize="9" scale="61" fitToWidth="2" orientation="portrait" horizontalDpi="300" verticalDpi="300" r:id="rId1"/>
  <headerFooter alignWithMargins="0"/>
  <colBreaks count="1" manualBreakCount="1">
    <brk id="16" max="6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69"/>
  <sheetViews>
    <sheetView workbookViewId="0">
      <selection activeCell="R15" sqref="R15"/>
    </sheetView>
  </sheetViews>
  <sheetFormatPr defaultRowHeight="13.5"/>
  <cols>
    <col min="2" max="2" width="21.375" bestFit="1" customWidth="1"/>
    <col min="4" max="4" width="9.875" bestFit="1" customWidth="1"/>
    <col min="6" max="6" width="11" bestFit="1" customWidth="1"/>
    <col min="7" max="7" width="11.25" customWidth="1"/>
  </cols>
  <sheetData>
    <row r="1" spans="2:15" ht="25.5" customHeight="1" thickBot="1">
      <c r="B1" s="56" t="s">
        <v>172</v>
      </c>
      <c r="D1" s="56" t="s">
        <v>173</v>
      </c>
      <c r="F1" s="60" t="s">
        <v>180</v>
      </c>
      <c r="G1" s="61" t="s">
        <v>33</v>
      </c>
      <c r="I1" s="60" t="s">
        <v>186</v>
      </c>
      <c r="J1" s="65" t="s">
        <v>188</v>
      </c>
      <c r="K1" s="61" t="s">
        <v>185</v>
      </c>
      <c r="M1" s="71" t="s">
        <v>195</v>
      </c>
      <c r="N1" s="65" t="s">
        <v>196</v>
      </c>
      <c r="O1" s="61" t="s">
        <v>197</v>
      </c>
    </row>
    <row r="2" spans="2:15">
      <c r="B2" s="55" t="s">
        <v>166</v>
      </c>
      <c r="D2" s="55" t="s">
        <v>174</v>
      </c>
      <c r="F2" s="59">
        <v>4</v>
      </c>
      <c r="G2" s="62">
        <v>65000</v>
      </c>
      <c r="I2" s="59" t="s">
        <v>181</v>
      </c>
      <c r="J2" s="66">
        <v>2</v>
      </c>
      <c r="K2" s="62">
        <v>2</v>
      </c>
      <c r="M2" s="59" t="s">
        <v>181</v>
      </c>
      <c r="N2" s="66">
        <v>2</v>
      </c>
      <c r="O2" s="62">
        <v>2</v>
      </c>
    </row>
    <row r="3" spans="2:15">
      <c r="B3" s="53" t="s">
        <v>167</v>
      </c>
      <c r="D3" s="53" t="s">
        <v>74</v>
      </c>
      <c r="F3" s="59">
        <v>5</v>
      </c>
      <c r="G3" s="62">
        <v>59550</v>
      </c>
      <c r="I3" s="57" t="s">
        <v>187</v>
      </c>
      <c r="J3" s="67">
        <v>2</v>
      </c>
      <c r="K3" s="63">
        <v>2</v>
      </c>
      <c r="M3" s="57" t="s">
        <v>182</v>
      </c>
      <c r="N3" s="67">
        <v>1</v>
      </c>
      <c r="O3" s="63">
        <v>2</v>
      </c>
    </row>
    <row r="4" spans="2:15" ht="14.25" thickBot="1">
      <c r="B4" s="53" t="s">
        <v>165</v>
      </c>
      <c r="D4" s="54" t="s">
        <v>175</v>
      </c>
      <c r="F4" s="57">
        <v>6</v>
      </c>
      <c r="G4" s="63">
        <v>54150</v>
      </c>
      <c r="I4" s="57" t="s">
        <v>182</v>
      </c>
      <c r="J4" s="67">
        <v>1</v>
      </c>
      <c r="K4" s="63">
        <v>2</v>
      </c>
      <c r="M4" s="57" t="s">
        <v>183</v>
      </c>
      <c r="N4" s="67">
        <v>1</v>
      </c>
      <c r="O4" s="63">
        <v>2</v>
      </c>
    </row>
    <row r="5" spans="2:15" ht="14.25" thickBot="1">
      <c r="B5" s="53" t="s">
        <v>169</v>
      </c>
      <c r="F5" s="57">
        <v>7</v>
      </c>
      <c r="G5" s="63">
        <v>43350</v>
      </c>
      <c r="I5" s="57" t="s">
        <v>183</v>
      </c>
      <c r="J5" s="67">
        <v>1</v>
      </c>
      <c r="K5" s="63">
        <v>3</v>
      </c>
      <c r="M5" s="58" t="s">
        <v>184</v>
      </c>
      <c r="N5" s="68">
        <v>1</v>
      </c>
      <c r="O5" s="64">
        <v>2</v>
      </c>
    </row>
    <row r="6" spans="2:15">
      <c r="B6" s="53" t="s">
        <v>168</v>
      </c>
      <c r="F6" s="57">
        <v>8</v>
      </c>
      <c r="G6" s="63">
        <v>32500</v>
      </c>
      <c r="I6" s="187" t="s">
        <v>408</v>
      </c>
      <c r="J6" s="188">
        <v>1</v>
      </c>
      <c r="K6" s="189">
        <v>3</v>
      </c>
    </row>
    <row r="7" spans="2:15" ht="14.25" thickBot="1">
      <c r="B7" s="53" t="s">
        <v>170</v>
      </c>
      <c r="F7" s="57">
        <v>9</v>
      </c>
      <c r="G7" s="63">
        <v>27100</v>
      </c>
      <c r="I7" s="58" t="s">
        <v>184</v>
      </c>
      <c r="J7" s="68">
        <v>1</v>
      </c>
      <c r="K7" s="64">
        <v>2</v>
      </c>
    </row>
    <row r="8" spans="2:15">
      <c r="B8" s="53" t="s">
        <v>166</v>
      </c>
      <c r="F8" s="57">
        <v>10</v>
      </c>
      <c r="G8" s="63">
        <v>21700</v>
      </c>
    </row>
    <row r="9" spans="2:15" ht="14.25" thickBot="1">
      <c r="B9" s="54" t="s">
        <v>171</v>
      </c>
      <c r="F9" s="58">
        <v>11</v>
      </c>
      <c r="G9" s="64">
        <v>0</v>
      </c>
    </row>
    <row r="10" spans="2:15">
      <c r="F10" t="s">
        <v>231</v>
      </c>
    </row>
    <row r="11" spans="2:15" ht="24">
      <c r="F11" s="72" t="s">
        <v>201</v>
      </c>
      <c r="G11" s="73" t="s">
        <v>202</v>
      </c>
      <c r="H11" s="73" t="s">
        <v>203</v>
      </c>
      <c r="I11" s="74" t="s">
        <v>204</v>
      </c>
      <c r="J11" s="74" t="s">
        <v>205</v>
      </c>
      <c r="K11" s="75" t="s">
        <v>206</v>
      </c>
      <c r="L11" s="73" t="s">
        <v>207</v>
      </c>
      <c r="M11" s="73" t="s">
        <v>208</v>
      </c>
    </row>
    <row r="12" spans="2:15" ht="36" customHeight="1">
      <c r="F12" s="190" t="s">
        <v>78</v>
      </c>
      <c r="G12" s="77">
        <v>65000</v>
      </c>
      <c r="H12" s="194" t="s">
        <v>413</v>
      </c>
      <c r="I12" s="192"/>
      <c r="J12" s="192"/>
      <c r="K12" s="193"/>
      <c r="L12" s="191"/>
      <c r="M12" s="191"/>
    </row>
    <row r="13" spans="2:15" ht="36">
      <c r="B13" s="100" t="s">
        <v>234</v>
      </c>
      <c r="C13" s="100" t="s">
        <v>232</v>
      </c>
      <c r="D13" s="100" t="s">
        <v>233</v>
      </c>
      <c r="F13" s="76">
        <v>5</v>
      </c>
      <c r="G13" s="77">
        <v>59550</v>
      </c>
      <c r="H13" s="78" t="s">
        <v>209</v>
      </c>
      <c r="I13" s="79" t="s">
        <v>210</v>
      </c>
      <c r="J13" s="80"/>
      <c r="K13" s="80"/>
      <c r="L13" s="81" t="s">
        <v>211</v>
      </c>
      <c r="M13" s="76"/>
    </row>
    <row r="14" spans="2:15" ht="36">
      <c r="B14" s="97">
        <v>0</v>
      </c>
      <c r="C14" s="98">
        <v>0.05</v>
      </c>
      <c r="D14" s="99">
        <v>0</v>
      </c>
      <c r="F14" s="76">
        <v>6</v>
      </c>
      <c r="G14" s="77">
        <v>54150</v>
      </c>
      <c r="H14" s="78" t="s">
        <v>212</v>
      </c>
      <c r="I14" s="82" t="s">
        <v>213</v>
      </c>
      <c r="J14" s="80"/>
      <c r="K14" s="80"/>
      <c r="L14" s="83" t="s">
        <v>214</v>
      </c>
      <c r="M14" s="76"/>
    </row>
    <row r="15" spans="2:15" ht="36">
      <c r="B15" s="99">
        <v>1950000</v>
      </c>
      <c r="C15" s="98">
        <v>0.1</v>
      </c>
      <c r="D15" s="99">
        <v>97500</v>
      </c>
      <c r="F15" s="430">
        <v>7</v>
      </c>
      <c r="G15" s="433">
        <v>43350</v>
      </c>
      <c r="H15" s="78" t="s">
        <v>215</v>
      </c>
      <c r="I15" s="79" t="s">
        <v>216</v>
      </c>
      <c r="J15" s="82" t="s">
        <v>212</v>
      </c>
      <c r="K15" s="80"/>
      <c r="L15" s="83" t="s">
        <v>217</v>
      </c>
      <c r="M15" s="76"/>
    </row>
    <row r="16" spans="2:15">
      <c r="B16" s="99">
        <v>3300000</v>
      </c>
      <c r="C16" s="98">
        <v>0.2</v>
      </c>
      <c r="D16" s="99">
        <v>427500</v>
      </c>
      <c r="F16" s="432"/>
      <c r="G16" s="435"/>
      <c r="H16" s="84"/>
      <c r="I16" s="85"/>
      <c r="J16" s="86" t="s">
        <v>215</v>
      </c>
      <c r="K16" s="87"/>
      <c r="L16" s="88"/>
      <c r="M16" s="89"/>
    </row>
    <row r="17" spans="2:13" ht="36">
      <c r="B17" s="99">
        <v>6950000</v>
      </c>
      <c r="C17" s="98">
        <v>0.23</v>
      </c>
      <c r="D17" s="99">
        <v>636000</v>
      </c>
      <c r="F17" s="76">
        <v>8</v>
      </c>
      <c r="G17" s="77">
        <v>32500</v>
      </c>
      <c r="H17" s="78" t="s">
        <v>211</v>
      </c>
      <c r="I17" s="82" t="s">
        <v>218</v>
      </c>
      <c r="J17" s="82" t="s">
        <v>219</v>
      </c>
      <c r="K17" s="80" t="s">
        <v>211</v>
      </c>
      <c r="L17" s="78" t="s">
        <v>216</v>
      </c>
      <c r="M17" s="76"/>
    </row>
    <row r="18" spans="2:13">
      <c r="B18" s="99">
        <v>9000000</v>
      </c>
      <c r="C18" s="98">
        <v>0.33</v>
      </c>
      <c r="D18" s="99">
        <v>1536000</v>
      </c>
      <c r="F18" s="430">
        <v>9</v>
      </c>
      <c r="G18" s="433">
        <v>27100</v>
      </c>
      <c r="H18" s="79" t="s">
        <v>216</v>
      </c>
      <c r="I18" s="79" t="s">
        <v>220</v>
      </c>
      <c r="J18" s="79" t="s">
        <v>211</v>
      </c>
      <c r="K18" s="79" t="s">
        <v>216</v>
      </c>
      <c r="L18" s="78" t="s">
        <v>220</v>
      </c>
      <c r="M18" s="83" t="s">
        <v>211</v>
      </c>
    </row>
    <row r="19" spans="2:13">
      <c r="B19" s="99">
        <v>18000000</v>
      </c>
      <c r="C19" s="98">
        <v>0.4</v>
      </c>
      <c r="D19" s="99">
        <v>2796000</v>
      </c>
      <c r="F19" s="431"/>
      <c r="G19" s="434"/>
      <c r="H19" s="90"/>
      <c r="I19" s="90"/>
      <c r="J19" s="90"/>
      <c r="K19" s="90"/>
      <c r="L19" s="91"/>
      <c r="M19" s="92"/>
    </row>
    <row r="20" spans="2:13" ht="36">
      <c r="B20" s="99">
        <v>40000000</v>
      </c>
      <c r="C20" s="98">
        <v>0.45</v>
      </c>
      <c r="D20" s="99">
        <v>4796000</v>
      </c>
      <c r="F20" s="432"/>
      <c r="G20" s="435"/>
      <c r="H20" s="85"/>
      <c r="I20" s="85" t="s">
        <v>221</v>
      </c>
      <c r="J20" s="85" t="s">
        <v>222</v>
      </c>
      <c r="K20" s="85" t="s">
        <v>223</v>
      </c>
      <c r="L20" s="84"/>
      <c r="M20" s="93"/>
    </row>
    <row r="21" spans="2:13" ht="36">
      <c r="F21" s="436">
        <v>10</v>
      </c>
      <c r="G21" s="77">
        <v>21700</v>
      </c>
      <c r="H21" s="78" t="s">
        <v>220</v>
      </c>
      <c r="I21" s="90" t="s">
        <v>224</v>
      </c>
      <c r="J21" s="79" t="s">
        <v>216</v>
      </c>
      <c r="K21" s="79" t="s">
        <v>220</v>
      </c>
      <c r="L21" s="90" t="s">
        <v>224</v>
      </c>
      <c r="M21" s="94" t="s">
        <v>216</v>
      </c>
    </row>
    <row r="22" spans="2:13" ht="36">
      <c r="F22" s="437"/>
      <c r="G22" s="95"/>
      <c r="H22" s="84"/>
      <c r="I22" s="85" t="s">
        <v>225</v>
      </c>
      <c r="J22" s="85" t="s">
        <v>226</v>
      </c>
      <c r="K22" s="85"/>
      <c r="L22" s="84"/>
      <c r="M22" s="96"/>
    </row>
    <row r="23" spans="2:13">
      <c r="F23" s="430">
        <v>11</v>
      </c>
      <c r="G23" s="433">
        <v>0</v>
      </c>
      <c r="H23" s="78" t="s">
        <v>227</v>
      </c>
      <c r="I23" s="79" t="s">
        <v>227</v>
      </c>
      <c r="J23" s="78" t="s">
        <v>228</v>
      </c>
      <c r="K23" s="79" t="s">
        <v>227</v>
      </c>
      <c r="L23" s="79" t="s">
        <v>227</v>
      </c>
      <c r="M23" s="83" t="s">
        <v>228</v>
      </c>
    </row>
    <row r="24" spans="2:13">
      <c r="F24" s="431"/>
      <c r="G24" s="434"/>
      <c r="H24" s="91" t="s">
        <v>229</v>
      </c>
      <c r="I24" s="90" t="s">
        <v>230</v>
      </c>
      <c r="J24" s="91" t="s">
        <v>227</v>
      </c>
      <c r="K24" s="90" t="s">
        <v>230</v>
      </c>
      <c r="L24" s="90" t="s">
        <v>230</v>
      </c>
      <c r="M24" s="92" t="s">
        <v>227</v>
      </c>
    </row>
    <row r="25" spans="2:13">
      <c r="F25" s="432"/>
      <c r="G25" s="435"/>
      <c r="H25" s="84"/>
      <c r="I25" s="85"/>
      <c r="J25" s="88" t="s">
        <v>229</v>
      </c>
      <c r="K25" s="85"/>
      <c r="L25" s="85"/>
      <c r="M25" s="88" t="s">
        <v>229</v>
      </c>
    </row>
    <row r="28" spans="2:13" ht="14.25" thickBot="1"/>
    <row r="29" spans="2:13" ht="14.25" thickBot="1">
      <c r="E29" s="177" t="s">
        <v>355</v>
      </c>
      <c r="F29" s="178" t="s">
        <v>233</v>
      </c>
    </row>
    <row r="30" spans="2:13" ht="14.25" thickTop="1">
      <c r="E30" s="179">
        <v>2</v>
      </c>
      <c r="F30" s="182">
        <v>800000</v>
      </c>
    </row>
    <row r="31" spans="2:13">
      <c r="E31" s="180">
        <v>3</v>
      </c>
      <c r="F31" s="183">
        <v>1200000</v>
      </c>
    </row>
    <row r="32" spans="2:13">
      <c r="E32" s="180">
        <v>4</v>
      </c>
      <c r="F32" s="183">
        <v>1600000</v>
      </c>
    </row>
    <row r="33" spans="5:6">
      <c r="E33" s="180">
        <v>5</v>
      </c>
      <c r="F33" s="183">
        <v>2000000</v>
      </c>
    </row>
    <row r="34" spans="5:6">
      <c r="E34" s="180">
        <v>6</v>
      </c>
      <c r="F34" s="183">
        <v>2400000</v>
      </c>
    </row>
    <row r="35" spans="5:6">
      <c r="E35" s="180">
        <v>7</v>
      </c>
      <c r="F35" s="183">
        <v>2800000</v>
      </c>
    </row>
    <row r="36" spans="5:6">
      <c r="E36" s="180">
        <v>8</v>
      </c>
      <c r="F36" s="183">
        <v>3200000</v>
      </c>
    </row>
    <row r="37" spans="5:6">
      <c r="E37" s="180">
        <v>9</v>
      </c>
      <c r="F37" s="183">
        <v>3600000</v>
      </c>
    </row>
    <row r="38" spans="5:6">
      <c r="E38" s="180">
        <v>10</v>
      </c>
      <c r="F38" s="183">
        <v>4000000</v>
      </c>
    </row>
    <row r="39" spans="5:6">
      <c r="E39" s="180">
        <v>11</v>
      </c>
      <c r="F39" s="183">
        <v>4400000</v>
      </c>
    </row>
    <row r="40" spans="5:6">
      <c r="E40" s="180">
        <v>12</v>
      </c>
      <c r="F40" s="183">
        <v>4800000</v>
      </c>
    </row>
    <row r="41" spans="5:6">
      <c r="E41" s="180">
        <v>13</v>
      </c>
      <c r="F41" s="183">
        <v>5200000</v>
      </c>
    </row>
    <row r="42" spans="5:6">
      <c r="E42" s="180">
        <v>14</v>
      </c>
      <c r="F42" s="183">
        <v>5600000</v>
      </c>
    </row>
    <row r="43" spans="5:6">
      <c r="E43" s="180">
        <v>15</v>
      </c>
      <c r="F43" s="183">
        <v>6000000</v>
      </c>
    </row>
    <row r="44" spans="5:6">
      <c r="E44" s="180">
        <v>16</v>
      </c>
      <c r="F44" s="183">
        <v>6400000</v>
      </c>
    </row>
    <row r="45" spans="5:6">
      <c r="E45" s="180">
        <v>17</v>
      </c>
      <c r="F45" s="183">
        <v>6800000</v>
      </c>
    </row>
    <row r="46" spans="5:6">
      <c r="E46" s="180">
        <v>18</v>
      </c>
      <c r="F46" s="183">
        <v>7200000</v>
      </c>
    </row>
    <row r="47" spans="5:6">
      <c r="E47" s="180">
        <v>19</v>
      </c>
      <c r="F47" s="183">
        <v>7600000</v>
      </c>
    </row>
    <row r="48" spans="5:6">
      <c r="E48" s="180">
        <v>20</v>
      </c>
      <c r="F48" s="183">
        <v>8000000</v>
      </c>
    </row>
    <row r="49" spans="5:6">
      <c r="E49" s="180">
        <v>21</v>
      </c>
      <c r="F49" s="183">
        <v>8700000</v>
      </c>
    </row>
    <row r="50" spans="5:6">
      <c r="E50" s="180">
        <v>22</v>
      </c>
      <c r="F50" s="183">
        <v>9400000</v>
      </c>
    </row>
    <row r="51" spans="5:6">
      <c r="E51" s="180">
        <v>23</v>
      </c>
      <c r="F51" s="183">
        <v>10100000</v>
      </c>
    </row>
    <row r="52" spans="5:6">
      <c r="E52" s="180">
        <v>24</v>
      </c>
      <c r="F52" s="183">
        <v>10800000</v>
      </c>
    </row>
    <row r="53" spans="5:6">
      <c r="E53" s="180">
        <v>25</v>
      </c>
      <c r="F53" s="183">
        <v>11500000</v>
      </c>
    </row>
    <row r="54" spans="5:6">
      <c r="E54" s="180">
        <v>26</v>
      </c>
      <c r="F54" s="183">
        <v>12200000</v>
      </c>
    </row>
    <row r="55" spans="5:6">
      <c r="E55" s="180">
        <v>27</v>
      </c>
      <c r="F55" s="183">
        <v>12900000</v>
      </c>
    </row>
    <row r="56" spans="5:6">
      <c r="E56" s="180">
        <v>28</v>
      </c>
      <c r="F56" s="183">
        <v>13600000</v>
      </c>
    </row>
    <row r="57" spans="5:6">
      <c r="E57" s="180">
        <v>29</v>
      </c>
      <c r="F57" s="183">
        <v>14300000</v>
      </c>
    </row>
    <row r="58" spans="5:6">
      <c r="E58" s="180">
        <v>30</v>
      </c>
      <c r="F58" s="183">
        <v>15000000</v>
      </c>
    </row>
    <row r="59" spans="5:6">
      <c r="E59" s="180">
        <v>31</v>
      </c>
      <c r="F59" s="183">
        <v>15700000</v>
      </c>
    </row>
    <row r="60" spans="5:6">
      <c r="E60" s="180">
        <v>32</v>
      </c>
      <c r="F60" s="183">
        <v>16400000</v>
      </c>
    </row>
    <row r="61" spans="5:6">
      <c r="E61" s="180">
        <v>33</v>
      </c>
      <c r="F61" s="183">
        <v>17100000</v>
      </c>
    </row>
    <row r="62" spans="5:6">
      <c r="E62" s="180">
        <v>34</v>
      </c>
      <c r="F62" s="183">
        <v>17800000</v>
      </c>
    </row>
    <row r="63" spans="5:6">
      <c r="E63" s="180">
        <v>35</v>
      </c>
      <c r="F63" s="183">
        <v>18500000</v>
      </c>
    </row>
    <row r="64" spans="5:6">
      <c r="E64" s="180">
        <v>36</v>
      </c>
      <c r="F64" s="183">
        <v>19200000</v>
      </c>
    </row>
    <row r="65" spans="5:6">
      <c r="E65" s="180">
        <v>37</v>
      </c>
      <c r="F65" s="183">
        <v>19900000</v>
      </c>
    </row>
    <row r="66" spans="5:6">
      <c r="E66" s="180">
        <v>38</v>
      </c>
      <c r="F66" s="183">
        <v>20600000</v>
      </c>
    </row>
    <row r="67" spans="5:6">
      <c r="E67" s="180">
        <v>39</v>
      </c>
      <c r="F67" s="183">
        <v>21300000</v>
      </c>
    </row>
    <row r="68" spans="5:6">
      <c r="E68" s="180">
        <v>40</v>
      </c>
      <c r="F68" s="183">
        <v>22000000</v>
      </c>
    </row>
    <row r="69" spans="5:6" ht="14.25" thickBot="1">
      <c r="E69" s="181">
        <v>41</v>
      </c>
      <c r="F69" s="184">
        <v>22700000</v>
      </c>
    </row>
  </sheetData>
  <mergeCells count="7">
    <mergeCell ref="F23:F25"/>
    <mergeCell ref="G23:G25"/>
    <mergeCell ref="F15:F16"/>
    <mergeCell ref="G15:G16"/>
    <mergeCell ref="F18:F20"/>
    <mergeCell ref="G18:G20"/>
    <mergeCell ref="F21:F22"/>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退職手当額計算書（計算例）</vt:lpstr>
      <vt:lpstr>退職手当額計算書（計算例） 【定年 ７割措置あり】</vt:lpstr>
      <vt:lpstr>退職手当額計算書（試算用計算式なし）</vt:lpstr>
      <vt:lpstr>退職手当額計算書 (試算用計算式あり)</vt:lpstr>
      <vt:lpstr>退職手当支給率早見表</vt:lpstr>
      <vt:lpstr>各種リスト</vt:lpstr>
      <vt:lpstr>退職手当支給率早見表!Print_Area</vt:lpstr>
    </vt:vector>
  </TitlesOfParts>
  <Company>青森県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syok21</dc:creator>
  <cp:lastModifiedBy>木村　紋華</cp:lastModifiedBy>
  <cp:lastPrinted>2025-12-09T11:02:20Z</cp:lastPrinted>
  <dcterms:created xsi:type="dcterms:W3CDTF">2007-11-13T04:24:37Z</dcterms:created>
  <dcterms:modified xsi:type="dcterms:W3CDTF">2025-12-09T11:02:25Z</dcterms:modified>
</cp:coreProperties>
</file>