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filesv.kyouiku.jp\share$\06_学校施設課\財務Ｇ\□電力契約関係\■実施スケジュール検討\教育委員会\公告文・入札説明書等\入札説明書\"/>
    </mc:Choice>
  </mc:AlternateContent>
  <xr:revisionPtr revIDLastSave="0" documentId="13_ncr:1_{37C0F091-79E6-4A2F-B13A-0D14B2069C1C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内訳書" sheetId="4" r:id="rId1"/>
    <sheet name="内訳書 (記入例)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5" l="1"/>
  <c r="D41" i="5"/>
  <c r="D39" i="5"/>
  <c r="D36" i="5"/>
  <c r="D34" i="5"/>
  <c r="D31" i="5"/>
  <c r="D29" i="5"/>
  <c r="D26" i="5"/>
  <c r="D24" i="5"/>
  <c r="D21" i="5"/>
  <c r="D19" i="5"/>
  <c r="D16" i="5"/>
  <c r="D14" i="5"/>
  <c r="D11" i="5"/>
  <c r="D9" i="5"/>
  <c r="Q26" i="5"/>
  <c r="P26" i="5"/>
  <c r="O26" i="5"/>
  <c r="N26" i="5"/>
  <c r="M26" i="5"/>
  <c r="L26" i="5"/>
  <c r="K26" i="5"/>
  <c r="J26" i="5"/>
  <c r="I26" i="5"/>
  <c r="H26" i="5"/>
  <c r="G26" i="5"/>
  <c r="F26" i="5"/>
  <c r="R26" i="5" s="1"/>
  <c r="Q24" i="5"/>
  <c r="P24" i="5"/>
  <c r="O24" i="5"/>
  <c r="N24" i="5"/>
  <c r="M24" i="5"/>
  <c r="L24" i="5"/>
  <c r="K24" i="5"/>
  <c r="J24" i="5"/>
  <c r="I24" i="5"/>
  <c r="H24" i="5"/>
  <c r="G24" i="5"/>
  <c r="F24" i="5"/>
  <c r="R23" i="5"/>
  <c r="Q31" i="5"/>
  <c r="P31" i="5"/>
  <c r="O31" i="5"/>
  <c r="N31" i="5"/>
  <c r="M31" i="5"/>
  <c r="L31" i="5"/>
  <c r="K31" i="5"/>
  <c r="J31" i="5"/>
  <c r="I31" i="5"/>
  <c r="H31" i="5"/>
  <c r="G31" i="5"/>
  <c r="F31" i="5"/>
  <c r="R31" i="5" s="1"/>
  <c r="Q29" i="5"/>
  <c r="P29" i="5"/>
  <c r="O29" i="5"/>
  <c r="N29" i="5"/>
  <c r="M29" i="5"/>
  <c r="L29" i="5"/>
  <c r="K29" i="5"/>
  <c r="J29" i="5"/>
  <c r="I29" i="5"/>
  <c r="H29" i="5"/>
  <c r="G29" i="5"/>
  <c r="F29" i="5"/>
  <c r="R28" i="5"/>
  <c r="S41" i="4"/>
  <c r="D41" i="4"/>
  <c r="D39" i="4"/>
  <c r="D36" i="4"/>
  <c r="D34" i="4"/>
  <c r="D31" i="4"/>
  <c r="D29" i="4"/>
  <c r="D26" i="4"/>
  <c r="D24" i="4"/>
  <c r="D21" i="4"/>
  <c r="D19" i="4"/>
  <c r="D16" i="4"/>
  <c r="D14" i="4"/>
  <c r="D11" i="4"/>
  <c r="D9" i="4"/>
  <c r="Q36" i="4"/>
  <c r="P36" i="4"/>
  <c r="O36" i="4"/>
  <c r="N36" i="4"/>
  <c r="M36" i="4"/>
  <c r="L36" i="4"/>
  <c r="K36" i="4"/>
  <c r="J36" i="4"/>
  <c r="I36" i="4"/>
  <c r="H36" i="4"/>
  <c r="G36" i="4"/>
  <c r="F36" i="4"/>
  <c r="R36" i="4" s="1"/>
  <c r="Q34" i="4"/>
  <c r="P34" i="4"/>
  <c r="O34" i="4"/>
  <c r="N34" i="4"/>
  <c r="M34" i="4"/>
  <c r="L34" i="4"/>
  <c r="K34" i="4"/>
  <c r="J34" i="4"/>
  <c r="I34" i="4"/>
  <c r="H34" i="4"/>
  <c r="G34" i="4"/>
  <c r="F34" i="4"/>
  <c r="R33" i="4"/>
  <c r="Q31" i="4"/>
  <c r="P31" i="4"/>
  <c r="O31" i="4"/>
  <c r="N31" i="4"/>
  <c r="M31" i="4"/>
  <c r="L31" i="4"/>
  <c r="K31" i="4"/>
  <c r="J31" i="4"/>
  <c r="I31" i="4"/>
  <c r="H31" i="4"/>
  <c r="G31" i="4"/>
  <c r="F31" i="4"/>
  <c r="Q29" i="4"/>
  <c r="P29" i="4"/>
  <c r="O29" i="4"/>
  <c r="N29" i="4"/>
  <c r="M29" i="4"/>
  <c r="L29" i="4"/>
  <c r="K29" i="4"/>
  <c r="J29" i="4"/>
  <c r="I29" i="4"/>
  <c r="H29" i="4"/>
  <c r="G29" i="4"/>
  <c r="F29" i="4"/>
  <c r="R28" i="4"/>
  <c r="R29" i="5" l="1"/>
  <c r="S31" i="5" s="1"/>
  <c r="R24" i="5"/>
  <c r="S26" i="5" s="1"/>
  <c r="R31" i="4"/>
  <c r="R34" i="4"/>
  <c r="S36" i="4" s="1"/>
  <c r="R29" i="4"/>
  <c r="S31" i="4" s="1"/>
  <c r="Q41" i="5"/>
  <c r="P41" i="5"/>
  <c r="O41" i="5"/>
  <c r="N41" i="5"/>
  <c r="M41" i="5"/>
  <c r="L41" i="5"/>
  <c r="K41" i="5"/>
  <c r="J41" i="5"/>
  <c r="I41" i="5"/>
  <c r="H41" i="5"/>
  <c r="G41" i="5"/>
  <c r="F41" i="5"/>
  <c r="Q39" i="5"/>
  <c r="P39" i="5"/>
  <c r="O39" i="5"/>
  <c r="N39" i="5"/>
  <c r="M39" i="5"/>
  <c r="L39" i="5"/>
  <c r="K39" i="5"/>
  <c r="J39" i="5"/>
  <c r="I39" i="5"/>
  <c r="H39" i="5"/>
  <c r="G39" i="5"/>
  <c r="F39" i="5"/>
  <c r="R38" i="5"/>
  <c r="Q36" i="5"/>
  <c r="P36" i="5"/>
  <c r="O36" i="5"/>
  <c r="N36" i="5"/>
  <c r="M36" i="5"/>
  <c r="L36" i="5"/>
  <c r="K36" i="5"/>
  <c r="J36" i="5"/>
  <c r="I36" i="5"/>
  <c r="H36" i="5"/>
  <c r="G36" i="5"/>
  <c r="F36" i="5"/>
  <c r="Q34" i="5"/>
  <c r="P34" i="5"/>
  <c r="O34" i="5"/>
  <c r="N34" i="5"/>
  <c r="M34" i="5"/>
  <c r="L34" i="5"/>
  <c r="K34" i="5"/>
  <c r="J34" i="5"/>
  <c r="I34" i="5"/>
  <c r="H34" i="5"/>
  <c r="G34" i="5"/>
  <c r="F34" i="5"/>
  <c r="R33" i="5"/>
  <c r="Q21" i="5"/>
  <c r="P21" i="5"/>
  <c r="O21" i="5"/>
  <c r="N21" i="5"/>
  <c r="M21" i="5"/>
  <c r="L21" i="5"/>
  <c r="K21" i="5"/>
  <c r="J21" i="5"/>
  <c r="I21" i="5"/>
  <c r="H21" i="5"/>
  <c r="G21" i="5"/>
  <c r="F21" i="5"/>
  <c r="Q19" i="5"/>
  <c r="P19" i="5"/>
  <c r="O19" i="5"/>
  <c r="N19" i="5"/>
  <c r="M19" i="5"/>
  <c r="L19" i="5"/>
  <c r="K19" i="5"/>
  <c r="J19" i="5"/>
  <c r="I19" i="5"/>
  <c r="H19" i="5"/>
  <c r="G19" i="5"/>
  <c r="F19" i="5"/>
  <c r="R18" i="5"/>
  <c r="Q16" i="5"/>
  <c r="P16" i="5"/>
  <c r="O16" i="5"/>
  <c r="N16" i="5"/>
  <c r="M16" i="5"/>
  <c r="L16" i="5"/>
  <c r="K16" i="5"/>
  <c r="J16" i="5"/>
  <c r="I16" i="5"/>
  <c r="H16" i="5"/>
  <c r="G16" i="5"/>
  <c r="F16" i="5"/>
  <c r="Q14" i="5"/>
  <c r="P14" i="5"/>
  <c r="O14" i="5"/>
  <c r="N14" i="5"/>
  <c r="M14" i="5"/>
  <c r="L14" i="5"/>
  <c r="K14" i="5"/>
  <c r="J14" i="5"/>
  <c r="I14" i="5"/>
  <c r="H14" i="5"/>
  <c r="G14" i="5"/>
  <c r="F14" i="5"/>
  <c r="R13" i="5"/>
  <c r="Q9" i="5"/>
  <c r="Q11" i="5" s="1"/>
  <c r="P9" i="5"/>
  <c r="P11" i="5" s="1"/>
  <c r="O9" i="5"/>
  <c r="O11" i="5" s="1"/>
  <c r="N9" i="5"/>
  <c r="N11" i="5" s="1"/>
  <c r="M9" i="5"/>
  <c r="M11" i="5" s="1"/>
  <c r="L9" i="5"/>
  <c r="L11" i="5" s="1"/>
  <c r="K9" i="5"/>
  <c r="K11" i="5" s="1"/>
  <c r="J9" i="5"/>
  <c r="J11" i="5" s="1"/>
  <c r="I9" i="5"/>
  <c r="I11" i="5" s="1"/>
  <c r="H9" i="5"/>
  <c r="H11" i="5" s="1"/>
  <c r="G9" i="5"/>
  <c r="G11" i="5" s="1"/>
  <c r="F9" i="5"/>
  <c r="F11" i="5" s="1"/>
  <c r="R8" i="5"/>
  <c r="R11" i="5" l="1"/>
  <c r="R34" i="5"/>
  <c r="S36" i="5" s="1"/>
  <c r="R41" i="5"/>
  <c r="R19" i="5"/>
  <c r="S21" i="5" s="1"/>
  <c r="R21" i="5"/>
  <c r="R36" i="5"/>
  <c r="R16" i="5"/>
  <c r="R39" i="5"/>
  <c r="S41" i="5" s="1"/>
  <c r="R14" i="5"/>
  <c r="S16" i="5" s="1"/>
  <c r="R9" i="5"/>
  <c r="S11" i="5" s="1"/>
  <c r="Q41" i="4"/>
  <c r="P41" i="4"/>
  <c r="O41" i="4"/>
  <c r="N41" i="4"/>
  <c r="M41" i="4"/>
  <c r="L41" i="4"/>
  <c r="K41" i="4"/>
  <c r="J41" i="4"/>
  <c r="I41" i="4"/>
  <c r="H41" i="4"/>
  <c r="G41" i="4"/>
  <c r="F41" i="4"/>
  <c r="Q39" i="4"/>
  <c r="P39" i="4"/>
  <c r="O39" i="4"/>
  <c r="N39" i="4"/>
  <c r="M39" i="4"/>
  <c r="L39" i="4"/>
  <c r="K39" i="4"/>
  <c r="J39" i="4"/>
  <c r="I39" i="4"/>
  <c r="H39" i="4"/>
  <c r="G39" i="4"/>
  <c r="F39" i="4"/>
  <c r="R38" i="4"/>
  <c r="Q26" i="4"/>
  <c r="P26" i="4"/>
  <c r="O26" i="4"/>
  <c r="N26" i="4"/>
  <c r="M26" i="4"/>
  <c r="L26" i="4"/>
  <c r="K26" i="4"/>
  <c r="J26" i="4"/>
  <c r="I26" i="4"/>
  <c r="H26" i="4"/>
  <c r="G26" i="4"/>
  <c r="F26" i="4"/>
  <c r="Q24" i="4"/>
  <c r="P24" i="4"/>
  <c r="O24" i="4"/>
  <c r="N24" i="4"/>
  <c r="M24" i="4"/>
  <c r="L24" i="4"/>
  <c r="K24" i="4"/>
  <c r="J24" i="4"/>
  <c r="I24" i="4"/>
  <c r="H24" i="4"/>
  <c r="G24" i="4"/>
  <c r="F24" i="4"/>
  <c r="R23" i="4"/>
  <c r="Q21" i="4"/>
  <c r="P21" i="4"/>
  <c r="O21" i="4"/>
  <c r="N21" i="4"/>
  <c r="M21" i="4"/>
  <c r="L21" i="4"/>
  <c r="K21" i="4"/>
  <c r="J21" i="4"/>
  <c r="I21" i="4"/>
  <c r="H21" i="4"/>
  <c r="G21" i="4"/>
  <c r="F21" i="4"/>
  <c r="Q19" i="4"/>
  <c r="P19" i="4"/>
  <c r="O19" i="4"/>
  <c r="N19" i="4"/>
  <c r="M19" i="4"/>
  <c r="L19" i="4"/>
  <c r="K19" i="4"/>
  <c r="J19" i="4"/>
  <c r="I19" i="4"/>
  <c r="H19" i="4"/>
  <c r="G19" i="4"/>
  <c r="F19" i="4"/>
  <c r="R18" i="4"/>
  <c r="Q16" i="4"/>
  <c r="P16" i="4"/>
  <c r="O16" i="4"/>
  <c r="N16" i="4"/>
  <c r="M16" i="4"/>
  <c r="L16" i="4"/>
  <c r="K16" i="4"/>
  <c r="J16" i="4"/>
  <c r="I16" i="4"/>
  <c r="H16" i="4"/>
  <c r="G16" i="4"/>
  <c r="F16" i="4"/>
  <c r="Q14" i="4"/>
  <c r="P14" i="4"/>
  <c r="O14" i="4"/>
  <c r="N14" i="4"/>
  <c r="M14" i="4"/>
  <c r="L14" i="4"/>
  <c r="K14" i="4"/>
  <c r="J14" i="4"/>
  <c r="I14" i="4"/>
  <c r="H14" i="4"/>
  <c r="G14" i="4"/>
  <c r="F14" i="4"/>
  <c r="R13" i="4"/>
  <c r="Q11" i="4"/>
  <c r="P11" i="4"/>
  <c r="O11" i="4"/>
  <c r="N11" i="4"/>
  <c r="M11" i="4"/>
  <c r="L11" i="4"/>
  <c r="K11" i="4"/>
  <c r="J11" i="4"/>
  <c r="I11" i="4"/>
  <c r="H11" i="4"/>
  <c r="G11" i="4"/>
  <c r="F11" i="4"/>
  <c r="Q9" i="4"/>
  <c r="P9" i="4"/>
  <c r="O9" i="4"/>
  <c r="N9" i="4"/>
  <c r="M9" i="4"/>
  <c r="L9" i="4"/>
  <c r="K9" i="4"/>
  <c r="J9" i="4"/>
  <c r="I9" i="4"/>
  <c r="H9" i="4"/>
  <c r="G9" i="4"/>
  <c r="F9" i="4"/>
  <c r="R8" i="4"/>
  <c r="D43" i="5" l="1"/>
  <c r="R41" i="4"/>
  <c r="R11" i="4"/>
  <c r="R24" i="4"/>
  <c r="S26" i="4" s="1"/>
  <c r="R19" i="4"/>
  <c r="S21" i="4" s="1"/>
  <c r="R26" i="4"/>
  <c r="R14" i="4"/>
  <c r="S16" i="4" s="1"/>
  <c r="R21" i="4"/>
  <c r="R9" i="4"/>
  <c r="S11" i="4" s="1"/>
  <c r="D43" i="4" s="1"/>
  <c r="R16" i="4"/>
  <c r="R39" i="4"/>
  <c r="G43" i="5" l="1"/>
  <c r="K43" i="5" s="1"/>
  <c r="G43" i="4"/>
  <c r="K43" i="4" s="1"/>
  <c r="P43" i="4" l="1"/>
</calcChain>
</file>

<file path=xl/sharedStrings.xml><?xml version="1.0" encoding="utf-8"?>
<sst xmlns="http://schemas.openxmlformats.org/spreadsheetml/2006/main" count="244" uniqueCount="65">
  <si>
    <t>内訳書</t>
    <rPh sb="0" eb="3">
      <t>ウチワケショ</t>
    </rPh>
    <phoneticPr fontId="1"/>
  </si>
  <si>
    <t>対象施設</t>
    <rPh sb="0" eb="2">
      <t>タイショウ</t>
    </rPh>
    <rPh sb="2" eb="4">
      <t>シセツ</t>
    </rPh>
    <phoneticPr fontId="1"/>
  </si>
  <si>
    <t>基本料金単価
（円／ｋＷ） a</t>
    <rPh sb="0" eb="2">
      <t>キホン</t>
    </rPh>
    <rPh sb="2" eb="4">
      <t>リョウキン</t>
    </rPh>
    <rPh sb="4" eb="6">
      <t>タンカ</t>
    </rPh>
    <rPh sb="8" eb="9">
      <t>エン</t>
    </rPh>
    <phoneticPr fontId="1"/>
  </si>
  <si>
    <t>供給期間</t>
    <rPh sb="0" eb="2">
      <t>キョウキュウ</t>
    </rPh>
    <rPh sb="2" eb="4">
      <t>キカン</t>
    </rPh>
    <phoneticPr fontId="1"/>
  </si>
  <si>
    <t>電力量料金単価
（円／ｋＷｈ） c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</si>
  <si>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d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</si>
  <si>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A+B</t>
    <phoneticPr fontId="1"/>
  </si>
  <si>
    <t>計</t>
    <rPh sb="0" eb="1">
      <t>ケイ</t>
    </rPh>
    <phoneticPr fontId="1"/>
  </si>
  <si>
    <t>総合計</t>
    <rPh sb="0" eb="1">
      <t>ソウ</t>
    </rPh>
    <rPh sb="1" eb="3">
      <t>ゴウケイ</t>
    </rPh>
    <phoneticPr fontId="1"/>
  </si>
  <si>
    <t>≒</t>
    <phoneticPr fontId="1"/>
  </si>
  <si>
    <t>円</t>
    <rPh sb="0" eb="1">
      <t>エン</t>
    </rPh>
    <phoneticPr fontId="1"/>
  </si>
  <si>
    <t>【消費税】</t>
    <rPh sb="1" eb="4">
      <t>ショウヒゼイ</t>
    </rPh>
    <phoneticPr fontId="1"/>
  </si>
  <si>
    <t>【税抜額】</t>
    <rPh sb="1" eb="3">
      <t>ゼイヌキ</t>
    </rPh>
    <rPh sb="3" eb="4">
      <t>ガク</t>
    </rPh>
    <phoneticPr fontId="1"/>
  </si>
  <si>
    <t>②＝①×１０／１１０（１円未満切捨）</t>
    <rPh sb="12" eb="13">
      <t>エン</t>
    </rPh>
    <rPh sb="13" eb="15">
      <t>ミマン</t>
    </rPh>
    <rPh sb="15" eb="17">
      <t>キリス</t>
    </rPh>
    <phoneticPr fontId="1"/>
  </si>
  <si>
    <t>①－②</t>
    <phoneticPr fontId="1"/>
  </si>
  <si>
    <t>→入札書に記載する金額</t>
    <rPh sb="1" eb="3">
      <t>ニュウサツ</t>
    </rPh>
    <rPh sb="3" eb="4">
      <t>ショ</t>
    </rPh>
    <rPh sb="5" eb="7">
      <t>キサイ</t>
    </rPh>
    <rPh sb="9" eb="11">
      <t>キンガク</t>
    </rPh>
    <phoneticPr fontId="1"/>
  </si>
  <si>
    <t>●太枠の欄にもれなく入力してください。なお、各単価は小数点以下第二位まで入力できます。</t>
    <rPh sb="1" eb="3">
      <t>フトワク</t>
    </rPh>
    <rPh sb="4" eb="5">
      <t>ラン</t>
    </rPh>
    <rPh sb="10" eb="12">
      <t>ニュウリョク</t>
    </rPh>
    <rPh sb="22" eb="23">
      <t>カク</t>
    </rPh>
    <rPh sb="23" eb="25">
      <t>タンカ</t>
    </rPh>
    <rPh sb="26" eb="29">
      <t>ショウスウテン</t>
    </rPh>
    <rPh sb="29" eb="31">
      <t>イカ</t>
    </rPh>
    <rPh sb="31" eb="32">
      <t>ダイ</t>
    </rPh>
    <rPh sb="32" eb="33">
      <t>ニ</t>
    </rPh>
    <rPh sb="33" eb="34">
      <t>イ</t>
    </rPh>
    <rPh sb="36" eb="38">
      <t>ニュウリョク</t>
    </rPh>
    <phoneticPr fontId="1"/>
  </si>
  <si>
    <t>●各料金の単価には、燃料調整費及び再生可能エネルギー発電促進賦課金の額を含みません。</t>
    <rPh sb="1" eb="4">
      <t>カクリョウキン</t>
    </rPh>
    <rPh sb="5" eb="7">
      <t>タンカ</t>
    </rPh>
    <rPh sb="10" eb="12">
      <t>ネンリョウ</t>
    </rPh>
    <rPh sb="12" eb="14">
      <t>チョウセイ</t>
    </rPh>
    <rPh sb="14" eb="15">
      <t>ヒ</t>
    </rPh>
    <rPh sb="15" eb="16">
      <t>オヨ</t>
    </rPh>
    <rPh sb="17" eb="21">
      <t>サイセイカノウ</t>
    </rPh>
    <rPh sb="26" eb="28">
      <t>ハツデン</t>
    </rPh>
    <rPh sb="28" eb="30">
      <t>ソクシン</t>
    </rPh>
    <rPh sb="30" eb="33">
      <t>フカキン</t>
    </rPh>
    <rPh sb="34" eb="35">
      <t>ガク</t>
    </rPh>
    <rPh sb="36" eb="37">
      <t>フク</t>
    </rPh>
    <phoneticPr fontId="1"/>
  </si>
  <si>
    <t>●自動計算された各項目の金額に誤りがないか、必ず検算してください。</t>
    <rPh sb="1" eb="3">
      <t>ジドウ</t>
    </rPh>
    <rPh sb="3" eb="5">
      <t>ケイサン</t>
    </rPh>
    <rPh sb="8" eb="11">
      <t>カクコウモク</t>
    </rPh>
    <rPh sb="12" eb="14">
      <t>キンガク</t>
    </rPh>
    <rPh sb="15" eb="16">
      <t>アヤマ</t>
    </rPh>
    <rPh sb="22" eb="23">
      <t>カナラ</t>
    </rPh>
    <rPh sb="24" eb="26">
      <t>ケンザン</t>
    </rPh>
    <phoneticPr fontId="1"/>
  </si>
  <si>
    <t>●内訳書に入力された単価を基に算出した合計（税込）＝基本料金の計＋電力料金の計で、電気需給契約を締結します。必ず正確な単価を入力してください。</t>
    <rPh sb="1" eb="4">
      <t>ウチワケショ</t>
    </rPh>
    <rPh sb="5" eb="7">
      <t>ニュウリョク</t>
    </rPh>
    <rPh sb="10" eb="12">
      <t>タンカ</t>
    </rPh>
    <rPh sb="13" eb="14">
      <t>モト</t>
    </rPh>
    <rPh sb="15" eb="17">
      <t>サンシュツ</t>
    </rPh>
    <rPh sb="19" eb="21">
      <t>ゴウケイ</t>
    </rPh>
    <rPh sb="22" eb="24">
      <t>ゼイコ</t>
    </rPh>
    <rPh sb="26" eb="30">
      <t>キホンリョウキン</t>
    </rPh>
    <rPh sb="31" eb="32">
      <t>ケイ</t>
    </rPh>
    <rPh sb="33" eb="35">
      <t>デンリョク</t>
    </rPh>
    <rPh sb="35" eb="37">
      <t>リョウキン</t>
    </rPh>
    <rPh sb="38" eb="39">
      <t>ケイ</t>
    </rPh>
    <rPh sb="41" eb="43">
      <t>デンキ</t>
    </rPh>
    <rPh sb="43" eb="45">
      <t>ジュキュウ</t>
    </rPh>
    <rPh sb="45" eb="47">
      <t>ケイヤク</t>
    </rPh>
    <rPh sb="48" eb="50">
      <t>テイケツ</t>
    </rPh>
    <rPh sb="54" eb="55">
      <t>カナラ</t>
    </rPh>
    <rPh sb="56" eb="58">
      <t>セイカク</t>
    </rPh>
    <rPh sb="59" eb="61">
      <t>タンカ</t>
    </rPh>
    <rPh sb="62" eb="64">
      <t>ニュウリョク</t>
    </rPh>
    <phoneticPr fontId="1"/>
  </si>
  <si>
    <t>基本料金 a×b×0.85×12ヶ月 c
（力率100%  15%割引 0.85）</t>
    <rPh sb="0" eb="2">
      <t>キホン</t>
    </rPh>
    <rPh sb="2" eb="4">
      <t>リョウキン</t>
    </rPh>
    <rPh sb="17" eb="18">
      <t>ゲツ</t>
    </rPh>
    <rPh sb="22" eb="24">
      <t>リキリツ</t>
    </rPh>
    <rPh sb="33" eb="35">
      <t>ワリビキ</t>
    </rPh>
    <phoneticPr fontId="1"/>
  </si>
  <si>
    <t>契約電力（ｋＷ） b</t>
    <rPh sb="0" eb="2">
      <t>ケイヤク</t>
    </rPh>
    <rPh sb="2" eb="4">
      <t>デンリョク</t>
    </rPh>
    <phoneticPr fontId="1"/>
  </si>
  <si>
    <t>〇〇割引（円） d</t>
    <rPh sb="2" eb="4">
      <t>ワリビキ</t>
    </rPh>
    <rPh sb="5" eb="6">
      <t>エン</t>
    </rPh>
    <phoneticPr fontId="1"/>
  </si>
  <si>
    <t>電力量料金計（円） h
f×g</t>
    <rPh sb="0" eb="2">
      <t>デンリョク</t>
    </rPh>
    <rPh sb="2" eb="3">
      <t>リョウ</t>
    </rPh>
    <rPh sb="3" eb="5">
      <t>リョウキン</t>
    </rPh>
    <rPh sb="5" eb="6">
      <t>ケイ</t>
    </rPh>
    <rPh sb="7" eb="8">
      <t>エン</t>
    </rPh>
    <phoneticPr fontId="1"/>
  </si>
  <si>
    <t>電力量料金単価
（円／ｋＷｈ） f</t>
    <rPh sb="0" eb="2">
      <t>デンリョク</t>
    </rPh>
    <rPh sb="2" eb="3">
      <t>リョウ</t>
    </rPh>
    <rPh sb="3" eb="5">
      <t>リョウキン</t>
    </rPh>
    <rPh sb="5" eb="7">
      <t>タンカ</t>
    </rPh>
    <rPh sb="9" eb="10">
      <t>エン</t>
    </rPh>
    <phoneticPr fontId="1"/>
  </si>
  <si>
    <t>予定使用電力量
（ｋＷｈ） g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</si>
  <si>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〇〇割引（円） i</t>
    <rPh sb="2" eb="4">
      <t>ワリビキ</t>
    </rPh>
    <rPh sb="5" eb="6">
      <t>エン</t>
    </rPh>
    <phoneticPr fontId="1"/>
  </si>
  <si>
    <t>基本料金A（c-e）</t>
    <rPh sb="0" eb="2">
      <t>キホン</t>
    </rPh>
    <rPh sb="2" eb="4">
      <t>リョウキン</t>
    </rPh>
    <phoneticPr fontId="1"/>
  </si>
  <si>
    <t>基本料割引計（円） e
d×○○×12ヶ月</t>
    <rPh sb="0" eb="2">
      <t>キホン</t>
    </rPh>
    <rPh sb="3" eb="5">
      <t>ワリビキ</t>
    </rPh>
    <rPh sb="5" eb="6">
      <t>ケイ</t>
    </rPh>
    <rPh sb="7" eb="8">
      <t>エン</t>
    </rPh>
    <rPh sb="20" eb="21">
      <t>ゲツ</t>
    </rPh>
    <phoneticPr fontId="1"/>
  </si>
  <si>
    <t>電力量割引計（円） j
i×○○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</si>
  <si>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電力料金B（h-j）</t>
    <rPh sb="0" eb="2">
      <t>デンリョク</t>
    </rPh>
    <rPh sb="2" eb="4">
      <t>リョウキン</t>
    </rPh>
    <phoneticPr fontId="1"/>
  </si>
  <si>
    <t>第５号様式（その２）</t>
    <rPh sb="0" eb="1">
      <t>ダイ</t>
    </rPh>
    <rPh sb="2" eb="3">
      <t>ゴウ</t>
    </rPh>
    <rPh sb="3" eb="5">
      <t>ヨウシキ</t>
    </rPh>
    <phoneticPr fontId="1"/>
  </si>
  <si>
    <t>電力量割引（％） i</t>
    <rPh sb="0" eb="2">
      <t>デンリョク</t>
    </rPh>
    <rPh sb="2" eb="3">
      <t>リョウ</t>
    </rPh>
    <rPh sb="3" eb="5">
      <t>ワリビキ</t>
    </rPh>
    <phoneticPr fontId="1"/>
  </si>
  <si>
    <t>基本料割引計（円） e
d×12ヶ月</t>
    <rPh sb="0" eb="2">
      <t>キホン</t>
    </rPh>
    <rPh sb="3" eb="5">
      <t>ワリビキ</t>
    </rPh>
    <rPh sb="5" eb="6">
      <t>ケイ</t>
    </rPh>
    <rPh sb="7" eb="8">
      <t>エン</t>
    </rPh>
    <rPh sb="17" eb="18">
      <t>ゲツ</t>
    </rPh>
    <phoneticPr fontId="1"/>
  </si>
  <si>
    <t>固定電力量割引（円） i</t>
    <rPh sb="0" eb="2">
      <t>コテイ</t>
    </rPh>
    <rPh sb="2" eb="4">
      <t>デンリョク</t>
    </rPh>
    <rPh sb="4" eb="5">
      <t>リョウ</t>
    </rPh>
    <rPh sb="5" eb="7">
      <t>ワリビキ</t>
    </rPh>
    <rPh sb="8" eb="9">
      <t>エン</t>
    </rPh>
    <phoneticPr fontId="1"/>
  </si>
  <si>
    <t>電力量割引計（円） j
i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</si>
  <si>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令和4年4月</t>
    <rPh sb="0" eb="2">
      <t>レイワ</t>
    </rPh>
    <rPh sb="3" eb="4">
      <t>ネン</t>
    </rPh>
    <rPh sb="5" eb="6">
      <t>ガツ</t>
    </rPh>
    <phoneticPr fontId="1"/>
  </si>
  <si>
    <t>令和4年5月</t>
    <rPh sb="0" eb="2">
      <t>レイワ</t>
    </rPh>
    <rPh sb="3" eb="4">
      <t>ネン</t>
    </rPh>
    <rPh sb="5" eb="6">
      <t>ガツ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</si>
  <si>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</si>
  <si>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令和4年7月</t>
    <rPh sb="0" eb="2">
      <t>レイワ</t>
    </rPh>
    <rPh sb="3" eb="4">
      <t>ネン</t>
    </rPh>
    <rPh sb="5" eb="6">
      <t>ガツ</t>
    </rPh>
    <phoneticPr fontId="1"/>
  </si>
  <si>
    <t>令和4年8月</t>
    <rPh sb="0" eb="2">
      <t>レイワ</t>
    </rPh>
    <rPh sb="3" eb="4">
      <t>ネン</t>
    </rPh>
    <rPh sb="5" eb="6">
      <t>ガツ</t>
    </rPh>
    <phoneticPr fontId="1"/>
  </si>
  <si>
    <t>令和4年9月</t>
    <rPh sb="0" eb="2">
      <t>レイワ</t>
    </rPh>
    <rPh sb="3" eb="4">
      <t>ネン</t>
    </rPh>
    <rPh sb="5" eb="6">
      <t>ガツ</t>
    </rPh>
    <phoneticPr fontId="1"/>
  </si>
  <si>
    <t>供給期間</t>
    <rPh sb="0" eb="2">
      <t>キョウキュウ</t>
    </rPh>
    <rPh sb="2" eb="4">
      <t>キカン</t>
    </rPh>
    <phoneticPr fontId="1"/>
  </si>
  <si>
    <t>基本料割引（円／ｋｗ） d</t>
    <rPh sb="0" eb="3">
      <t>キホンリョウ</t>
    </rPh>
    <rPh sb="3" eb="5">
      <t>ワリビキ</t>
    </rPh>
    <rPh sb="6" eb="7">
      <t>エン</t>
    </rPh>
    <phoneticPr fontId="1"/>
  </si>
  <si>
    <t>基本料割引計（円） e
ｂ×d×12ヶ月</t>
    <rPh sb="0" eb="2">
      <t>キホン</t>
    </rPh>
    <rPh sb="3" eb="5">
      <t>ワリビキ</t>
    </rPh>
    <rPh sb="5" eb="6">
      <t>ケイ</t>
    </rPh>
    <rPh sb="7" eb="8">
      <t>エン</t>
    </rPh>
    <rPh sb="19" eb="20">
      <t>ゲツ</t>
    </rPh>
    <phoneticPr fontId="1"/>
  </si>
  <si>
    <t>電力量割引計（円） j
i×ｈ</t>
    <rPh sb="0" eb="2">
      <t>デンリョク</t>
    </rPh>
    <rPh sb="2" eb="3">
      <t>リョウ</t>
    </rPh>
    <rPh sb="3" eb="5">
      <t>ワリビキ</t>
    </rPh>
    <rPh sb="5" eb="6">
      <t>ケイ</t>
    </rPh>
    <rPh sb="7" eb="8">
      <t>エン</t>
    </rPh>
    <phoneticPr fontId="1"/>
  </si>
  <si>
    <t>固定基本料金割引（円） d</t>
    <rPh sb="0" eb="2">
      <t>コテイ</t>
    </rPh>
    <rPh sb="2" eb="4">
      <t>キホン</t>
    </rPh>
    <rPh sb="4" eb="6">
      <t>リョウキン</t>
    </rPh>
    <rPh sb="6" eb="8">
      <t>ワリビキ</t>
    </rPh>
    <rPh sb="9" eb="10">
      <t>エン</t>
    </rPh>
    <phoneticPr fontId="1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</si>
  <si>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1"/>
  </si>
  <si>
    <t>県立
盲学校</t>
    <rPh sb="0" eb="2">
      <t>ケンリツ</t>
    </rPh>
    <rPh sb="3" eb="6">
      <t>モウガッコウ</t>
    </rPh>
    <phoneticPr fontId="1"/>
  </si>
  <si>
    <t>八戸盲・
聾学校</t>
    <rPh sb="0" eb="2">
      <t>ハチノヘ</t>
    </rPh>
    <rPh sb="2" eb="3">
      <t>モウ</t>
    </rPh>
    <rPh sb="5" eb="8">
      <t>ロウガッコウ</t>
    </rPh>
    <phoneticPr fontId="1"/>
  </si>
  <si>
    <t>弘前
聾学校</t>
    <rPh sb="0" eb="2">
      <t>ヒロサキ</t>
    </rPh>
    <rPh sb="3" eb="6">
      <t>ロウガッコウ</t>
    </rPh>
    <phoneticPr fontId="1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</si>
  <si>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1"/>
  </si>
  <si>
    <t>弘前第二養護学校</t>
    <rPh sb="0" eb="2">
      <t>ヒロサキ</t>
    </rPh>
    <rPh sb="2" eb="4">
      <t>ダイニ</t>
    </rPh>
    <rPh sb="4" eb="6">
      <t>ヨウゴ</t>
    </rPh>
    <rPh sb="6" eb="8">
      <t>ガッコウ</t>
    </rPh>
    <phoneticPr fontId="1"/>
  </si>
  <si>
    <t>八戸第二養護学校</t>
    <rPh sb="0" eb="2">
      <t>ハチノヘ</t>
    </rPh>
    <rPh sb="2" eb="4">
      <t>ダイニ</t>
    </rPh>
    <rPh sb="4" eb="6">
      <t>ヨウゴ</t>
    </rPh>
    <rPh sb="6" eb="8">
      <t>ガッコウ</t>
    </rPh>
    <phoneticPr fontId="1"/>
  </si>
  <si>
    <t>R4.4～R5.3</t>
    <phoneticPr fontId="1"/>
  </si>
  <si>
    <t>●各料金の「○○割引」は該当がある場合、入力してください。割引額（d,e,i,j）の計算方法については適宜変更できるものとします。</t>
    <rPh sb="1" eb="2">
      <t>カク</t>
    </rPh>
    <rPh sb="2" eb="4">
      <t>リョウキン</t>
    </rPh>
    <rPh sb="8" eb="10">
      <t>ワリビキ</t>
    </rPh>
    <rPh sb="12" eb="14">
      <t>ガイトウ</t>
    </rPh>
    <rPh sb="17" eb="19">
      <t>バアイ</t>
    </rPh>
    <rPh sb="20" eb="22">
      <t>ニュウリョク</t>
    </rPh>
    <rPh sb="29" eb="31">
      <t>ワリビキ</t>
    </rPh>
    <rPh sb="31" eb="32">
      <t>ガク</t>
    </rPh>
    <rPh sb="42" eb="44">
      <t>ケイサン</t>
    </rPh>
    <rPh sb="44" eb="46">
      <t>ホウホウ</t>
    </rPh>
    <rPh sb="51" eb="53">
      <t>テキギ</t>
    </rPh>
    <rPh sb="53" eb="55">
      <t>ヘンコウ</t>
    </rPh>
    <phoneticPr fontId="1"/>
  </si>
  <si>
    <t>令和4年10月</t>
    <rPh sb="0" eb="2">
      <t>レイワ</t>
    </rPh>
    <rPh sb="3" eb="4">
      <t>ネン</t>
    </rPh>
    <rPh sb="6" eb="7">
      <t>ガツ</t>
    </rPh>
    <phoneticPr fontId="1"/>
  </si>
  <si>
    <t>令和4年11月</t>
    <rPh sb="0" eb="2">
      <t>レイワ</t>
    </rPh>
    <rPh sb="3" eb="4">
      <t>ネン</t>
    </rPh>
    <rPh sb="6" eb="7">
      <t>ガツ</t>
    </rPh>
    <phoneticPr fontId="1"/>
  </si>
  <si>
    <t>令和4年12月</t>
    <rPh sb="0" eb="2">
      <t>レイワ</t>
    </rPh>
    <rPh sb="3" eb="4">
      <t>ネン</t>
    </rPh>
    <rPh sb="6" eb="7">
      <t>ガツ</t>
    </rPh>
    <phoneticPr fontId="1"/>
  </si>
  <si>
    <t>令和5年1月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</si>
  <si>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</si>
  <si>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</si>
  <si>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①</t>
    <phoneticPr fontId="1"/>
  </si>
  <si>
    <t>内訳書【記入例】</t>
    <rPh sb="0" eb="3">
      <t>ウチワケショ</t>
    </rPh>
    <rPh sb="4" eb="6">
      <t>キニュウ</t>
    </rPh>
    <rPh sb="6" eb="7">
      <t>レイ</t>
    </rPh>
    <phoneticPr fontId="1"/>
  </si>
  <si>
    <t>件名：　青森県立盲学校ほか６校の電気供給業務</t>
    <rPh sb="0" eb="2">
      <t>ケンメイ</t>
    </rPh>
    <rPh sb="4" eb="8">
      <t>アオモリケンリツ</t>
    </rPh>
    <rPh sb="8" eb="9">
      <t>モウ</t>
    </rPh>
    <rPh sb="9" eb="11">
      <t>ガッコウ</t>
    </rPh>
    <rPh sb="14" eb="15">
      <t>コウ</t>
    </rPh>
    <rPh sb="16" eb="18">
      <t>デンキ</t>
    </rPh>
    <rPh sb="18" eb="20">
      <t>キョウキュウ</t>
    </rPh>
    <rPh sb="20" eb="22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</si>
</sst>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_ "/>
    <numFmt numFmtId="177" formatCode="#,##0.00_);[Red]\(#,##0.00\)"/>
    <numFmt numFmtId="178" formatCode="#,##0_);[Red]\(#,##0\)"/>
    <numFmt numFmtId="179" formatCode="#,##0.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>
      <alignment vertical="center"/>
    </xf>
    <xf numFmtId="0" fontId="2" fillId="0" borderId="4" xfId="0" applyFont="1" applyBorder="1">
      <alignment vertical="center"/>
    </xf>
    <xf numFmtId="4" fontId="2" fillId="2" borderId="1" xfId="0" applyNumberFormat="1" applyFont="1" applyFill="1" applyBorder="1">
      <alignment vertical="center"/>
    </xf>
    <xf numFmtId="0" fontId="2" fillId="0" borderId="8" xfId="0" applyFont="1" applyBorder="1">
      <alignment vertical="center"/>
    </xf>
    <xf numFmtId="177" fontId="2" fillId="2" borderId="1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4" fontId="2" fillId="0" borderId="7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>
      <alignment vertical="center"/>
    </xf>
    <xf numFmtId="4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11" xfId="0" applyFont="1" applyBorder="1">
      <alignment vertical="center"/>
    </xf>
    <xf numFmtId="3" fontId="2" fillId="0" borderId="11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4" fontId="2" fillId="0" borderId="13" xfId="0" applyNumberFormat="1" applyFont="1" applyBorder="1">
      <alignment vertical="center"/>
    </xf>
    <xf numFmtId="4" fontId="2" fillId="0" borderId="12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4" fontId="2" fillId="0" borderId="15" xfId="0" applyNumberFormat="1" applyFont="1" applyBorder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1" xfId="0" applyNumberFormat="1" applyFont="1" applyFill="1" applyBorder="1">
      <alignment vertical="center"/>
    </xf>
    <xf numFmtId="4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177" fontId="5" fillId="2" borderId="1" xfId="0" applyNumberFormat="1" applyFont="1" applyFill="1" applyBorder="1">
      <alignment vertical="center"/>
    </xf>
    <xf numFmtId="177" fontId="5" fillId="0" borderId="7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9" fontId="2" fillId="0" borderId="3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386953</xdr:colOff>
      <xdr:row>16</xdr:row>
      <xdr:rowOff>138906</xdr:rowOff>
    </xdr:from>
    <xdr:to>
      <xdr:col>9</xdr:col>
      <xdr:colOff>466725</xdr:colOff>
      <xdr:row>18</xdr:row>
      <xdr:rowOff>107553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627812" y="3561953"/>
          <a:ext cx="2371726" cy="514350"/>
        </a:xfrm>
        <a:prstGeom prst="wedgeRectCallout">
          <a:avLst>
            <a:gd name="adj1" fmla="val -128971"/>
            <a:gd name="adj2" fmla="val -7515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固定の料金を割引する場合</a:t>
          </a:r>
        </a:p>
      </xdr:txBody>
    </xdr:sp>
    <xdr:clientData/>
  </xdr:twoCellAnchor>
  <xdr:twoCellAnchor>
    <xdr:from>
      <xdr:col>6</xdr:col>
      <xdr:colOff>585822</xdr:colOff>
      <xdr:row>4</xdr:row>
      <xdr:rowOff>195158</xdr:rowOff>
    </xdr:from>
    <xdr:to>
      <xdr:col>9</xdr:col>
      <xdr:colOff>665594</xdr:colOff>
      <xdr:row>8</xdr:row>
      <xdr:rowOff>82049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93757" y="774941"/>
          <a:ext cx="2365772" cy="806260"/>
        </a:xfrm>
        <a:prstGeom prst="wedgeRectCallout">
          <a:avLst>
            <a:gd name="adj1" fmla="val -126963"/>
            <a:gd name="adj2" fmla="val 7307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契約電力（</a:t>
          </a:r>
          <a:r>
            <a:rPr kumimoji="1" lang="en-US" altLang="ja-JP" sz="1100"/>
            <a:t>kW</a:t>
          </a:r>
          <a:r>
            <a:rPr kumimoji="1" lang="ja-JP" altLang="en-US" sz="1100"/>
            <a:t>）や電力量料金に対する割合で割引する場合</a:t>
          </a:r>
        </a:p>
      </xdr:txBody>
    </xdr:sp>
    <xdr:clientData/>
  </xdr:twoCellAnchor>
  <xdr:twoCellAnchor>
    <xdr:from>
      <xdr:col>11</xdr:col>
      <xdr:colOff>744141</xdr:colOff>
      <xdr:row>10</xdr:row>
      <xdr:rowOff>188516</xdr:rowOff>
    </xdr:from>
    <xdr:to>
      <xdr:col>15</xdr:col>
      <xdr:colOff>317104</xdr:colOff>
      <xdr:row>15</xdr:row>
      <xdr:rowOff>196057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804922" y="2093516"/>
          <a:ext cx="2628901" cy="12477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この記入例のように、割引部分に関しては自由に計算方法を設定して構いません。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view="pageBreakPreview" zoomScale="115" zoomScaleNormal="100" zoomScaleSheetLayoutView="115" workbookViewId="0">
      <selection activeCell="D3" sqref="D3:D4"/>
    </sheetView>
  </sheetViews>
  <sheetFormatPr defaultRowHeight="10.5" x14ac:dyDescent="0.4"/>
  <cols>
    <col min="1" max="1" width="3.625" style="1" customWidth="1"/>
    <col min="2" max="2" width="7" style="1" bestFit="1" customWidth="1"/>
    <col min="3" max="3" width="24.75" style="1" bestFit="1" customWidth="1"/>
    <col min="4" max="4" width="9.625" style="1" customWidth="1"/>
    <col min="5" max="5" width="17.25" style="1" bestFit="1" customWidth="1"/>
    <col min="6" max="17" width="10" style="1" customWidth="1"/>
    <col min="18" max="18" width="12.875" style="1" customWidth="1"/>
    <col min="19" max="19" width="11.375" style="1" bestFit="1" customWidth="1"/>
    <col min="20" max="16384" width="9" style="1"/>
  </cols>
  <sheetData>
    <row r="1" spans="1:19" x14ac:dyDescent="0.4">
      <c r="A1" s="1" t="s">
        <v>31</v>
      </c>
    </row>
    <row r="2" spans="1:19" ht="14.25" x14ac:dyDescent="0.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4" spans="1:19" x14ac:dyDescent="0.4">
      <c r="A4" s="1" t="s">
        <v>64</v>
      </c>
    </row>
    <row r="5" spans="1:19" ht="18.75" customHeight="1" x14ac:dyDescent="0.4">
      <c r="B5" s="49" t="s">
        <v>1</v>
      </c>
      <c r="C5" s="52" t="s">
        <v>27</v>
      </c>
      <c r="D5" s="53"/>
      <c r="E5" s="49" t="s">
        <v>30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11.25" thickBot="1" x14ac:dyDescent="0.45">
      <c r="B6" s="49"/>
      <c r="C6" s="45" t="s">
        <v>42</v>
      </c>
      <c r="D6" s="46" t="s">
        <v>54</v>
      </c>
      <c r="E6" s="41" t="s">
        <v>3</v>
      </c>
      <c r="F6" s="42" t="s">
        <v>36</v>
      </c>
      <c r="G6" s="42" t="s">
        <v>37</v>
      </c>
      <c r="H6" s="42" t="s">
        <v>38</v>
      </c>
      <c r="I6" s="42" t="s">
        <v>39</v>
      </c>
      <c r="J6" s="42" t="s">
        <v>40</v>
      </c>
      <c r="K6" s="42" t="s">
        <v>41</v>
      </c>
      <c r="L6" s="42" t="s">
        <v>56</v>
      </c>
      <c r="M6" s="42" t="s">
        <v>57</v>
      </c>
      <c r="N6" s="42" t="s">
        <v>58</v>
      </c>
      <c r="O6" s="42" t="s">
        <v>59</v>
      </c>
      <c r="P6" s="42" t="s">
        <v>60</v>
      </c>
      <c r="Q6" s="44" t="s">
        <v>61</v>
      </c>
      <c r="R6" s="41" t="s">
        <v>7</v>
      </c>
    </row>
    <row r="7" spans="1:19" ht="21.75" thickBot="1" x14ac:dyDescent="0.45">
      <c r="B7" s="51" t="s">
        <v>48</v>
      </c>
      <c r="C7" s="2" t="s">
        <v>2</v>
      </c>
      <c r="D7" s="10"/>
      <c r="E7" s="3" t="s">
        <v>24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4"/>
    </row>
    <row r="8" spans="1:19" ht="21" x14ac:dyDescent="0.4">
      <c r="B8" s="49"/>
      <c r="C8" s="5" t="s">
        <v>21</v>
      </c>
      <c r="D8" s="24">
        <v>149</v>
      </c>
      <c r="E8" s="7" t="s">
        <v>25</v>
      </c>
      <c r="F8" s="25">
        <v>25400</v>
      </c>
      <c r="G8" s="25">
        <v>16200</v>
      </c>
      <c r="H8" s="26">
        <v>11800</v>
      </c>
      <c r="I8" s="26">
        <v>10500</v>
      </c>
      <c r="J8" s="26">
        <v>10100</v>
      </c>
      <c r="K8" s="26">
        <v>9300</v>
      </c>
      <c r="L8" s="26">
        <v>9900</v>
      </c>
      <c r="M8" s="26">
        <v>15900</v>
      </c>
      <c r="N8" s="26">
        <v>24900</v>
      </c>
      <c r="O8" s="26">
        <v>32700</v>
      </c>
      <c r="P8" s="26">
        <v>43800</v>
      </c>
      <c r="Q8" s="26">
        <v>33700</v>
      </c>
      <c r="R8" s="8">
        <f>SUM(F8:Q8)</f>
        <v>244200</v>
      </c>
    </row>
    <row r="9" spans="1:19" ht="21.75" thickBot="1" x14ac:dyDescent="0.45">
      <c r="B9" s="49"/>
      <c r="C9" s="18" t="s">
        <v>20</v>
      </c>
      <c r="D9" s="27">
        <f>D7*D8*0.85*12</f>
        <v>0</v>
      </c>
      <c r="E9" s="3" t="s">
        <v>23</v>
      </c>
      <c r="F9" s="28">
        <f>F7*F8</f>
        <v>0</v>
      </c>
      <c r="G9" s="28">
        <f t="shared" ref="G9:P9" si="0">G7*G8</f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>Q7*Q8</f>
        <v>0</v>
      </c>
      <c r="R9" s="19">
        <f>SUM(F9:Q9)</f>
        <v>0</v>
      </c>
    </row>
    <row r="10" spans="1:19" ht="11.25" thickBot="1" x14ac:dyDescent="0.45">
      <c r="B10" s="49"/>
      <c r="C10" s="9" t="s">
        <v>22</v>
      </c>
      <c r="D10" s="10"/>
      <c r="E10" s="11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29"/>
      <c r="S10" s="1" t="s">
        <v>6</v>
      </c>
    </row>
    <row r="11" spans="1:19" ht="21.75" thickBot="1" x14ac:dyDescent="0.45">
      <c r="B11" s="49"/>
      <c r="C11" s="7" t="s">
        <v>28</v>
      </c>
      <c r="D11" s="14">
        <f>D10*12</f>
        <v>0</v>
      </c>
      <c r="E11" s="7" t="s">
        <v>29</v>
      </c>
      <c r="F11" s="15">
        <f>F10</f>
        <v>0</v>
      </c>
      <c r="G11" s="15">
        <f t="shared" ref="G11:Q11" si="1">G10</f>
        <v>0</v>
      </c>
      <c r="H11" s="15">
        <f t="shared" si="1"/>
        <v>0</v>
      </c>
      <c r="I11" s="15">
        <f t="shared" si="1"/>
        <v>0</v>
      </c>
      <c r="J11" s="15">
        <f t="shared" si="1"/>
        <v>0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6">
        <f>SUM(F11:Q11)</f>
        <v>0</v>
      </c>
      <c r="S11" s="17">
        <f>D9-D11+R9-R11</f>
        <v>0</v>
      </c>
    </row>
    <row r="12" spans="1:19" ht="21.75" thickBot="1" x14ac:dyDescent="0.45">
      <c r="B12" s="48" t="s">
        <v>49</v>
      </c>
      <c r="C12" s="18" t="s">
        <v>2</v>
      </c>
      <c r="D12" s="10"/>
      <c r="E12" s="3" t="s">
        <v>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4"/>
    </row>
    <row r="13" spans="1:19" ht="21" x14ac:dyDescent="0.4">
      <c r="B13" s="49"/>
      <c r="C13" s="5" t="s">
        <v>21</v>
      </c>
      <c r="D13" s="6">
        <v>61</v>
      </c>
      <c r="E13" s="7" t="s">
        <v>5</v>
      </c>
      <c r="F13" s="26">
        <v>14600</v>
      </c>
      <c r="G13" s="26">
        <v>11600</v>
      </c>
      <c r="H13" s="26">
        <v>9400</v>
      </c>
      <c r="I13" s="26">
        <v>8800</v>
      </c>
      <c r="J13" s="26">
        <v>8500</v>
      </c>
      <c r="K13" s="26">
        <v>8100</v>
      </c>
      <c r="L13" s="26">
        <v>9200</v>
      </c>
      <c r="M13" s="26">
        <v>12900</v>
      </c>
      <c r="N13" s="26">
        <v>15200</v>
      </c>
      <c r="O13" s="26">
        <v>16300</v>
      </c>
      <c r="P13" s="26">
        <v>18900</v>
      </c>
      <c r="Q13" s="26">
        <v>16400</v>
      </c>
      <c r="R13" s="8">
        <f>SUM(F13:Q13)</f>
        <v>149900</v>
      </c>
    </row>
    <row r="14" spans="1:19" ht="21.75" thickBot="1" x14ac:dyDescent="0.45">
      <c r="B14" s="49"/>
      <c r="C14" s="18" t="s">
        <v>20</v>
      </c>
      <c r="D14" s="27">
        <f>D12*D13*0.85*12</f>
        <v>0</v>
      </c>
      <c r="E14" s="3" t="s">
        <v>23</v>
      </c>
      <c r="F14" s="28">
        <f>F12*F13</f>
        <v>0</v>
      </c>
      <c r="G14" s="28">
        <f t="shared" ref="G14:P14" si="2">G12*G13</f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>Q12*Q13</f>
        <v>0</v>
      </c>
      <c r="R14" s="20">
        <f>SUM(F14:Q14)</f>
        <v>0</v>
      </c>
    </row>
    <row r="15" spans="1:19" ht="11.25" thickBot="1" x14ac:dyDescent="0.45">
      <c r="B15" s="49"/>
      <c r="C15" s="9" t="s">
        <v>22</v>
      </c>
      <c r="D15" s="10"/>
      <c r="E15" s="11" t="s">
        <v>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29"/>
      <c r="S15" s="1" t="s">
        <v>6</v>
      </c>
    </row>
    <row r="16" spans="1:19" ht="21.75" thickBot="1" x14ac:dyDescent="0.45">
      <c r="B16" s="49"/>
      <c r="C16" s="7" t="s">
        <v>28</v>
      </c>
      <c r="D16" s="14">
        <f>D15*12</f>
        <v>0</v>
      </c>
      <c r="E16" s="7" t="s">
        <v>29</v>
      </c>
      <c r="F16" s="15">
        <f>F15</f>
        <v>0</v>
      </c>
      <c r="G16" s="15">
        <f t="shared" ref="G16:Q16" si="3">G15</f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  <c r="L16" s="15">
        <f t="shared" si="3"/>
        <v>0</v>
      </c>
      <c r="M16" s="15">
        <f t="shared" si="3"/>
        <v>0</v>
      </c>
      <c r="N16" s="15">
        <f t="shared" si="3"/>
        <v>0</v>
      </c>
      <c r="O16" s="15">
        <f t="shared" si="3"/>
        <v>0</v>
      </c>
      <c r="P16" s="15">
        <f t="shared" si="3"/>
        <v>0</v>
      </c>
      <c r="Q16" s="15">
        <f t="shared" si="3"/>
        <v>0</v>
      </c>
      <c r="R16" s="16">
        <f>SUM(F16:Q16)</f>
        <v>0</v>
      </c>
      <c r="S16" s="17">
        <f>D14-D16+R14-R16</f>
        <v>0</v>
      </c>
    </row>
    <row r="17" spans="2:19" ht="21.75" thickBot="1" x14ac:dyDescent="0.45">
      <c r="B17" s="48" t="s">
        <v>50</v>
      </c>
      <c r="C17" s="18" t="s">
        <v>2</v>
      </c>
      <c r="D17" s="10"/>
      <c r="E17" s="3" t="s">
        <v>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4"/>
    </row>
    <row r="18" spans="2:19" ht="21" x14ac:dyDescent="0.4">
      <c r="B18" s="49"/>
      <c r="C18" s="5" t="s">
        <v>21</v>
      </c>
      <c r="D18" s="6">
        <v>32</v>
      </c>
      <c r="E18" s="7" t="s">
        <v>5</v>
      </c>
      <c r="F18" s="25">
        <v>5500</v>
      </c>
      <c r="G18" s="25">
        <v>4800</v>
      </c>
      <c r="H18" s="25">
        <v>5500</v>
      </c>
      <c r="I18" s="25">
        <v>6100</v>
      </c>
      <c r="J18" s="25">
        <v>5500</v>
      </c>
      <c r="K18" s="25">
        <v>6300</v>
      </c>
      <c r="L18" s="25">
        <v>6300</v>
      </c>
      <c r="M18" s="25">
        <v>7100</v>
      </c>
      <c r="N18" s="25">
        <v>6900</v>
      </c>
      <c r="O18" s="25">
        <v>7200</v>
      </c>
      <c r="P18" s="25">
        <v>8100</v>
      </c>
      <c r="Q18" s="25">
        <v>6900</v>
      </c>
      <c r="R18" s="8">
        <f>SUM(F18:Q18)</f>
        <v>76200</v>
      </c>
    </row>
    <row r="19" spans="2:19" ht="21.75" thickBot="1" x14ac:dyDescent="0.45">
      <c r="B19" s="49"/>
      <c r="C19" s="18" t="s">
        <v>20</v>
      </c>
      <c r="D19" s="27">
        <f>D17*D18*0.85*12</f>
        <v>0</v>
      </c>
      <c r="E19" s="3" t="s">
        <v>23</v>
      </c>
      <c r="F19" s="28">
        <f>F17*F18</f>
        <v>0</v>
      </c>
      <c r="G19" s="28">
        <f t="shared" ref="G19:P19" si="4">G17*G18</f>
        <v>0</v>
      </c>
      <c r="H19" s="28">
        <f t="shared" si="4"/>
        <v>0</v>
      </c>
      <c r="I19" s="28">
        <f t="shared" si="4"/>
        <v>0</v>
      </c>
      <c r="J19" s="28">
        <f t="shared" si="4"/>
        <v>0</v>
      </c>
      <c r="K19" s="28">
        <f t="shared" si="4"/>
        <v>0</v>
      </c>
      <c r="L19" s="28">
        <f t="shared" si="4"/>
        <v>0</v>
      </c>
      <c r="M19" s="28">
        <f t="shared" si="4"/>
        <v>0</v>
      </c>
      <c r="N19" s="28">
        <f t="shared" si="4"/>
        <v>0</v>
      </c>
      <c r="O19" s="28">
        <f t="shared" si="4"/>
        <v>0</v>
      </c>
      <c r="P19" s="28">
        <f t="shared" si="4"/>
        <v>0</v>
      </c>
      <c r="Q19" s="28">
        <f>Q17*Q18</f>
        <v>0</v>
      </c>
      <c r="R19" s="19">
        <f>SUM(F19:Q19)</f>
        <v>0</v>
      </c>
    </row>
    <row r="20" spans="2:19" ht="11.25" thickBot="1" x14ac:dyDescent="0.45">
      <c r="B20" s="49"/>
      <c r="C20" s="9" t="s">
        <v>22</v>
      </c>
      <c r="D20" s="10"/>
      <c r="E20" s="11" t="s">
        <v>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9"/>
      <c r="S20" s="1" t="s">
        <v>6</v>
      </c>
    </row>
    <row r="21" spans="2:19" ht="21.75" thickBot="1" x14ac:dyDescent="0.45">
      <c r="B21" s="49"/>
      <c r="C21" s="7" t="s">
        <v>28</v>
      </c>
      <c r="D21" s="14">
        <f>D20*12</f>
        <v>0</v>
      </c>
      <c r="E21" s="7" t="s">
        <v>29</v>
      </c>
      <c r="F21" s="15">
        <f>F20</f>
        <v>0</v>
      </c>
      <c r="G21" s="15">
        <f t="shared" ref="G21:Q21" si="5">G20</f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6">
        <f>SUM(F21:Q21)</f>
        <v>0</v>
      </c>
      <c r="S21" s="17">
        <f>D19-D21+R19-R21</f>
        <v>0</v>
      </c>
    </row>
    <row r="22" spans="2:19" ht="21.75" thickBot="1" x14ac:dyDescent="0.45">
      <c r="B22" s="48" t="s">
        <v>47</v>
      </c>
      <c r="C22" s="18" t="s">
        <v>2</v>
      </c>
      <c r="D22" s="10"/>
      <c r="E22" s="3" t="s">
        <v>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4"/>
    </row>
    <row r="23" spans="2:19" ht="21" x14ac:dyDescent="0.4">
      <c r="B23" s="49"/>
      <c r="C23" s="5" t="s">
        <v>21</v>
      </c>
      <c r="D23" s="33">
        <v>60</v>
      </c>
      <c r="E23" s="7" t="s">
        <v>5</v>
      </c>
      <c r="F23" s="26">
        <v>12600</v>
      </c>
      <c r="G23" s="26">
        <v>10200</v>
      </c>
      <c r="H23" s="26">
        <v>7800</v>
      </c>
      <c r="I23" s="26">
        <v>6200</v>
      </c>
      <c r="J23" s="26">
        <v>6400</v>
      </c>
      <c r="K23" s="26">
        <v>6200</v>
      </c>
      <c r="L23" s="26">
        <v>6400</v>
      </c>
      <c r="M23" s="26">
        <v>8900</v>
      </c>
      <c r="N23" s="26">
        <v>10000</v>
      </c>
      <c r="O23" s="26">
        <v>12100</v>
      </c>
      <c r="P23" s="26">
        <v>19400</v>
      </c>
      <c r="Q23" s="26">
        <v>15600</v>
      </c>
      <c r="R23" s="8">
        <f>SUM(F23:Q23)</f>
        <v>121800</v>
      </c>
    </row>
    <row r="24" spans="2:19" ht="21.75" thickBot="1" x14ac:dyDescent="0.45">
      <c r="B24" s="49"/>
      <c r="C24" s="18" t="s">
        <v>20</v>
      </c>
      <c r="D24" s="31">
        <f>D22*D23*0.85*12</f>
        <v>0</v>
      </c>
      <c r="E24" s="32" t="s">
        <v>23</v>
      </c>
      <c r="F24" s="28">
        <f>F22*F23</f>
        <v>0</v>
      </c>
      <c r="G24" s="28">
        <f t="shared" ref="G24:P24" si="6">G22*G23</f>
        <v>0</v>
      </c>
      <c r="H24" s="28">
        <f t="shared" si="6"/>
        <v>0</v>
      </c>
      <c r="I24" s="28">
        <f t="shared" si="6"/>
        <v>0</v>
      </c>
      <c r="J24" s="28">
        <f t="shared" si="6"/>
        <v>0</v>
      </c>
      <c r="K24" s="28">
        <f t="shared" si="6"/>
        <v>0</v>
      </c>
      <c r="L24" s="28">
        <f t="shared" si="6"/>
        <v>0</v>
      </c>
      <c r="M24" s="28">
        <f t="shared" si="6"/>
        <v>0</v>
      </c>
      <c r="N24" s="28">
        <f t="shared" si="6"/>
        <v>0</v>
      </c>
      <c r="O24" s="28">
        <f t="shared" si="6"/>
        <v>0</v>
      </c>
      <c r="P24" s="28">
        <f t="shared" si="6"/>
        <v>0</v>
      </c>
      <c r="Q24" s="28">
        <f>Q22*Q23</f>
        <v>0</v>
      </c>
      <c r="R24" s="20">
        <f>SUM(F24:Q24)</f>
        <v>0</v>
      </c>
    </row>
    <row r="25" spans="2:19" ht="11.25" thickBot="1" x14ac:dyDescent="0.45">
      <c r="B25" s="49"/>
      <c r="C25" s="9" t="s">
        <v>22</v>
      </c>
      <c r="D25" s="10"/>
      <c r="E25" s="11" t="s">
        <v>26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" t="s">
        <v>6</v>
      </c>
    </row>
    <row r="26" spans="2:19" ht="21.75" thickBot="1" x14ac:dyDescent="0.45">
      <c r="B26" s="49"/>
      <c r="C26" s="7" t="s">
        <v>28</v>
      </c>
      <c r="D26" s="14">
        <f>D25*12</f>
        <v>0</v>
      </c>
      <c r="E26" s="7" t="s">
        <v>29</v>
      </c>
      <c r="F26" s="15">
        <f>F25</f>
        <v>0</v>
      </c>
      <c r="G26" s="15">
        <f t="shared" ref="G26:Q26" si="7">G25</f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6">
        <f>SUM(F26:Q26)</f>
        <v>0</v>
      </c>
      <c r="S26" s="17">
        <f>D24-D26+R24-R26</f>
        <v>0</v>
      </c>
    </row>
    <row r="27" spans="2:19" ht="21.75" thickBot="1" x14ac:dyDescent="0.45">
      <c r="B27" s="48" t="s">
        <v>51</v>
      </c>
      <c r="C27" s="18" t="s">
        <v>2</v>
      </c>
      <c r="D27" s="10"/>
      <c r="E27" s="3" t="s">
        <v>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"/>
    </row>
    <row r="28" spans="2:19" ht="21" x14ac:dyDescent="0.4">
      <c r="B28" s="49"/>
      <c r="C28" s="5" t="s">
        <v>21</v>
      </c>
      <c r="D28" s="33">
        <v>22</v>
      </c>
      <c r="E28" s="7" t="s">
        <v>5</v>
      </c>
      <c r="F28" s="26">
        <v>4900</v>
      </c>
      <c r="G28" s="26">
        <v>3300</v>
      </c>
      <c r="H28" s="26">
        <v>2900</v>
      </c>
      <c r="I28" s="26">
        <v>2600</v>
      </c>
      <c r="J28" s="26">
        <v>2600</v>
      </c>
      <c r="K28" s="26">
        <v>2300</v>
      </c>
      <c r="L28" s="26">
        <v>2700</v>
      </c>
      <c r="M28" s="26">
        <v>3100</v>
      </c>
      <c r="N28" s="26">
        <v>4500</v>
      </c>
      <c r="O28" s="26">
        <v>5700</v>
      </c>
      <c r="P28" s="26">
        <v>6300</v>
      </c>
      <c r="Q28" s="26">
        <v>5800</v>
      </c>
      <c r="R28" s="8">
        <f>SUM(F28:Q28)</f>
        <v>46700</v>
      </c>
    </row>
    <row r="29" spans="2:19" ht="21.75" thickBot="1" x14ac:dyDescent="0.45">
      <c r="B29" s="49"/>
      <c r="C29" s="18" t="s">
        <v>20</v>
      </c>
      <c r="D29" s="31">
        <f>D27*D28*0.85*12</f>
        <v>0</v>
      </c>
      <c r="E29" s="32" t="s">
        <v>23</v>
      </c>
      <c r="F29" s="28">
        <f>F27*F28</f>
        <v>0</v>
      </c>
      <c r="G29" s="28">
        <f t="shared" ref="G29:P29" si="8">G27*G28</f>
        <v>0</v>
      </c>
      <c r="H29" s="28">
        <f t="shared" si="8"/>
        <v>0</v>
      </c>
      <c r="I29" s="28">
        <f t="shared" si="8"/>
        <v>0</v>
      </c>
      <c r="J29" s="28">
        <f t="shared" si="8"/>
        <v>0</v>
      </c>
      <c r="K29" s="28">
        <f t="shared" si="8"/>
        <v>0</v>
      </c>
      <c r="L29" s="28">
        <f t="shared" si="8"/>
        <v>0</v>
      </c>
      <c r="M29" s="28">
        <f t="shared" si="8"/>
        <v>0</v>
      </c>
      <c r="N29" s="28">
        <f t="shared" si="8"/>
        <v>0</v>
      </c>
      <c r="O29" s="28">
        <f t="shared" si="8"/>
        <v>0</v>
      </c>
      <c r="P29" s="28">
        <f t="shared" si="8"/>
        <v>0</v>
      </c>
      <c r="Q29" s="28">
        <f>Q27*Q28</f>
        <v>0</v>
      </c>
      <c r="R29" s="20">
        <f>SUM(F29:Q29)</f>
        <v>0</v>
      </c>
    </row>
    <row r="30" spans="2:19" ht="11.25" thickBot="1" x14ac:dyDescent="0.45">
      <c r="B30" s="49"/>
      <c r="C30" s="9" t="s">
        <v>22</v>
      </c>
      <c r="D30" s="10"/>
      <c r="E30" s="11" t="s">
        <v>26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9"/>
      <c r="S30" s="1" t="s">
        <v>6</v>
      </c>
    </row>
    <row r="31" spans="2:19" ht="21.75" thickBot="1" x14ac:dyDescent="0.45">
      <c r="B31" s="49"/>
      <c r="C31" s="7" t="s">
        <v>28</v>
      </c>
      <c r="D31" s="14">
        <f>D30*12</f>
        <v>0</v>
      </c>
      <c r="E31" s="7" t="s">
        <v>29</v>
      </c>
      <c r="F31" s="15">
        <f>F30</f>
        <v>0</v>
      </c>
      <c r="G31" s="15">
        <f t="shared" ref="G31:Q31" si="9">G30</f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9"/>
        <v>0</v>
      </c>
      <c r="P31" s="15">
        <f t="shared" si="9"/>
        <v>0</v>
      </c>
      <c r="Q31" s="15">
        <f t="shared" si="9"/>
        <v>0</v>
      </c>
      <c r="R31" s="16">
        <f>SUM(F31:Q31)</f>
        <v>0</v>
      </c>
      <c r="S31" s="17">
        <f>D29-D31+R29-R31</f>
        <v>0</v>
      </c>
    </row>
    <row r="32" spans="2:19" ht="21.75" thickBot="1" x14ac:dyDescent="0.45">
      <c r="B32" s="48" t="s">
        <v>52</v>
      </c>
      <c r="C32" s="18" t="s">
        <v>2</v>
      </c>
      <c r="D32" s="10"/>
      <c r="E32" s="3" t="s">
        <v>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4"/>
    </row>
    <row r="33" spans="2:19" ht="21" x14ac:dyDescent="0.4">
      <c r="B33" s="49"/>
      <c r="C33" s="5" t="s">
        <v>21</v>
      </c>
      <c r="D33" s="33">
        <v>26</v>
      </c>
      <c r="E33" s="7" t="s">
        <v>5</v>
      </c>
      <c r="F33" s="26">
        <v>6400</v>
      </c>
      <c r="G33" s="26">
        <v>4200</v>
      </c>
      <c r="H33" s="26">
        <v>3400</v>
      </c>
      <c r="I33" s="26">
        <v>2800</v>
      </c>
      <c r="J33" s="26">
        <v>3100</v>
      </c>
      <c r="K33" s="26">
        <v>2800</v>
      </c>
      <c r="L33" s="26">
        <v>2600</v>
      </c>
      <c r="M33" s="26">
        <v>4300</v>
      </c>
      <c r="N33" s="26">
        <v>4700</v>
      </c>
      <c r="O33" s="26">
        <v>5600</v>
      </c>
      <c r="P33" s="26">
        <v>7200</v>
      </c>
      <c r="Q33" s="26">
        <v>6800</v>
      </c>
      <c r="R33" s="8">
        <f>SUM(F33:Q33)</f>
        <v>53900</v>
      </c>
    </row>
    <row r="34" spans="2:19" ht="21.75" thickBot="1" x14ac:dyDescent="0.45">
      <c r="B34" s="49"/>
      <c r="C34" s="18" t="s">
        <v>20</v>
      </c>
      <c r="D34" s="31">
        <f>D32*D33*0.85*12</f>
        <v>0</v>
      </c>
      <c r="E34" s="32" t="s">
        <v>23</v>
      </c>
      <c r="F34" s="28">
        <f>F32*F33</f>
        <v>0</v>
      </c>
      <c r="G34" s="28">
        <f t="shared" ref="G34:P34" si="10">G32*G33</f>
        <v>0</v>
      </c>
      <c r="H34" s="28">
        <f t="shared" si="10"/>
        <v>0</v>
      </c>
      <c r="I34" s="28">
        <f t="shared" si="10"/>
        <v>0</v>
      </c>
      <c r="J34" s="28">
        <f t="shared" si="10"/>
        <v>0</v>
      </c>
      <c r="K34" s="28">
        <f t="shared" si="10"/>
        <v>0</v>
      </c>
      <c r="L34" s="28">
        <f t="shared" si="10"/>
        <v>0</v>
      </c>
      <c r="M34" s="28">
        <f t="shared" si="10"/>
        <v>0</v>
      </c>
      <c r="N34" s="28">
        <f t="shared" si="10"/>
        <v>0</v>
      </c>
      <c r="O34" s="28">
        <f t="shared" si="10"/>
        <v>0</v>
      </c>
      <c r="P34" s="28">
        <f t="shared" si="10"/>
        <v>0</v>
      </c>
      <c r="Q34" s="28">
        <f>Q32*Q33</f>
        <v>0</v>
      </c>
      <c r="R34" s="20">
        <f>SUM(F34:Q34)</f>
        <v>0</v>
      </c>
    </row>
    <row r="35" spans="2:19" ht="11.25" thickBot="1" x14ac:dyDescent="0.45">
      <c r="B35" s="49"/>
      <c r="C35" s="9" t="s">
        <v>22</v>
      </c>
      <c r="D35" s="10"/>
      <c r="E35" s="11" t="s">
        <v>26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9"/>
      <c r="S35" s="1" t="s">
        <v>6</v>
      </c>
    </row>
    <row r="36" spans="2:19" ht="21.75" thickBot="1" x14ac:dyDescent="0.45">
      <c r="B36" s="49"/>
      <c r="C36" s="7" t="s">
        <v>28</v>
      </c>
      <c r="D36" s="14">
        <f>D35*12</f>
        <v>0</v>
      </c>
      <c r="E36" s="7" t="s">
        <v>29</v>
      </c>
      <c r="F36" s="15">
        <f>F35</f>
        <v>0</v>
      </c>
      <c r="G36" s="15">
        <f t="shared" ref="G36:Q36" si="11">G35</f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11"/>
        <v>0</v>
      </c>
      <c r="O36" s="15">
        <f t="shared" si="11"/>
        <v>0</v>
      </c>
      <c r="P36" s="15">
        <f t="shared" si="11"/>
        <v>0</v>
      </c>
      <c r="Q36" s="15">
        <f t="shared" si="11"/>
        <v>0</v>
      </c>
      <c r="R36" s="16">
        <f>SUM(F36:Q36)</f>
        <v>0</v>
      </c>
      <c r="S36" s="17">
        <f>D34-D36+R34-R36</f>
        <v>0</v>
      </c>
    </row>
    <row r="37" spans="2:19" ht="21.75" thickBot="1" x14ac:dyDescent="0.45">
      <c r="B37" s="48" t="s">
        <v>53</v>
      </c>
      <c r="C37" s="18" t="s">
        <v>2</v>
      </c>
      <c r="D37" s="10"/>
      <c r="E37" s="3" t="s">
        <v>4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4"/>
    </row>
    <row r="38" spans="2:19" ht="21" x14ac:dyDescent="0.4">
      <c r="B38" s="49"/>
      <c r="C38" s="5" t="s">
        <v>21</v>
      </c>
      <c r="D38" s="33">
        <v>136</v>
      </c>
      <c r="E38" s="7" t="s">
        <v>5</v>
      </c>
      <c r="F38" s="26">
        <v>19000</v>
      </c>
      <c r="G38" s="26">
        <v>18400</v>
      </c>
      <c r="H38" s="26">
        <v>20100</v>
      </c>
      <c r="I38" s="26">
        <v>20000</v>
      </c>
      <c r="J38" s="26">
        <v>17000</v>
      </c>
      <c r="K38" s="26">
        <v>21300</v>
      </c>
      <c r="L38" s="26">
        <v>19400</v>
      </c>
      <c r="M38" s="26">
        <v>20800</v>
      </c>
      <c r="N38" s="26">
        <v>22300</v>
      </c>
      <c r="O38" s="26">
        <v>22100</v>
      </c>
      <c r="P38" s="26">
        <v>31800</v>
      </c>
      <c r="Q38" s="26">
        <v>25400</v>
      </c>
      <c r="R38" s="8">
        <f>SUM(F38:Q38)</f>
        <v>257600</v>
      </c>
    </row>
    <row r="39" spans="2:19" ht="21.75" thickBot="1" x14ac:dyDescent="0.45">
      <c r="B39" s="49"/>
      <c r="C39" s="18" t="s">
        <v>20</v>
      </c>
      <c r="D39" s="31">
        <f>D37*D38*0.85*12</f>
        <v>0</v>
      </c>
      <c r="E39" s="32" t="s">
        <v>23</v>
      </c>
      <c r="F39" s="28">
        <f>F37*F38</f>
        <v>0</v>
      </c>
      <c r="G39" s="28">
        <f t="shared" ref="G39:P39" si="12">G37*G38</f>
        <v>0</v>
      </c>
      <c r="H39" s="28">
        <f t="shared" si="12"/>
        <v>0</v>
      </c>
      <c r="I39" s="28">
        <f t="shared" si="12"/>
        <v>0</v>
      </c>
      <c r="J39" s="28">
        <f t="shared" si="12"/>
        <v>0</v>
      </c>
      <c r="K39" s="28">
        <f t="shared" si="12"/>
        <v>0</v>
      </c>
      <c r="L39" s="28">
        <f t="shared" si="12"/>
        <v>0</v>
      </c>
      <c r="M39" s="28">
        <f t="shared" si="12"/>
        <v>0</v>
      </c>
      <c r="N39" s="28">
        <f t="shared" si="12"/>
        <v>0</v>
      </c>
      <c r="O39" s="28">
        <f t="shared" si="12"/>
        <v>0</v>
      </c>
      <c r="P39" s="28">
        <f t="shared" si="12"/>
        <v>0</v>
      </c>
      <c r="Q39" s="28">
        <f>Q37*Q38</f>
        <v>0</v>
      </c>
      <c r="R39" s="20">
        <f>SUM(F39:Q39)</f>
        <v>0</v>
      </c>
    </row>
    <row r="40" spans="2:19" ht="11.25" thickBot="1" x14ac:dyDescent="0.45">
      <c r="B40" s="49"/>
      <c r="C40" s="9" t="s">
        <v>22</v>
      </c>
      <c r="D40" s="10"/>
      <c r="E40" s="11" t="s">
        <v>26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9"/>
      <c r="S40" s="1" t="s">
        <v>6</v>
      </c>
    </row>
    <row r="41" spans="2:19" ht="21" x14ac:dyDescent="0.4">
      <c r="B41" s="49"/>
      <c r="C41" s="7" t="s">
        <v>28</v>
      </c>
      <c r="D41" s="20">
        <f>D40*12</f>
        <v>0</v>
      </c>
      <c r="E41" s="7" t="s">
        <v>29</v>
      </c>
      <c r="F41" s="30">
        <f>F40</f>
        <v>0</v>
      </c>
      <c r="G41" s="30">
        <f t="shared" ref="G41:Q41" si="13">G40</f>
        <v>0</v>
      </c>
      <c r="H41" s="30">
        <f t="shared" si="13"/>
        <v>0</v>
      </c>
      <c r="I41" s="30">
        <f t="shared" si="13"/>
        <v>0</v>
      </c>
      <c r="J41" s="30">
        <f t="shared" si="13"/>
        <v>0</v>
      </c>
      <c r="K41" s="30">
        <f t="shared" si="13"/>
        <v>0</v>
      </c>
      <c r="L41" s="30">
        <f t="shared" si="13"/>
        <v>0</v>
      </c>
      <c r="M41" s="30">
        <f t="shared" si="13"/>
        <v>0</v>
      </c>
      <c r="N41" s="30">
        <f t="shared" si="13"/>
        <v>0</v>
      </c>
      <c r="O41" s="30">
        <f t="shared" si="13"/>
        <v>0</v>
      </c>
      <c r="P41" s="30">
        <f t="shared" si="13"/>
        <v>0</v>
      </c>
      <c r="Q41" s="30">
        <f t="shared" si="13"/>
        <v>0</v>
      </c>
      <c r="R41" s="16">
        <f>SUM(F41:Q41)</f>
        <v>0</v>
      </c>
      <c r="S41" s="17">
        <f>+D39-D41+R39-R41</f>
        <v>0</v>
      </c>
    </row>
    <row r="43" spans="2:19" ht="18.75" customHeight="1" x14ac:dyDescent="0.4">
      <c r="C43" s="13" t="s">
        <v>8</v>
      </c>
      <c r="D43" s="55">
        <f>S11+S16+S21+S26+S31+S36+S41</f>
        <v>0</v>
      </c>
      <c r="E43" s="56"/>
      <c r="F43" s="13" t="s">
        <v>9</v>
      </c>
      <c r="G43" s="57">
        <f>ROUNDDOWN(D43,0)</f>
        <v>0</v>
      </c>
      <c r="H43" s="57"/>
      <c r="I43" s="1" t="s">
        <v>10</v>
      </c>
      <c r="J43" s="13" t="s">
        <v>11</v>
      </c>
      <c r="K43" s="58">
        <f>ROUNDDOWN(G43*10/110,0)</f>
        <v>0</v>
      </c>
      <c r="L43" s="58"/>
      <c r="M43" s="1" t="s">
        <v>10</v>
      </c>
      <c r="O43" s="22" t="s">
        <v>12</v>
      </c>
      <c r="P43" s="54">
        <f>G43-K43</f>
        <v>0</v>
      </c>
      <c r="Q43" s="54"/>
      <c r="R43" s="54"/>
      <c r="S43" s="23" t="s">
        <v>10</v>
      </c>
    </row>
    <row r="44" spans="2:19" x14ac:dyDescent="0.4">
      <c r="G44" s="1" t="s">
        <v>62</v>
      </c>
      <c r="K44" s="1" t="s">
        <v>13</v>
      </c>
      <c r="P44" s="1" t="s">
        <v>14</v>
      </c>
      <c r="R44" s="21" t="s">
        <v>15</v>
      </c>
    </row>
    <row r="46" spans="2:19" x14ac:dyDescent="0.4">
      <c r="B46" s="1" t="s">
        <v>16</v>
      </c>
    </row>
    <row r="47" spans="2:19" x14ac:dyDescent="0.4">
      <c r="B47" s="43" t="s">
        <v>55</v>
      </c>
    </row>
    <row r="48" spans="2:19" x14ac:dyDescent="0.4">
      <c r="B48" s="1" t="s">
        <v>17</v>
      </c>
    </row>
    <row r="49" spans="2:2" x14ac:dyDescent="0.4">
      <c r="B49" s="1" t="s">
        <v>19</v>
      </c>
    </row>
    <row r="50" spans="2:2" x14ac:dyDescent="0.4">
      <c r="B50" s="1" t="s">
        <v>18</v>
      </c>
    </row>
  </sheetData>
  <mergeCells count="15">
    <mergeCell ref="P43:R43"/>
    <mergeCell ref="B17:B21"/>
    <mergeCell ref="B22:B26"/>
    <mergeCell ref="B37:B41"/>
    <mergeCell ref="D43:E43"/>
    <mergeCell ref="G43:H43"/>
    <mergeCell ref="K43:L43"/>
    <mergeCell ref="B27:B31"/>
    <mergeCell ref="B32:B36"/>
    <mergeCell ref="B12:B16"/>
    <mergeCell ref="A2:S2"/>
    <mergeCell ref="B5:B6"/>
    <mergeCell ref="E5:R5"/>
    <mergeCell ref="B7:B11"/>
    <mergeCell ref="C5:D5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0"/>
  <sheetViews>
    <sheetView view="pageBreakPreview" zoomScale="115" zoomScaleNormal="100" zoomScaleSheetLayoutView="115" workbookViewId="0">
      <selection activeCell="A5" sqref="A5"/>
    </sheetView>
  </sheetViews>
  <sheetFormatPr defaultRowHeight="10.5" x14ac:dyDescent="0.4"/>
  <cols>
    <col min="1" max="1" width="3.625" style="1" customWidth="1"/>
    <col min="2" max="2" width="7" style="1" bestFit="1" customWidth="1"/>
    <col min="3" max="3" width="24.75" style="1" bestFit="1" customWidth="1"/>
    <col min="4" max="4" width="9.625" style="1" customWidth="1"/>
    <col min="5" max="5" width="17.25" style="1" bestFit="1" customWidth="1"/>
    <col min="6" max="17" width="10" style="1" customWidth="1"/>
    <col min="18" max="18" width="12.875" style="1" customWidth="1"/>
    <col min="19" max="19" width="11.375" style="1" bestFit="1" customWidth="1"/>
    <col min="20" max="16384" width="9" style="1"/>
  </cols>
  <sheetData>
    <row r="1" spans="1:19" x14ac:dyDescent="0.4">
      <c r="A1" s="1" t="s">
        <v>31</v>
      </c>
    </row>
    <row r="2" spans="1:19" ht="14.25" x14ac:dyDescent="0.4">
      <c r="A2" s="50" t="s">
        <v>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4" spans="1:19" x14ac:dyDescent="0.4">
      <c r="A4" s="1" t="s">
        <v>64</v>
      </c>
    </row>
    <row r="5" spans="1:19" ht="18.75" customHeight="1" x14ac:dyDescent="0.4">
      <c r="B5" s="49" t="s">
        <v>1</v>
      </c>
      <c r="C5" s="52" t="s">
        <v>27</v>
      </c>
      <c r="D5" s="53"/>
      <c r="E5" s="49" t="s">
        <v>30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11.25" thickBot="1" x14ac:dyDescent="0.45">
      <c r="B6" s="49"/>
      <c r="C6" s="45" t="s">
        <v>42</v>
      </c>
      <c r="D6" s="46" t="s">
        <v>54</v>
      </c>
      <c r="E6" s="45" t="s">
        <v>3</v>
      </c>
      <c r="F6" s="46" t="s">
        <v>36</v>
      </c>
      <c r="G6" s="46" t="s">
        <v>37</v>
      </c>
      <c r="H6" s="46" t="s">
        <v>38</v>
      </c>
      <c r="I6" s="46" t="s">
        <v>39</v>
      </c>
      <c r="J6" s="46" t="s">
        <v>40</v>
      </c>
      <c r="K6" s="46" t="s">
        <v>41</v>
      </c>
      <c r="L6" s="46" t="s">
        <v>56</v>
      </c>
      <c r="M6" s="46" t="s">
        <v>57</v>
      </c>
      <c r="N6" s="46" t="s">
        <v>58</v>
      </c>
      <c r="O6" s="46" t="s">
        <v>59</v>
      </c>
      <c r="P6" s="46" t="s">
        <v>60</v>
      </c>
      <c r="Q6" s="46" t="s">
        <v>61</v>
      </c>
      <c r="R6" s="45" t="s">
        <v>7</v>
      </c>
    </row>
    <row r="7" spans="1:19" ht="21.75" thickBot="1" x14ac:dyDescent="0.45">
      <c r="B7" s="51" t="s">
        <v>48</v>
      </c>
      <c r="C7" s="2" t="s">
        <v>2</v>
      </c>
      <c r="D7" s="10">
        <v>1661</v>
      </c>
      <c r="E7" s="3" t="s">
        <v>24</v>
      </c>
      <c r="F7" s="12">
        <v>15.62</v>
      </c>
      <c r="G7" s="12">
        <v>15.62</v>
      </c>
      <c r="H7" s="12">
        <v>15.62</v>
      </c>
      <c r="I7" s="12">
        <v>16.82</v>
      </c>
      <c r="J7" s="12">
        <v>16.82</v>
      </c>
      <c r="K7" s="12">
        <v>16.82</v>
      </c>
      <c r="L7" s="12">
        <v>15.62</v>
      </c>
      <c r="M7" s="12">
        <v>15.62</v>
      </c>
      <c r="N7" s="12">
        <v>15.62</v>
      </c>
      <c r="O7" s="12">
        <v>16.82</v>
      </c>
      <c r="P7" s="12">
        <v>16.82</v>
      </c>
      <c r="Q7" s="12">
        <v>16.82</v>
      </c>
      <c r="R7" s="4"/>
    </row>
    <row r="8" spans="1:19" ht="21" x14ac:dyDescent="0.4">
      <c r="B8" s="49"/>
      <c r="C8" s="5" t="s">
        <v>21</v>
      </c>
      <c r="D8" s="24">
        <v>149</v>
      </c>
      <c r="E8" s="7" t="s">
        <v>25</v>
      </c>
      <c r="F8" s="25">
        <v>25400</v>
      </c>
      <c r="G8" s="25">
        <v>16200</v>
      </c>
      <c r="H8" s="26">
        <v>11800</v>
      </c>
      <c r="I8" s="26">
        <v>10500</v>
      </c>
      <c r="J8" s="26">
        <v>10100</v>
      </c>
      <c r="K8" s="26">
        <v>9300</v>
      </c>
      <c r="L8" s="26">
        <v>9900</v>
      </c>
      <c r="M8" s="26">
        <v>15900</v>
      </c>
      <c r="N8" s="26">
        <v>24900</v>
      </c>
      <c r="O8" s="26">
        <v>32700</v>
      </c>
      <c r="P8" s="26">
        <v>43800</v>
      </c>
      <c r="Q8" s="26">
        <v>33700</v>
      </c>
      <c r="R8" s="8">
        <f>SUM(F8:Q8)</f>
        <v>244200</v>
      </c>
    </row>
    <row r="9" spans="1:19" ht="21.75" thickBot="1" x14ac:dyDescent="0.45">
      <c r="B9" s="49"/>
      <c r="C9" s="18" t="s">
        <v>20</v>
      </c>
      <c r="D9" s="27">
        <f>D7*D8*0.85*12</f>
        <v>2524387.7999999998</v>
      </c>
      <c r="E9" s="3" t="s">
        <v>23</v>
      </c>
      <c r="F9" s="28">
        <f>F7*F8</f>
        <v>396748</v>
      </c>
      <c r="G9" s="28">
        <f t="shared" ref="G9:P9" si="0">G7*G8</f>
        <v>253044</v>
      </c>
      <c r="H9" s="28">
        <f t="shared" si="0"/>
        <v>184316</v>
      </c>
      <c r="I9" s="28">
        <f t="shared" si="0"/>
        <v>176610</v>
      </c>
      <c r="J9" s="28">
        <f t="shared" si="0"/>
        <v>169882</v>
      </c>
      <c r="K9" s="28">
        <f t="shared" si="0"/>
        <v>156426</v>
      </c>
      <c r="L9" s="28">
        <f t="shared" si="0"/>
        <v>154638</v>
      </c>
      <c r="M9" s="28">
        <f t="shared" si="0"/>
        <v>248358</v>
      </c>
      <c r="N9" s="28">
        <f t="shared" si="0"/>
        <v>388938</v>
      </c>
      <c r="O9" s="28">
        <f t="shared" si="0"/>
        <v>550014</v>
      </c>
      <c r="P9" s="28">
        <f t="shared" si="0"/>
        <v>736716</v>
      </c>
      <c r="Q9" s="28">
        <f>Q7*Q8</f>
        <v>566834</v>
      </c>
      <c r="R9" s="19">
        <f>SUM(F9:Q9)</f>
        <v>3982524</v>
      </c>
    </row>
    <row r="10" spans="1:19" ht="11.25" thickBot="1" x14ac:dyDescent="0.45">
      <c r="B10" s="49"/>
      <c r="C10" s="34" t="s">
        <v>43</v>
      </c>
      <c r="D10" s="36">
        <v>100</v>
      </c>
      <c r="E10" s="38" t="s">
        <v>32</v>
      </c>
      <c r="F10" s="39">
        <v>1</v>
      </c>
      <c r="G10" s="39">
        <v>1</v>
      </c>
      <c r="H10" s="39">
        <v>1</v>
      </c>
      <c r="I10" s="39">
        <v>1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29"/>
      <c r="S10" s="1" t="s">
        <v>6</v>
      </c>
    </row>
    <row r="11" spans="1:19" ht="21.75" thickBot="1" x14ac:dyDescent="0.45">
      <c r="B11" s="49"/>
      <c r="C11" s="35" t="s">
        <v>44</v>
      </c>
      <c r="D11" s="37">
        <f>D8*D10*12</f>
        <v>178800</v>
      </c>
      <c r="E11" s="35" t="s">
        <v>45</v>
      </c>
      <c r="F11" s="40">
        <f>ROUNDDOWN(F9*F10/100,2)</f>
        <v>3967.48</v>
      </c>
      <c r="G11" s="40">
        <f t="shared" ref="G11:Q11" si="1">ROUNDDOWN(G9*G10/100,2)</f>
        <v>2530.44</v>
      </c>
      <c r="H11" s="40">
        <f t="shared" si="1"/>
        <v>1843.16</v>
      </c>
      <c r="I11" s="40">
        <f t="shared" si="1"/>
        <v>1766.1</v>
      </c>
      <c r="J11" s="40">
        <f t="shared" si="1"/>
        <v>1698.82</v>
      </c>
      <c r="K11" s="40">
        <f t="shared" si="1"/>
        <v>1564.26</v>
      </c>
      <c r="L11" s="40">
        <f t="shared" si="1"/>
        <v>1546.38</v>
      </c>
      <c r="M11" s="40">
        <f t="shared" si="1"/>
        <v>2483.58</v>
      </c>
      <c r="N11" s="40">
        <f t="shared" si="1"/>
        <v>3889.38</v>
      </c>
      <c r="O11" s="40">
        <f t="shared" si="1"/>
        <v>5500.14</v>
      </c>
      <c r="P11" s="40">
        <f t="shared" si="1"/>
        <v>7367.16</v>
      </c>
      <c r="Q11" s="40">
        <f t="shared" si="1"/>
        <v>5668.34</v>
      </c>
      <c r="R11" s="16">
        <f>SUM(F11:Q11)</f>
        <v>39825.240000000005</v>
      </c>
      <c r="S11" s="17">
        <f>D9-D11+R9-R11</f>
        <v>6288286.5599999996</v>
      </c>
    </row>
    <row r="12" spans="1:19" ht="21.75" thickBot="1" x14ac:dyDescent="0.45">
      <c r="B12" s="48" t="s">
        <v>49</v>
      </c>
      <c r="C12" s="18" t="s">
        <v>2</v>
      </c>
      <c r="D12" s="10">
        <v>1661</v>
      </c>
      <c r="E12" s="3" t="s">
        <v>4</v>
      </c>
      <c r="F12" s="12">
        <v>15.62</v>
      </c>
      <c r="G12" s="12">
        <v>15.62</v>
      </c>
      <c r="H12" s="12">
        <v>15.62</v>
      </c>
      <c r="I12" s="12">
        <v>16.82</v>
      </c>
      <c r="J12" s="12">
        <v>16.82</v>
      </c>
      <c r="K12" s="12">
        <v>16.82</v>
      </c>
      <c r="L12" s="12">
        <v>15.62</v>
      </c>
      <c r="M12" s="12">
        <v>15.62</v>
      </c>
      <c r="N12" s="12">
        <v>15.62</v>
      </c>
      <c r="O12" s="12">
        <v>16.82</v>
      </c>
      <c r="P12" s="12">
        <v>16.82</v>
      </c>
      <c r="Q12" s="12">
        <v>16.82</v>
      </c>
      <c r="R12" s="4"/>
    </row>
    <row r="13" spans="1:19" ht="21" x14ac:dyDescent="0.4">
      <c r="B13" s="49"/>
      <c r="C13" s="5" t="s">
        <v>21</v>
      </c>
      <c r="D13" s="6">
        <v>61</v>
      </c>
      <c r="E13" s="7" t="s">
        <v>5</v>
      </c>
      <c r="F13" s="26">
        <v>14600</v>
      </c>
      <c r="G13" s="26">
        <v>11600</v>
      </c>
      <c r="H13" s="26">
        <v>9400</v>
      </c>
      <c r="I13" s="26">
        <v>8800</v>
      </c>
      <c r="J13" s="26">
        <v>8500</v>
      </c>
      <c r="K13" s="26">
        <v>8100</v>
      </c>
      <c r="L13" s="26">
        <v>9200</v>
      </c>
      <c r="M13" s="26">
        <v>12900</v>
      </c>
      <c r="N13" s="26">
        <v>15200</v>
      </c>
      <c r="O13" s="26">
        <v>16300</v>
      </c>
      <c r="P13" s="26">
        <v>18900</v>
      </c>
      <c r="Q13" s="26">
        <v>16400</v>
      </c>
      <c r="R13" s="8">
        <f>SUM(F13:Q13)</f>
        <v>149900</v>
      </c>
    </row>
    <row r="14" spans="1:19" ht="21.75" thickBot="1" x14ac:dyDescent="0.45">
      <c r="B14" s="49"/>
      <c r="C14" s="18" t="s">
        <v>20</v>
      </c>
      <c r="D14" s="27">
        <f>D12*D13*0.85*12</f>
        <v>1033474.2</v>
      </c>
      <c r="E14" s="3" t="s">
        <v>23</v>
      </c>
      <c r="F14" s="28">
        <f>F12*F13</f>
        <v>228052</v>
      </c>
      <c r="G14" s="28">
        <f t="shared" ref="G14:P14" si="2">G12*G13</f>
        <v>181192</v>
      </c>
      <c r="H14" s="28">
        <f t="shared" si="2"/>
        <v>146828</v>
      </c>
      <c r="I14" s="28">
        <f t="shared" si="2"/>
        <v>148016</v>
      </c>
      <c r="J14" s="28">
        <f t="shared" si="2"/>
        <v>142970</v>
      </c>
      <c r="K14" s="28">
        <f t="shared" si="2"/>
        <v>136242</v>
      </c>
      <c r="L14" s="28">
        <f t="shared" si="2"/>
        <v>143704</v>
      </c>
      <c r="M14" s="28">
        <f t="shared" si="2"/>
        <v>201498</v>
      </c>
      <c r="N14" s="28">
        <f t="shared" si="2"/>
        <v>237424</v>
      </c>
      <c r="O14" s="28">
        <f t="shared" si="2"/>
        <v>274166</v>
      </c>
      <c r="P14" s="28">
        <f t="shared" si="2"/>
        <v>317898</v>
      </c>
      <c r="Q14" s="28">
        <f>Q12*Q13</f>
        <v>275848</v>
      </c>
      <c r="R14" s="20">
        <f>SUM(F14:Q14)</f>
        <v>2433838</v>
      </c>
    </row>
    <row r="15" spans="1:19" ht="11.25" thickBot="1" x14ac:dyDescent="0.45">
      <c r="B15" s="49"/>
      <c r="C15" s="34" t="s">
        <v>46</v>
      </c>
      <c r="D15" s="36">
        <v>50</v>
      </c>
      <c r="E15" s="38" t="s">
        <v>34</v>
      </c>
      <c r="F15" s="39">
        <v>50</v>
      </c>
      <c r="G15" s="39">
        <v>50</v>
      </c>
      <c r="H15" s="39">
        <v>50</v>
      </c>
      <c r="I15" s="39">
        <v>50</v>
      </c>
      <c r="J15" s="39">
        <v>50</v>
      </c>
      <c r="K15" s="39">
        <v>50</v>
      </c>
      <c r="L15" s="39">
        <v>50</v>
      </c>
      <c r="M15" s="39">
        <v>50</v>
      </c>
      <c r="N15" s="39">
        <v>50</v>
      </c>
      <c r="O15" s="39">
        <v>50</v>
      </c>
      <c r="P15" s="39">
        <v>50</v>
      </c>
      <c r="Q15" s="39">
        <v>50</v>
      </c>
      <c r="R15" s="29"/>
      <c r="S15" s="1" t="s">
        <v>6</v>
      </c>
    </row>
    <row r="16" spans="1:19" ht="21.75" thickBot="1" x14ac:dyDescent="0.45">
      <c r="B16" s="49"/>
      <c r="C16" s="35" t="s">
        <v>33</v>
      </c>
      <c r="D16" s="37">
        <f>D15*12</f>
        <v>600</v>
      </c>
      <c r="E16" s="35" t="s">
        <v>35</v>
      </c>
      <c r="F16" s="40">
        <f>F15</f>
        <v>50</v>
      </c>
      <c r="G16" s="40">
        <f t="shared" ref="G16:Q16" si="3">G15</f>
        <v>50</v>
      </c>
      <c r="H16" s="40">
        <f t="shared" si="3"/>
        <v>50</v>
      </c>
      <c r="I16" s="40">
        <f t="shared" si="3"/>
        <v>50</v>
      </c>
      <c r="J16" s="40">
        <f t="shared" si="3"/>
        <v>50</v>
      </c>
      <c r="K16" s="40">
        <f t="shared" si="3"/>
        <v>50</v>
      </c>
      <c r="L16" s="40">
        <f t="shared" si="3"/>
        <v>50</v>
      </c>
      <c r="M16" s="40">
        <f t="shared" si="3"/>
        <v>50</v>
      </c>
      <c r="N16" s="40">
        <f t="shared" si="3"/>
        <v>50</v>
      </c>
      <c r="O16" s="40">
        <f t="shared" si="3"/>
        <v>50</v>
      </c>
      <c r="P16" s="40">
        <f t="shared" si="3"/>
        <v>50</v>
      </c>
      <c r="Q16" s="40">
        <f t="shared" si="3"/>
        <v>50</v>
      </c>
      <c r="R16" s="16">
        <f>SUM(F16:Q16)</f>
        <v>600</v>
      </c>
      <c r="S16" s="47">
        <f>D14-D16+R14-R16</f>
        <v>3466112.2</v>
      </c>
    </row>
    <row r="17" spans="2:19" ht="21.75" thickBot="1" x14ac:dyDescent="0.45">
      <c r="B17" s="48" t="s">
        <v>50</v>
      </c>
      <c r="C17" s="18" t="s">
        <v>2</v>
      </c>
      <c r="D17" s="10">
        <v>1661</v>
      </c>
      <c r="E17" s="3" t="s">
        <v>4</v>
      </c>
      <c r="F17" s="12">
        <v>15.62</v>
      </c>
      <c r="G17" s="12">
        <v>15.62</v>
      </c>
      <c r="H17" s="12">
        <v>15.62</v>
      </c>
      <c r="I17" s="12">
        <v>16.82</v>
      </c>
      <c r="J17" s="12">
        <v>16.82</v>
      </c>
      <c r="K17" s="12">
        <v>16.82</v>
      </c>
      <c r="L17" s="12">
        <v>15.62</v>
      </c>
      <c r="M17" s="12">
        <v>15.62</v>
      </c>
      <c r="N17" s="12">
        <v>15.62</v>
      </c>
      <c r="O17" s="12">
        <v>16.82</v>
      </c>
      <c r="P17" s="12">
        <v>16.82</v>
      </c>
      <c r="Q17" s="12">
        <v>16.82</v>
      </c>
      <c r="R17" s="4"/>
    </row>
    <row r="18" spans="2:19" ht="21" x14ac:dyDescent="0.4">
      <c r="B18" s="49"/>
      <c r="C18" s="5" t="s">
        <v>21</v>
      </c>
      <c r="D18" s="6">
        <v>32</v>
      </c>
      <c r="E18" s="7" t="s">
        <v>5</v>
      </c>
      <c r="F18" s="25">
        <v>5500</v>
      </c>
      <c r="G18" s="25">
        <v>4800</v>
      </c>
      <c r="H18" s="25">
        <v>5500</v>
      </c>
      <c r="I18" s="25">
        <v>6100</v>
      </c>
      <c r="J18" s="25">
        <v>5500</v>
      </c>
      <c r="K18" s="25">
        <v>6300</v>
      </c>
      <c r="L18" s="25">
        <v>6300</v>
      </c>
      <c r="M18" s="25">
        <v>7100</v>
      </c>
      <c r="N18" s="25">
        <v>6900</v>
      </c>
      <c r="O18" s="25">
        <v>7200</v>
      </c>
      <c r="P18" s="25">
        <v>8100</v>
      </c>
      <c r="Q18" s="25">
        <v>6900</v>
      </c>
      <c r="R18" s="8">
        <f>SUM(F18:Q18)</f>
        <v>76200</v>
      </c>
    </row>
    <row r="19" spans="2:19" ht="21.75" thickBot="1" x14ac:dyDescent="0.45">
      <c r="B19" s="49"/>
      <c r="C19" s="18" t="s">
        <v>20</v>
      </c>
      <c r="D19" s="27">
        <f>D17*D18*0.85*12</f>
        <v>542150.39999999991</v>
      </c>
      <c r="E19" s="3" t="s">
        <v>23</v>
      </c>
      <c r="F19" s="28">
        <f>F17*F18</f>
        <v>85910</v>
      </c>
      <c r="G19" s="28">
        <f t="shared" ref="G19:P19" si="4">G17*G18</f>
        <v>74976</v>
      </c>
      <c r="H19" s="28">
        <f t="shared" si="4"/>
        <v>85910</v>
      </c>
      <c r="I19" s="28">
        <f t="shared" si="4"/>
        <v>102602</v>
      </c>
      <c r="J19" s="28">
        <f t="shared" si="4"/>
        <v>92510</v>
      </c>
      <c r="K19" s="28">
        <f t="shared" si="4"/>
        <v>105966</v>
      </c>
      <c r="L19" s="28">
        <f t="shared" si="4"/>
        <v>98406</v>
      </c>
      <c r="M19" s="28">
        <f t="shared" si="4"/>
        <v>110902</v>
      </c>
      <c r="N19" s="28">
        <f t="shared" si="4"/>
        <v>107778</v>
      </c>
      <c r="O19" s="28">
        <f t="shared" si="4"/>
        <v>121104</v>
      </c>
      <c r="P19" s="28">
        <f t="shared" si="4"/>
        <v>136242</v>
      </c>
      <c r="Q19" s="28">
        <f>Q17*Q18</f>
        <v>116058</v>
      </c>
      <c r="R19" s="19">
        <f>SUM(F19:Q19)</f>
        <v>1238364</v>
      </c>
    </row>
    <row r="20" spans="2:19" ht="11.25" thickBot="1" x14ac:dyDescent="0.45">
      <c r="B20" s="49"/>
      <c r="C20" s="9" t="s">
        <v>22</v>
      </c>
      <c r="D20" s="10"/>
      <c r="E20" s="11" t="s">
        <v>26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29"/>
      <c r="S20" s="1" t="s">
        <v>6</v>
      </c>
    </row>
    <row r="21" spans="2:19" ht="21.75" thickBot="1" x14ac:dyDescent="0.45">
      <c r="B21" s="49"/>
      <c r="C21" s="7" t="s">
        <v>28</v>
      </c>
      <c r="D21" s="14">
        <f>D20*12</f>
        <v>0</v>
      </c>
      <c r="E21" s="7" t="s">
        <v>29</v>
      </c>
      <c r="F21" s="15">
        <f>F20</f>
        <v>0</v>
      </c>
      <c r="G21" s="15">
        <f t="shared" ref="G21:Q21" si="5">G20</f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6">
        <f>SUM(F21:Q21)</f>
        <v>0</v>
      </c>
      <c r="S21" s="47">
        <f>D19-D21+R19-R21</f>
        <v>1780514.4</v>
      </c>
    </row>
    <row r="22" spans="2:19" ht="21.75" thickBot="1" x14ac:dyDescent="0.45">
      <c r="B22" s="48" t="s">
        <v>47</v>
      </c>
      <c r="C22" s="18" t="s">
        <v>2</v>
      </c>
      <c r="D22" s="10">
        <v>1661</v>
      </c>
      <c r="E22" s="3" t="s">
        <v>4</v>
      </c>
      <c r="F22" s="12">
        <v>15.62</v>
      </c>
      <c r="G22" s="12">
        <v>15.62</v>
      </c>
      <c r="H22" s="12">
        <v>15.62</v>
      </c>
      <c r="I22" s="12">
        <v>16.82</v>
      </c>
      <c r="J22" s="12">
        <v>16.82</v>
      </c>
      <c r="K22" s="12">
        <v>16.82</v>
      </c>
      <c r="L22" s="12">
        <v>15.62</v>
      </c>
      <c r="M22" s="12">
        <v>15.62</v>
      </c>
      <c r="N22" s="12">
        <v>15.62</v>
      </c>
      <c r="O22" s="12">
        <v>16.82</v>
      </c>
      <c r="P22" s="12">
        <v>16.82</v>
      </c>
      <c r="Q22" s="12">
        <v>16.82</v>
      </c>
      <c r="R22" s="4"/>
    </row>
    <row r="23" spans="2:19" ht="21" x14ac:dyDescent="0.4">
      <c r="B23" s="49"/>
      <c r="C23" s="5" t="s">
        <v>21</v>
      </c>
      <c r="D23" s="6">
        <v>60</v>
      </c>
      <c r="E23" s="7" t="s">
        <v>5</v>
      </c>
      <c r="F23" s="26">
        <v>12600</v>
      </c>
      <c r="G23" s="26">
        <v>10200</v>
      </c>
      <c r="H23" s="26">
        <v>7800</v>
      </c>
      <c r="I23" s="26">
        <v>6200</v>
      </c>
      <c r="J23" s="26">
        <v>6400</v>
      </c>
      <c r="K23" s="26">
        <v>6200</v>
      </c>
      <c r="L23" s="26">
        <v>6400</v>
      </c>
      <c r="M23" s="26">
        <v>8900</v>
      </c>
      <c r="N23" s="26">
        <v>10000</v>
      </c>
      <c r="O23" s="26">
        <v>12100</v>
      </c>
      <c r="P23" s="26">
        <v>19400</v>
      </c>
      <c r="Q23" s="26">
        <v>15600</v>
      </c>
      <c r="R23" s="8">
        <f>SUM(F23:Q23)</f>
        <v>121800</v>
      </c>
    </row>
    <row r="24" spans="2:19" ht="21.75" thickBot="1" x14ac:dyDescent="0.45">
      <c r="B24" s="49"/>
      <c r="C24" s="18" t="s">
        <v>20</v>
      </c>
      <c r="D24" s="27">
        <f>D22*D23*0.85*12</f>
        <v>1016532</v>
      </c>
      <c r="E24" s="3" t="s">
        <v>23</v>
      </c>
      <c r="F24" s="28">
        <f>F22*F23</f>
        <v>196812</v>
      </c>
      <c r="G24" s="28">
        <f t="shared" ref="G24:P24" si="6">G22*G23</f>
        <v>159324</v>
      </c>
      <c r="H24" s="28">
        <f t="shared" si="6"/>
        <v>121836</v>
      </c>
      <c r="I24" s="28">
        <f t="shared" si="6"/>
        <v>104284</v>
      </c>
      <c r="J24" s="28">
        <f t="shared" si="6"/>
        <v>107648</v>
      </c>
      <c r="K24" s="28">
        <f t="shared" si="6"/>
        <v>104284</v>
      </c>
      <c r="L24" s="28">
        <f t="shared" si="6"/>
        <v>99968</v>
      </c>
      <c r="M24" s="28">
        <f t="shared" si="6"/>
        <v>139018</v>
      </c>
      <c r="N24" s="28">
        <f t="shared" si="6"/>
        <v>156200</v>
      </c>
      <c r="O24" s="28">
        <f t="shared" si="6"/>
        <v>203522</v>
      </c>
      <c r="P24" s="28">
        <f t="shared" si="6"/>
        <v>326308</v>
      </c>
      <c r="Q24" s="28">
        <f>Q22*Q23</f>
        <v>262392</v>
      </c>
      <c r="R24" s="19">
        <f>SUM(F24:Q24)</f>
        <v>1981596</v>
      </c>
    </row>
    <row r="25" spans="2:19" ht="11.25" thickBot="1" x14ac:dyDescent="0.45">
      <c r="B25" s="49"/>
      <c r="C25" s="9" t="s">
        <v>22</v>
      </c>
      <c r="D25" s="10"/>
      <c r="E25" s="11" t="s">
        <v>26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9"/>
      <c r="S25" s="1" t="s">
        <v>6</v>
      </c>
    </row>
    <row r="26" spans="2:19" ht="21.75" thickBot="1" x14ac:dyDescent="0.45">
      <c r="B26" s="49"/>
      <c r="C26" s="7" t="s">
        <v>28</v>
      </c>
      <c r="D26" s="14">
        <f>D25*12</f>
        <v>0</v>
      </c>
      <c r="E26" s="7" t="s">
        <v>29</v>
      </c>
      <c r="F26" s="15">
        <f>F25</f>
        <v>0</v>
      </c>
      <c r="G26" s="15">
        <f t="shared" ref="G26:Q26" si="7">G25</f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15">
        <f t="shared" si="7"/>
        <v>0</v>
      </c>
      <c r="N26" s="15">
        <f t="shared" si="7"/>
        <v>0</v>
      </c>
      <c r="O26" s="15">
        <f t="shared" si="7"/>
        <v>0</v>
      </c>
      <c r="P26" s="15">
        <f t="shared" si="7"/>
        <v>0</v>
      </c>
      <c r="Q26" s="15">
        <f t="shared" si="7"/>
        <v>0</v>
      </c>
      <c r="R26" s="16">
        <f>SUM(F26:Q26)</f>
        <v>0</v>
      </c>
      <c r="S26" s="17">
        <f>D24-D26+R24-R26</f>
        <v>2998128</v>
      </c>
    </row>
    <row r="27" spans="2:19" ht="21.75" thickBot="1" x14ac:dyDescent="0.45">
      <c r="B27" s="48" t="s">
        <v>51</v>
      </c>
      <c r="C27" s="18" t="s">
        <v>2</v>
      </c>
      <c r="D27" s="10">
        <v>1661</v>
      </c>
      <c r="E27" s="3" t="s">
        <v>4</v>
      </c>
      <c r="F27" s="12">
        <v>15.62</v>
      </c>
      <c r="G27" s="12">
        <v>15.62</v>
      </c>
      <c r="H27" s="12">
        <v>15.62</v>
      </c>
      <c r="I27" s="12">
        <v>16.82</v>
      </c>
      <c r="J27" s="12">
        <v>16.82</v>
      </c>
      <c r="K27" s="12">
        <v>16.82</v>
      </c>
      <c r="L27" s="12">
        <v>15.62</v>
      </c>
      <c r="M27" s="12">
        <v>15.62</v>
      </c>
      <c r="N27" s="12">
        <v>15.62</v>
      </c>
      <c r="O27" s="12">
        <v>16.82</v>
      </c>
      <c r="P27" s="12">
        <v>16.82</v>
      </c>
      <c r="Q27" s="12">
        <v>16.82</v>
      </c>
      <c r="R27" s="4"/>
    </row>
    <row r="28" spans="2:19" ht="21" x14ac:dyDescent="0.4">
      <c r="B28" s="49"/>
      <c r="C28" s="5" t="s">
        <v>21</v>
      </c>
      <c r="D28" s="6">
        <v>22</v>
      </c>
      <c r="E28" s="7" t="s">
        <v>5</v>
      </c>
      <c r="F28" s="26">
        <v>4900</v>
      </c>
      <c r="G28" s="26">
        <v>3300</v>
      </c>
      <c r="H28" s="26">
        <v>2900</v>
      </c>
      <c r="I28" s="26">
        <v>2600</v>
      </c>
      <c r="J28" s="26">
        <v>2600</v>
      </c>
      <c r="K28" s="26">
        <v>2300</v>
      </c>
      <c r="L28" s="26">
        <v>2700</v>
      </c>
      <c r="M28" s="26">
        <v>3100</v>
      </c>
      <c r="N28" s="26">
        <v>4500</v>
      </c>
      <c r="O28" s="26">
        <v>5700</v>
      </c>
      <c r="P28" s="26">
        <v>6300</v>
      </c>
      <c r="Q28" s="26">
        <v>5800</v>
      </c>
      <c r="R28" s="8">
        <f>SUM(F28:Q28)</f>
        <v>46700</v>
      </c>
    </row>
    <row r="29" spans="2:19" ht="21.75" thickBot="1" x14ac:dyDescent="0.45">
      <c r="B29" s="49"/>
      <c r="C29" s="18" t="s">
        <v>20</v>
      </c>
      <c r="D29" s="27">
        <f>D27*D28*0.85*12</f>
        <v>372728.4</v>
      </c>
      <c r="E29" s="3" t="s">
        <v>23</v>
      </c>
      <c r="F29" s="28">
        <f>F27*F28</f>
        <v>76538</v>
      </c>
      <c r="G29" s="28">
        <f t="shared" ref="G29:P29" si="8">G27*G28</f>
        <v>51546</v>
      </c>
      <c r="H29" s="28">
        <f t="shared" si="8"/>
        <v>45298</v>
      </c>
      <c r="I29" s="28">
        <f t="shared" si="8"/>
        <v>43732</v>
      </c>
      <c r="J29" s="28">
        <f t="shared" si="8"/>
        <v>43732</v>
      </c>
      <c r="K29" s="28">
        <f t="shared" si="8"/>
        <v>38686</v>
      </c>
      <c r="L29" s="28">
        <f t="shared" si="8"/>
        <v>42174</v>
      </c>
      <c r="M29" s="28">
        <f t="shared" si="8"/>
        <v>48422</v>
      </c>
      <c r="N29" s="28">
        <f t="shared" si="8"/>
        <v>70290</v>
      </c>
      <c r="O29" s="28">
        <f t="shared" si="8"/>
        <v>95874</v>
      </c>
      <c r="P29" s="28">
        <f t="shared" si="8"/>
        <v>105966</v>
      </c>
      <c r="Q29" s="28">
        <f>Q27*Q28</f>
        <v>97556</v>
      </c>
      <c r="R29" s="19">
        <f>SUM(F29:Q29)</f>
        <v>759814</v>
      </c>
    </row>
    <row r="30" spans="2:19" ht="11.25" thickBot="1" x14ac:dyDescent="0.45">
      <c r="B30" s="49"/>
      <c r="C30" s="9" t="s">
        <v>22</v>
      </c>
      <c r="D30" s="10"/>
      <c r="E30" s="11" t="s">
        <v>26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29"/>
      <c r="S30" s="1" t="s">
        <v>6</v>
      </c>
    </row>
    <row r="31" spans="2:19" ht="21.75" thickBot="1" x14ac:dyDescent="0.45">
      <c r="B31" s="49"/>
      <c r="C31" s="7" t="s">
        <v>28</v>
      </c>
      <c r="D31" s="14">
        <f>D30*12</f>
        <v>0</v>
      </c>
      <c r="E31" s="7" t="s">
        <v>29</v>
      </c>
      <c r="F31" s="15">
        <f>F30</f>
        <v>0</v>
      </c>
      <c r="G31" s="15">
        <f t="shared" ref="G31:Q31" si="9">G30</f>
        <v>0</v>
      </c>
      <c r="H31" s="15">
        <f t="shared" si="9"/>
        <v>0</v>
      </c>
      <c r="I31" s="15">
        <f t="shared" si="9"/>
        <v>0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9"/>
        <v>0</v>
      </c>
      <c r="P31" s="15">
        <f t="shared" si="9"/>
        <v>0</v>
      </c>
      <c r="Q31" s="15">
        <f t="shared" si="9"/>
        <v>0</v>
      </c>
      <c r="R31" s="16">
        <f>SUM(F31:Q31)</f>
        <v>0</v>
      </c>
      <c r="S31" s="47">
        <f>D29-D31+R29-R31</f>
        <v>1132542.3999999999</v>
      </c>
    </row>
    <row r="32" spans="2:19" ht="21.75" thickBot="1" x14ac:dyDescent="0.45">
      <c r="B32" s="48" t="s">
        <v>52</v>
      </c>
      <c r="C32" s="18" t="s">
        <v>2</v>
      </c>
      <c r="D32" s="10">
        <v>1661</v>
      </c>
      <c r="E32" s="3" t="s">
        <v>4</v>
      </c>
      <c r="F32" s="12">
        <v>15.62</v>
      </c>
      <c r="G32" s="12">
        <v>15.62</v>
      </c>
      <c r="H32" s="12">
        <v>15.62</v>
      </c>
      <c r="I32" s="12">
        <v>16.82</v>
      </c>
      <c r="J32" s="12">
        <v>16.82</v>
      </c>
      <c r="K32" s="12">
        <v>16.82</v>
      </c>
      <c r="L32" s="12">
        <v>15.62</v>
      </c>
      <c r="M32" s="12">
        <v>15.62</v>
      </c>
      <c r="N32" s="12">
        <v>15.62</v>
      </c>
      <c r="O32" s="12">
        <v>16.82</v>
      </c>
      <c r="P32" s="12">
        <v>16.82</v>
      </c>
      <c r="Q32" s="12">
        <v>16.82</v>
      </c>
      <c r="R32" s="4"/>
    </row>
    <row r="33" spans="2:19" ht="21" x14ac:dyDescent="0.4">
      <c r="B33" s="49"/>
      <c r="C33" s="5" t="s">
        <v>21</v>
      </c>
      <c r="D33" s="33">
        <v>26</v>
      </c>
      <c r="E33" s="7" t="s">
        <v>5</v>
      </c>
      <c r="F33" s="26">
        <v>6400</v>
      </c>
      <c r="G33" s="26">
        <v>4200</v>
      </c>
      <c r="H33" s="26">
        <v>3400</v>
      </c>
      <c r="I33" s="26">
        <v>2800</v>
      </c>
      <c r="J33" s="26">
        <v>3100</v>
      </c>
      <c r="K33" s="26">
        <v>2800</v>
      </c>
      <c r="L33" s="26">
        <v>2600</v>
      </c>
      <c r="M33" s="26">
        <v>4300</v>
      </c>
      <c r="N33" s="26">
        <v>4700</v>
      </c>
      <c r="O33" s="26">
        <v>5600</v>
      </c>
      <c r="P33" s="26">
        <v>7200</v>
      </c>
      <c r="Q33" s="26">
        <v>6800</v>
      </c>
      <c r="R33" s="8">
        <f>SUM(F33:Q33)</f>
        <v>53900</v>
      </c>
    </row>
    <row r="34" spans="2:19" ht="21.75" thickBot="1" x14ac:dyDescent="0.45">
      <c r="B34" s="49"/>
      <c r="C34" s="18" t="s">
        <v>20</v>
      </c>
      <c r="D34" s="31">
        <f>D32*D33*0.85*12</f>
        <v>440497.19999999995</v>
      </c>
      <c r="E34" s="32" t="s">
        <v>23</v>
      </c>
      <c r="F34" s="28">
        <f>F32*F33</f>
        <v>99968</v>
      </c>
      <c r="G34" s="28">
        <f t="shared" ref="G34:P34" si="10">G32*G33</f>
        <v>65604</v>
      </c>
      <c r="H34" s="28">
        <f t="shared" si="10"/>
        <v>53108</v>
      </c>
      <c r="I34" s="28">
        <f t="shared" si="10"/>
        <v>47096</v>
      </c>
      <c r="J34" s="28">
        <f t="shared" si="10"/>
        <v>52142</v>
      </c>
      <c r="K34" s="28">
        <f t="shared" si="10"/>
        <v>47096</v>
      </c>
      <c r="L34" s="28">
        <f t="shared" si="10"/>
        <v>40612</v>
      </c>
      <c r="M34" s="28">
        <f t="shared" si="10"/>
        <v>67166</v>
      </c>
      <c r="N34" s="28">
        <f t="shared" si="10"/>
        <v>73414</v>
      </c>
      <c r="O34" s="28">
        <f t="shared" si="10"/>
        <v>94192</v>
      </c>
      <c r="P34" s="28">
        <f t="shared" si="10"/>
        <v>121104</v>
      </c>
      <c r="Q34" s="28">
        <f>Q32*Q33</f>
        <v>114376</v>
      </c>
      <c r="R34" s="20">
        <f>SUM(F34:Q34)</f>
        <v>875878</v>
      </c>
    </row>
    <row r="35" spans="2:19" ht="11.25" thickBot="1" x14ac:dyDescent="0.45">
      <c r="B35" s="49"/>
      <c r="C35" s="9" t="s">
        <v>22</v>
      </c>
      <c r="D35" s="10"/>
      <c r="E35" s="11" t="s">
        <v>26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9"/>
      <c r="S35" s="1" t="s">
        <v>6</v>
      </c>
    </row>
    <row r="36" spans="2:19" ht="21.75" thickBot="1" x14ac:dyDescent="0.45">
      <c r="B36" s="49"/>
      <c r="C36" s="7" t="s">
        <v>28</v>
      </c>
      <c r="D36" s="14">
        <f>D35*12</f>
        <v>0</v>
      </c>
      <c r="E36" s="7" t="s">
        <v>29</v>
      </c>
      <c r="F36" s="15">
        <f>F35</f>
        <v>0</v>
      </c>
      <c r="G36" s="15">
        <f t="shared" ref="G36:Q36" si="11">G35</f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11"/>
        <v>0</v>
      </c>
      <c r="O36" s="15">
        <f t="shared" si="11"/>
        <v>0</v>
      </c>
      <c r="P36" s="15">
        <f t="shared" si="11"/>
        <v>0</v>
      </c>
      <c r="Q36" s="15">
        <f t="shared" si="11"/>
        <v>0</v>
      </c>
      <c r="R36" s="16">
        <f>SUM(F36:Q36)</f>
        <v>0</v>
      </c>
      <c r="S36" s="47">
        <f>D34-D36+R34-R36</f>
        <v>1316375.2</v>
      </c>
    </row>
    <row r="37" spans="2:19" ht="21.75" thickBot="1" x14ac:dyDescent="0.45">
      <c r="B37" s="48" t="s">
        <v>53</v>
      </c>
      <c r="C37" s="18" t="s">
        <v>2</v>
      </c>
      <c r="D37" s="10">
        <v>1661</v>
      </c>
      <c r="E37" s="3" t="s">
        <v>4</v>
      </c>
      <c r="F37" s="12">
        <v>15.62</v>
      </c>
      <c r="G37" s="12">
        <v>15.62</v>
      </c>
      <c r="H37" s="12">
        <v>15.62</v>
      </c>
      <c r="I37" s="12">
        <v>16.82</v>
      </c>
      <c r="J37" s="12">
        <v>16.82</v>
      </c>
      <c r="K37" s="12">
        <v>16.82</v>
      </c>
      <c r="L37" s="12">
        <v>15.62</v>
      </c>
      <c r="M37" s="12">
        <v>15.62</v>
      </c>
      <c r="N37" s="12">
        <v>15.62</v>
      </c>
      <c r="O37" s="12">
        <v>16.82</v>
      </c>
      <c r="P37" s="12">
        <v>16.82</v>
      </c>
      <c r="Q37" s="12">
        <v>16.82</v>
      </c>
      <c r="R37" s="4"/>
    </row>
    <row r="38" spans="2:19" ht="21" x14ac:dyDescent="0.4">
      <c r="B38" s="49"/>
      <c r="C38" s="5" t="s">
        <v>21</v>
      </c>
      <c r="D38" s="33">
        <v>136</v>
      </c>
      <c r="E38" s="7" t="s">
        <v>5</v>
      </c>
      <c r="F38" s="26">
        <v>19000</v>
      </c>
      <c r="G38" s="26">
        <v>18400</v>
      </c>
      <c r="H38" s="26">
        <v>20100</v>
      </c>
      <c r="I38" s="26">
        <v>20000</v>
      </c>
      <c r="J38" s="26">
        <v>17000</v>
      </c>
      <c r="K38" s="26">
        <v>21300</v>
      </c>
      <c r="L38" s="26">
        <v>19400</v>
      </c>
      <c r="M38" s="26">
        <v>20800</v>
      </c>
      <c r="N38" s="26">
        <v>22300</v>
      </c>
      <c r="O38" s="26">
        <v>22100</v>
      </c>
      <c r="P38" s="26">
        <v>31800</v>
      </c>
      <c r="Q38" s="26">
        <v>25400</v>
      </c>
      <c r="R38" s="8">
        <f>SUM(F38:Q38)</f>
        <v>257600</v>
      </c>
    </row>
    <row r="39" spans="2:19" ht="21.75" thickBot="1" x14ac:dyDescent="0.45">
      <c r="B39" s="49"/>
      <c r="C39" s="18" t="s">
        <v>20</v>
      </c>
      <c r="D39" s="31">
        <f>D37*D38*0.85*12</f>
        <v>2304139.2000000002</v>
      </c>
      <c r="E39" s="32" t="s">
        <v>23</v>
      </c>
      <c r="F39" s="28">
        <f>F37*F38</f>
        <v>296780</v>
      </c>
      <c r="G39" s="28">
        <f t="shared" ref="G39:P39" si="12">G37*G38</f>
        <v>287408</v>
      </c>
      <c r="H39" s="28">
        <f t="shared" si="12"/>
        <v>313962</v>
      </c>
      <c r="I39" s="28">
        <f t="shared" si="12"/>
        <v>336400</v>
      </c>
      <c r="J39" s="28">
        <f t="shared" si="12"/>
        <v>285940</v>
      </c>
      <c r="K39" s="28">
        <f t="shared" si="12"/>
        <v>358266</v>
      </c>
      <c r="L39" s="28">
        <f t="shared" si="12"/>
        <v>303028</v>
      </c>
      <c r="M39" s="28">
        <f t="shared" si="12"/>
        <v>324896</v>
      </c>
      <c r="N39" s="28">
        <f t="shared" si="12"/>
        <v>348326</v>
      </c>
      <c r="O39" s="28">
        <f t="shared" si="12"/>
        <v>371722</v>
      </c>
      <c r="P39" s="28">
        <f t="shared" si="12"/>
        <v>534876</v>
      </c>
      <c r="Q39" s="28">
        <f>Q37*Q38</f>
        <v>427228</v>
      </c>
      <c r="R39" s="20">
        <f>SUM(F39:Q39)</f>
        <v>4188832</v>
      </c>
    </row>
    <row r="40" spans="2:19" ht="11.25" thickBot="1" x14ac:dyDescent="0.45">
      <c r="B40" s="49"/>
      <c r="C40" s="9" t="s">
        <v>22</v>
      </c>
      <c r="D40" s="10"/>
      <c r="E40" s="11" t="s">
        <v>26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9"/>
      <c r="S40" s="1" t="s">
        <v>6</v>
      </c>
    </row>
    <row r="41" spans="2:19" ht="21" x14ac:dyDescent="0.4">
      <c r="B41" s="49"/>
      <c r="C41" s="7" t="s">
        <v>28</v>
      </c>
      <c r="D41" s="20">
        <f>D40*12</f>
        <v>0</v>
      </c>
      <c r="E41" s="7" t="s">
        <v>29</v>
      </c>
      <c r="F41" s="30">
        <f>F40</f>
        <v>0</v>
      </c>
      <c r="G41" s="30">
        <f t="shared" ref="G41:Q41" si="13">G40</f>
        <v>0</v>
      </c>
      <c r="H41" s="30">
        <f t="shared" si="13"/>
        <v>0</v>
      </c>
      <c r="I41" s="30">
        <f t="shared" si="13"/>
        <v>0</v>
      </c>
      <c r="J41" s="30">
        <f t="shared" si="13"/>
        <v>0</v>
      </c>
      <c r="K41" s="30">
        <f t="shared" si="13"/>
        <v>0</v>
      </c>
      <c r="L41" s="30">
        <f t="shared" si="13"/>
        <v>0</v>
      </c>
      <c r="M41" s="30">
        <f t="shared" si="13"/>
        <v>0</v>
      </c>
      <c r="N41" s="30">
        <f t="shared" si="13"/>
        <v>0</v>
      </c>
      <c r="O41" s="30">
        <f t="shared" si="13"/>
        <v>0</v>
      </c>
      <c r="P41" s="30">
        <f t="shared" si="13"/>
        <v>0</v>
      </c>
      <c r="Q41" s="30">
        <f t="shared" si="13"/>
        <v>0</v>
      </c>
      <c r="R41" s="16">
        <f>SUM(F41:Q41)</f>
        <v>0</v>
      </c>
      <c r="S41" s="47">
        <f>D39-D41+R39-R41</f>
        <v>6492971.2000000002</v>
      </c>
    </row>
    <row r="43" spans="2:19" ht="18.75" customHeight="1" x14ac:dyDescent="0.4">
      <c r="C43" s="13" t="s">
        <v>8</v>
      </c>
      <c r="D43" s="55">
        <f>S11+S16+S21+S26+S31+S36+S41</f>
        <v>23474929.960000001</v>
      </c>
      <c r="E43" s="56"/>
      <c r="F43" s="13" t="s">
        <v>9</v>
      </c>
      <c r="G43" s="57">
        <f>ROUNDDOWN(D43,0)</f>
        <v>23474929</v>
      </c>
      <c r="H43" s="57"/>
      <c r="I43" s="1" t="s">
        <v>10</v>
      </c>
      <c r="J43" s="13" t="s">
        <v>11</v>
      </c>
      <c r="K43" s="58">
        <f>ROUNDDOWN(G43*10/110,0)</f>
        <v>2134084</v>
      </c>
      <c r="L43" s="58"/>
      <c r="M43" s="1" t="s">
        <v>10</v>
      </c>
      <c r="O43" s="22" t="s">
        <v>12</v>
      </c>
      <c r="P43" s="54">
        <f>G43-K43</f>
        <v>21340845</v>
      </c>
      <c r="Q43" s="54"/>
      <c r="R43" s="54"/>
      <c r="S43" s="23" t="s">
        <v>10</v>
      </c>
    </row>
    <row r="44" spans="2:19" x14ac:dyDescent="0.4">
      <c r="G44" s="1" t="s">
        <v>62</v>
      </c>
      <c r="K44" s="1" t="s">
        <v>13</v>
      </c>
      <c r="P44" s="1" t="s">
        <v>14</v>
      </c>
      <c r="R44" s="21" t="s">
        <v>15</v>
      </c>
    </row>
    <row r="46" spans="2:19" x14ac:dyDescent="0.4">
      <c r="B46" s="1" t="s">
        <v>16</v>
      </c>
    </row>
    <row r="47" spans="2:19" x14ac:dyDescent="0.4">
      <c r="B47" s="43" t="s">
        <v>55</v>
      </c>
    </row>
    <row r="48" spans="2:19" x14ac:dyDescent="0.4">
      <c r="B48" s="1" t="s">
        <v>17</v>
      </c>
    </row>
    <row r="49" spans="2:2" x14ac:dyDescent="0.4">
      <c r="B49" s="1" t="s">
        <v>19</v>
      </c>
    </row>
    <row r="50" spans="2:2" x14ac:dyDescent="0.4">
      <c r="B50" s="1" t="s">
        <v>18</v>
      </c>
    </row>
  </sheetData>
  <mergeCells count="15">
    <mergeCell ref="B12:B16"/>
    <mergeCell ref="A2:S2"/>
    <mergeCell ref="B5:B6"/>
    <mergeCell ref="C5:D5"/>
    <mergeCell ref="E5:R5"/>
    <mergeCell ref="B7:B11"/>
    <mergeCell ref="P43:R43"/>
    <mergeCell ref="B17:B21"/>
    <mergeCell ref="B32:B36"/>
    <mergeCell ref="B37:B41"/>
    <mergeCell ref="D43:E43"/>
    <mergeCell ref="G43:H43"/>
    <mergeCell ref="K43:L43"/>
    <mergeCell ref="B27:B31"/>
    <mergeCell ref="B22:B26"/>
  </mergeCells>
  <phoneticPr fontId="1"/>
  <printOptions horizontalCentered="1"/>
  <pageMargins left="0.43307086614173229" right="0.43307086614173229" top="0.74803149606299213" bottom="0.74803149606299213" header="0.31496062992125984" footer="0.3149606299212598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</vt:lpstr>
      <vt:lpstr>内訳書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201user</dc:creator>
  <cp:lastModifiedBy>gaks110</cp:lastModifiedBy>
  <cp:lastPrinted>2021-12-20T08:48:27Z</cp:lastPrinted>
  <dcterms:created xsi:type="dcterms:W3CDTF">2020-01-24T06:40:51Z</dcterms:created>
  <dcterms:modified xsi:type="dcterms:W3CDTF">2021-12-27T09:25:45Z</dcterms:modified>
</cp:coreProperties>
</file>