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87BA10\share\【新】障害福祉課共有\★2019(H31)～障害福祉事業者G共有\(こう)工賃向上関係\R2\2020.06.16 令和元年度工賃（賃金）実績の報告について\HP掲載\"/>
    </mc:Choice>
  </mc:AlternateContent>
  <bookViews>
    <workbookView xWindow="-135" yWindow="210" windowWidth="20115" windowHeight="9045" tabRatio="764" activeTab="5"/>
  </bookViews>
  <sheets>
    <sheet name="平均工賃（月額）" sheetId="66" r:id="rId1"/>
    <sheet name="平均工賃（時間額）" sheetId="76" r:id="rId2"/>
    <sheet name="施設数" sheetId="60" r:id="rId3"/>
    <sheet name="就労Ａ型（雇用型）" sheetId="73" r:id="rId4"/>
    <sheet name="就労Ａ型（非雇用型）" sheetId="85" r:id="rId5"/>
    <sheet name="就労B型" sheetId="84" r:id="rId6"/>
  </sheets>
  <definedNames>
    <definedName name="_20030502_daicho_saishin" localSheetId="3">#REF!</definedName>
    <definedName name="_20030502_daicho_saishin" localSheetId="4">#REF!</definedName>
    <definedName name="_20030502_daicho_saishin" localSheetId="5">#REF!</definedName>
    <definedName name="_xlnm._FilterDatabase" localSheetId="3" hidden="1">'就労Ａ型（雇用型）'!$A$4:$Z$4</definedName>
    <definedName name="_xlnm._FilterDatabase" localSheetId="4" hidden="1">'就労Ａ型（非雇用型）'!$A$4:$AA$4</definedName>
    <definedName name="_xlnm._FilterDatabase" localSheetId="5" hidden="1">就労B型!$A$4:$AC$4</definedName>
    <definedName name="_xlnm.Print_Area" localSheetId="3">'就労Ａ型（雇用型）'!$B$1:$AA$103</definedName>
    <definedName name="_xlnm.Print_Area" localSheetId="4">'就労Ａ型（非雇用型）'!$B$1:$AA$11</definedName>
    <definedName name="_xlnm.Print_Area" localSheetId="5">就労B型!$A$1:$AA$268</definedName>
    <definedName name="_xlnm.Print_Titles" localSheetId="3">'就労Ａ型（雇用型）'!$B:$G,'就労Ａ型（雇用型）'!$1:$4</definedName>
    <definedName name="_xlnm.Print_Titles" localSheetId="4">'就労Ａ型（非雇用型）'!$B:$G,'就労Ａ型（非雇用型）'!$1:$4</definedName>
    <definedName name="_xlnm.Print_Titles" localSheetId="5">就労B型!$B:$G,就労B型!$1:$4</definedName>
  </definedNames>
  <calcPr calcId="162913"/>
</workbook>
</file>

<file path=xl/calcChain.xml><?xml version="1.0" encoding="utf-8"?>
<calcChain xmlns="http://schemas.openxmlformats.org/spreadsheetml/2006/main">
  <c r="V155" i="84" l="1"/>
  <c r="N155" i="84"/>
  <c r="K155" i="84"/>
  <c r="M223" i="84"/>
  <c r="L223" i="84"/>
  <c r="J223" i="84"/>
  <c r="H223" i="84"/>
  <c r="I223" i="84"/>
  <c r="N98" i="73"/>
  <c r="K98" i="73"/>
  <c r="H100" i="73" l="1"/>
  <c r="G98" i="73"/>
  <c r="M98" i="73"/>
  <c r="L98" i="73"/>
  <c r="J98" i="73"/>
  <c r="H98" i="73"/>
  <c r="I98" i="73"/>
  <c r="V48" i="84" l="1"/>
  <c r="N48" i="84"/>
  <c r="K48" i="84"/>
  <c r="N66" i="73" l="1"/>
  <c r="K66" i="73"/>
  <c r="V17" i="73" l="1"/>
  <c r="N17" i="73"/>
  <c r="K17" i="73"/>
  <c r="V93" i="84" l="1"/>
  <c r="N93" i="84"/>
  <c r="K93" i="84"/>
  <c r="V18" i="73" l="1"/>
  <c r="N18" i="73"/>
  <c r="K18" i="73"/>
  <c r="N7" i="84" l="1"/>
  <c r="V7" i="84"/>
  <c r="K7" i="84"/>
  <c r="V71" i="73" l="1"/>
  <c r="N71" i="73"/>
  <c r="K71" i="73"/>
  <c r="V47" i="73"/>
  <c r="N47" i="73"/>
  <c r="K47" i="73"/>
  <c r="V61" i="73"/>
  <c r="N61" i="73"/>
  <c r="K61" i="73"/>
  <c r="V8" i="84"/>
  <c r="N8" i="84"/>
  <c r="K8" i="84"/>
  <c r="V22" i="84"/>
  <c r="N22" i="84"/>
  <c r="K22" i="84"/>
  <c r="V180" i="84"/>
  <c r="N180" i="84"/>
  <c r="K180" i="84"/>
  <c r="V24" i="84"/>
  <c r="N24" i="84"/>
  <c r="K24" i="84"/>
  <c r="V108" i="84"/>
  <c r="N108" i="84"/>
  <c r="K108" i="84"/>
  <c r="V181" i="84" l="1"/>
  <c r="N181" i="84"/>
  <c r="K181" i="84"/>
  <c r="V83" i="73" l="1"/>
  <c r="N83" i="73"/>
  <c r="K83" i="73"/>
  <c r="V18" i="84" l="1"/>
  <c r="N18" i="84"/>
  <c r="K18" i="84"/>
  <c r="V43" i="84"/>
  <c r="N43" i="84"/>
  <c r="K43" i="84"/>
  <c r="D223" i="84"/>
  <c r="G223" i="84"/>
  <c r="K209" i="84"/>
  <c r="N209" i="84"/>
  <c r="V209" i="84"/>
  <c r="V52" i="73"/>
  <c r="N52" i="73"/>
  <c r="K52" i="73"/>
  <c r="V23" i="73"/>
  <c r="N23" i="73"/>
  <c r="K23" i="73"/>
  <c r="V80" i="73"/>
  <c r="N80" i="73"/>
  <c r="K80" i="73"/>
  <c r="V76" i="73"/>
  <c r="N76" i="73"/>
  <c r="K76" i="73"/>
  <c r="U28" i="73" l="1"/>
  <c r="V28" i="73" s="1"/>
  <c r="N28" i="73"/>
  <c r="K28" i="73"/>
  <c r="V159" i="84" l="1"/>
  <c r="N159" i="84"/>
  <c r="K159" i="84"/>
  <c r="V70" i="84" l="1"/>
  <c r="N70" i="84"/>
  <c r="K70" i="84"/>
  <c r="V45" i="84" l="1"/>
  <c r="N45" i="84"/>
  <c r="K45" i="84"/>
  <c r="V25" i="73"/>
  <c r="N25" i="73"/>
  <c r="K25" i="73"/>
  <c r="V11" i="84" l="1"/>
  <c r="N11" i="84"/>
  <c r="K11" i="84"/>
  <c r="V7" i="73"/>
  <c r="N7" i="73"/>
  <c r="K7" i="73"/>
  <c r="V97" i="84" l="1"/>
  <c r="N97" i="84"/>
  <c r="K97" i="84"/>
  <c r="V172" i="84" l="1"/>
  <c r="N172" i="84"/>
  <c r="K172" i="84"/>
  <c r="V111" i="84" l="1"/>
  <c r="N111" i="84"/>
  <c r="K111" i="84"/>
  <c r="V84" i="73" l="1"/>
  <c r="N84" i="73"/>
  <c r="K84" i="73"/>
  <c r="V57" i="73" l="1"/>
  <c r="N57" i="73"/>
  <c r="K57" i="73"/>
  <c r="V213" i="84" l="1"/>
  <c r="N213" i="84"/>
  <c r="K213" i="84"/>
  <c r="V94" i="73"/>
  <c r="N94" i="73"/>
  <c r="K94" i="73"/>
  <c r="V92" i="73" l="1"/>
  <c r="N92" i="73"/>
  <c r="K92" i="73"/>
  <c r="V204" i="84"/>
  <c r="N204" i="84"/>
  <c r="K204" i="84"/>
  <c r="V110" i="84" l="1"/>
  <c r="N110" i="84"/>
  <c r="K110" i="84"/>
  <c r="V164" i="84" l="1"/>
  <c r="N164" i="84"/>
  <c r="K164" i="84"/>
  <c r="V151" i="84" l="1"/>
  <c r="N151" i="84"/>
  <c r="K151" i="84"/>
  <c r="V8" i="73"/>
  <c r="N8" i="73"/>
  <c r="K8" i="73"/>
  <c r="V44" i="84" l="1"/>
  <c r="M44" i="84"/>
  <c r="L44" i="84"/>
  <c r="J44" i="84"/>
  <c r="I44" i="84"/>
  <c r="V24" i="73"/>
  <c r="M24" i="73"/>
  <c r="L24" i="73"/>
  <c r="J24" i="73"/>
  <c r="I24" i="73"/>
  <c r="N44" i="84" l="1"/>
  <c r="N24" i="73"/>
  <c r="K24" i="73"/>
  <c r="K44" i="84"/>
  <c r="V15" i="84"/>
  <c r="N15" i="84"/>
  <c r="K15" i="84"/>
  <c r="V115" i="84" l="1"/>
  <c r="N115" i="84"/>
  <c r="K115" i="84"/>
  <c r="V126" i="84" l="1"/>
  <c r="N126" i="84"/>
  <c r="K126" i="84"/>
  <c r="V125" i="84" l="1"/>
  <c r="N125" i="84"/>
  <c r="K125" i="84"/>
  <c r="V96" i="84" l="1"/>
  <c r="N96" i="84"/>
  <c r="K96" i="84"/>
  <c r="D224" i="84"/>
  <c r="D225" i="84"/>
  <c r="H225" i="84"/>
  <c r="D226" i="84"/>
  <c r="D227" i="84"/>
  <c r="V140" i="84"/>
  <c r="N140" i="84"/>
  <c r="K140" i="84"/>
  <c r="V87" i="73" l="1"/>
  <c r="M87" i="73"/>
  <c r="N87" i="73" s="1"/>
  <c r="K87" i="73"/>
  <c r="V189" i="84"/>
  <c r="M189" i="84"/>
  <c r="N189" i="84" s="1"/>
  <c r="K189" i="84"/>
  <c r="L166" i="84" l="1"/>
  <c r="V55" i="73" l="1"/>
  <c r="N55" i="73"/>
  <c r="K55" i="73"/>
  <c r="V104" i="84"/>
  <c r="N104" i="84"/>
  <c r="K104" i="84"/>
  <c r="V65" i="73" l="1"/>
  <c r="N65" i="73"/>
  <c r="K65" i="73"/>
  <c r="N77" i="73"/>
  <c r="K77" i="73"/>
  <c r="N143" i="84"/>
  <c r="K143" i="84"/>
  <c r="N85" i="73" l="1"/>
  <c r="K85" i="73"/>
  <c r="N183" i="84"/>
  <c r="K183" i="84"/>
  <c r="N35" i="73" l="1"/>
  <c r="K35" i="73"/>
  <c r="N64" i="84"/>
  <c r="K64" i="84"/>
  <c r="V74" i="84" l="1"/>
  <c r="N74" i="84"/>
  <c r="K74" i="84"/>
  <c r="V166" i="84" l="1"/>
  <c r="N166" i="84"/>
  <c r="K166" i="84"/>
  <c r="V81" i="73"/>
  <c r="N81" i="73"/>
  <c r="K81" i="73"/>
  <c r="V64" i="73" l="1"/>
  <c r="N64" i="73"/>
  <c r="K64" i="73"/>
  <c r="V109" i="84"/>
  <c r="N109" i="84"/>
  <c r="K109" i="84"/>
  <c r="V99" i="84"/>
  <c r="N99" i="84"/>
  <c r="K99" i="84"/>
  <c r="V216" i="84" l="1"/>
  <c r="N216" i="84"/>
  <c r="K216" i="84"/>
  <c r="V96" i="73"/>
  <c r="N96" i="73"/>
  <c r="K96" i="73"/>
  <c r="V71" i="84"/>
  <c r="N71" i="84"/>
  <c r="K71" i="84"/>
  <c r="V45" i="73"/>
  <c r="N45" i="73"/>
  <c r="K45" i="73"/>
  <c r="V5" i="85" l="1"/>
  <c r="N5" i="85"/>
  <c r="K5" i="85"/>
  <c r="V43" i="73"/>
  <c r="N43" i="73"/>
  <c r="K43" i="73"/>
  <c r="V10" i="84" l="1"/>
  <c r="N10" i="84"/>
  <c r="J10" i="84"/>
  <c r="K223" i="84" s="1"/>
  <c r="K10" i="84" l="1"/>
  <c r="V191" i="84"/>
  <c r="N191" i="84"/>
  <c r="K191" i="84"/>
  <c r="V143" i="84" l="1"/>
  <c r="V77" i="73"/>
  <c r="V137" i="84" l="1"/>
  <c r="N137" i="84"/>
  <c r="K137" i="84"/>
  <c r="V103" i="84" l="1"/>
  <c r="N103" i="84"/>
  <c r="K103" i="84"/>
  <c r="V186" i="84" l="1"/>
  <c r="N186" i="84"/>
  <c r="K186" i="84"/>
  <c r="V35" i="73" l="1"/>
  <c r="V64" i="84"/>
  <c r="V16" i="84" l="1"/>
  <c r="N16" i="84"/>
  <c r="K16" i="84"/>
  <c r="V163" i="84" l="1"/>
  <c r="N163" i="84"/>
  <c r="K163" i="84"/>
  <c r="V202" i="84" l="1"/>
  <c r="N202" i="84"/>
  <c r="K202" i="84"/>
  <c r="V25" i="84" l="1"/>
  <c r="N25" i="84"/>
  <c r="K25" i="84"/>
  <c r="V122" i="84" l="1"/>
  <c r="N122" i="84"/>
  <c r="K122" i="84"/>
  <c r="V13" i="73" l="1"/>
  <c r="N13" i="73"/>
  <c r="K13" i="73"/>
  <c r="V73" i="84" l="1"/>
  <c r="N73" i="84"/>
  <c r="K73" i="84"/>
  <c r="V147" i="84" l="1"/>
  <c r="N147" i="84"/>
  <c r="K147" i="84"/>
  <c r="V42" i="73" l="1"/>
  <c r="N42" i="73"/>
  <c r="K42" i="73"/>
  <c r="V69" i="84"/>
  <c r="N69" i="84"/>
  <c r="K69" i="84"/>
  <c r="V142" i="84" l="1"/>
  <c r="N142" i="84"/>
  <c r="K142" i="84"/>
  <c r="V32" i="84" l="1"/>
  <c r="N32" i="84"/>
  <c r="K32" i="84"/>
  <c r="V75" i="84" l="1"/>
  <c r="N75" i="84"/>
  <c r="K75" i="84"/>
  <c r="U74" i="73" l="1"/>
  <c r="V74" i="73" s="1"/>
  <c r="N74" i="73"/>
  <c r="K74" i="73"/>
  <c r="U135" i="84"/>
  <c r="V135" i="84" s="1"/>
  <c r="N135" i="84"/>
  <c r="K135" i="84"/>
  <c r="V81" i="84" l="1"/>
  <c r="N81" i="84"/>
  <c r="K81" i="84"/>
  <c r="V12" i="84" l="1"/>
  <c r="N12" i="84"/>
  <c r="K12" i="84"/>
  <c r="V15" i="73" l="1"/>
  <c r="N15" i="73"/>
  <c r="K15" i="73"/>
  <c r="V35" i="84"/>
  <c r="N35" i="84"/>
  <c r="K35" i="84"/>
  <c r="V56" i="73" l="1"/>
  <c r="N56" i="73"/>
  <c r="K56" i="73"/>
  <c r="V94" i="84" l="1"/>
  <c r="N94" i="84"/>
  <c r="K94" i="84"/>
  <c r="V67" i="73" l="1"/>
  <c r="N67" i="73"/>
  <c r="K67" i="73"/>
  <c r="V89" i="84" l="1"/>
  <c r="N89" i="84"/>
  <c r="K89" i="84"/>
  <c r="V37" i="73" l="1"/>
  <c r="N37" i="73"/>
  <c r="K37" i="73"/>
  <c r="V66" i="84" l="1"/>
  <c r="N66" i="84"/>
  <c r="K66" i="84"/>
  <c r="V10" i="73"/>
  <c r="N10" i="73"/>
  <c r="K10" i="73"/>
  <c r="V215" i="84" l="1"/>
  <c r="N215" i="84"/>
  <c r="K215" i="84"/>
  <c r="V212" i="84" l="1"/>
  <c r="N212" i="84"/>
  <c r="K212" i="84"/>
  <c r="V85" i="73" l="1"/>
  <c r="V183" i="84"/>
  <c r="V59" i="84" l="1"/>
  <c r="N59" i="84"/>
  <c r="K59" i="84"/>
  <c r="V32" i="73" l="1"/>
  <c r="N32" i="73"/>
  <c r="I32" i="73"/>
  <c r="K32" i="73" s="1"/>
  <c r="V87" i="84" l="1"/>
  <c r="N87" i="84"/>
  <c r="K87" i="84"/>
  <c r="V48" i="73"/>
  <c r="N48" i="73"/>
  <c r="K48" i="73"/>
  <c r="V20" i="84" l="1"/>
  <c r="N20" i="84"/>
  <c r="K20" i="84"/>
  <c r="V179" i="84" l="1"/>
  <c r="N179" i="84"/>
  <c r="K179" i="84"/>
  <c r="V196" i="84" l="1"/>
  <c r="N196" i="84"/>
  <c r="K196" i="84"/>
  <c r="V51" i="73" l="1"/>
  <c r="N51" i="73"/>
  <c r="K51" i="73"/>
  <c r="V152" i="84" l="1"/>
  <c r="N152" i="84"/>
  <c r="K152" i="84"/>
  <c r="V154" i="84" l="1"/>
  <c r="N154" i="84"/>
  <c r="K154" i="84"/>
  <c r="V170" i="84" l="1"/>
  <c r="N170" i="84"/>
  <c r="K170" i="84"/>
  <c r="V70" i="73" l="1"/>
  <c r="N70" i="73"/>
  <c r="K70" i="73"/>
  <c r="V80" i="84" l="1"/>
  <c r="N80" i="84"/>
  <c r="K80" i="84"/>
  <c r="V79" i="84" l="1"/>
  <c r="N79" i="84"/>
  <c r="K79" i="84"/>
  <c r="V117" i="84" l="1"/>
  <c r="N117" i="84"/>
  <c r="K117" i="84"/>
  <c r="V72" i="73" l="1"/>
  <c r="N72" i="73"/>
  <c r="K72" i="73"/>
  <c r="V95" i="73" l="1"/>
  <c r="N95" i="73"/>
  <c r="K95" i="73"/>
  <c r="V214" i="84"/>
  <c r="N214" i="84"/>
  <c r="K214" i="84"/>
  <c r="V22" i="73" l="1"/>
  <c r="N22" i="73"/>
  <c r="K22" i="73"/>
  <c r="V210" i="84" l="1"/>
  <c r="N210" i="84"/>
  <c r="K210" i="84"/>
  <c r="V124" i="84" l="1"/>
  <c r="N124" i="84"/>
  <c r="K124" i="84"/>
  <c r="V49" i="84" l="1"/>
  <c r="N49" i="84"/>
  <c r="K49" i="84"/>
  <c r="V29" i="73"/>
  <c r="N29" i="73"/>
  <c r="K29" i="73"/>
  <c r="V199" i="84" l="1"/>
  <c r="N199" i="84"/>
  <c r="K199" i="84"/>
  <c r="V27" i="84" l="1"/>
  <c r="N27" i="84"/>
  <c r="K27" i="84"/>
  <c r="V29" i="84" l="1"/>
  <c r="N29" i="84"/>
  <c r="K29" i="84"/>
  <c r="V58" i="73" l="1"/>
  <c r="N58" i="73"/>
  <c r="K58" i="73"/>
  <c r="V178" i="84" l="1"/>
  <c r="N178" i="84"/>
  <c r="K178" i="84"/>
  <c r="V198" i="84" l="1"/>
  <c r="N198" i="84"/>
  <c r="K198" i="84"/>
  <c r="V133" i="84" l="1"/>
  <c r="N133" i="84"/>
  <c r="K133" i="84"/>
  <c r="V56" i="84" l="1"/>
  <c r="N56" i="84"/>
  <c r="K56" i="84"/>
  <c r="V31" i="84" l="1"/>
  <c r="N31" i="84" l="1"/>
  <c r="K31" i="84"/>
  <c r="V66" i="73" l="1"/>
  <c r="V123" i="84" l="1"/>
  <c r="N123" i="84"/>
  <c r="K123" i="84"/>
  <c r="V68" i="73"/>
  <c r="N68" i="73"/>
  <c r="V182" i="84" l="1"/>
  <c r="N182" i="84"/>
  <c r="K182" i="84"/>
  <c r="N34" i="73" l="1"/>
  <c r="K34" i="73"/>
  <c r="N62" i="73" l="1"/>
  <c r="K62" i="73"/>
  <c r="V129" i="84" l="1"/>
  <c r="N129" i="84"/>
  <c r="K129" i="84"/>
  <c r="V62" i="73" l="1"/>
  <c r="V134" i="84" l="1"/>
  <c r="N134" i="84"/>
  <c r="K134" i="84"/>
  <c r="V83" i="84" l="1"/>
  <c r="N83" i="84"/>
  <c r="K83" i="84"/>
  <c r="V177" i="84" l="1"/>
  <c r="N177" i="84"/>
  <c r="K177" i="84"/>
  <c r="V23" i="84" l="1"/>
  <c r="N23" i="84"/>
  <c r="K23" i="84"/>
  <c r="V102" i="84" l="1"/>
  <c r="N102" i="84"/>
  <c r="K102" i="84"/>
  <c r="V53" i="73"/>
  <c r="N53" i="73"/>
  <c r="K53" i="73"/>
  <c r="V193" i="84" l="1"/>
  <c r="N193" i="84"/>
  <c r="K193" i="84"/>
  <c r="V88" i="73"/>
  <c r="N88" i="73"/>
  <c r="K88" i="73"/>
  <c r="V205" i="84" l="1"/>
  <c r="N205" i="84"/>
  <c r="K205" i="84"/>
  <c r="V195" i="84" l="1"/>
  <c r="N195" i="84"/>
  <c r="K195" i="84"/>
  <c r="V105" i="84" l="1"/>
  <c r="N105" i="84"/>
  <c r="K105" i="84"/>
  <c r="V150" i="84" l="1"/>
  <c r="N150" i="84"/>
  <c r="K150" i="84"/>
  <c r="V222" i="84" l="1"/>
  <c r="N222" i="84"/>
  <c r="K222" i="84"/>
  <c r="V17" i="84" l="1"/>
  <c r="N17" i="84"/>
  <c r="K17" i="84"/>
  <c r="V82" i="84" l="1"/>
  <c r="N82" i="84"/>
  <c r="K82" i="84"/>
  <c r="K141" i="84" l="1"/>
  <c r="N141" i="84"/>
  <c r="V157" i="84" l="1"/>
  <c r="N157" i="84"/>
  <c r="K157" i="84"/>
  <c r="V167" i="84" l="1"/>
  <c r="N167" i="84"/>
  <c r="K167" i="84"/>
  <c r="N14" i="84" l="1"/>
  <c r="K14" i="84"/>
  <c r="N106" i="84" l="1"/>
  <c r="K106" i="84"/>
  <c r="V168" i="84" l="1"/>
  <c r="N168" i="84"/>
  <c r="K168" i="84"/>
  <c r="V82" i="73"/>
  <c r="N82" i="73"/>
  <c r="K82" i="73"/>
  <c r="V194" i="84" l="1"/>
  <c r="N194" i="84"/>
  <c r="K194" i="84"/>
  <c r="V40" i="73" l="1"/>
  <c r="N40" i="73"/>
  <c r="K40" i="73"/>
  <c r="V5" i="84" l="1"/>
  <c r="N5" i="84"/>
  <c r="K5" i="84"/>
  <c r="V128" i="84" l="1"/>
  <c r="N128" i="84"/>
  <c r="K128" i="84"/>
  <c r="V86" i="73" l="1"/>
  <c r="N86" i="73"/>
  <c r="K86" i="73"/>
  <c r="N26" i="84" l="1"/>
  <c r="K26" i="84"/>
  <c r="V119" i="84"/>
  <c r="N119" i="84"/>
  <c r="K119" i="84"/>
  <c r="V153" i="84" l="1"/>
  <c r="N153" i="84"/>
  <c r="K153" i="84"/>
  <c r="N65" i="84" l="1"/>
  <c r="V95" i="84"/>
  <c r="N95" i="84"/>
  <c r="K95" i="84"/>
  <c r="V57" i="84" l="1"/>
  <c r="N57" i="84"/>
  <c r="K57" i="84"/>
  <c r="V33" i="73"/>
  <c r="N33" i="73"/>
  <c r="K33" i="73"/>
  <c r="V30" i="73" l="1"/>
  <c r="N30" i="73"/>
  <c r="K30" i="73"/>
  <c r="V19" i="84" l="1"/>
  <c r="N19" i="84"/>
  <c r="K19" i="84"/>
  <c r="V201" i="84" l="1"/>
  <c r="N201" i="84"/>
  <c r="K201" i="84"/>
  <c r="V98" i="84"/>
  <c r="N98" i="84"/>
  <c r="K98" i="84"/>
  <c r="V131" i="84"/>
  <c r="N131" i="84"/>
  <c r="K131" i="84"/>
  <c r="V127" i="84"/>
  <c r="N127" i="84"/>
  <c r="K127" i="84"/>
  <c r="V221" i="84"/>
  <c r="N221" i="84"/>
  <c r="K221" i="84"/>
  <c r="V65" i="84"/>
  <c r="K65" i="84"/>
  <c r="V40" i="84"/>
  <c r="N40" i="84"/>
  <c r="K40" i="84"/>
  <c r="V37" i="84"/>
  <c r="N37" i="84"/>
  <c r="K37" i="84"/>
  <c r="V38" i="84"/>
  <c r="N38" i="84"/>
  <c r="K38" i="84"/>
  <c r="V34" i="84"/>
  <c r="N34" i="84"/>
  <c r="K34" i="84"/>
  <c r="V69" i="73"/>
  <c r="N69" i="73"/>
  <c r="K69" i="73"/>
  <c r="V36" i="73"/>
  <c r="N36" i="73"/>
  <c r="K36" i="73"/>
  <c r="V12" i="73"/>
  <c r="N12" i="73"/>
  <c r="K12" i="73"/>
  <c r="V219" i="84" l="1"/>
  <c r="N219" i="84"/>
  <c r="K219" i="84"/>
  <c r="V11" i="73" l="1"/>
  <c r="N11" i="73"/>
  <c r="K11" i="73"/>
  <c r="V54" i="84" l="1"/>
  <c r="N54" i="84"/>
  <c r="K54" i="84"/>
  <c r="V121" i="84" l="1"/>
  <c r="N121" i="84"/>
  <c r="K121" i="84"/>
  <c r="V73" i="73" l="1"/>
  <c r="N73" i="73"/>
  <c r="K73" i="73"/>
  <c r="V188" i="84" l="1"/>
  <c r="N188" i="84"/>
  <c r="K188" i="84"/>
  <c r="V90" i="84" l="1"/>
  <c r="N90" i="84"/>
  <c r="K90" i="84"/>
  <c r="V112" i="84" l="1"/>
  <c r="N112" i="84"/>
  <c r="V55" i="84" l="1"/>
  <c r="N55" i="84"/>
  <c r="K55" i="84"/>
  <c r="V67" i="84" l="1"/>
  <c r="N67" i="84"/>
  <c r="K67" i="84"/>
  <c r="V31" i="73" l="1"/>
  <c r="L31" i="73"/>
  <c r="N31" i="73" s="1"/>
  <c r="N92" i="84" l="1"/>
  <c r="K92" i="84"/>
  <c r="V49" i="73"/>
  <c r="N49" i="73"/>
  <c r="K49" i="73"/>
  <c r="V21" i="73" l="1"/>
  <c r="N21" i="73"/>
  <c r="K21" i="73"/>
  <c r="V42" i="84"/>
  <c r="N42" i="84"/>
  <c r="K42" i="84"/>
  <c r="V53" i="84" l="1"/>
  <c r="N53" i="84"/>
  <c r="K53" i="84"/>
  <c r="V50" i="73" l="1"/>
  <c r="N50" i="73"/>
  <c r="K50" i="73"/>
  <c r="N184" i="84" l="1"/>
  <c r="K184" i="84"/>
  <c r="V54" i="73" l="1"/>
  <c r="N54" i="73"/>
  <c r="K54" i="73"/>
  <c r="V62" i="84" l="1"/>
  <c r="N62" i="84"/>
  <c r="K62" i="84"/>
  <c r="V220" i="84" l="1"/>
  <c r="N220" i="84"/>
  <c r="K220" i="84"/>
  <c r="V60" i="84" l="1"/>
  <c r="N60" i="84"/>
  <c r="K60" i="84"/>
  <c r="V16" i="73" l="1"/>
  <c r="N16" i="73"/>
  <c r="K16" i="73"/>
  <c r="V107" i="84" l="1"/>
  <c r="N107" i="84"/>
  <c r="K107" i="84"/>
  <c r="V88" i="84" l="1"/>
  <c r="N88" i="84"/>
  <c r="K88" i="84"/>
  <c r="V86" i="84" l="1"/>
  <c r="N86" i="84"/>
  <c r="K86" i="84"/>
  <c r="V113" i="84" l="1"/>
  <c r="N113" i="84"/>
  <c r="K113" i="84"/>
  <c r="V192" i="84" l="1"/>
  <c r="N192" i="84"/>
  <c r="K192" i="84"/>
  <c r="V84" i="84" l="1"/>
  <c r="N84" i="84"/>
  <c r="K84" i="84"/>
  <c r="V132" i="84" l="1"/>
  <c r="N132" i="84"/>
  <c r="K132" i="84"/>
  <c r="V208" i="84" l="1"/>
  <c r="N208" i="84"/>
  <c r="K208" i="84"/>
  <c r="V6" i="84" l="1"/>
  <c r="N6" i="84"/>
  <c r="K6" i="84"/>
  <c r="V13" i="84"/>
  <c r="N13" i="84"/>
  <c r="K13" i="84"/>
  <c r="V5" i="73"/>
  <c r="N5" i="73"/>
  <c r="K5" i="73"/>
  <c r="V118" i="84" l="1"/>
  <c r="N118" i="84"/>
  <c r="K118" i="84"/>
  <c r="V90" i="73" l="1"/>
  <c r="N90" i="73"/>
  <c r="K90" i="73"/>
  <c r="V76" i="84" l="1"/>
  <c r="N76" i="84"/>
  <c r="K76" i="84"/>
  <c r="V20" i="73" l="1"/>
  <c r="N20" i="73"/>
  <c r="K20" i="73"/>
  <c r="V21" i="84" l="1"/>
  <c r="N21" i="84"/>
  <c r="K21" i="84"/>
  <c r="N28" i="84" l="1"/>
  <c r="K28" i="84"/>
  <c r="V30" i="84" l="1"/>
  <c r="N30" i="84"/>
  <c r="K30" i="84"/>
  <c r="V160" i="84" l="1"/>
  <c r="N160" i="84"/>
  <c r="K160" i="84"/>
  <c r="V9" i="73" l="1"/>
  <c r="N9" i="73"/>
  <c r="K9" i="73"/>
  <c r="V78" i="84" l="1"/>
  <c r="N78" i="84"/>
  <c r="K78" i="84"/>
  <c r="V85" i="84" l="1"/>
  <c r="N85" i="84"/>
  <c r="K85" i="84"/>
  <c r="V91" i="84" l="1"/>
  <c r="N91" i="84"/>
  <c r="K91" i="84"/>
  <c r="V41" i="73" l="1"/>
  <c r="N41" i="73"/>
  <c r="K41" i="73"/>
  <c r="V68" i="84"/>
  <c r="N68" i="84"/>
  <c r="K68" i="84"/>
  <c r="V197" i="84" l="1"/>
  <c r="N197" i="84"/>
  <c r="K197" i="84"/>
  <c r="V156" i="84" l="1"/>
  <c r="N156" i="84"/>
  <c r="K156" i="84"/>
  <c r="V6" i="73" l="1"/>
  <c r="N6" i="73"/>
  <c r="K6" i="73"/>
  <c r="V61" i="84" l="1"/>
  <c r="N61" i="84"/>
  <c r="K61" i="84"/>
  <c r="V41" i="84" l="1"/>
  <c r="N41" i="84"/>
  <c r="K41" i="84"/>
  <c r="V60" i="73" l="1"/>
  <c r="N60" i="73"/>
  <c r="K60" i="73"/>
  <c r="Y145" i="84" l="1"/>
  <c r="V145" i="84"/>
  <c r="N145" i="84"/>
  <c r="K145" i="84"/>
  <c r="V52" i="84" l="1"/>
  <c r="N52" i="84"/>
  <c r="K52" i="84"/>
  <c r="V187" i="84" l="1"/>
  <c r="N187" i="84"/>
  <c r="K187" i="84"/>
  <c r="V14" i="73" l="1"/>
  <c r="N14" i="73"/>
  <c r="K14" i="73"/>
  <c r="V36" i="84" l="1"/>
  <c r="N36" i="84"/>
  <c r="K36" i="84"/>
  <c r="V34" i="73" l="1"/>
  <c r="M46" i="84" l="1"/>
  <c r="N223" i="84" s="1"/>
  <c r="K46" i="84"/>
  <c r="U19" i="73"/>
  <c r="V19" i="73" s="1"/>
  <c r="M19" i="73"/>
  <c r="N19" i="73" s="1"/>
  <c r="K19" i="73"/>
  <c r="U46" i="84" l="1"/>
  <c r="V46" i="84" s="1"/>
  <c r="N46" i="84"/>
  <c r="V63" i="73" l="1"/>
  <c r="M63" i="73"/>
  <c r="N63" i="73" s="1"/>
  <c r="K63" i="73"/>
  <c r="V149" i="84"/>
  <c r="N149" i="84"/>
  <c r="K149" i="84"/>
  <c r="V9" i="84" l="1"/>
  <c r="N9" i="84"/>
  <c r="K9" i="84"/>
  <c r="U165" i="84" l="1"/>
  <c r="V165" i="84" s="1"/>
  <c r="N165" i="84"/>
  <c r="K165" i="84"/>
  <c r="V77" i="84" l="1"/>
  <c r="N77" i="84"/>
  <c r="K77" i="84"/>
  <c r="V33" i="84"/>
  <c r="N33" i="84"/>
  <c r="K33" i="84"/>
  <c r="V51" i="84"/>
  <c r="N51" i="84"/>
  <c r="K51" i="84"/>
  <c r="V47" i="84"/>
  <c r="N47" i="84"/>
  <c r="K47" i="84"/>
  <c r="V50" i="84"/>
  <c r="N50" i="84"/>
  <c r="K50" i="84"/>
  <c r="V144" i="84"/>
  <c r="N144" i="84"/>
  <c r="K144" i="84"/>
  <c r="V139" i="84"/>
  <c r="N139" i="84"/>
  <c r="K139" i="84"/>
  <c r="V175" i="84"/>
  <c r="N175" i="84"/>
  <c r="K175" i="84"/>
  <c r="V207" i="84"/>
  <c r="N207" i="84"/>
  <c r="K207" i="84"/>
  <c r="V72" i="84"/>
  <c r="N72" i="84"/>
  <c r="K72" i="84"/>
  <c r="V174" i="84"/>
  <c r="N174" i="84"/>
  <c r="K174" i="84"/>
  <c r="V158" i="84"/>
  <c r="N158" i="84"/>
  <c r="K158" i="84"/>
  <c r="V203" i="84"/>
  <c r="N203" i="84"/>
  <c r="K203" i="84"/>
  <c r="V217" i="84"/>
  <c r="N217" i="84"/>
  <c r="K217" i="84"/>
  <c r="V206" i="84"/>
  <c r="N206" i="84"/>
  <c r="K206" i="84"/>
  <c r="V27" i="73"/>
  <c r="N27" i="73"/>
  <c r="K27" i="73"/>
  <c r="V91" i="73"/>
  <c r="N91" i="73"/>
  <c r="K91" i="73"/>
  <c r="V46" i="73"/>
  <c r="N46" i="73"/>
  <c r="K46" i="73"/>
  <c r="V39" i="73"/>
  <c r="N39" i="73"/>
  <c r="K39" i="73"/>
  <c r="V148" i="84" l="1"/>
  <c r="V211" i="84"/>
  <c r="V200" i="84"/>
  <c r="V100" i="84"/>
  <c r="V173" i="84"/>
  <c r="V146" i="84"/>
  <c r="V136" i="84"/>
  <c r="V171" i="84"/>
  <c r="V63" i="84"/>
  <c r="V116" i="84"/>
  <c r="V120" i="84"/>
  <c r="V58" i="84"/>
  <c r="V39" i="84"/>
  <c r="V218" i="84"/>
  <c r="V130" i="84"/>
  <c r="V185" i="84"/>
  <c r="V162" i="84"/>
  <c r="V176" i="84"/>
  <c r="V161" i="84"/>
  <c r="V190" i="84"/>
  <c r="V59" i="73" l="1"/>
  <c r="V78" i="73"/>
  <c r="V38" i="73"/>
  <c r="V89" i="73"/>
  <c r="V44" i="73"/>
  <c r="V75" i="73"/>
  <c r="V97" i="73"/>
  <c r="V79" i="73"/>
  <c r="D6" i="85" l="1"/>
  <c r="D100" i="73"/>
  <c r="D99" i="73"/>
  <c r="D98" i="73"/>
  <c r="G6" i="85"/>
  <c r="D228" i="84" l="1"/>
  <c r="D11" i="85"/>
  <c r="D10" i="85"/>
  <c r="D9" i="85"/>
  <c r="D8" i="85"/>
  <c r="D7" i="85"/>
  <c r="D103" i="73" l="1"/>
  <c r="D102" i="73"/>
  <c r="D101" i="73"/>
  <c r="F6" i="60" l="1"/>
  <c r="K146" i="84" l="1"/>
  <c r="K148" i="84" l="1"/>
  <c r="N148" i="84"/>
  <c r="K211" i="84"/>
  <c r="N211" i="84"/>
  <c r="K200" i="84"/>
  <c r="N200" i="84"/>
  <c r="K100" i="84"/>
  <c r="N100" i="84"/>
  <c r="K173" i="84"/>
  <c r="N173" i="84"/>
  <c r="N146" i="84"/>
  <c r="K136" i="84"/>
  <c r="N136" i="84"/>
  <c r="K171" i="84"/>
  <c r="N171" i="84"/>
  <c r="K63" i="84"/>
  <c r="N63" i="84"/>
  <c r="K116" i="84"/>
  <c r="N116" i="84"/>
  <c r="K120" i="84"/>
  <c r="N120" i="84"/>
  <c r="K58" i="84"/>
  <c r="N58" i="84"/>
  <c r="K39" i="84"/>
  <c r="N39" i="84"/>
  <c r="K218" i="84"/>
  <c r="N218" i="84"/>
  <c r="K130" i="84"/>
  <c r="N130" i="84"/>
  <c r="K185" i="84"/>
  <c r="N185" i="84"/>
  <c r="K162" i="84"/>
  <c r="N162" i="84"/>
  <c r="K176" i="84"/>
  <c r="N176" i="84"/>
  <c r="K161" i="84"/>
  <c r="N161" i="84"/>
  <c r="K190" i="84"/>
  <c r="N190" i="84"/>
  <c r="K59" i="73"/>
  <c r="N59" i="73"/>
  <c r="K78" i="73"/>
  <c r="N78" i="73"/>
  <c r="K38" i="73"/>
  <c r="N38" i="73"/>
  <c r="K89" i="73"/>
  <c r="N89" i="73"/>
  <c r="K44" i="73"/>
  <c r="N44" i="73"/>
  <c r="K75" i="73"/>
  <c r="N75" i="73"/>
  <c r="K97" i="73"/>
  <c r="N97" i="73"/>
  <c r="K79" i="73"/>
  <c r="N79" i="73"/>
  <c r="H8" i="85" l="1"/>
  <c r="L6" i="85"/>
  <c r="J6" i="85"/>
  <c r="I6" i="85"/>
  <c r="H6" i="85"/>
  <c r="G6" i="60"/>
  <c r="M6" i="85"/>
  <c r="H6" i="60" l="1"/>
  <c r="B5" i="76"/>
  <c r="E5" i="76"/>
  <c r="D5" i="66"/>
  <c r="B5" i="66"/>
  <c r="N6" i="85"/>
  <c r="C5" i="76" s="1"/>
  <c r="K6" i="85"/>
  <c r="C5" i="66" s="1"/>
  <c r="D5" i="76"/>
  <c r="E5" i="66"/>
</calcChain>
</file>

<file path=xl/sharedStrings.xml><?xml version="1.0" encoding="utf-8"?>
<sst xmlns="http://schemas.openxmlformats.org/spreadsheetml/2006/main" count="1594" uniqueCount="856">
  <si>
    <t>都道府県名</t>
    <rPh sb="0" eb="4">
      <t>トドウフケン</t>
    </rPh>
    <rPh sb="4" eb="5">
      <t>メイ</t>
    </rPh>
    <phoneticPr fontId="2"/>
  </si>
  <si>
    <t>都道府県</t>
    <rPh sb="0" eb="4">
      <t>トドウフケン</t>
    </rPh>
    <phoneticPr fontId="2"/>
  </si>
  <si>
    <t>就労継続
支援Ａ型</t>
    <rPh sb="0" eb="2">
      <t>シュウロウ</t>
    </rPh>
    <rPh sb="2" eb="4">
      <t>ケイゾク</t>
    </rPh>
    <rPh sb="5" eb="7">
      <t>シエン</t>
    </rPh>
    <rPh sb="8" eb="9">
      <t>ガタ</t>
    </rPh>
    <phoneticPr fontId="2"/>
  </si>
  <si>
    <t>就労継続
支援Ｂ型</t>
    <rPh sb="0" eb="2">
      <t>シュウロウ</t>
    </rPh>
    <rPh sb="2" eb="4">
      <t>ケイゾク</t>
    </rPh>
    <rPh sb="5" eb="7">
      <t>シエン</t>
    </rPh>
    <rPh sb="8" eb="9">
      <t>ガタ</t>
    </rPh>
    <phoneticPr fontId="2"/>
  </si>
  <si>
    <t>報告
施設数</t>
    <rPh sb="0" eb="2">
      <t>ホウコク</t>
    </rPh>
    <rPh sb="3" eb="6">
      <t>シセツスウ</t>
    </rPh>
    <phoneticPr fontId="2"/>
  </si>
  <si>
    <t>回収状況</t>
    <rPh sb="0" eb="2">
      <t>カイシュウ</t>
    </rPh>
    <rPh sb="2" eb="4">
      <t>ジョウキョウ</t>
    </rPh>
    <phoneticPr fontId="2"/>
  </si>
  <si>
    <t>回収率</t>
    <rPh sb="0" eb="2">
      <t>カイシュウ</t>
    </rPh>
    <rPh sb="2" eb="3">
      <t>リツ</t>
    </rPh>
    <phoneticPr fontId="2"/>
  </si>
  <si>
    <t>全施設</t>
    <rPh sb="0" eb="1">
      <t>ゼン</t>
    </rPh>
    <rPh sb="1" eb="3">
      <t>シセツ</t>
    </rPh>
    <phoneticPr fontId="2"/>
  </si>
  <si>
    <t>時間額</t>
    <rPh sb="0" eb="3">
      <t>ジカンガク</t>
    </rPh>
    <phoneticPr fontId="2"/>
  </si>
  <si>
    <t>月額</t>
    <rPh sb="0" eb="2">
      <t>ゲツガク</t>
    </rPh>
    <phoneticPr fontId="2"/>
  </si>
  <si>
    <t>事業所数</t>
    <rPh sb="0" eb="3">
      <t>ジギョウショ</t>
    </rPh>
    <rPh sb="3" eb="4">
      <t>スウ</t>
    </rPh>
    <phoneticPr fontId="2"/>
  </si>
  <si>
    <t>就労継続
支援Ａ型
（雇用型）</t>
    <rPh sb="0" eb="2">
      <t>シュウロウ</t>
    </rPh>
    <rPh sb="2" eb="4">
      <t>ケイゾク</t>
    </rPh>
    <rPh sb="5" eb="7">
      <t>シエン</t>
    </rPh>
    <rPh sb="8" eb="9">
      <t>ガタ</t>
    </rPh>
    <rPh sb="11" eb="13">
      <t>コヨウ</t>
    </rPh>
    <rPh sb="13" eb="14">
      <t>ガタ</t>
    </rPh>
    <phoneticPr fontId="2"/>
  </si>
  <si>
    <t>就労継続
支援Ａ型
（非雇用型）</t>
    <rPh sb="0" eb="2">
      <t>シュウロウ</t>
    </rPh>
    <rPh sb="2" eb="4">
      <t>ケイゾク</t>
    </rPh>
    <rPh sb="5" eb="7">
      <t>シエン</t>
    </rPh>
    <rPh sb="8" eb="9">
      <t>ガタ</t>
    </rPh>
    <rPh sb="11" eb="12">
      <t>ヒ</t>
    </rPh>
    <rPh sb="12" eb="14">
      <t>コヨウ</t>
    </rPh>
    <rPh sb="14" eb="15">
      <t>ガタ</t>
    </rPh>
    <phoneticPr fontId="2"/>
  </si>
  <si>
    <t>サービスの提供状況</t>
    <rPh sb="5" eb="7">
      <t>テイキョウ</t>
    </rPh>
    <rPh sb="7" eb="9">
      <t>ジョウキョウ</t>
    </rPh>
    <phoneticPr fontId="2"/>
  </si>
  <si>
    <t>農福連携</t>
    <rPh sb="0" eb="1">
      <t>ノウ</t>
    </rPh>
    <rPh sb="1" eb="2">
      <t>フク</t>
    </rPh>
    <rPh sb="2" eb="4">
      <t>レンケイ</t>
    </rPh>
    <phoneticPr fontId="2"/>
  </si>
  <si>
    <t>在宅利用</t>
    <rPh sb="0" eb="2">
      <t>ザイタク</t>
    </rPh>
    <rPh sb="2" eb="4">
      <t>リヨウ</t>
    </rPh>
    <phoneticPr fontId="2"/>
  </si>
  <si>
    <t>令和元年度</t>
    <rPh sb="0" eb="2">
      <t>レイワ</t>
    </rPh>
    <rPh sb="2" eb="4">
      <t>ガンネン</t>
    </rPh>
    <rPh sb="4" eb="5">
      <t>ド</t>
    </rPh>
    <phoneticPr fontId="2"/>
  </si>
  <si>
    <t>施設数</t>
    <rPh sb="0" eb="3">
      <t>シセツスウ</t>
    </rPh>
    <phoneticPr fontId="2"/>
  </si>
  <si>
    <t>共同受注窓口</t>
    <rPh sb="0" eb="2">
      <t>キョウドウ</t>
    </rPh>
    <rPh sb="2" eb="4">
      <t>ジュチュウ</t>
    </rPh>
    <rPh sb="4" eb="6">
      <t>マドグチ</t>
    </rPh>
    <phoneticPr fontId="2"/>
  </si>
  <si>
    <t>各都道府県における
共同受注窓口数</t>
    <rPh sb="0" eb="1">
      <t>カク</t>
    </rPh>
    <rPh sb="1" eb="5">
      <t>トドウフケン</t>
    </rPh>
    <rPh sb="10" eb="12">
      <t>キョウドウ</t>
    </rPh>
    <rPh sb="12" eb="14">
      <t>ジュチュウ</t>
    </rPh>
    <rPh sb="14" eb="16">
      <t>マドグチ</t>
    </rPh>
    <rPh sb="16" eb="17">
      <t>スウ</t>
    </rPh>
    <phoneticPr fontId="2"/>
  </si>
  <si>
    <t>社会福祉協議会</t>
    <phoneticPr fontId="2"/>
  </si>
  <si>
    <t>社会福祉法人（社会福祉協議会以外）</t>
  </si>
  <si>
    <t>医療法人</t>
  </si>
  <si>
    <t>その他（社団・財団・農協・生協等</t>
    <phoneticPr fontId="2"/>
  </si>
  <si>
    <t>(単位:円)</t>
    <phoneticPr fontId="2"/>
  </si>
  <si>
    <r>
      <t>特定非営利活動法人（</t>
    </r>
    <r>
      <rPr>
        <sz val="12"/>
        <color rgb="FFFF0000"/>
        <rFont val="Calibri"/>
        <family val="2"/>
      </rPr>
      <t>NPO</t>
    </r>
    <r>
      <rPr>
        <sz val="12"/>
        <color rgb="FFFF0000"/>
        <rFont val="ＭＳ Ｐゴシック"/>
        <family val="3"/>
        <charset val="128"/>
      </rPr>
      <t>）</t>
    </r>
  </si>
  <si>
    <t>①都道府県名</t>
    <rPh sb="1" eb="5">
      <t>トドウフケン</t>
    </rPh>
    <rPh sb="5" eb="6">
      <t>メイ</t>
    </rPh>
    <phoneticPr fontId="2"/>
  </si>
  <si>
    <t>②No.</t>
    <phoneticPr fontId="2"/>
  </si>
  <si>
    <t>③法人種別</t>
    <rPh sb="1" eb="3">
      <t>ホウジン</t>
    </rPh>
    <rPh sb="3" eb="5">
      <t>シュベツ</t>
    </rPh>
    <phoneticPr fontId="2"/>
  </si>
  <si>
    <t>④法人番号</t>
    <rPh sb="1" eb="3">
      <t>ホウジン</t>
    </rPh>
    <rPh sb="3" eb="5">
      <t>バンゴウ</t>
    </rPh>
    <phoneticPr fontId="2"/>
  </si>
  <si>
    <t>⑤法人名</t>
    <rPh sb="1" eb="3">
      <t>ホウジン</t>
    </rPh>
    <rPh sb="3" eb="4">
      <t>メイ</t>
    </rPh>
    <phoneticPr fontId="2"/>
  </si>
  <si>
    <t>(単位:円)</t>
    <phoneticPr fontId="2"/>
  </si>
  <si>
    <t>令和元年度各施設種別平均工賃（賃金）一覧（月額）</t>
    <rPh sb="0" eb="2">
      <t>レイワ</t>
    </rPh>
    <rPh sb="2" eb="4">
      <t>ガンネン</t>
    </rPh>
    <rPh sb="4" eb="5">
      <t>ド</t>
    </rPh>
    <rPh sb="5" eb="6">
      <t>カク</t>
    </rPh>
    <rPh sb="6" eb="8">
      <t>シセツ</t>
    </rPh>
    <rPh sb="8" eb="10">
      <t>シュベツ</t>
    </rPh>
    <rPh sb="10" eb="12">
      <t>ヘイキン</t>
    </rPh>
    <rPh sb="12" eb="14">
      <t>コウチン</t>
    </rPh>
    <rPh sb="15" eb="17">
      <t>チンギン</t>
    </rPh>
    <rPh sb="18" eb="20">
      <t>イチラン</t>
    </rPh>
    <rPh sb="21" eb="23">
      <t>ゲツガク</t>
    </rPh>
    <phoneticPr fontId="2"/>
  </si>
  <si>
    <t>令和元年度各施設種別平均工賃（賃金）一覧（時間額）</t>
    <rPh sb="0" eb="2">
      <t>レイワ</t>
    </rPh>
    <rPh sb="2" eb="4">
      <t>ガンネン</t>
    </rPh>
    <rPh sb="4" eb="5">
      <t>ド</t>
    </rPh>
    <rPh sb="5" eb="6">
      <t>カク</t>
    </rPh>
    <rPh sb="6" eb="8">
      <t>シセツ</t>
    </rPh>
    <rPh sb="8" eb="10">
      <t>シュベツ</t>
    </rPh>
    <rPh sb="10" eb="12">
      <t>ヘイキン</t>
    </rPh>
    <rPh sb="12" eb="14">
      <t>コウチン</t>
    </rPh>
    <rPh sb="15" eb="16">
      <t>チン</t>
    </rPh>
    <rPh sb="16" eb="17">
      <t>キン</t>
    </rPh>
    <rPh sb="18" eb="20">
      <t>イチラン</t>
    </rPh>
    <rPh sb="21" eb="24">
      <t>ジカンガク</t>
    </rPh>
    <phoneticPr fontId="2"/>
  </si>
  <si>
    <t>⑥事業所名</t>
    <rPh sb="1" eb="4">
      <t>ジギョウショ</t>
    </rPh>
    <rPh sb="4" eb="5">
      <t>メイ</t>
    </rPh>
    <phoneticPr fontId="2"/>
  </si>
  <si>
    <t>⑦定員</t>
    <rPh sb="1" eb="3">
      <t>テイイン</t>
    </rPh>
    <phoneticPr fontId="2"/>
  </si>
  <si>
    <t>⑧対象者延人数</t>
    <rPh sb="1" eb="4">
      <t>タイショウシャ</t>
    </rPh>
    <rPh sb="4" eb="5">
      <t>ノ</t>
    </rPh>
    <rPh sb="5" eb="7">
      <t>ニンズウ</t>
    </rPh>
    <phoneticPr fontId="2"/>
  </si>
  <si>
    <t>⑪対象者延人数</t>
    <rPh sb="1" eb="4">
      <t>タイショウシャ</t>
    </rPh>
    <rPh sb="4" eb="5">
      <t>ノ</t>
    </rPh>
    <rPh sb="5" eb="7">
      <t>ニンズウ</t>
    </rPh>
    <phoneticPr fontId="2"/>
  </si>
  <si>
    <t>⑭新設</t>
    <rPh sb="1" eb="3">
      <t>シンセツ</t>
    </rPh>
    <phoneticPr fontId="2"/>
  </si>
  <si>
    <t>⑮廃止</t>
    <rPh sb="1" eb="3">
      <t>ハイシ</t>
    </rPh>
    <phoneticPr fontId="2"/>
  </si>
  <si>
    <t>⑯備考</t>
    <rPh sb="1" eb="3">
      <t>ビコウ</t>
    </rPh>
    <phoneticPr fontId="2"/>
  </si>
  <si>
    <t>⑰目標工賃額
（Ｒ1）</t>
    <phoneticPr fontId="2"/>
  </si>
  <si>
    <t>⑱目標工賃額
（Ｒ2）</t>
    <phoneticPr fontId="2"/>
  </si>
  <si>
    <t>⑲就労支援事業
収入額
【Ａ】</t>
    <rPh sb="1" eb="3">
      <t>シュウロウ</t>
    </rPh>
    <rPh sb="3" eb="5">
      <t>シエン</t>
    </rPh>
    <rPh sb="5" eb="7">
      <t>ジギョウ</t>
    </rPh>
    <phoneticPr fontId="2"/>
  </si>
  <si>
    <t>⑳就労支援事業支出額
【Ｂ】</t>
    <rPh sb="1" eb="3">
      <t>シュウロウ</t>
    </rPh>
    <rPh sb="3" eb="5">
      <t>シエン</t>
    </rPh>
    <rPh sb="5" eb="7">
      <t>ジギョウ</t>
    </rPh>
    <rPh sb="7" eb="9">
      <t>シシュツ</t>
    </rPh>
    <rPh sb="9" eb="10">
      <t>ガク</t>
    </rPh>
    <phoneticPr fontId="2"/>
  </si>
  <si>
    <t>㉑就労支援事業
収支額
【Ｃ＝Ａ-Ｂ】</t>
    <rPh sb="1" eb="3">
      <t>シュウロウ</t>
    </rPh>
    <rPh sb="3" eb="5">
      <t>シエン</t>
    </rPh>
    <rPh sb="5" eb="7">
      <t>ジギョウ</t>
    </rPh>
    <rPh sb="10" eb="11">
      <t>ガク</t>
    </rPh>
    <phoneticPr fontId="2"/>
  </si>
  <si>
    <t>⑨賃金支払総額</t>
    <rPh sb="1" eb="3">
      <t>チンギン</t>
    </rPh>
    <rPh sb="3" eb="5">
      <t>シハライ</t>
    </rPh>
    <rPh sb="5" eb="7">
      <t>ソウガク</t>
    </rPh>
    <phoneticPr fontId="2"/>
  </si>
  <si>
    <t>⑩賃金平均額</t>
    <rPh sb="1" eb="3">
      <t>チンギン</t>
    </rPh>
    <rPh sb="3" eb="5">
      <t>ヘイキン</t>
    </rPh>
    <rPh sb="5" eb="6">
      <t>ガク</t>
    </rPh>
    <phoneticPr fontId="2"/>
  </si>
  <si>
    <t>⑫賃金支払総額</t>
    <rPh sb="1" eb="3">
      <t>チンギン</t>
    </rPh>
    <rPh sb="3" eb="5">
      <t>シハライ</t>
    </rPh>
    <rPh sb="5" eb="7">
      <t>ソウガク</t>
    </rPh>
    <phoneticPr fontId="2"/>
  </si>
  <si>
    <t>⑬賃金平均額</t>
    <rPh sb="1" eb="3">
      <t>チンギン</t>
    </rPh>
    <rPh sb="3" eb="5">
      <t>ヘイキン</t>
    </rPh>
    <rPh sb="5" eb="6">
      <t>ガク</t>
    </rPh>
    <phoneticPr fontId="2"/>
  </si>
  <si>
    <t>報告対象施設数</t>
    <rPh sb="0" eb="2">
      <t>ホウコク</t>
    </rPh>
    <rPh sb="2" eb="4">
      <t>タイショウ</t>
    </rPh>
    <rPh sb="4" eb="7">
      <t>シセツスウ</t>
    </rPh>
    <phoneticPr fontId="2"/>
  </si>
  <si>
    <t>㉒積立金</t>
    <rPh sb="1" eb="4">
      <t>ツミタテキン</t>
    </rPh>
    <phoneticPr fontId="2"/>
  </si>
  <si>
    <t>㉓実施状況</t>
    <rPh sb="1" eb="3">
      <t>ジッシ</t>
    </rPh>
    <rPh sb="3" eb="5">
      <t>ジョウキョウ</t>
    </rPh>
    <phoneticPr fontId="2"/>
  </si>
  <si>
    <t>㉔収入の割合（％）</t>
    <rPh sb="1" eb="3">
      <t>シュウニュウ</t>
    </rPh>
    <rPh sb="4" eb="6">
      <t>ワリアイ</t>
    </rPh>
    <phoneticPr fontId="2"/>
  </si>
  <si>
    <t>㉕実施状況</t>
    <rPh sb="1" eb="3">
      <t>ジッシ</t>
    </rPh>
    <rPh sb="3" eb="5">
      <t>ジョウキョウ</t>
    </rPh>
    <phoneticPr fontId="2"/>
  </si>
  <si>
    <t>㉖利用者の割合（％）</t>
    <rPh sb="1" eb="4">
      <t>リヨウシャ</t>
    </rPh>
    <rPh sb="5" eb="7">
      <t>ワリアイ</t>
    </rPh>
    <phoneticPr fontId="2"/>
  </si>
  <si>
    <t>株式・合名・合資・合同会社</t>
    <phoneticPr fontId="2"/>
  </si>
  <si>
    <t>青森県</t>
    <rPh sb="0" eb="3">
      <t>アオモリケン</t>
    </rPh>
    <phoneticPr fontId="2"/>
  </si>
  <si>
    <t>社会福祉法人海陽会</t>
    <rPh sb="0" eb="9">
      <t>シャカイフクシホウジンカイヨウカイ</t>
    </rPh>
    <phoneticPr fontId="2"/>
  </si>
  <si>
    <t>-</t>
    <phoneticPr fontId="2"/>
  </si>
  <si>
    <t>○</t>
  </si>
  <si>
    <t>社会福祉法人平舘福祉会</t>
    <rPh sb="0" eb="2">
      <t>シャカイ</t>
    </rPh>
    <rPh sb="2" eb="4">
      <t>フクシ</t>
    </rPh>
    <rPh sb="4" eb="6">
      <t>ホウジン</t>
    </rPh>
    <rPh sb="6" eb="8">
      <t>タイラダテ</t>
    </rPh>
    <rPh sb="8" eb="10">
      <t>フクシ</t>
    </rPh>
    <rPh sb="10" eb="11">
      <t>カイ</t>
    </rPh>
    <phoneticPr fontId="2"/>
  </si>
  <si>
    <t>8420001016029</t>
  </si>
  <si>
    <t>株式会社エヌソリューション</t>
  </si>
  <si>
    <t xml:space="preserve">9420005002180 </t>
  </si>
  <si>
    <t>特定非営利活動法人　明星会</t>
    <rPh sb="0" eb="2">
      <t>トクテイ</t>
    </rPh>
    <rPh sb="2" eb="5">
      <t>ヒエイリ</t>
    </rPh>
    <rPh sb="5" eb="7">
      <t>カツドウ</t>
    </rPh>
    <rPh sb="7" eb="9">
      <t>ホウジン</t>
    </rPh>
    <rPh sb="10" eb="12">
      <t>メイセイ</t>
    </rPh>
    <rPh sb="12" eb="13">
      <t>カイ</t>
    </rPh>
    <phoneticPr fontId="2"/>
  </si>
  <si>
    <t xml:space="preserve">9420005002180 </t>
    <phoneticPr fontId="2"/>
  </si>
  <si>
    <t>7420005006043</t>
    <phoneticPr fontId="2"/>
  </si>
  <si>
    <t>6420005002241</t>
    <phoneticPr fontId="2"/>
  </si>
  <si>
    <t>1420005000423</t>
    <phoneticPr fontId="2"/>
  </si>
  <si>
    <t>株式会社さくらの杜</t>
    <rPh sb="0" eb="4">
      <t>カブシキガイシャ</t>
    </rPh>
    <rPh sb="8" eb="9">
      <t>モリ</t>
    </rPh>
    <phoneticPr fontId="2"/>
  </si>
  <si>
    <t>7420001013712</t>
    <phoneticPr fontId="2"/>
  </si>
  <si>
    <t>特定非営利活動法人ピアネット</t>
    <rPh sb="0" eb="9">
      <t>トクテイヒエイリカツドウホウジン</t>
    </rPh>
    <phoneticPr fontId="2"/>
  </si>
  <si>
    <t>7420005001093</t>
    <phoneticPr fontId="2"/>
  </si>
  <si>
    <t>特定非営利活動法人ハートスポット</t>
    <rPh sb="0" eb="9">
      <t>トクテイヒエイリカツドウホウジン</t>
    </rPh>
    <phoneticPr fontId="2"/>
  </si>
  <si>
    <t>5420005002416</t>
    <phoneticPr fontId="2"/>
  </si>
  <si>
    <t>株式会社セブール</t>
    <rPh sb="0" eb="4">
      <t>カブシキガイシャ</t>
    </rPh>
    <phoneticPr fontId="2"/>
  </si>
  <si>
    <t>7420001005065</t>
    <phoneticPr fontId="2"/>
  </si>
  <si>
    <t>7420005002959</t>
    <phoneticPr fontId="2"/>
  </si>
  <si>
    <t>1420005004366</t>
    <phoneticPr fontId="2"/>
  </si>
  <si>
    <t>3420003001586</t>
    <phoneticPr fontId="2"/>
  </si>
  <si>
    <t>COLOR合同会社</t>
    <rPh sb="5" eb="7">
      <t>ゴウドウ</t>
    </rPh>
    <rPh sb="7" eb="9">
      <t>ガイシャ</t>
    </rPh>
    <phoneticPr fontId="2"/>
  </si>
  <si>
    <t>6420001015701</t>
    <phoneticPr fontId="2"/>
  </si>
  <si>
    <t>株式会社レッドコンパス</t>
    <rPh sb="0" eb="4">
      <t>カブシキガイシャ</t>
    </rPh>
    <phoneticPr fontId="2"/>
  </si>
  <si>
    <t>5420005000394</t>
    <phoneticPr fontId="2"/>
  </si>
  <si>
    <t>社会福祉法人桐の里</t>
    <rPh sb="0" eb="2">
      <t>シャカイ</t>
    </rPh>
    <rPh sb="2" eb="4">
      <t>フクシ</t>
    </rPh>
    <rPh sb="4" eb="6">
      <t>ホウジン</t>
    </rPh>
    <rPh sb="6" eb="7">
      <t>キリ</t>
    </rPh>
    <rPh sb="8" eb="9">
      <t>サト</t>
    </rPh>
    <phoneticPr fontId="2"/>
  </si>
  <si>
    <t>4420005004396</t>
    <phoneticPr fontId="2"/>
  </si>
  <si>
    <t>社会福祉法人茜育友会</t>
    <rPh sb="0" eb="6">
      <t>シャカイフクシホウジン</t>
    </rPh>
    <rPh sb="6" eb="10">
      <t>アカネイクユウカイ</t>
    </rPh>
    <phoneticPr fontId="2"/>
  </si>
  <si>
    <t>特定非営利活動法人ＪＯＹ</t>
    <rPh sb="0" eb="12">
      <t>トクテイヒエイリカツドウホウジンジョｙ</t>
    </rPh>
    <phoneticPr fontId="2"/>
  </si>
  <si>
    <t>5420005002399</t>
    <phoneticPr fontId="2"/>
  </si>
  <si>
    <t>社会福祉法人極光の会</t>
    <rPh sb="0" eb="8">
      <t>シャカイフクシホウジンキョッコウ</t>
    </rPh>
    <rPh sb="9" eb="10">
      <t>カイ</t>
    </rPh>
    <phoneticPr fontId="2"/>
  </si>
  <si>
    <t>3420005005222</t>
    <phoneticPr fontId="2"/>
  </si>
  <si>
    <t>社会福祉法人みちのく福祉会</t>
    <rPh sb="0" eb="2">
      <t>シャカイ</t>
    </rPh>
    <rPh sb="2" eb="4">
      <t>フクシ</t>
    </rPh>
    <rPh sb="4" eb="6">
      <t>ホウジン</t>
    </rPh>
    <rPh sb="10" eb="12">
      <t>フクシ</t>
    </rPh>
    <rPh sb="12" eb="13">
      <t>カイ</t>
    </rPh>
    <phoneticPr fontId="2"/>
  </si>
  <si>
    <t>9420005006545</t>
    <phoneticPr fontId="2"/>
  </si>
  <si>
    <t>7420005000368</t>
    <phoneticPr fontId="2"/>
  </si>
  <si>
    <t>株式会社杉の子会</t>
    <rPh sb="0" eb="4">
      <t>カブシキガイシャ</t>
    </rPh>
    <rPh sb="4" eb="5">
      <t>スギ</t>
    </rPh>
    <rPh sb="6" eb="7">
      <t>コ</t>
    </rPh>
    <rPh sb="7" eb="8">
      <t>カイ</t>
    </rPh>
    <phoneticPr fontId="2"/>
  </si>
  <si>
    <t>6420001014728</t>
    <phoneticPr fontId="2"/>
  </si>
  <si>
    <t>2420005002765</t>
    <phoneticPr fontId="2"/>
  </si>
  <si>
    <t>-</t>
    <phoneticPr fontId="2"/>
  </si>
  <si>
    <t>社会福祉法人田面木会</t>
    <rPh sb="0" eb="10">
      <t>シャカイフクシホウジンタモノキカイ</t>
    </rPh>
    <phoneticPr fontId="2"/>
  </si>
  <si>
    <t>4420005006657</t>
    <phoneticPr fontId="2"/>
  </si>
  <si>
    <t>8420005003295</t>
    <phoneticPr fontId="2"/>
  </si>
  <si>
    <t>3420002011826</t>
    <phoneticPr fontId="2"/>
  </si>
  <si>
    <t>3420001007825</t>
    <phoneticPr fontId="2"/>
  </si>
  <si>
    <t>株式会社ライブワークス</t>
    <rPh sb="0" eb="2">
      <t>カブシキ</t>
    </rPh>
    <rPh sb="2" eb="4">
      <t>ガイシャ</t>
    </rPh>
    <phoneticPr fontId="2"/>
  </si>
  <si>
    <t>2420005000356</t>
    <phoneticPr fontId="2"/>
  </si>
  <si>
    <t>社会福祉法人青森県すこやか福祉事業団</t>
    <rPh sb="0" eb="6">
      <t>シャカイフクシホウジン</t>
    </rPh>
    <rPh sb="6" eb="9">
      <t>アオモリケン</t>
    </rPh>
    <rPh sb="13" eb="15">
      <t>フクシ</t>
    </rPh>
    <rPh sb="15" eb="18">
      <t>ジギョウダン</t>
    </rPh>
    <phoneticPr fontId="2"/>
  </si>
  <si>
    <t>社会福祉法人青森市社会福祉協議会</t>
    <rPh sb="0" eb="2">
      <t>シャカイ</t>
    </rPh>
    <rPh sb="2" eb="4">
      <t>フクシ</t>
    </rPh>
    <rPh sb="4" eb="6">
      <t>ホウジン</t>
    </rPh>
    <rPh sb="6" eb="9">
      <t>アオモリシ</t>
    </rPh>
    <rPh sb="9" eb="11">
      <t>シャカイ</t>
    </rPh>
    <rPh sb="11" eb="13">
      <t>フクシ</t>
    </rPh>
    <rPh sb="13" eb="16">
      <t>キョウギカイ</t>
    </rPh>
    <phoneticPr fontId="2"/>
  </si>
  <si>
    <t>8420005000350</t>
    <phoneticPr fontId="2"/>
  </si>
  <si>
    <t>特定非営利活動法人 くるみの里</t>
    <rPh sb="0" eb="2">
      <t>トクテイ</t>
    </rPh>
    <rPh sb="2" eb="5">
      <t>ヒエイリ</t>
    </rPh>
    <rPh sb="5" eb="7">
      <t>カツドウ</t>
    </rPh>
    <rPh sb="7" eb="9">
      <t>ホウジン</t>
    </rPh>
    <rPh sb="14" eb="15">
      <t>サト</t>
    </rPh>
    <phoneticPr fontId="2"/>
  </si>
  <si>
    <t>2420005003292</t>
    <phoneticPr fontId="2"/>
  </si>
  <si>
    <t>4420005006814</t>
    <phoneticPr fontId="2"/>
  </si>
  <si>
    <t>6420005003553</t>
    <phoneticPr fontId="2"/>
  </si>
  <si>
    <t>5420005003918</t>
    <phoneticPr fontId="2"/>
  </si>
  <si>
    <t>特定非営利活動法人あいうえおの会</t>
    <rPh sb="0" eb="9">
      <t>トクテイヒエイリカツドウホウジン</t>
    </rPh>
    <rPh sb="15" eb="16">
      <t>カイ</t>
    </rPh>
    <phoneticPr fontId="2"/>
  </si>
  <si>
    <t>6420001014298</t>
    <phoneticPr fontId="2"/>
  </si>
  <si>
    <t>株式会社アドバンス</t>
    <rPh sb="0" eb="4">
      <t>カブシキガイシャ</t>
    </rPh>
    <phoneticPr fontId="2"/>
  </si>
  <si>
    <t>240002018896</t>
    <phoneticPr fontId="2"/>
  </si>
  <si>
    <t>社会福祉法人誠友会</t>
    <rPh sb="0" eb="9">
      <t>シャカイフクシホウジンセイユウカイ</t>
    </rPh>
    <phoneticPr fontId="2"/>
  </si>
  <si>
    <t>社会福祉法人七峰会</t>
    <rPh sb="0" eb="6">
      <t>シャカイフクシホウジン</t>
    </rPh>
    <rPh sb="6" eb="9">
      <t>ナナミネカイ</t>
    </rPh>
    <phoneticPr fontId="2"/>
  </si>
  <si>
    <t>5420005004362</t>
    <phoneticPr fontId="2"/>
  </si>
  <si>
    <t>8420005003287</t>
    <phoneticPr fontId="2"/>
  </si>
  <si>
    <t>特定非営利活動法人恵の里</t>
    <rPh sb="0" eb="9">
      <t>トクテイヒエイリカツドウホウジン</t>
    </rPh>
    <rPh sb="9" eb="10">
      <t>メグミ</t>
    </rPh>
    <rPh sb="11" eb="12">
      <t>サト</t>
    </rPh>
    <phoneticPr fontId="2"/>
  </si>
  <si>
    <t>特定非営利活動法人ユウアイ</t>
    <rPh sb="0" eb="9">
      <t>トクテイヒエイリカツドウホウジン</t>
    </rPh>
    <phoneticPr fontId="2"/>
  </si>
  <si>
    <t>株式会社シュタインズ</t>
    <rPh sb="0" eb="4">
      <t>カブシキガイシャ</t>
    </rPh>
    <phoneticPr fontId="2"/>
  </si>
  <si>
    <t>〇</t>
    <phoneticPr fontId="2"/>
  </si>
  <si>
    <t>6420001016484</t>
    <phoneticPr fontId="2"/>
  </si>
  <si>
    <t>社会福祉法人豊寿会</t>
    <rPh sb="0" eb="9">
      <t>シャカイフクシホウジンホウジュカイ</t>
    </rPh>
    <phoneticPr fontId="2"/>
  </si>
  <si>
    <t>9420005002957</t>
    <phoneticPr fontId="2"/>
  </si>
  <si>
    <t>社会福祉法人豊寿会</t>
    <rPh sb="0" eb="6">
      <t>シャカイフクシホウジン</t>
    </rPh>
    <rPh sb="6" eb="7">
      <t>ホウ</t>
    </rPh>
    <rPh sb="7" eb="8">
      <t>ジュ</t>
    </rPh>
    <rPh sb="8" eb="9">
      <t>カイ</t>
    </rPh>
    <phoneticPr fontId="2"/>
  </si>
  <si>
    <t>1420001015268</t>
    <phoneticPr fontId="2"/>
  </si>
  <si>
    <t>特定非営利活動法人ビルシャナ</t>
    <rPh sb="0" eb="2">
      <t>トクテイ</t>
    </rPh>
    <rPh sb="2" eb="5">
      <t>ヒエイリ</t>
    </rPh>
    <rPh sb="5" eb="7">
      <t>カツドウ</t>
    </rPh>
    <rPh sb="7" eb="9">
      <t>ホウジン</t>
    </rPh>
    <phoneticPr fontId="2"/>
  </si>
  <si>
    <t>5420005007101</t>
    <phoneticPr fontId="2"/>
  </si>
  <si>
    <t>株式会社きりん</t>
    <rPh sb="0" eb="4">
      <t>カブシキカイシャ</t>
    </rPh>
    <phoneticPr fontId="2"/>
  </si>
  <si>
    <t>7420001013836</t>
    <phoneticPr fontId="2"/>
  </si>
  <si>
    <t>6420005004361</t>
    <phoneticPr fontId="2"/>
  </si>
  <si>
    <t>5420001012740</t>
    <phoneticPr fontId="2"/>
  </si>
  <si>
    <t>株式会社エンジェルス</t>
    <rPh sb="0" eb="4">
      <t>カブシキガイシャ</t>
    </rPh>
    <phoneticPr fontId="2"/>
  </si>
  <si>
    <t>社会福祉法人みやぎ会</t>
    <rPh sb="0" eb="2">
      <t>シャカイ</t>
    </rPh>
    <rPh sb="2" eb="4">
      <t>フクシ</t>
    </rPh>
    <rPh sb="4" eb="6">
      <t>ホウジン</t>
    </rPh>
    <rPh sb="9" eb="10">
      <t>カイ</t>
    </rPh>
    <phoneticPr fontId="2"/>
  </si>
  <si>
    <t>株式会社ふぁーすと</t>
    <rPh sb="0" eb="4">
      <t>カブシキガイシャ</t>
    </rPh>
    <phoneticPr fontId="2"/>
  </si>
  <si>
    <t>1420001014666</t>
    <phoneticPr fontId="2"/>
  </si>
  <si>
    <t>特定非営利活動法人ドリーム</t>
    <rPh sb="0" eb="9">
      <t>トクテイヒエイリカツドウホウジン</t>
    </rPh>
    <phoneticPr fontId="2"/>
  </si>
  <si>
    <t>5420005003455</t>
    <phoneticPr fontId="2"/>
  </si>
  <si>
    <t>―</t>
    <phoneticPr fontId="2"/>
  </si>
  <si>
    <t>1420005005406</t>
    <phoneticPr fontId="2"/>
  </si>
  <si>
    <t>株式会社セブール</t>
    <rPh sb="0" eb="2">
      <t>カブシキ</t>
    </rPh>
    <rPh sb="2" eb="4">
      <t>カイシャ</t>
    </rPh>
    <phoneticPr fontId="2"/>
  </si>
  <si>
    <t>2420005002765</t>
    <phoneticPr fontId="2"/>
  </si>
  <si>
    <t>社会福祉法人・花</t>
    <rPh sb="0" eb="6">
      <t>シャカイフクシホウジン</t>
    </rPh>
    <rPh sb="7" eb="8">
      <t>ハナ</t>
    </rPh>
    <phoneticPr fontId="2"/>
  </si>
  <si>
    <t>5420005004404</t>
    <phoneticPr fontId="2"/>
  </si>
  <si>
    <t>社会福祉法人・花</t>
    <rPh sb="0" eb="2">
      <t>シャカイ</t>
    </rPh>
    <rPh sb="2" eb="4">
      <t>フクシ</t>
    </rPh>
    <rPh sb="4" eb="6">
      <t>ホウジン</t>
    </rPh>
    <rPh sb="7" eb="8">
      <t>ハナ</t>
    </rPh>
    <phoneticPr fontId="2"/>
  </si>
  <si>
    <t>一般社団法人ＣｏｚｙＳｐａｃｅ</t>
    <rPh sb="0" eb="2">
      <t>イッパン</t>
    </rPh>
    <rPh sb="2" eb="4">
      <t>シャダン</t>
    </rPh>
    <rPh sb="4" eb="6">
      <t>ホウジン</t>
    </rPh>
    <phoneticPr fontId="2"/>
  </si>
  <si>
    <t>2420005007599</t>
    <phoneticPr fontId="2"/>
  </si>
  <si>
    <t>24200050002765</t>
    <phoneticPr fontId="2"/>
  </si>
  <si>
    <t>社会福祉法人弘前久栄会</t>
    <rPh sb="0" eb="6">
      <t>シャカイフクシホウジン</t>
    </rPh>
    <rPh sb="6" eb="8">
      <t>ヒロサキ</t>
    </rPh>
    <rPh sb="8" eb="9">
      <t>ヒサシ</t>
    </rPh>
    <rPh sb="9" eb="10">
      <t>エイ</t>
    </rPh>
    <rPh sb="10" eb="11">
      <t>カイ</t>
    </rPh>
    <phoneticPr fontId="2"/>
  </si>
  <si>
    <t>8420002009097</t>
    <phoneticPr fontId="2"/>
  </si>
  <si>
    <t>株式会社明倫</t>
    <rPh sb="0" eb="4">
      <t>カブシキガイシャ</t>
    </rPh>
    <rPh sb="4" eb="5">
      <t>メイ</t>
    </rPh>
    <rPh sb="5" eb="6">
      <t>リン</t>
    </rPh>
    <phoneticPr fontId="2"/>
  </si>
  <si>
    <t>8420001014932</t>
    <phoneticPr fontId="2"/>
  </si>
  <si>
    <t>株式会社レイズ</t>
    <rPh sb="0" eb="4">
      <t>カブシキガイシャ</t>
    </rPh>
    <phoneticPr fontId="2"/>
  </si>
  <si>
    <t>420005007611</t>
    <phoneticPr fontId="2"/>
  </si>
  <si>
    <t>社会福祉法人共生の杜</t>
    <rPh sb="0" eb="6">
      <t>シャカイフクシホウジン</t>
    </rPh>
    <rPh sb="6" eb="8">
      <t>キョウセイ</t>
    </rPh>
    <rPh sb="9" eb="10">
      <t>モリ</t>
    </rPh>
    <phoneticPr fontId="2"/>
  </si>
  <si>
    <t>○</t>
    <phoneticPr fontId="2"/>
  </si>
  <si>
    <t>-</t>
    <phoneticPr fontId="2"/>
  </si>
  <si>
    <t>8420001012746</t>
    <phoneticPr fontId="2"/>
  </si>
  <si>
    <t>合同会社ワークスくろいし</t>
    <rPh sb="0" eb="2">
      <t>ゴウドウ</t>
    </rPh>
    <rPh sb="2" eb="4">
      <t>カイシャ</t>
    </rPh>
    <phoneticPr fontId="2"/>
  </si>
  <si>
    <t>特定非営利活動法人ＭＥＧＯ</t>
    <rPh sb="0" eb="2">
      <t>トクテイ</t>
    </rPh>
    <rPh sb="2" eb="5">
      <t>ヒエイリ</t>
    </rPh>
    <rPh sb="5" eb="7">
      <t>カツドウ</t>
    </rPh>
    <rPh sb="7" eb="9">
      <t>ホウジン</t>
    </rPh>
    <phoneticPr fontId="2"/>
  </si>
  <si>
    <t>2420003001604</t>
    <phoneticPr fontId="2"/>
  </si>
  <si>
    <t>特定非営利活動法人リンク・障害者の生活と就労を支援するネットワーク</t>
    <rPh sb="0" eb="2">
      <t>トクテイ</t>
    </rPh>
    <rPh sb="2" eb="9">
      <t>ヒエイリカツドウホウジン</t>
    </rPh>
    <rPh sb="13" eb="16">
      <t>ショウガイシャ</t>
    </rPh>
    <rPh sb="17" eb="19">
      <t>セイカツ</t>
    </rPh>
    <rPh sb="20" eb="22">
      <t>シュウロウ</t>
    </rPh>
    <rPh sb="23" eb="25">
      <t>シエン</t>
    </rPh>
    <phoneticPr fontId="2"/>
  </si>
  <si>
    <t>6420005005434</t>
    <phoneticPr fontId="2"/>
  </si>
  <si>
    <t>9420005002180</t>
    <phoneticPr fontId="2"/>
  </si>
  <si>
    <t>5420005004362</t>
    <phoneticPr fontId="2"/>
  </si>
  <si>
    <t>2420005006246</t>
    <phoneticPr fontId="2"/>
  </si>
  <si>
    <t>7420012005155</t>
    <phoneticPr fontId="2"/>
  </si>
  <si>
    <t>有限会社大裕</t>
    <rPh sb="0" eb="4">
      <t>ユウゲンガイシャ</t>
    </rPh>
    <rPh sb="4" eb="6">
      <t>ダイユウ</t>
    </rPh>
    <phoneticPr fontId="2"/>
  </si>
  <si>
    <t>社会福祉法人梵珠福祉会</t>
    <rPh sb="0" eb="11">
      <t>シャカイフクシホウジンボンジュフクシカイ</t>
    </rPh>
    <phoneticPr fontId="2"/>
  </si>
  <si>
    <t>4200005002242</t>
    <phoneticPr fontId="2"/>
  </si>
  <si>
    <t>7420005004402</t>
    <phoneticPr fontId="2"/>
  </si>
  <si>
    <t>5000020028347</t>
    <phoneticPr fontId="2"/>
  </si>
  <si>
    <t>上北地方教育・福祉事務組合</t>
    <rPh sb="0" eb="2">
      <t>カミキタ</t>
    </rPh>
    <rPh sb="2" eb="4">
      <t>チホウ</t>
    </rPh>
    <rPh sb="4" eb="6">
      <t>キョウイク</t>
    </rPh>
    <rPh sb="7" eb="9">
      <t>フクシ</t>
    </rPh>
    <rPh sb="9" eb="11">
      <t>ジム</t>
    </rPh>
    <rPh sb="11" eb="13">
      <t>クミアイ</t>
    </rPh>
    <phoneticPr fontId="2"/>
  </si>
  <si>
    <t>社会福祉法人藤聖母園</t>
    <rPh sb="0" eb="6">
      <t>シャカイフクシホウジン</t>
    </rPh>
    <rPh sb="6" eb="7">
      <t>フジ</t>
    </rPh>
    <rPh sb="7" eb="9">
      <t>セイボ</t>
    </rPh>
    <rPh sb="9" eb="10">
      <t>エン</t>
    </rPh>
    <phoneticPr fontId="2"/>
  </si>
  <si>
    <t>8420005004896</t>
    <phoneticPr fontId="2"/>
  </si>
  <si>
    <t>8420005004896</t>
    <phoneticPr fontId="2"/>
  </si>
  <si>
    <t>9420005002940</t>
    <phoneticPr fontId="2"/>
  </si>
  <si>
    <t>社会福祉法人阿闍羅会</t>
    <rPh sb="0" eb="10">
      <t>シャカイフクシホウジンアジャラカイ</t>
    </rPh>
    <phoneticPr fontId="2"/>
  </si>
  <si>
    <t>9420005005200</t>
    <phoneticPr fontId="2"/>
  </si>
  <si>
    <t>9420005003542</t>
    <phoneticPr fontId="2"/>
  </si>
  <si>
    <t>3420005000355</t>
  </si>
  <si>
    <t>1420001016522</t>
    <phoneticPr fontId="2"/>
  </si>
  <si>
    <t>有限会社修清</t>
    <rPh sb="0" eb="6">
      <t>ユウゲンガイシャシュウセイ</t>
    </rPh>
    <phoneticPr fontId="2"/>
  </si>
  <si>
    <t>非営利活動法人サンネット青森</t>
    <rPh sb="0" eb="3">
      <t>ヒエイリ</t>
    </rPh>
    <rPh sb="3" eb="5">
      <t>カツドウ</t>
    </rPh>
    <rPh sb="5" eb="7">
      <t>ホウジン</t>
    </rPh>
    <rPh sb="12" eb="14">
      <t>アオモリ</t>
    </rPh>
    <phoneticPr fontId="2"/>
  </si>
  <si>
    <t>5420005001112</t>
    <phoneticPr fontId="2"/>
  </si>
  <si>
    <t>9420005003542</t>
    <phoneticPr fontId="2"/>
  </si>
  <si>
    <t>社会福祉法人愛生会</t>
    <rPh sb="0" eb="6">
      <t>シャカイフクシホウジン</t>
    </rPh>
    <rPh sb="6" eb="7">
      <t>アイ</t>
    </rPh>
    <rPh sb="7" eb="8">
      <t>セイ</t>
    </rPh>
    <rPh sb="8" eb="9">
      <t>カイ</t>
    </rPh>
    <phoneticPr fontId="2"/>
  </si>
  <si>
    <t>株式会社エフリング</t>
    <rPh sb="0" eb="4">
      <t>カブシキガイシャ</t>
    </rPh>
    <phoneticPr fontId="2"/>
  </si>
  <si>
    <t>3430001061920</t>
    <phoneticPr fontId="2"/>
  </si>
  <si>
    <t>4420003001825</t>
    <phoneticPr fontId="2"/>
  </si>
  <si>
    <t>社会福祉法人シオン福祉会</t>
    <rPh sb="0" eb="2">
      <t>シャカイ</t>
    </rPh>
    <rPh sb="2" eb="4">
      <t>フクシ</t>
    </rPh>
    <rPh sb="4" eb="6">
      <t>ホウジン</t>
    </rPh>
    <rPh sb="9" eb="11">
      <t>フクシ</t>
    </rPh>
    <rPh sb="11" eb="12">
      <t>カイ</t>
    </rPh>
    <phoneticPr fontId="2"/>
  </si>
  <si>
    <t>8420005000391</t>
    <phoneticPr fontId="2"/>
  </si>
  <si>
    <t>420005006192</t>
    <phoneticPr fontId="2"/>
  </si>
  <si>
    <t>社会福祉法人黒石市社会福祉協議会</t>
    <rPh sb="0" eb="2">
      <t>シャカイ</t>
    </rPh>
    <rPh sb="2" eb="4">
      <t>フクシ</t>
    </rPh>
    <rPh sb="4" eb="6">
      <t>ホウジン</t>
    </rPh>
    <rPh sb="6" eb="9">
      <t>クロイシシ</t>
    </rPh>
    <rPh sb="9" eb="11">
      <t>シャカイ</t>
    </rPh>
    <rPh sb="11" eb="13">
      <t>フクシ</t>
    </rPh>
    <rPh sb="13" eb="16">
      <t>キョウギカイ</t>
    </rPh>
    <phoneticPr fontId="2"/>
  </si>
  <si>
    <t>7420005005202</t>
    <phoneticPr fontId="2"/>
  </si>
  <si>
    <t>4420005006252</t>
    <phoneticPr fontId="2"/>
  </si>
  <si>
    <t>5420005006053</t>
    <phoneticPr fontId="2"/>
  </si>
  <si>
    <t>8420005006232</t>
    <phoneticPr fontId="2"/>
  </si>
  <si>
    <t>特定非営利活動法人シャーローム</t>
    <rPh sb="0" eb="9">
      <t>トクテイヒエイリカツドウホウジン</t>
    </rPh>
    <phoneticPr fontId="2"/>
  </si>
  <si>
    <t>合同会社ふれ愛プラザあおば</t>
    <rPh sb="0" eb="4">
      <t>ゴウドウカイシャ</t>
    </rPh>
    <rPh sb="6" eb="7">
      <t>アイ</t>
    </rPh>
    <phoneticPr fontId="2"/>
  </si>
  <si>
    <t>8420003000550</t>
    <phoneticPr fontId="2"/>
  </si>
  <si>
    <t>－</t>
  </si>
  <si>
    <t>－</t>
    <phoneticPr fontId="2"/>
  </si>
  <si>
    <t>1420001015796</t>
    <phoneticPr fontId="2"/>
  </si>
  <si>
    <t>2420005000356</t>
    <phoneticPr fontId="2"/>
  </si>
  <si>
    <t>社会福祉法人拓心会</t>
    <rPh sb="0" eb="6">
      <t>シャカイフクシホウジン</t>
    </rPh>
    <rPh sb="6" eb="7">
      <t>タク</t>
    </rPh>
    <rPh sb="7" eb="8">
      <t>シン</t>
    </rPh>
    <rPh sb="8" eb="9">
      <t>カイ</t>
    </rPh>
    <phoneticPr fontId="2"/>
  </si>
  <si>
    <t>-</t>
    <phoneticPr fontId="2"/>
  </si>
  <si>
    <t>1420005003946</t>
    <phoneticPr fontId="2"/>
  </si>
  <si>
    <t>社会福祉法人島光会</t>
    <rPh sb="0" eb="6">
      <t>シャカイフクシホウジン</t>
    </rPh>
    <rPh sb="6" eb="7">
      <t>シマ</t>
    </rPh>
    <rPh sb="7" eb="8">
      <t>コウ</t>
    </rPh>
    <rPh sb="8" eb="9">
      <t>カイ</t>
    </rPh>
    <phoneticPr fontId="2"/>
  </si>
  <si>
    <t>社会福祉法人義栄会</t>
    <rPh sb="0" eb="6">
      <t>シャカイフクシホウジン</t>
    </rPh>
    <rPh sb="6" eb="7">
      <t>ギ</t>
    </rPh>
    <rPh sb="7" eb="8">
      <t>エイ</t>
    </rPh>
    <rPh sb="8" eb="9">
      <t>カイ</t>
    </rPh>
    <phoneticPr fontId="2"/>
  </si>
  <si>
    <t>社会福祉法人ほほえみ</t>
    <rPh sb="0" eb="6">
      <t>シャカイフクシホウジン</t>
    </rPh>
    <phoneticPr fontId="2"/>
  </si>
  <si>
    <t>3420005004926</t>
    <phoneticPr fontId="2"/>
  </si>
  <si>
    <t>4420005003555</t>
    <phoneticPr fontId="2"/>
  </si>
  <si>
    <t>5420005000378</t>
    <phoneticPr fontId="2"/>
  </si>
  <si>
    <t>3013305000743</t>
    <phoneticPr fontId="2"/>
  </si>
  <si>
    <t>8420005006174</t>
    <phoneticPr fontId="2"/>
  </si>
  <si>
    <t>特定非営利活動法人ワークハウスとわだ</t>
    <rPh sb="0" eb="2">
      <t>トクテイ</t>
    </rPh>
    <rPh sb="2" eb="5">
      <t>ヒエイリ</t>
    </rPh>
    <rPh sb="5" eb="7">
      <t>カツドウ</t>
    </rPh>
    <rPh sb="7" eb="9">
      <t>ホウジン</t>
    </rPh>
    <phoneticPr fontId="2"/>
  </si>
  <si>
    <t>5420003001205</t>
    <phoneticPr fontId="2"/>
  </si>
  <si>
    <t>4420005007606</t>
    <phoneticPr fontId="2"/>
  </si>
  <si>
    <t>特定非営利活動法人ＭＵＧＥＮ</t>
    <rPh sb="0" eb="9">
      <t>トクテイヒエイリカツドウホウジン</t>
    </rPh>
    <phoneticPr fontId="2"/>
  </si>
  <si>
    <t>740005003263</t>
    <phoneticPr fontId="2"/>
  </si>
  <si>
    <t>5420005005708</t>
  </si>
  <si>
    <t>8420005007255</t>
    <phoneticPr fontId="2"/>
  </si>
  <si>
    <t>8420005000359</t>
    <phoneticPr fontId="2"/>
  </si>
  <si>
    <t>6420005003347</t>
    <phoneticPr fontId="2"/>
  </si>
  <si>
    <t>社会福祉法人のぞみ会</t>
    <rPh sb="0" eb="2">
      <t>シャカイ</t>
    </rPh>
    <rPh sb="2" eb="4">
      <t>フクシ</t>
    </rPh>
    <rPh sb="4" eb="6">
      <t>ホウジン</t>
    </rPh>
    <rPh sb="9" eb="10">
      <t>カイ</t>
    </rPh>
    <phoneticPr fontId="2"/>
  </si>
  <si>
    <t>8420001016061</t>
    <phoneticPr fontId="2"/>
  </si>
  <si>
    <t>3420005006889</t>
    <phoneticPr fontId="2"/>
  </si>
  <si>
    <t>社会福祉法人あーるど</t>
    <rPh sb="0" eb="6">
      <t>シャカイ</t>
    </rPh>
    <phoneticPr fontId="2"/>
  </si>
  <si>
    <t>9420005007535</t>
    <phoneticPr fontId="2"/>
  </si>
  <si>
    <t>特定非営利活動法人どんぐりの家</t>
    <rPh sb="0" eb="15">
      <t>ド</t>
    </rPh>
    <phoneticPr fontId="2"/>
  </si>
  <si>
    <t>株式会社つづり</t>
    <rPh sb="0" eb="2">
      <t>カブシキ</t>
    </rPh>
    <rPh sb="2" eb="4">
      <t>カイシャ</t>
    </rPh>
    <phoneticPr fontId="2"/>
  </si>
  <si>
    <t>2420001013147</t>
    <phoneticPr fontId="2"/>
  </si>
  <si>
    <t>株式会社ハニービー</t>
    <phoneticPr fontId="2"/>
  </si>
  <si>
    <t>3220001018149</t>
    <phoneticPr fontId="2"/>
  </si>
  <si>
    <t>4420005002292</t>
    <phoneticPr fontId="2"/>
  </si>
  <si>
    <t>特定非営利活動法人桜の会</t>
    <rPh sb="0" eb="2">
      <t>トクテイ</t>
    </rPh>
    <rPh sb="2" eb="9">
      <t>ヒエイリカツドウホウジン</t>
    </rPh>
    <rPh sb="9" eb="10">
      <t>サクラ</t>
    </rPh>
    <rPh sb="11" eb="12">
      <t>カイ</t>
    </rPh>
    <phoneticPr fontId="2"/>
  </si>
  <si>
    <t>社会福祉法人七峰会</t>
    <rPh sb="0" eb="9">
      <t>シャカイフクシホウジンシチミネカイ</t>
    </rPh>
    <phoneticPr fontId="2"/>
  </si>
  <si>
    <t>6420005006589</t>
    <phoneticPr fontId="2"/>
  </si>
  <si>
    <t>02036158683</t>
    <phoneticPr fontId="2"/>
  </si>
  <si>
    <t>株式会社笑桜会</t>
    <rPh sb="0" eb="4">
      <t>カブシキガイシャ</t>
    </rPh>
    <rPh sb="4" eb="5">
      <t>ワラ</t>
    </rPh>
    <rPh sb="5" eb="6">
      <t>サクラ</t>
    </rPh>
    <rPh sb="6" eb="7">
      <t>カイ</t>
    </rPh>
    <phoneticPr fontId="2"/>
  </si>
  <si>
    <t>-</t>
    <phoneticPr fontId="2"/>
  </si>
  <si>
    <t>6420005003413</t>
    <phoneticPr fontId="2"/>
  </si>
  <si>
    <t>特定非営利活動法人あゆみの会</t>
    <rPh sb="0" eb="9">
      <t>トクテイヒエイリカツドウホウジン</t>
    </rPh>
    <rPh sb="13" eb="14">
      <t>カイ</t>
    </rPh>
    <phoneticPr fontId="2"/>
  </si>
  <si>
    <t>1420005002923</t>
    <phoneticPr fontId="2"/>
  </si>
  <si>
    <t>株式会社ワースバンク</t>
    <rPh sb="0" eb="4">
      <t>カブシキガイシャ</t>
    </rPh>
    <phoneticPr fontId="2"/>
  </si>
  <si>
    <t>1420001014575</t>
    <phoneticPr fontId="2"/>
  </si>
  <si>
    <t>特定非営利活動法人Ｃ－ＦＬＯＷＥＲ</t>
    <rPh sb="0" eb="9">
      <t>トクテイヒエイリカツドウホウジン</t>
    </rPh>
    <phoneticPr fontId="2"/>
  </si>
  <si>
    <t>5420005002309</t>
    <phoneticPr fontId="2"/>
  </si>
  <si>
    <t>特定非営利活動法人ドリーム工房</t>
    <rPh sb="0" eb="2">
      <t>トクテイ</t>
    </rPh>
    <rPh sb="2" eb="9">
      <t>ヒエイリカツドウホウジン</t>
    </rPh>
    <rPh sb="13" eb="15">
      <t>コウボウ</t>
    </rPh>
    <phoneticPr fontId="2"/>
  </si>
  <si>
    <t>20名</t>
    <rPh sb="2" eb="3">
      <t>メイ</t>
    </rPh>
    <phoneticPr fontId="2"/>
  </si>
  <si>
    <t>9420005002296</t>
    <phoneticPr fontId="2"/>
  </si>
  <si>
    <t>3420005006542</t>
    <phoneticPr fontId="2"/>
  </si>
  <si>
    <t>社会福祉法人温和会</t>
    <rPh sb="0" eb="2">
      <t>シャカイ</t>
    </rPh>
    <rPh sb="2" eb="4">
      <t>フクシ</t>
    </rPh>
    <rPh sb="4" eb="6">
      <t>ホウジン</t>
    </rPh>
    <rPh sb="6" eb="8">
      <t>オンワ</t>
    </rPh>
    <rPh sb="8" eb="9">
      <t>カイ</t>
    </rPh>
    <phoneticPr fontId="2"/>
  </si>
  <si>
    <t>8420005001142</t>
    <phoneticPr fontId="2"/>
  </si>
  <si>
    <t>2420005006808</t>
    <phoneticPr fontId="2"/>
  </si>
  <si>
    <t>3420005006047</t>
    <phoneticPr fontId="2"/>
  </si>
  <si>
    <t>ニューフォレスト株式会社</t>
    <rPh sb="8" eb="10">
      <t>カブシキ</t>
    </rPh>
    <rPh sb="10" eb="12">
      <t>カイシャ</t>
    </rPh>
    <phoneticPr fontId="2"/>
  </si>
  <si>
    <t>430001063809</t>
    <phoneticPr fontId="2"/>
  </si>
  <si>
    <t>54000500355</t>
    <phoneticPr fontId="2"/>
  </si>
  <si>
    <t>社会福祉法人共生会</t>
    <rPh sb="0" eb="6">
      <t>シャカイフクシホウジン</t>
    </rPh>
    <rPh sb="6" eb="8">
      <t>キョウセイ</t>
    </rPh>
    <rPh sb="8" eb="9">
      <t>カイ</t>
    </rPh>
    <phoneticPr fontId="2"/>
  </si>
  <si>
    <t>社会福祉法人三沢市社会福祉協議会</t>
    <rPh sb="0" eb="6">
      <t>シャカイフクシホウジン</t>
    </rPh>
    <rPh sb="6" eb="9">
      <t>ミサワシ</t>
    </rPh>
    <rPh sb="9" eb="11">
      <t>シャカイ</t>
    </rPh>
    <rPh sb="11" eb="13">
      <t>フクシ</t>
    </rPh>
    <rPh sb="13" eb="16">
      <t>キョウギカイ</t>
    </rPh>
    <phoneticPr fontId="2"/>
  </si>
  <si>
    <t>A型からB型に
移行したため</t>
    <rPh sb="1" eb="2">
      <t>ガタ</t>
    </rPh>
    <rPh sb="5" eb="6">
      <t>ガタ</t>
    </rPh>
    <rPh sb="8" eb="10">
      <t>イコウ</t>
    </rPh>
    <phoneticPr fontId="2"/>
  </si>
  <si>
    <t>7420005003940</t>
    <phoneticPr fontId="2"/>
  </si>
  <si>
    <t>別館がA型から
B型に移行のため</t>
    <rPh sb="0" eb="2">
      <t>ベッカン</t>
    </rPh>
    <rPh sb="4" eb="5">
      <t>ガタ</t>
    </rPh>
    <rPh sb="9" eb="10">
      <t>ガタ</t>
    </rPh>
    <rPh sb="11" eb="13">
      <t>イコウ</t>
    </rPh>
    <phoneticPr fontId="2"/>
  </si>
  <si>
    <t>9420005006017</t>
    <phoneticPr fontId="2"/>
  </si>
  <si>
    <t>9420005006223</t>
    <phoneticPr fontId="2"/>
  </si>
  <si>
    <t xml:space="preserve">7420005003362 </t>
    <phoneticPr fontId="2"/>
  </si>
  <si>
    <t xml:space="preserve">6420005002943 </t>
    <phoneticPr fontId="2"/>
  </si>
  <si>
    <t>4420005002334</t>
    <phoneticPr fontId="2"/>
  </si>
  <si>
    <t xml:space="preserve">3420005006063 </t>
    <phoneticPr fontId="2"/>
  </si>
  <si>
    <t>7420005003263</t>
    <phoneticPr fontId="2"/>
  </si>
  <si>
    <t xml:space="preserve">5420005000403 </t>
    <phoneticPr fontId="2"/>
  </si>
  <si>
    <t>8420005003907</t>
    <phoneticPr fontId="2"/>
  </si>
  <si>
    <t xml:space="preserve">2420005002963 </t>
    <phoneticPr fontId="2"/>
  </si>
  <si>
    <t>5420005006193</t>
    <phoneticPr fontId="2"/>
  </si>
  <si>
    <t xml:space="preserve">4420005006038 </t>
    <phoneticPr fontId="2"/>
  </si>
  <si>
    <t>7420005000351</t>
    <phoneticPr fontId="2"/>
  </si>
  <si>
    <t>7420005003271</t>
    <phoneticPr fontId="2"/>
  </si>
  <si>
    <t xml:space="preserve">4420005000940 </t>
    <phoneticPr fontId="2"/>
  </si>
  <si>
    <t xml:space="preserve">1420005007294 </t>
    <phoneticPr fontId="2"/>
  </si>
  <si>
    <t xml:space="preserve">2420005007392 </t>
    <phoneticPr fontId="2"/>
  </si>
  <si>
    <t>株式会社 帆の風</t>
    <rPh sb="0" eb="2">
      <t>カブシキ</t>
    </rPh>
    <rPh sb="2" eb="4">
      <t>ガイシャ</t>
    </rPh>
    <rPh sb="5" eb="6">
      <t>ホ</t>
    </rPh>
    <rPh sb="7" eb="8">
      <t>カゼ</t>
    </rPh>
    <phoneticPr fontId="2"/>
  </si>
  <si>
    <t>7430001067030</t>
    <phoneticPr fontId="2"/>
  </si>
  <si>
    <t>特定非営利活動法人ほほえみの会</t>
    <rPh sb="0" eb="2">
      <t>トクテイ</t>
    </rPh>
    <rPh sb="2" eb="5">
      <t>ヒエイリ</t>
    </rPh>
    <rPh sb="5" eb="7">
      <t>カツドウ</t>
    </rPh>
    <rPh sb="7" eb="9">
      <t>ホウジン</t>
    </rPh>
    <rPh sb="14" eb="15">
      <t>カイ</t>
    </rPh>
    <phoneticPr fontId="2"/>
  </si>
  <si>
    <t>3420005004240</t>
    <phoneticPr fontId="2"/>
  </si>
  <si>
    <t>9420005005200</t>
    <phoneticPr fontId="2"/>
  </si>
  <si>
    <t>8420005002958</t>
    <phoneticPr fontId="2"/>
  </si>
  <si>
    <t>1420001015037</t>
    <phoneticPr fontId="2"/>
  </si>
  <si>
    <t>株式会社紘星会</t>
    <rPh sb="0" eb="4">
      <t>カブシキカイシャ</t>
    </rPh>
    <rPh sb="4" eb="5">
      <t>ヒロシ</t>
    </rPh>
    <rPh sb="5" eb="6">
      <t>ホシ</t>
    </rPh>
    <rPh sb="6" eb="7">
      <t>カイ</t>
    </rPh>
    <phoneticPr fontId="2"/>
  </si>
  <si>
    <t>5420005006053</t>
    <phoneticPr fontId="2"/>
  </si>
  <si>
    <t>株式会社太陽ファーム</t>
    <rPh sb="0" eb="4">
      <t>カブシキガイシャ</t>
    </rPh>
    <rPh sb="4" eb="6">
      <t>タイヨウ</t>
    </rPh>
    <phoneticPr fontId="2"/>
  </si>
  <si>
    <t>2420001008766</t>
    <phoneticPr fontId="2"/>
  </si>
  <si>
    <t>420005002931</t>
    <phoneticPr fontId="2"/>
  </si>
  <si>
    <t>2420005003961</t>
    <phoneticPr fontId="2"/>
  </si>
  <si>
    <t>7420005006621</t>
    <phoneticPr fontId="2"/>
  </si>
  <si>
    <t>社会福祉法人清慈会</t>
    <rPh sb="0" eb="6">
      <t>シャカイフクシホウジン</t>
    </rPh>
    <rPh sb="6" eb="7">
      <t>セイ</t>
    </rPh>
    <rPh sb="7" eb="8">
      <t>ジ</t>
    </rPh>
    <rPh sb="8" eb="9">
      <t>カイ</t>
    </rPh>
    <phoneticPr fontId="2"/>
  </si>
  <si>
    <t>1420005002923</t>
    <phoneticPr fontId="2"/>
  </si>
  <si>
    <t>5420005000378</t>
    <phoneticPr fontId="2"/>
  </si>
  <si>
    <t>特定非営利活動法人ふれ愛プラザあおば</t>
    <rPh sb="0" eb="9">
      <t>トクテイヒエイリカツドウホウジン</t>
    </rPh>
    <rPh sb="11" eb="12">
      <t>アイ</t>
    </rPh>
    <phoneticPr fontId="2"/>
  </si>
  <si>
    <t>4420005003472</t>
    <phoneticPr fontId="2"/>
  </si>
  <si>
    <t>4420005003472</t>
    <phoneticPr fontId="2"/>
  </si>
  <si>
    <t>9420005004383</t>
    <phoneticPr fontId="2"/>
  </si>
  <si>
    <t>7420005005490</t>
    <phoneticPr fontId="2"/>
  </si>
  <si>
    <t>7420005003940</t>
    <phoneticPr fontId="2"/>
  </si>
  <si>
    <t>株式会社Ｏｎｅ－Ｓｅｌｆ</t>
    <rPh sb="0" eb="4">
      <t>カブシキガイシャ</t>
    </rPh>
    <phoneticPr fontId="2"/>
  </si>
  <si>
    <t>株式会社エール</t>
    <rPh sb="0" eb="4">
      <t>カブシキガイシャ</t>
    </rPh>
    <phoneticPr fontId="2"/>
  </si>
  <si>
    <t>株式会社ＬＵＣＩＯＬＡ</t>
    <rPh sb="0" eb="4">
      <t>カブシキガイシャ</t>
    </rPh>
    <phoneticPr fontId="2"/>
  </si>
  <si>
    <t>2420001005615</t>
    <phoneticPr fontId="2"/>
  </si>
  <si>
    <t>特定非営利活動法人三本の木</t>
    <rPh sb="0" eb="9">
      <t>トクテイヒエイリカツドウホウジン</t>
    </rPh>
    <rPh sb="9" eb="11">
      <t>サンボン</t>
    </rPh>
    <rPh sb="12" eb="13">
      <t>キ</t>
    </rPh>
    <phoneticPr fontId="2"/>
  </si>
  <si>
    <t>一般社団法人ＨＲＰＳとわだ作業所</t>
    <rPh sb="0" eb="2">
      <t>イッパン</t>
    </rPh>
    <rPh sb="2" eb="4">
      <t>シャダン</t>
    </rPh>
    <rPh sb="4" eb="6">
      <t>ホウジン</t>
    </rPh>
    <rPh sb="13" eb="15">
      <t>サギョウ</t>
    </rPh>
    <rPh sb="15" eb="16">
      <t>ショ</t>
    </rPh>
    <phoneticPr fontId="2"/>
  </si>
  <si>
    <t>社会福祉法人東北赤松福祉会</t>
    <rPh sb="0" eb="6">
      <t>シャカイフクシホウジン</t>
    </rPh>
    <rPh sb="6" eb="8">
      <t>トウホク</t>
    </rPh>
    <rPh sb="8" eb="10">
      <t>アカマツ</t>
    </rPh>
    <rPh sb="10" eb="12">
      <t>フクシ</t>
    </rPh>
    <rPh sb="12" eb="13">
      <t>カイ</t>
    </rPh>
    <phoneticPr fontId="2"/>
  </si>
  <si>
    <t>社会福祉法人健誠会</t>
    <rPh sb="0" eb="6">
      <t>シャカイフクシホウジン</t>
    </rPh>
    <rPh sb="6" eb="9">
      <t>ケンセイカイ</t>
    </rPh>
    <phoneticPr fontId="2"/>
  </si>
  <si>
    <t>社会福祉法人つがる三和会</t>
    <rPh sb="0" eb="6">
      <t>シャカイフクシホウジン</t>
    </rPh>
    <rPh sb="9" eb="12">
      <t>サンワカイ</t>
    </rPh>
    <phoneticPr fontId="2"/>
  </si>
  <si>
    <t xml:space="preserve">3420005006848 </t>
    <phoneticPr fontId="2"/>
  </si>
  <si>
    <t>社会福祉法人義栄会</t>
    <rPh sb="0" eb="6">
      <t>シャカイフクシホウジン</t>
    </rPh>
    <rPh sb="6" eb="9">
      <t>ギエイカイ</t>
    </rPh>
    <phoneticPr fontId="2"/>
  </si>
  <si>
    <t>特定非営利活動法人アックス工房</t>
    <rPh sb="0" eb="9">
      <t>トクテイヒエイリカツドウホウジン</t>
    </rPh>
    <rPh sb="13" eb="15">
      <t>コウボウ</t>
    </rPh>
    <phoneticPr fontId="2"/>
  </si>
  <si>
    <t>社会福祉法人愛和会</t>
    <rPh sb="0" eb="6">
      <t>シャカイフクシホウジン</t>
    </rPh>
    <rPh sb="6" eb="7">
      <t>アイ</t>
    </rPh>
    <rPh sb="7" eb="8">
      <t>ワ</t>
    </rPh>
    <rPh sb="8" eb="9">
      <t>カイ</t>
    </rPh>
    <phoneticPr fontId="2"/>
  </si>
  <si>
    <t>社会福祉法人道友会</t>
    <rPh sb="0" eb="6">
      <t>シャカイフクシホウジン</t>
    </rPh>
    <rPh sb="6" eb="9">
      <t>ドウユウカイ</t>
    </rPh>
    <phoneticPr fontId="2"/>
  </si>
  <si>
    <t>社会福祉法人求道舎</t>
    <rPh sb="0" eb="6">
      <t>シャカイフクシホウジン</t>
    </rPh>
    <rPh sb="6" eb="9">
      <t>キュウドウシャ</t>
    </rPh>
    <phoneticPr fontId="2"/>
  </si>
  <si>
    <t>社会福祉法人桜木会</t>
    <rPh sb="0" eb="6">
      <t>シャカイフクシホウジン</t>
    </rPh>
    <rPh sb="6" eb="8">
      <t>サクラギ</t>
    </rPh>
    <rPh sb="8" eb="9">
      <t>カイ</t>
    </rPh>
    <phoneticPr fontId="2"/>
  </si>
  <si>
    <t>特定非営利活動法人むつ下北子育て支援ネットワークひろば</t>
    <rPh sb="0" eb="9">
      <t>トクテイヒエイリカツドウホウジン</t>
    </rPh>
    <rPh sb="11" eb="13">
      <t>シモキタ</t>
    </rPh>
    <rPh sb="13" eb="15">
      <t>コソダ</t>
    </rPh>
    <rPh sb="16" eb="18">
      <t>シエン</t>
    </rPh>
    <phoneticPr fontId="2"/>
  </si>
  <si>
    <t>社会福祉法人生活・文化研究所</t>
    <rPh sb="0" eb="6">
      <t>シャカイフクシホウジン</t>
    </rPh>
    <rPh sb="6" eb="8">
      <t>セイカツ</t>
    </rPh>
    <rPh sb="9" eb="11">
      <t>ブンカ</t>
    </rPh>
    <rPh sb="11" eb="14">
      <t>ケンキュウジョ</t>
    </rPh>
    <phoneticPr fontId="2"/>
  </si>
  <si>
    <t>社会福祉法人愛心福祉会</t>
    <rPh sb="0" eb="6">
      <t>シャカイフクシホウジン</t>
    </rPh>
    <rPh sb="6" eb="7">
      <t>アイ</t>
    </rPh>
    <rPh sb="7" eb="8">
      <t>シン</t>
    </rPh>
    <rPh sb="8" eb="10">
      <t>フクシ</t>
    </rPh>
    <rPh sb="10" eb="11">
      <t>カイ</t>
    </rPh>
    <phoneticPr fontId="2"/>
  </si>
  <si>
    <t>社会福祉法人恩和会</t>
    <rPh sb="0" eb="6">
      <t>シャカイフクシホウジン</t>
    </rPh>
    <rPh sb="6" eb="7">
      <t>オン</t>
    </rPh>
    <rPh sb="7" eb="8">
      <t>ワ</t>
    </rPh>
    <rPh sb="8" eb="9">
      <t>カイ</t>
    </rPh>
    <phoneticPr fontId="2"/>
  </si>
  <si>
    <t>社会福祉法人サポートセンター虹</t>
    <rPh sb="0" eb="6">
      <t>シャカイフクシホウジン</t>
    </rPh>
    <rPh sb="14" eb="15">
      <t>ニジ</t>
    </rPh>
    <phoneticPr fontId="2"/>
  </si>
  <si>
    <t>社会福祉法人俊公会</t>
    <rPh sb="0" eb="6">
      <t>シャカイフクシホウジン</t>
    </rPh>
    <rPh sb="6" eb="9">
      <t>シュンコウカイ</t>
    </rPh>
    <phoneticPr fontId="2"/>
  </si>
  <si>
    <t>特定非営利活動法人ワーカーズコープ</t>
    <rPh sb="0" eb="9">
      <t>トクテイヒエイリカツドウホウジン</t>
    </rPh>
    <phoneticPr fontId="2"/>
  </si>
  <si>
    <t>社会福祉法人青森県すこやか福祉事業団</t>
    <rPh sb="0" eb="6">
      <t>シャカイフクシホウジン</t>
    </rPh>
    <rPh sb="6" eb="9">
      <t>アオモリケン</t>
    </rPh>
    <rPh sb="13" eb="18">
      <t>フクシジギョウダン</t>
    </rPh>
    <phoneticPr fontId="2"/>
  </si>
  <si>
    <t>社会福祉法人求道舎</t>
    <rPh sb="0" eb="6">
      <t>シャカイフクシホウジン</t>
    </rPh>
    <rPh sb="6" eb="8">
      <t>グドウ</t>
    </rPh>
    <rPh sb="8" eb="9">
      <t>シャ</t>
    </rPh>
    <phoneticPr fontId="2"/>
  </si>
  <si>
    <t>社会福祉法人七峰会</t>
    <rPh sb="0" eb="6">
      <t>シャカイフクシホウジン</t>
    </rPh>
    <rPh sb="6" eb="7">
      <t>シチ</t>
    </rPh>
    <rPh sb="7" eb="8">
      <t>ミネ</t>
    </rPh>
    <rPh sb="8" eb="9">
      <t>カイ</t>
    </rPh>
    <phoneticPr fontId="2"/>
  </si>
  <si>
    <t>社会福祉法人万陽会</t>
    <rPh sb="0" eb="6">
      <t>シャカイフクシホウジン</t>
    </rPh>
    <rPh sb="6" eb="7">
      <t>マン</t>
    </rPh>
    <rPh sb="7" eb="8">
      <t>ヨウ</t>
    </rPh>
    <rPh sb="8" eb="9">
      <t>カイ</t>
    </rPh>
    <phoneticPr fontId="2"/>
  </si>
  <si>
    <t>特定非営利活動法人ぬくもりの会</t>
    <rPh sb="0" eb="9">
      <t>トクテイヒエイリカツドウホウジン</t>
    </rPh>
    <rPh sb="14" eb="15">
      <t>カイ</t>
    </rPh>
    <phoneticPr fontId="2"/>
  </si>
  <si>
    <t>社会福祉法人積善会</t>
    <rPh sb="0" eb="6">
      <t>シャカイフクシホウジン</t>
    </rPh>
    <rPh sb="6" eb="9">
      <t>セキゼンカイ</t>
    </rPh>
    <phoneticPr fontId="2"/>
  </si>
  <si>
    <t>社会福祉法人養正会</t>
    <rPh sb="0" eb="6">
      <t>シャカイフクシホウジン</t>
    </rPh>
    <phoneticPr fontId="2"/>
  </si>
  <si>
    <t>社会福祉法人桐紫会</t>
    <rPh sb="0" eb="6">
      <t>シャカイフクシホウジン</t>
    </rPh>
    <rPh sb="6" eb="9">
      <t>トウシカイ</t>
    </rPh>
    <phoneticPr fontId="2"/>
  </si>
  <si>
    <t>社会福祉法人浪岡あすなろ会</t>
    <rPh sb="0" eb="6">
      <t>シャカイフクシホウジン</t>
    </rPh>
    <rPh sb="6" eb="8">
      <t>ナミオカ</t>
    </rPh>
    <rPh sb="12" eb="13">
      <t>カイ</t>
    </rPh>
    <phoneticPr fontId="2"/>
  </si>
  <si>
    <t>5420001014101</t>
    <phoneticPr fontId="2"/>
  </si>
  <si>
    <t>3420001014581</t>
    <phoneticPr fontId="2"/>
  </si>
  <si>
    <t>-</t>
    <phoneticPr fontId="2"/>
  </si>
  <si>
    <t>74200050002950</t>
    <phoneticPr fontId="2"/>
  </si>
  <si>
    <t>社会福祉法人ぶさん会</t>
    <rPh sb="0" eb="6">
      <t>シャカイフクシホウジン</t>
    </rPh>
    <rPh sb="9" eb="10">
      <t>カイ</t>
    </rPh>
    <phoneticPr fontId="2"/>
  </si>
  <si>
    <t>株式会社はちのへ東奥朝日ソリューション</t>
  </si>
  <si>
    <t>〇</t>
  </si>
  <si>
    <t xml:space="preserve">2420001014517 </t>
    <phoneticPr fontId="2"/>
  </si>
  <si>
    <t>株式会社青森福祉支援プラザ</t>
    <rPh sb="0" eb="4">
      <t>カブシキガイシャ</t>
    </rPh>
    <rPh sb="4" eb="10">
      <t>アオモリフクシシエン</t>
    </rPh>
    <phoneticPr fontId="2"/>
  </si>
  <si>
    <t>5420001013929</t>
    <phoneticPr fontId="2"/>
  </si>
  <si>
    <t>4420005002292</t>
    <phoneticPr fontId="2"/>
  </si>
  <si>
    <t>一般社団法人日々木の森</t>
    <rPh sb="0" eb="6">
      <t>イッパンシャダンホウジン</t>
    </rPh>
    <rPh sb="6" eb="9">
      <t>ヒビキ</t>
    </rPh>
    <rPh sb="10" eb="11">
      <t>モリ</t>
    </rPh>
    <phoneticPr fontId="2"/>
  </si>
  <si>
    <t>7420005006233</t>
    <phoneticPr fontId="2"/>
  </si>
  <si>
    <t>一般社団法人日々木の森</t>
    <rPh sb="0" eb="11">
      <t>イッパンシャダンホウジンヒビキノモリ</t>
    </rPh>
    <phoneticPr fontId="2"/>
  </si>
  <si>
    <t>特定非営利活動法人あいゆう</t>
    <rPh sb="0" eb="2">
      <t>トクテイ</t>
    </rPh>
    <rPh sb="2" eb="5">
      <t>ヒエイリ</t>
    </rPh>
    <rPh sb="5" eb="7">
      <t>カツドウ</t>
    </rPh>
    <rPh sb="7" eb="9">
      <t>ホウジン</t>
    </rPh>
    <phoneticPr fontId="2"/>
  </si>
  <si>
    <t>一般社団法人ユニバーサルネット</t>
    <rPh sb="0" eb="6">
      <t>イッパンシャダンホウジン</t>
    </rPh>
    <phoneticPr fontId="2"/>
  </si>
  <si>
    <t>9420005006669</t>
    <phoneticPr fontId="2"/>
  </si>
  <si>
    <t>8420005002504</t>
    <phoneticPr fontId="2"/>
  </si>
  <si>
    <t>特定非営利活動法人桜の会</t>
    <rPh sb="0" eb="9">
      <t>トクテイヒエイリカツドウホウジン</t>
    </rPh>
    <rPh sb="9" eb="10">
      <t>サクラ</t>
    </rPh>
    <rPh sb="11" eb="12">
      <t>カイ</t>
    </rPh>
    <phoneticPr fontId="2"/>
  </si>
  <si>
    <t>社会福祉法人親泉会</t>
    <rPh sb="0" eb="6">
      <t>シャカイフクシホウジン</t>
    </rPh>
    <rPh sb="6" eb="7">
      <t>オヤ</t>
    </rPh>
    <rPh sb="7" eb="8">
      <t>イズミ</t>
    </rPh>
    <rPh sb="8" eb="9">
      <t>カイ</t>
    </rPh>
    <phoneticPr fontId="2"/>
  </si>
  <si>
    <t>8420001013579</t>
    <phoneticPr fontId="2"/>
  </si>
  <si>
    <t>社会福祉法人八甲田会</t>
    <rPh sb="0" eb="2">
      <t>シャカイ</t>
    </rPh>
    <rPh sb="2" eb="4">
      <t>フクシ</t>
    </rPh>
    <rPh sb="4" eb="6">
      <t>ホウジン</t>
    </rPh>
    <rPh sb="6" eb="10">
      <t>ハッコウダカイ</t>
    </rPh>
    <phoneticPr fontId="2"/>
  </si>
  <si>
    <t>420005005811</t>
    <phoneticPr fontId="2"/>
  </si>
  <si>
    <t>株式会社ヴァーベナ</t>
    <rPh sb="0" eb="4">
      <t>カブシキガイシャ</t>
    </rPh>
    <phoneticPr fontId="2"/>
  </si>
  <si>
    <t>株式会社しあわせ農園</t>
    <rPh sb="0" eb="4">
      <t>カブシキガイシャ</t>
    </rPh>
    <rPh sb="8" eb="10">
      <t>ノウエン</t>
    </rPh>
    <phoneticPr fontId="2"/>
  </si>
  <si>
    <t>株式会社しあわせ農園</t>
    <rPh sb="0" eb="4">
      <t>カブシキガイシャシア</t>
    </rPh>
    <rPh sb="4" eb="10">
      <t>ワセノウエン</t>
    </rPh>
    <phoneticPr fontId="2"/>
  </si>
  <si>
    <t>1420001008767</t>
    <phoneticPr fontId="2"/>
  </si>
  <si>
    <t>沖和合同会社</t>
    <rPh sb="0" eb="1">
      <t>オキ</t>
    </rPh>
    <rPh sb="1" eb="6">
      <t>カズゴウドウガイシャ</t>
    </rPh>
    <phoneticPr fontId="2"/>
  </si>
  <si>
    <t>420003001971</t>
    <phoneticPr fontId="2"/>
  </si>
  <si>
    <t>7420005002950</t>
    <phoneticPr fontId="2"/>
  </si>
  <si>
    <t>株式会社イコール</t>
    <rPh sb="0" eb="4">
      <t>カブシキガイシャ</t>
    </rPh>
    <phoneticPr fontId="2"/>
  </si>
  <si>
    <t>420001004590</t>
    <phoneticPr fontId="2"/>
  </si>
  <si>
    <t>420002012229</t>
    <phoneticPr fontId="2"/>
  </si>
  <si>
    <t>社会福祉法人桜木会</t>
    <rPh sb="0" eb="2">
      <t>シャカイ</t>
    </rPh>
    <rPh sb="2" eb="4">
      <t>フクシ</t>
    </rPh>
    <rPh sb="4" eb="6">
      <t>ホウジン</t>
    </rPh>
    <rPh sb="6" eb="8">
      <t>サクラギ</t>
    </rPh>
    <rPh sb="8" eb="9">
      <t>カイ</t>
    </rPh>
    <phoneticPr fontId="2"/>
  </si>
  <si>
    <t>3420005006542</t>
    <phoneticPr fontId="2"/>
  </si>
  <si>
    <t>8420005003527</t>
    <phoneticPr fontId="2"/>
  </si>
  <si>
    <t>7420005000351</t>
    <phoneticPr fontId="2"/>
  </si>
  <si>
    <t>1420005004390</t>
    <phoneticPr fontId="2"/>
  </si>
  <si>
    <t>8420003001854</t>
    <phoneticPr fontId="2"/>
  </si>
  <si>
    <t>合同会社ゆめぷらす</t>
    <rPh sb="0" eb="2">
      <t>ゴウドウ</t>
    </rPh>
    <rPh sb="2" eb="4">
      <t>カイシャ</t>
    </rPh>
    <phoneticPr fontId="2"/>
  </si>
  <si>
    <t>アイデンド株式会社</t>
    <rPh sb="5" eb="7">
      <t>カブシキ</t>
    </rPh>
    <rPh sb="7" eb="9">
      <t>カイシャ</t>
    </rPh>
    <phoneticPr fontId="2"/>
  </si>
  <si>
    <t>1420005005777</t>
    <phoneticPr fontId="2"/>
  </si>
  <si>
    <t>4420001014580</t>
    <phoneticPr fontId="2"/>
  </si>
  <si>
    <t>アイデンド株式会社</t>
    <phoneticPr fontId="2"/>
  </si>
  <si>
    <t>1420005003343</t>
    <phoneticPr fontId="2"/>
  </si>
  <si>
    <t>アイデンド株式会社</t>
    <rPh sb="5" eb="9">
      <t>カブシキガイシャ</t>
    </rPh>
    <phoneticPr fontId="2"/>
  </si>
  <si>
    <t>4420001014580</t>
    <phoneticPr fontId="2"/>
  </si>
  <si>
    <t>2420005000356</t>
    <phoneticPr fontId="2"/>
  </si>
  <si>
    <t>特定非営利活動法人シニアネット弘前</t>
    <rPh sb="0" eb="9">
      <t>トクテイヒエイリカツドウホウジン</t>
    </rPh>
    <rPh sb="15" eb="17">
      <t>ヒロサキ</t>
    </rPh>
    <phoneticPr fontId="2"/>
  </si>
  <si>
    <t>8420005007239</t>
    <phoneticPr fontId="2"/>
  </si>
  <si>
    <t>4420005006698</t>
    <phoneticPr fontId="2"/>
  </si>
  <si>
    <t>特定非営利活動法人team.Step by step</t>
    <rPh sb="0" eb="17">
      <t>トクテイヒエイリカツドウホウジンテアｍ．ｓテ</t>
    </rPh>
    <phoneticPr fontId="2"/>
  </si>
  <si>
    <t>特定非営利活動法人つがるしあわせ工房</t>
  </si>
  <si>
    <t>1420005007121</t>
    <phoneticPr fontId="2"/>
  </si>
  <si>
    <t>社会福祉法人昭壽会</t>
    <rPh sb="0" eb="6">
      <t>シャカイフクシホウジン</t>
    </rPh>
    <rPh sb="6" eb="7">
      <t>ショウ</t>
    </rPh>
    <rPh sb="7" eb="8">
      <t>ジュ</t>
    </rPh>
    <rPh sb="8" eb="9">
      <t>カイ</t>
    </rPh>
    <phoneticPr fontId="2"/>
  </si>
  <si>
    <t>6420003001625</t>
    <phoneticPr fontId="2"/>
  </si>
  <si>
    <t>合同会社心友</t>
    <rPh sb="0" eb="2">
      <t>ゴウドウ</t>
    </rPh>
    <rPh sb="2" eb="4">
      <t>ガイシャ</t>
    </rPh>
    <rPh sb="4" eb="5">
      <t>ココロ</t>
    </rPh>
    <rPh sb="5" eb="6">
      <t>トモ</t>
    </rPh>
    <phoneticPr fontId="2"/>
  </si>
  <si>
    <t>7420005006035</t>
    <phoneticPr fontId="2"/>
  </si>
  <si>
    <t xml:space="preserve">4420005007416 </t>
    <phoneticPr fontId="2"/>
  </si>
  <si>
    <t>4420001014580 
4580</t>
    <phoneticPr fontId="2"/>
  </si>
  <si>
    <t xml:space="preserve">6420001013366 </t>
    <phoneticPr fontId="2"/>
  </si>
  <si>
    <t xml:space="preserve">1420005003905 </t>
    <phoneticPr fontId="2"/>
  </si>
  <si>
    <t>社会福祉法人伸康会</t>
    <rPh sb="0" eb="6">
      <t>シャカイフクシホウジン</t>
    </rPh>
    <rPh sb="6" eb="9">
      <t>シンコウカイ</t>
    </rPh>
    <phoneticPr fontId="2"/>
  </si>
  <si>
    <t>特定非営利活動法人障害者地域生活支援センタ－ぴあ</t>
    <rPh sb="0" eb="9">
      <t>トクテイヒエイリカツドウホウジン</t>
    </rPh>
    <rPh sb="9" eb="12">
      <t>ショウガイシャ</t>
    </rPh>
    <rPh sb="12" eb="14">
      <t>チイキ</t>
    </rPh>
    <rPh sb="14" eb="16">
      <t>セイカツ</t>
    </rPh>
    <rPh sb="16" eb="18">
      <t>シエン</t>
    </rPh>
    <phoneticPr fontId="2"/>
  </si>
  <si>
    <t>社会福祉法人青森県コロニー協会</t>
    <rPh sb="0" eb="6">
      <t>シャカイフクシホウジン</t>
    </rPh>
    <rPh sb="6" eb="9">
      <t>アオモリケン</t>
    </rPh>
    <rPh sb="13" eb="15">
      <t>キョウカイ</t>
    </rPh>
    <phoneticPr fontId="2"/>
  </si>
  <si>
    <t>3420005005783</t>
    <phoneticPr fontId="2"/>
  </si>
  <si>
    <t>社会福祉法人七戸福祉会</t>
    <rPh sb="0" eb="6">
      <t>シャカイフクシホウジン</t>
    </rPh>
    <rPh sb="6" eb="8">
      <t>シチノヘ</t>
    </rPh>
    <rPh sb="8" eb="10">
      <t>フクシ</t>
    </rPh>
    <rPh sb="10" eb="11">
      <t>カイ</t>
    </rPh>
    <phoneticPr fontId="2"/>
  </si>
  <si>
    <t>6010005015318</t>
    <phoneticPr fontId="2"/>
  </si>
  <si>
    <t>上北地方教育・福祉事務組合</t>
    <rPh sb="0" eb="2">
      <t>カミキタ</t>
    </rPh>
    <rPh sb="2" eb="4">
      <t>チホウ</t>
    </rPh>
    <rPh sb="4" eb="6">
      <t>キョウイク</t>
    </rPh>
    <rPh sb="7" eb="9">
      <t>フクシ</t>
    </rPh>
    <rPh sb="9" eb="13">
      <t>ジムクミアイ</t>
    </rPh>
    <phoneticPr fontId="2"/>
  </si>
  <si>
    <t>5000020028347</t>
    <phoneticPr fontId="2"/>
  </si>
  <si>
    <t>特定非営利活動法人来夢の里</t>
    <rPh sb="0" eb="9">
      <t>トクテイヒエイリカツドウホウジン</t>
    </rPh>
    <rPh sb="9" eb="11">
      <t>ライム</t>
    </rPh>
    <rPh sb="12" eb="13">
      <t>サト</t>
    </rPh>
    <phoneticPr fontId="2"/>
  </si>
  <si>
    <t>株式会社　JIN　CARE</t>
    <rPh sb="0" eb="4">
      <t>カブシキガイシャ</t>
    </rPh>
    <phoneticPr fontId="2"/>
  </si>
  <si>
    <t>420001013252</t>
    <phoneticPr fontId="2"/>
  </si>
  <si>
    <t>8420005006018</t>
    <phoneticPr fontId="2"/>
  </si>
  <si>
    <t>社会福祉法人一葉会</t>
    <rPh sb="0" eb="2">
      <t>シャカイ</t>
    </rPh>
    <rPh sb="2" eb="4">
      <t>フクシ</t>
    </rPh>
    <rPh sb="4" eb="6">
      <t>ホウジン</t>
    </rPh>
    <rPh sb="6" eb="8">
      <t>イチヨウ</t>
    </rPh>
    <rPh sb="8" eb="9">
      <t>カイ</t>
    </rPh>
    <phoneticPr fontId="2"/>
  </si>
  <si>
    <t>社会医療法人松平病院</t>
    <rPh sb="0" eb="2">
      <t>シャカイ</t>
    </rPh>
    <rPh sb="2" eb="4">
      <t>イリョウ</t>
    </rPh>
    <rPh sb="4" eb="6">
      <t>ホウジン</t>
    </rPh>
    <rPh sb="6" eb="8">
      <t>マツダイラ</t>
    </rPh>
    <rPh sb="8" eb="10">
      <t>ビョウイン</t>
    </rPh>
    <phoneticPr fontId="2"/>
  </si>
  <si>
    <t>有限会社修清</t>
    <rPh sb="0" eb="4">
      <t>ユウゲンガイシャ</t>
    </rPh>
    <rPh sb="4" eb="6">
      <t>シュウセイ</t>
    </rPh>
    <phoneticPr fontId="2"/>
  </si>
  <si>
    <t>社会福祉法人和晃会</t>
    <rPh sb="0" eb="6">
      <t>シャカイフクシホウジン</t>
    </rPh>
    <rPh sb="6" eb="7">
      <t>ワ</t>
    </rPh>
    <rPh sb="7" eb="8">
      <t>コウ</t>
    </rPh>
    <rPh sb="8" eb="9">
      <t>カイ</t>
    </rPh>
    <phoneticPr fontId="2"/>
  </si>
  <si>
    <t>社会福祉法人青森県コロニー協会</t>
    <rPh sb="0" eb="4">
      <t>シャカイフクシ</t>
    </rPh>
    <rPh sb="4" eb="6">
      <t>ホウジン</t>
    </rPh>
    <rPh sb="6" eb="9">
      <t>アオモリケン</t>
    </rPh>
    <rPh sb="13" eb="15">
      <t>キョウカイ</t>
    </rPh>
    <phoneticPr fontId="2"/>
  </si>
  <si>
    <t>有限会社コマイ</t>
    <rPh sb="0" eb="4">
      <t>ユウゲンガイシャ</t>
    </rPh>
    <phoneticPr fontId="2"/>
  </si>
  <si>
    <t>株式会社善</t>
    <rPh sb="0" eb="4">
      <t>カブシキガイシャ</t>
    </rPh>
    <rPh sb="4" eb="5">
      <t>ゼン</t>
    </rPh>
    <phoneticPr fontId="2"/>
  </si>
  <si>
    <t>社会福祉法人聖康会</t>
    <rPh sb="0" eb="2">
      <t>シャカイ</t>
    </rPh>
    <rPh sb="2" eb="4">
      <t>フクシ</t>
    </rPh>
    <rPh sb="4" eb="6">
      <t>ホウジン</t>
    </rPh>
    <rPh sb="6" eb="7">
      <t>セイ</t>
    </rPh>
    <rPh sb="7" eb="8">
      <t>コウ</t>
    </rPh>
    <rPh sb="8" eb="9">
      <t>カイ</t>
    </rPh>
    <phoneticPr fontId="2"/>
  </si>
  <si>
    <t>社会医療法人松平病院</t>
    <rPh sb="0" eb="6">
      <t>シャカイイリョウホウジン</t>
    </rPh>
    <rPh sb="6" eb="8">
      <t>マツダイラ</t>
    </rPh>
    <rPh sb="8" eb="10">
      <t>ビョウイン</t>
    </rPh>
    <phoneticPr fontId="2"/>
  </si>
  <si>
    <t>株式会社エフォート</t>
    <rPh sb="0" eb="4">
      <t>カブシキカイシャ</t>
    </rPh>
    <phoneticPr fontId="2"/>
  </si>
  <si>
    <t>社会福祉法人抱民舎</t>
    <rPh sb="0" eb="6">
      <t>シャカイフクシホウジン</t>
    </rPh>
    <rPh sb="6" eb="9">
      <t>ホウミンシャ</t>
    </rPh>
    <phoneticPr fontId="2"/>
  </si>
  <si>
    <t>社会福祉法人アルバ</t>
    <rPh sb="0" eb="2">
      <t>シャカイ</t>
    </rPh>
    <rPh sb="2" eb="4">
      <t>フクシ</t>
    </rPh>
    <rPh sb="4" eb="6">
      <t>ホウジン</t>
    </rPh>
    <phoneticPr fontId="2"/>
  </si>
  <si>
    <t>合同会社健有会</t>
    <rPh sb="0" eb="2">
      <t>ゴウドウ</t>
    </rPh>
    <rPh sb="2" eb="4">
      <t>カイシャ</t>
    </rPh>
    <rPh sb="4" eb="6">
      <t>ケンユウ</t>
    </rPh>
    <rPh sb="6" eb="7">
      <t>カイ</t>
    </rPh>
    <phoneticPr fontId="2"/>
  </si>
  <si>
    <t>特定非営利活動法人ここから</t>
    <rPh sb="0" eb="9">
      <t>トクテイヒエイリカツドウホウジン</t>
    </rPh>
    <phoneticPr fontId="2"/>
  </si>
  <si>
    <t>特定非営利活動法人ふうあの会</t>
    <rPh sb="0" eb="2">
      <t>トクテイ</t>
    </rPh>
    <rPh sb="2" eb="5">
      <t>ヒエイリ</t>
    </rPh>
    <rPh sb="5" eb="7">
      <t>カツドウ</t>
    </rPh>
    <rPh sb="7" eb="9">
      <t>ホウジン</t>
    </rPh>
    <rPh sb="13" eb="14">
      <t>カイ</t>
    </rPh>
    <phoneticPr fontId="2"/>
  </si>
  <si>
    <t>株式会社佛心</t>
    <rPh sb="0" eb="4">
      <t>カブシキガイシャ</t>
    </rPh>
    <rPh sb="4" eb="6">
      <t>ブッシン</t>
    </rPh>
    <phoneticPr fontId="2"/>
  </si>
  <si>
    <t>社会福祉法人互支会</t>
    <rPh sb="0" eb="6">
      <t>シャカイフクシホウジン</t>
    </rPh>
    <rPh sb="6" eb="7">
      <t>ゴ</t>
    </rPh>
    <rPh sb="7" eb="8">
      <t>シ</t>
    </rPh>
    <rPh sb="8" eb="9">
      <t>カイ</t>
    </rPh>
    <phoneticPr fontId="2"/>
  </si>
  <si>
    <t>合同会社咲花―菜</t>
    <rPh sb="0" eb="4">
      <t>ゴウドウカイシャ</t>
    </rPh>
    <rPh sb="4" eb="6">
      <t>サキハナ</t>
    </rPh>
    <rPh sb="7" eb="8">
      <t>ナ</t>
    </rPh>
    <phoneticPr fontId="2"/>
  </si>
  <si>
    <t>一般社団法人禾倫</t>
    <rPh sb="0" eb="6">
      <t>イッパンシャダンホウジン</t>
    </rPh>
    <rPh sb="6" eb="7">
      <t>カ</t>
    </rPh>
    <rPh sb="7" eb="8">
      <t>リン</t>
    </rPh>
    <phoneticPr fontId="2"/>
  </si>
  <si>
    <t>特定非営利活動法人陽だまりの彩苑</t>
    <rPh sb="0" eb="9">
      <t>トクテイヒエイリカツドウホウジン</t>
    </rPh>
    <rPh sb="9" eb="10">
      <t>ヒ</t>
    </rPh>
    <rPh sb="14" eb="16">
      <t>サイエン</t>
    </rPh>
    <phoneticPr fontId="2"/>
  </si>
  <si>
    <t>特定非営利活動法人農楽郷ここ・カラダ</t>
    <rPh sb="0" eb="9">
      <t>トクテイヒエイリカツドウホウジン</t>
    </rPh>
    <rPh sb="9" eb="10">
      <t>ノウ</t>
    </rPh>
    <rPh sb="10" eb="11">
      <t>ラク</t>
    </rPh>
    <rPh sb="11" eb="12">
      <t>サト</t>
    </rPh>
    <phoneticPr fontId="2"/>
  </si>
  <si>
    <t>一般社団法人謙心会</t>
    <rPh sb="0" eb="2">
      <t>イッパン</t>
    </rPh>
    <rPh sb="2" eb="4">
      <t>シャダン</t>
    </rPh>
    <rPh sb="4" eb="6">
      <t>ホウジン</t>
    </rPh>
    <rPh sb="6" eb="7">
      <t>ケン</t>
    </rPh>
    <rPh sb="7" eb="8">
      <t>シン</t>
    </rPh>
    <rPh sb="8" eb="9">
      <t>カイ</t>
    </rPh>
    <phoneticPr fontId="2"/>
  </si>
  <si>
    <t>社会福祉法人松緑福祉会</t>
    <rPh sb="0" eb="2">
      <t>シャカイ</t>
    </rPh>
    <rPh sb="2" eb="4">
      <t>フクシ</t>
    </rPh>
    <rPh sb="4" eb="6">
      <t>ホウジン</t>
    </rPh>
    <rPh sb="6" eb="7">
      <t>マツ</t>
    </rPh>
    <rPh sb="7" eb="8">
      <t>ミドリ</t>
    </rPh>
    <rPh sb="8" eb="11">
      <t>フクシカイ</t>
    </rPh>
    <phoneticPr fontId="2"/>
  </si>
  <si>
    <t>社会福祉法人健誠会　</t>
    <rPh sb="0" eb="2">
      <t>シャカイ</t>
    </rPh>
    <rPh sb="2" eb="4">
      <t>フクシ</t>
    </rPh>
    <rPh sb="4" eb="6">
      <t>ホウジン</t>
    </rPh>
    <rPh sb="6" eb="7">
      <t>ケン</t>
    </rPh>
    <rPh sb="7" eb="8">
      <t>セイ</t>
    </rPh>
    <rPh sb="8" eb="9">
      <t>カイ</t>
    </rPh>
    <phoneticPr fontId="2"/>
  </si>
  <si>
    <t>社会福祉法人ユートピアの会</t>
    <phoneticPr fontId="2"/>
  </si>
  <si>
    <t>社会福祉法人ユートピアの会</t>
    <rPh sb="0" eb="2">
      <t>シャカイ</t>
    </rPh>
    <rPh sb="2" eb="4">
      <t>フクシ</t>
    </rPh>
    <rPh sb="4" eb="6">
      <t>ホウジン</t>
    </rPh>
    <rPh sb="12" eb="13">
      <t>カイ</t>
    </rPh>
    <phoneticPr fontId="2"/>
  </si>
  <si>
    <t>特定非営利活動法人杉菜の会</t>
    <rPh sb="0" eb="9">
      <t>トクテイヒエイリカツドウホウジン</t>
    </rPh>
    <rPh sb="9" eb="11">
      <t>スギナ</t>
    </rPh>
    <rPh sb="12" eb="13">
      <t>カイ</t>
    </rPh>
    <phoneticPr fontId="2"/>
  </si>
  <si>
    <t>株式会社寛上</t>
    <rPh sb="0" eb="2">
      <t>カブシキ</t>
    </rPh>
    <rPh sb="2" eb="4">
      <t>カイシャ</t>
    </rPh>
    <rPh sb="4" eb="6">
      <t>ヒロカミ</t>
    </rPh>
    <phoneticPr fontId="2"/>
  </si>
  <si>
    <t>有限会社サンライズ</t>
    <rPh sb="0" eb="4">
      <t>ユウゲンガイシャ</t>
    </rPh>
    <phoneticPr fontId="2"/>
  </si>
  <si>
    <t>社会福祉法人鶴田町社会福祉協議会</t>
    <phoneticPr fontId="2"/>
  </si>
  <si>
    <t>社会福祉法人北心会</t>
    <rPh sb="0" eb="2">
      <t>シャカイ</t>
    </rPh>
    <rPh sb="2" eb="4">
      <t>フクシ</t>
    </rPh>
    <rPh sb="4" eb="6">
      <t>ホウジン</t>
    </rPh>
    <rPh sb="6" eb="9">
      <t>ホクシンカイ</t>
    </rPh>
    <phoneticPr fontId="2"/>
  </si>
  <si>
    <t>特定非営利活動法人team.Step by step</t>
    <rPh sb="0" eb="9">
      <t>トクテイヒエイリカツドウホウジン</t>
    </rPh>
    <phoneticPr fontId="2"/>
  </si>
  <si>
    <t>特定非営利活動法人道</t>
    <rPh sb="0" eb="2">
      <t>トクテイ</t>
    </rPh>
    <rPh sb="2" eb="5">
      <t>ヒエイリ</t>
    </rPh>
    <rPh sb="5" eb="7">
      <t>カツドウ</t>
    </rPh>
    <rPh sb="7" eb="9">
      <t>ホウジン</t>
    </rPh>
    <rPh sb="9" eb="10">
      <t>ミチ</t>
    </rPh>
    <phoneticPr fontId="2"/>
  </si>
  <si>
    <t>社会福祉法人信和会</t>
    <rPh sb="0" eb="6">
      <t>シャカイフクシホウジン</t>
    </rPh>
    <rPh sb="6" eb="7">
      <t>シン</t>
    </rPh>
    <rPh sb="7" eb="8">
      <t>ワ</t>
    </rPh>
    <rPh sb="8" eb="9">
      <t>カイ</t>
    </rPh>
    <phoneticPr fontId="2"/>
  </si>
  <si>
    <t>社会福祉法人楽晴会</t>
    <rPh sb="0" eb="2">
      <t>シャカイ</t>
    </rPh>
    <rPh sb="2" eb="4">
      <t>フクシ</t>
    </rPh>
    <rPh sb="4" eb="6">
      <t>ホウジン</t>
    </rPh>
    <rPh sb="6" eb="9">
      <t>ラクセイカイ</t>
    </rPh>
    <phoneticPr fontId="2"/>
  </si>
  <si>
    <t>株式会社アールG</t>
    <rPh sb="0" eb="2">
      <t>カブシキ</t>
    </rPh>
    <rPh sb="2" eb="4">
      <t>カイシャ</t>
    </rPh>
    <phoneticPr fontId="2"/>
  </si>
  <si>
    <t>一般社団法人禾倫</t>
    <rPh sb="0" eb="2">
      <t>イッパン</t>
    </rPh>
    <rPh sb="2" eb="4">
      <t>シャダン</t>
    </rPh>
    <rPh sb="4" eb="6">
      <t>ホウジン</t>
    </rPh>
    <rPh sb="6" eb="8">
      <t>ノギリン</t>
    </rPh>
    <phoneticPr fontId="2"/>
  </si>
  <si>
    <t>株式会社みよし農園</t>
    <rPh sb="0" eb="2">
      <t>カブシキ</t>
    </rPh>
    <rPh sb="2" eb="4">
      <t>カイシャ</t>
    </rPh>
    <rPh sb="7" eb="9">
      <t>ノウエン</t>
    </rPh>
    <phoneticPr fontId="2"/>
  </si>
  <si>
    <t>社会福祉法人弘前豊徳会</t>
    <rPh sb="0" eb="6">
      <t>シャカイフクシホウジン</t>
    </rPh>
    <rPh sb="6" eb="11">
      <t>ヒロサキホウトクカイ</t>
    </rPh>
    <phoneticPr fontId="2"/>
  </si>
  <si>
    <t>特定非営利活動法人明星会</t>
    <phoneticPr fontId="2"/>
  </si>
  <si>
    <t>社会医療法人松平病院</t>
    <rPh sb="0" eb="2">
      <t>シャカイ</t>
    </rPh>
    <rPh sb="2" eb="4">
      <t>イリョウ</t>
    </rPh>
    <rPh sb="4" eb="6">
      <t>ホウジン</t>
    </rPh>
    <rPh sb="6" eb="10">
      <t>マツダイラビョウイン</t>
    </rPh>
    <phoneticPr fontId="2"/>
  </si>
  <si>
    <t>社会福祉法人青森県コロニー協会</t>
    <rPh sb="0" eb="2">
      <t>シャカイ</t>
    </rPh>
    <rPh sb="2" eb="6">
      <t>フクシホウジン</t>
    </rPh>
    <rPh sb="6" eb="9">
      <t>アオモリケン</t>
    </rPh>
    <rPh sb="13" eb="15">
      <t>キョウカイ</t>
    </rPh>
    <phoneticPr fontId="2"/>
  </si>
  <si>
    <t>一般社団法人陽だまりの会</t>
    <rPh sb="0" eb="2">
      <t>イッパン</t>
    </rPh>
    <rPh sb="2" eb="4">
      <t>シャダン</t>
    </rPh>
    <rPh sb="4" eb="6">
      <t>ホウジン</t>
    </rPh>
    <rPh sb="6" eb="7">
      <t>ヒ</t>
    </rPh>
    <rPh sb="11" eb="12">
      <t>カイ</t>
    </rPh>
    <phoneticPr fontId="2"/>
  </si>
  <si>
    <t>特定非営利活動法人エスペランサ</t>
    <rPh sb="0" eb="7">
      <t>トクテイヒエイリカツドウ</t>
    </rPh>
    <rPh sb="7" eb="9">
      <t>ホウジン</t>
    </rPh>
    <phoneticPr fontId="2"/>
  </si>
  <si>
    <t>特定非営利活動法人明星会</t>
    <rPh sb="0" eb="2">
      <t>トクテイ</t>
    </rPh>
    <rPh sb="2" eb="5">
      <t>ヒエイリ</t>
    </rPh>
    <rPh sb="5" eb="7">
      <t>カツドウ</t>
    </rPh>
    <rPh sb="7" eb="9">
      <t>ホウジン</t>
    </rPh>
    <rPh sb="9" eb="11">
      <t>メイセイ</t>
    </rPh>
    <rPh sb="11" eb="12">
      <t>カイ</t>
    </rPh>
    <phoneticPr fontId="2"/>
  </si>
  <si>
    <t>社会福祉法人拓心会</t>
    <rPh sb="0" eb="2">
      <t>シャカイ</t>
    </rPh>
    <rPh sb="2" eb="4">
      <t>フクシ</t>
    </rPh>
    <rPh sb="4" eb="6">
      <t>ホウジン</t>
    </rPh>
    <rPh sb="6" eb="7">
      <t>タク</t>
    </rPh>
    <rPh sb="7" eb="8">
      <t>シン</t>
    </rPh>
    <rPh sb="8" eb="9">
      <t>カイ</t>
    </rPh>
    <phoneticPr fontId="2"/>
  </si>
  <si>
    <t>4420005003555</t>
    <phoneticPr fontId="2"/>
  </si>
  <si>
    <t>-</t>
    <phoneticPr fontId="2"/>
  </si>
  <si>
    <t>特定非営利活動法人おおぞら</t>
    <rPh sb="0" eb="9">
      <t>トクテイヒエイリカツドウホウジン</t>
    </rPh>
    <phoneticPr fontId="2"/>
  </si>
  <si>
    <t>6420005002308</t>
    <phoneticPr fontId="2"/>
  </si>
  <si>
    <t>株式会社ワークステーション</t>
    <rPh sb="0" eb="2">
      <t>カブシキ</t>
    </rPh>
    <rPh sb="2" eb="4">
      <t>カイシャ</t>
    </rPh>
    <phoneticPr fontId="2"/>
  </si>
  <si>
    <t>420001015460</t>
    <phoneticPr fontId="2"/>
  </si>
  <si>
    <t>420001015460</t>
    <phoneticPr fontId="2"/>
  </si>
  <si>
    <t>2420001015498</t>
    <phoneticPr fontId="2"/>
  </si>
  <si>
    <t>株式会社陽より会</t>
    <rPh sb="0" eb="4">
      <t>カブシキガイシャ</t>
    </rPh>
    <rPh sb="4" eb="5">
      <t>ヒ</t>
    </rPh>
    <rPh sb="7" eb="8">
      <t>カイ</t>
    </rPh>
    <phoneticPr fontId="2"/>
  </si>
  <si>
    <t>3420005002327</t>
    <phoneticPr fontId="2"/>
  </si>
  <si>
    <t>特定非営利活動法人夢の里</t>
    <rPh sb="0" eb="2">
      <t>トクテイ</t>
    </rPh>
    <rPh sb="2" eb="9">
      <t>ヒエイリカツドウホウジン</t>
    </rPh>
    <rPh sb="9" eb="10">
      <t>ユメ</t>
    </rPh>
    <rPh sb="11" eb="12">
      <t>サト</t>
    </rPh>
    <phoneticPr fontId="2"/>
  </si>
  <si>
    <t>特定非営利活動法人夢の里</t>
    <rPh sb="0" eb="2">
      <t>トクテイ</t>
    </rPh>
    <rPh sb="2" eb="5">
      <t>ヒエイリ</t>
    </rPh>
    <rPh sb="5" eb="7">
      <t>カツドウ</t>
    </rPh>
    <rPh sb="7" eb="9">
      <t>ホウジン</t>
    </rPh>
    <rPh sb="9" eb="10">
      <t>ユメ</t>
    </rPh>
    <rPh sb="11" eb="12">
      <t>サト</t>
    </rPh>
    <phoneticPr fontId="2"/>
  </si>
  <si>
    <t>社会福祉法人恵徳会</t>
    <rPh sb="0" eb="2">
      <t>シャカイ</t>
    </rPh>
    <rPh sb="2" eb="4">
      <t>フクシ</t>
    </rPh>
    <rPh sb="4" eb="6">
      <t>ホウジン</t>
    </rPh>
    <rPh sb="6" eb="9">
      <t>ケイトクカイ</t>
    </rPh>
    <phoneticPr fontId="2"/>
  </si>
  <si>
    <t>4420005006070</t>
    <phoneticPr fontId="2"/>
  </si>
  <si>
    <t>合同会社ゆめぷらす</t>
    <rPh sb="0" eb="4">
      <t>ゴウドウガイシャ</t>
    </rPh>
    <phoneticPr fontId="2"/>
  </si>
  <si>
    <t>8420003001854</t>
    <phoneticPr fontId="2"/>
  </si>
  <si>
    <t>一般社団法人アイループ</t>
    <rPh sb="0" eb="2">
      <t>イッパン</t>
    </rPh>
    <rPh sb="2" eb="4">
      <t>シャダン</t>
    </rPh>
    <rPh sb="4" eb="6">
      <t>ホウジン</t>
    </rPh>
    <phoneticPr fontId="2"/>
  </si>
  <si>
    <t>9420005007378</t>
    <phoneticPr fontId="2"/>
  </si>
  <si>
    <t>9420005006669</t>
    <phoneticPr fontId="2"/>
  </si>
  <si>
    <t>一般社団法人ユニバーサルネット</t>
    <rPh sb="0" eb="2">
      <t>イッパン</t>
    </rPh>
    <rPh sb="2" eb="4">
      <t>シャダン</t>
    </rPh>
    <rPh sb="4" eb="6">
      <t>ホウジン</t>
    </rPh>
    <phoneticPr fontId="2"/>
  </si>
  <si>
    <t>一般社団法人つかさ会</t>
    <rPh sb="0" eb="6">
      <t>イッパンシャダンホウジン</t>
    </rPh>
    <rPh sb="9" eb="10">
      <t>カイ</t>
    </rPh>
    <phoneticPr fontId="2"/>
  </si>
  <si>
    <t>5420005007588</t>
    <phoneticPr fontId="2"/>
  </si>
  <si>
    <t>7420005000351</t>
    <phoneticPr fontId="2"/>
  </si>
  <si>
    <t>社会福祉法人七峰会</t>
    <rPh sb="0" eb="6">
      <t>シャカイフクシホウジン</t>
    </rPh>
    <rPh sb="6" eb="7">
      <t>シチ</t>
    </rPh>
    <rPh sb="7" eb="8">
      <t>ホウ</t>
    </rPh>
    <rPh sb="8" eb="9">
      <t>カイ</t>
    </rPh>
    <phoneticPr fontId="2"/>
  </si>
  <si>
    <t>-</t>
    <phoneticPr fontId="2"/>
  </si>
  <si>
    <t>'5420005004362</t>
  </si>
  <si>
    <t>株式会社グリーンハート</t>
    <rPh sb="0" eb="4">
      <t>カブシキガイシャ</t>
    </rPh>
    <phoneticPr fontId="2"/>
  </si>
  <si>
    <t>420001015458</t>
    <phoneticPr fontId="2"/>
  </si>
  <si>
    <t>8420005002462</t>
    <phoneticPr fontId="2"/>
  </si>
  <si>
    <t>特定非営利活動法人ドアドアらうんど青森</t>
    <rPh sb="0" eb="9">
      <t>トクテイヒエイリカツドウホウジン</t>
    </rPh>
    <rPh sb="17" eb="19">
      <t>アオモリ</t>
    </rPh>
    <phoneticPr fontId="2"/>
  </si>
  <si>
    <t>特定非営利活動法人みどり野</t>
    <rPh sb="0" eb="9">
      <t>トクテイヒエイリカツドウホウジン</t>
    </rPh>
    <rPh sb="12" eb="13">
      <t>ノ</t>
    </rPh>
    <phoneticPr fontId="2"/>
  </si>
  <si>
    <t>3420005006229</t>
    <phoneticPr fontId="2"/>
  </si>
  <si>
    <t>7420005003404</t>
    <phoneticPr fontId="2"/>
  </si>
  <si>
    <t>特定非営利活動法人コスモス園友愛の会</t>
    <rPh sb="0" eb="9">
      <t>トクテイヒエイリカツドウホウジン</t>
    </rPh>
    <rPh sb="13" eb="14">
      <t>エン</t>
    </rPh>
    <rPh sb="14" eb="16">
      <t>ユウアイ</t>
    </rPh>
    <rPh sb="17" eb="18">
      <t>カイ</t>
    </rPh>
    <phoneticPr fontId="2"/>
  </si>
  <si>
    <t>特定非営利活動法人しおん</t>
    <rPh sb="0" eb="9">
      <t>トクテイヒエイリカツドウホウジン</t>
    </rPh>
    <phoneticPr fontId="2"/>
  </si>
  <si>
    <t>7420005007082</t>
    <phoneticPr fontId="2"/>
  </si>
  <si>
    <t>5420003001865</t>
    <phoneticPr fontId="2"/>
  </si>
  <si>
    <t>らいふしふと合同会社</t>
    <rPh sb="6" eb="10">
      <t>ゴウドウガイシャ</t>
    </rPh>
    <phoneticPr fontId="2"/>
  </si>
  <si>
    <t>社会福祉法人慈泉会</t>
    <rPh sb="0" eb="6">
      <t>シャカイフクシホウジン</t>
    </rPh>
    <rPh sb="6" eb="7">
      <t>ジ</t>
    </rPh>
    <rPh sb="7" eb="8">
      <t>イズミ</t>
    </rPh>
    <rPh sb="8" eb="9">
      <t>カイ</t>
    </rPh>
    <phoneticPr fontId="2"/>
  </si>
  <si>
    <t>3420005003267</t>
    <phoneticPr fontId="2"/>
  </si>
  <si>
    <t>休止</t>
    <rPh sb="0" eb="2">
      <t>キュウシ</t>
    </rPh>
    <phoneticPr fontId="2"/>
  </si>
  <si>
    <t>休止</t>
    <rPh sb="0" eb="2">
      <t>キュウシ</t>
    </rPh>
    <phoneticPr fontId="2"/>
  </si>
  <si>
    <t>株式会社HSS</t>
    <rPh sb="0" eb="2">
      <t>カブシキ</t>
    </rPh>
    <rPh sb="2" eb="4">
      <t>カイシャ</t>
    </rPh>
    <phoneticPr fontId="2"/>
  </si>
  <si>
    <t>3450001010743</t>
    <phoneticPr fontId="2"/>
  </si>
  <si>
    <t>342005007508</t>
    <phoneticPr fontId="2"/>
  </si>
  <si>
    <t>特定非営利活動法人豊穣の杜</t>
    <rPh sb="0" eb="2">
      <t>トクテイ</t>
    </rPh>
    <rPh sb="2" eb="5">
      <t>ヒエイリ</t>
    </rPh>
    <rPh sb="5" eb="7">
      <t>カツドウ</t>
    </rPh>
    <rPh sb="7" eb="9">
      <t>ホウジン</t>
    </rPh>
    <rPh sb="9" eb="11">
      <t>ホウジョウ</t>
    </rPh>
    <rPh sb="12" eb="13">
      <t>モリ</t>
    </rPh>
    <phoneticPr fontId="2"/>
  </si>
  <si>
    <t>7420005003263</t>
    <phoneticPr fontId="2"/>
  </si>
  <si>
    <t>○</t>
    <phoneticPr fontId="2"/>
  </si>
  <si>
    <t>未提出</t>
    <rPh sb="0" eb="3">
      <t>ミテイシュツ</t>
    </rPh>
    <phoneticPr fontId="2"/>
  </si>
  <si>
    <t>合同会社サン・ネット</t>
    <rPh sb="0" eb="2">
      <t>ゴウドウ</t>
    </rPh>
    <rPh sb="2" eb="4">
      <t>カイシャ</t>
    </rPh>
    <phoneticPr fontId="2"/>
  </si>
  <si>
    <t>6420003001278</t>
    <phoneticPr fontId="2"/>
  </si>
  <si>
    <t>株式会社HSS</t>
    <rPh sb="0" eb="4">
      <t>カブシキガイシャ</t>
    </rPh>
    <phoneticPr fontId="2"/>
  </si>
  <si>
    <t>（0210301628）株式会社エヌソリューション十三日町事業所</t>
    <phoneticPr fontId="2"/>
  </si>
  <si>
    <t>（0210101911）くいーる作業所・花園</t>
    <rPh sb="16" eb="18">
      <t>サギョウ</t>
    </rPh>
    <rPh sb="18" eb="19">
      <t>ショ</t>
    </rPh>
    <rPh sb="20" eb="22">
      <t>ハナゾノ</t>
    </rPh>
    <phoneticPr fontId="2"/>
  </si>
  <si>
    <t>（0210201257）さくらの杜</t>
    <rPh sb="16" eb="17">
      <t>モリ</t>
    </rPh>
    <phoneticPr fontId="2"/>
  </si>
  <si>
    <t>（0210101564）就労継続支援Ａ型事業所「フラット」</t>
    <rPh sb="12" eb="14">
      <t>シュウロウ</t>
    </rPh>
    <rPh sb="14" eb="16">
      <t>ケイゾク</t>
    </rPh>
    <rPh sb="16" eb="18">
      <t>シエン</t>
    </rPh>
    <rPh sb="19" eb="20">
      <t>ガタ</t>
    </rPh>
    <rPh sb="20" eb="23">
      <t>ジギョウショ</t>
    </rPh>
    <phoneticPr fontId="2"/>
  </si>
  <si>
    <t>（0210301560）F3</t>
    <phoneticPr fontId="2"/>
  </si>
  <si>
    <t>（0210100640）就労継続支援「Ａ型」事業所「響」</t>
    <rPh sb="12" eb="14">
      <t>シュウロウ</t>
    </rPh>
    <rPh sb="14" eb="16">
      <t>ケイゾク</t>
    </rPh>
    <rPh sb="16" eb="18">
      <t>シエン</t>
    </rPh>
    <rPh sb="20" eb="21">
      <t>ガタ</t>
    </rPh>
    <rPh sb="22" eb="25">
      <t>ジギョウショ</t>
    </rPh>
    <rPh sb="26" eb="27">
      <t>ヒビ</t>
    </rPh>
    <phoneticPr fontId="2"/>
  </si>
  <si>
    <t>（0210201497）杉の子</t>
    <rPh sb="12" eb="13">
      <t>スギ</t>
    </rPh>
    <rPh sb="14" eb="15">
      <t>コ</t>
    </rPh>
    <phoneticPr fontId="2"/>
  </si>
  <si>
    <t>（0210101317）丸山の郷</t>
    <rPh sb="12" eb="14">
      <t>マルヤマ</t>
    </rPh>
    <rPh sb="15" eb="16">
      <t>サト</t>
    </rPh>
    <phoneticPr fontId="2"/>
  </si>
  <si>
    <t>（0210301552）ライブワークス</t>
    <phoneticPr fontId="2"/>
  </si>
  <si>
    <t>（0210700035）就労サポートセンターさつき</t>
    <rPh sb="12" eb="14">
      <t>シュウロウ</t>
    </rPh>
    <phoneticPr fontId="2"/>
  </si>
  <si>
    <t>（0210101960）Ｋａｎとその仲間たちのＬｏｆｔ</t>
    <rPh sb="18" eb="20">
      <t>ナカマ</t>
    </rPh>
    <phoneticPr fontId="2"/>
  </si>
  <si>
    <t>（0211600341）指定就労継続支援A型事業所はなまるみっけ</t>
    <rPh sb="12" eb="14">
      <t>シテイ</t>
    </rPh>
    <rPh sb="14" eb="16">
      <t>シュウロウ</t>
    </rPh>
    <rPh sb="16" eb="18">
      <t>ケイゾク</t>
    </rPh>
    <rPh sb="18" eb="20">
      <t>シエン</t>
    </rPh>
    <rPh sb="21" eb="22">
      <t>カタ</t>
    </rPh>
    <rPh sb="22" eb="25">
      <t>ジギョウショ</t>
    </rPh>
    <phoneticPr fontId="2"/>
  </si>
  <si>
    <t>（0210100301）青森コロニーソレイユ</t>
    <rPh sb="12" eb="14">
      <t>アオモリ</t>
    </rPh>
    <phoneticPr fontId="2"/>
  </si>
  <si>
    <t>（0210201430）就労継続支援Ａ型事業所あどばんす</t>
    <rPh sb="12" eb="14">
      <t>シュウロウ</t>
    </rPh>
    <rPh sb="14" eb="16">
      <t>ケイゾク</t>
    </rPh>
    <rPh sb="16" eb="18">
      <t>シエン</t>
    </rPh>
    <rPh sb="19" eb="20">
      <t>ガタ</t>
    </rPh>
    <rPh sb="20" eb="23">
      <t>ジギョウショ</t>
    </rPh>
    <phoneticPr fontId="2"/>
  </si>
  <si>
    <t>（0211700059）工房あぐりの里</t>
    <rPh sb="12" eb="14">
      <t>コウボウ</t>
    </rPh>
    <rPh sb="18" eb="19">
      <t>サト</t>
    </rPh>
    <phoneticPr fontId="2"/>
  </si>
  <si>
    <t>（0210101713）ビルシャナ</t>
    <phoneticPr fontId="2"/>
  </si>
  <si>
    <t>（0211600309）株式会社エンジェルス</t>
    <rPh sb="12" eb="16">
      <t>カブシキガイシャ</t>
    </rPh>
    <phoneticPr fontId="2"/>
  </si>
  <si>
    <t>（0210301370）株式会社ふぁーすと八戸事業所</t>
    <rPh sb="12" eb="16">
      <t>カブシキガイシャ</t>
    </rPh>
    <rPh sb="21" eb="26">
      <t>ハチノヘジギョウショ</t>
    </rPh>
    <phoneticPr fontId="2"/>
  </si>
  <si>
    <t>（0210301115）就労継続支援Ａ型「ドリーム」</t>
    <rPh sb="12" eb="14">
      <t>シュウロウ</t>
    </rPh>
    <rPh sb="14" eb="16">
      <t>ケイゾク</t>
    </rPh>
    <rPh sb="16" eb="18">
      <t>シエン</t>
    </rPh>
    <rPh sb="19" eb="20">
      <t>ガタ</t>
    </rPh>
    <phoneticPr fontId="2"/>
  </si>
  <si>
    <t>（0210102083）就労継続支援A型事業所プレッソ</t>
    <rPh sb="12" eb="14">
      <t>シュウロウ</t>
    </rPh>
    <rPh sb="14" eb="16">
      <t>ケイゾク</t>
    </rPh>
    <rPh sb="16" eb="18">
      <t>シエン</t>
    </rPh>
    <rPh sb="19" eb="20">
      <t>ガタ</t>
    </rPh>
    <rPh sb="20" eb="23">
      <t>ジギョウショ</t>
    </rPh>
    <phoneticPr fontId="2"/>
  </si>
  <si>
    <t>（0210301024）指定障害福祉サービス事業所カフェレストラン茶居花</t>
    <rPh sb="12" eb="14">
      <t>シテイ</t>
    </rPh>
    <rPh sb="14" eb="16">
      <t>ショウガイ</t>
    </rPh>
    <rPh sb="16" eb="18">
      <t>フクシ</t>
    </rPh>
    <rPh sb="22" eb="25">
      <t>ジギョウショ</t>
    </rPh>
    <rPh sb="33" eb="34">
      <t>チャ</t>
    </rPh>
    <rPh sb="34" eb="36">
      <t>イハナ</t>
    </rPh>
    <phoneticPr fontId="2"/>
  </si>
  <si>
    <t>（0210200648）つかのファーム</t>
    <phoneticPr fontId="2"/>
  </si>
  <si>
    <t>（0210201539）就労継続支援Ａ型事業所みのり</t>
    <rPh sb="12" eb="14">
      <t>シュウロウ</t>
    </rPh>
    <rPh sb="14" eb="16">
      <t>ケイゾク</t>
    </rPh>
    <rPh sb="16" eb="18">
      <t>シエン</t>
    </rPh>
    <rPh sb="19" eb="20">
      <t>ガタ</t>
    </rPh>
    <rPh sb="20" eb="23">
      <t>ジギョウショ</t>
    </rPh>
    <phoneticPr fontId="2"/>
  </si>
  <si>
    <t>（0210500153）合同会社ワークスくろいし</t>
    <rPh sb="12" eb="16">
      <t>ゴウドウカイシャ</t>
    </rPh>
    <phoneticPr fontId="2"/>
  </si>
  <si>
    <t>（0210101481）くいーる作業所</t>
    <phoneticPr fontId="2"/>
  </si>
  <si>
    <t>（0210600409）一般社団法人ＨＲＰＳとわだ作業所</t>
    <rPh sb="12" eb="14">
      <t>イッパン</t>
    </rPh>
    <rPh sb="14" eb="16">
      <t>シャダン</t>
    </rPh>
    <rPh sb="16" eb="18">
      <t>ホウジン</t>
    </rPh>
    <rPh sb="25" eb="27">
      <t>サギョウ</t>
    </rPh>
    <rPh sb="27" eb="28">
      <t>ショ</t>
    </rPh>
    <phoneticPr fontId="2"/>
  </si>
  <si>
    <t>（0210101523）就労継続支援Ａ型事業所ドーナツ</t>
    <rPh sb="12" eb="14">
      <t>シュウロウ</t>
    </rPh>
    <rPh sb="14" eb="16">
      <t>ケイゾク</t>
    </rPh>
    <rPh sb="16" eb="18">
      <t>シエン</t>
    </rPh>
    <rPh sb="19" eb="20">
      <t>ガタ</t>
    </rPh>
    <rPh sb="20" eb="23">
      <t>ジギョウショ</t>
    </rPh>
    <phoneticPr fontId="2"/>
  </si>
  <si>
    <t>（0210201356）チョコ・ドーナツ弘前</t>
    <rPh sb="20" eb="22">
      <t>ヒロサキ</t>
    </rPh>
    <phoneticPr fontId="2"/>
  </si>
  <si>
    <t>（0210400594）チョコ・ドーナツ五所川原</t>
    <rPh sb="20" eb="24">
      <t>ゴショガワラ</t>
    </rPh>
    <phoneticPr fontId="2"/>
  </si>
  <si>
    <t>（0210200333）就労継続支援Ａ型サンタハウス弘前</t>
    <rPh sb="12" eb="18">
      <t>シュウロウケイゾクシエン</t>
    </rPh>
    <rPh sb="19" eb="20">
      <t>ガタ</t>
    </rPh>
    <rPh sb="26" eb="28">
      <t>ヒロサキ</t>
    </rPh>
    <phoneticPr fontId="2"/>
  </si>
  <si>
    <t>（0210201232）co　na</t>
    <phoneticPr fontId="2"/>
  </si>
  <si>
    <t>（0211200258）就労継続支援A型事業所心結</t>
    <rPh sb="12" eb="14">
      <t>シュウロウ</t>
    </rPh>
    <rPh sb="14" eb="16">
      <t>ケイゾク</t>
    </rPh>
    <rPh sb="16" eb="18">
      <t>シエン</t>
    </rPh>
    <rPh sb="19" eb="20">
      <t>ガタ</t>
    </rPh>
    <rPh sb="20" eb="23">
      <t>ジギョウショ</t>
    </rPh>
    <rPh sb="23" eb="24">
      <t>ココロ</t>
    </rPh>
    <rPh sb="24" eb="25">
      <t>ムス</t>
    </rPh>
    <phoneticPr fontId="2"/>
  </si>
  <si>
    <t>（0210201489）株式会社エフリング弘前事業所</t>
    <rPh sb="12" eb="16">
      <t>カブシキガイシャ</t>
    </rPh>
    <rPh sb="21" eb="23">
      <t>ヒロサキ</t>
    </rPh>
    <rPh sb="23" eb="26">
      <t>ジギョウショ</t>
    </rPh>
    <phoneticPr fontId="2"/>
  </si>
  <si>
    <t>（0211100177）指定就労継続支援Ａ型事業所ぽぷらのもり太陽</t>
    <rPh sb="12" eb="14">
      <t>シテイ</t>
    </rPh>
    <rPh sb="14" eb="16">
      <t>シュウロウ</t>
    </rPh>
    <rPh sb="16" eb="18">
      <t>ケイゾク</t>
    </rPh>
    <rPh sb="18" eb="20">
      <t>シエン</t>
    </rPh>
    <rPh sb="21" eb="22">
      <t>ガタ</t>
    </rPh>
    <rPh sb="22" eb="25">
      <t>ジギョウショ</t>
    </rPh>
    <rPh sb="31" eb="33">
      <t>タイヨウ</t>
    </rPh>
    <phoneticPr fontId="2"/>
  </si>
  <si>
    <t>（0212100135）カリフラワー</t>
    <phoneticPr fontId="2"/>
  </si>
  <si>
    <t>（0211500152）障がい者就労継続支援AＢ型事業所合同会社咲花―菜</t>
    <rPh sb="12" eb="13">
      <t>ショウ</t>
    </rPh>
    <rPh sb="15" eb="16">
      <t>シャ</t>
    </rPh>
    <rPh sb="16" eb="22">
      <t>シュウロウケイゾクシエン</t>
    </rPh>
    <rPh sb="24" eb="25">
      <t>ガタ</t>
    </rPh>
    <rPh sb="25" eb="28">
      <t>ジギョウショ</t>
    </rPh>
    <rPh sb="28" eb="32">
      <t>ゴウドウカイシャ</t>
    </rPh>
    <rPh sb="32" eb="34">
      <t>サキハナ</t>
    </rPh>
    <rPh sb="35" eb="36">
      <t>ナ</t>
    </rPh>
    <phoneticPr fontId="2"/>
  </si>
  <si>
    <t>（0210301362）八戸グリーンプランツ</t>
    <rPh sb="12" eb="14">
      <t>ハチノヘ</t>
    </rPh>
    <phoneticPr fontId="2"/>
  </si>
  <si>
    <t>（0210301610）S・ライン</t>
    <phoneticPr fontId="2"/>
  </si>
  <si>
    <t>（0210400503）モアレ</t>
    <phoneticPr fontId="2"/>
  </si>
  <si>
    <t>（0210301719）self-A・ハニービー八戸</t>
    <phoneticPr fontId="2"/>
  </si>
  <si>
    <t>（0210301503）ルピア</t>
    <phoneticPr fontId="2"/>
  </si>
  <si>
    <t>（0210102513）就労サポートセンターそら</t>
    <rPh sb="12" eb="14">
      <t>シュウロウ</t>
    </rPh>
    <phoneticPr fontId="2"/>
  </si>
  <si>
    <t>（0210102091）ニューフォレスト株式会社青森事業所</t>
    <rPh sb="20" eb="24">
      <t>カブシキガイシャ</t>
    </rPh>
    <rPh sb="24" eb="26">
      <t>アオモリ</t>
    </rPh>
    <rPh sb="26" eb="29">
      <t>ジギョウショ</t>
    </rPh>
    <phoneticPr fontId="2"/>
  </si>
  <si>
    <t>（0211000112）多機能型事業所飛翔食房</t>
    <rPh sb="12" eb="16">
      <t>タキノウガタ</t>
    </rPh>
    <rPh sb="16" eb="19">
      <t>ジギョウショ</t>
    </rPh>
    <rPh sb="19" eb="21">
      <t>ヒショウ</t>
    </rPh>
    <rPh sb="21" eb="22">
      <t>ショク</t>
    </rPh>
    <rPh sb="22" eb="23">
      <t>ボウ</t>
    </rPh>
    <phoneticPr fontId="2"/>
  </si>
  <si>
    <t>（0212000236）多機能型事業所月見野食房</t>
    <rPh sb="12" eb="16">
      <t>タキノウガタ</t>
    </rPh>
    <rPh sb="16" eb="19">
      <t>ジギョウショ</t>
    </rPh>
    <rPh sb="19" eb="24">
      <t>ショクボウ</t>
    </rPh>
    <phoneticPr fontId="2"/>
  </si>
  <si>
    <t>（0210400727）株式会社帆の風五所川原事業所</t>
    <rPh sb="12" eb="16">
      <t>カブシキガイシャ</t>
    </rPh>
    <rPh sb="16" eb="17">
      <t>ホ</t>
    </rPh>
    <rPh sb="18" eb="19">
      <t>カゼ</t>
    </rPh>
    <rPh sb="19" eb="23">
      <t>ゴショガワラ</t>
    </rPh>
    <rPh sb="23" eb="26">
      <t>ジギョウショ</t>
    </rPh>
    <phoneticPr fontId="2"/>
  </si>
  <si>
    <t>（0210400644）就労継続支援Ａ型事業所「さくら」</t>
    <rPh sb="12" eb="18">
      <t>シュウロウケイゾクシエン</t>
    </rPh>
    <rPh sb="19" eb="20">
      <t>ガタ</t>
    </rPh>
    <rPh sb="20" eb="23">
      <t>ジギョウショ</t>
    </rPh>
    <phoneticPr fontId="2"/>
  </si>
  <si>
    <t>（0212000186）株式会社太陽ファーム</t>
    <rPh sb="12" eb="16">
      <t>カブシキガイシャ</t>
    </rPh>
    <rPh sb="16" eb="18">
      <t>タイヨウ</t>
    </rPh>
    <phoneticPr fontId="2"/>
  </si>
  <si>
    <t>（0210301347）エスペランサ</t>
    <phoneticPr fontId="2"/>
  </si>
  <si>
    <t>（0210300968）あっとワーク</t>
    <phoneticPr fontId="2"/>
  </si>
  <si>
    <t>（0210200747）障害福祉就労継続支援施設（A型）三和の里</t>
    <rPh sb="12" eb="14">
      <t>ショウガイ</t>
    </rPh>
    <rPh sb="14" eb="16">
      <t>フクシ</t>
    </rPh>
    <rPh sb="16" eb="22">
      <t>シュウロウケイゾクシエン</t>
    </rPh>
    <rPh sb="22" eb="24">
      <t>シセツ</t>
    </rPh>
    <rPh sb="26" eb="27">
      <t>ガタ</t>
    </rPh>
    <rPh sb="28" eb="30">
      <t>ミワ</t>
    </rPh>
    <rPh sb="31" eb="32">
      <t>サト</t>
    </rPh>
    <phoneticPr fontId="2"/>
  </si>
  <si>
    <t>（0211200167）特定非営利活動法人三本の木就労継続A型・B型フレンド</t>
    <rPh sb="12" eb="21">
      <t>トクテイヒエイリカツドウホウジン</t>
    </rPh>
    <rPh sb="21" eb="23">
      <t>サンボン</t>
    </rPh>
    <rPh sb="24" eb="25">
      <t>キ</t>
    </rPh>
    <rPh sb="25" eb="29">
      <t>シュウロウケイゾク</t>
    </rPh>
    <rPh sb="30" eb="31">
      <t>カタ</t>
    </rPh>
    <rPh sb="33" eb="34">
      <t>カタ</t>
    </rPh>
    <phoneticPr fontId="2"/>
  </si>
  <si>
    <t>（0210201364）就労継続支援事業所わん・せるふ</t>
    <rPh sb="12" eb="21">
      <t>シュウロウケイゾクシエンジギョウショ</t>
    </rPh>
    <phoneticPr fontId="2"/>
  </si>
  <si>
    <t>（0210201414）にじのいろ</t>
    <phoneticPr fontId="2"/>
  </si>
  <si>
    <t>（0210301784）アリスソリューション八戸</t>
    <rPh sb="22" eb="24">
      <t>ハチノヘ</t>
    </rPh>
    <phoneticPr fontId="2"/>
  </si>
  <si>
    <t>（0210301479）株式会社はちのへ東奥朝日ソリューション</t>
    <rPh sb="12" eb="16">
      <t>カブシキカイシャ</t>
    </rPh>
    <rPh sb="20" eb="24">
      <t>トウオウアサヒ</t>
    </rPh>
    <phoneticPr fontId="2"/>
  </si>
  <si>
    <r>
      <t>(0210102315）)</t>
    </r>
    <r>
      <rPr>
        <sz val="11"/>
        <rFont val="ＭＳ Ｐゴシック"/>
        <family val="3"/>
        <charset val="128"/>
      </rPr>
      <t>はちのへ東奥朝日ソリューション青森支店</t>
    </r>
    <rPh sb="17" eb="21">
      <t>トウオウアサヒ</t>
    </rPh>
    <rPh sb="28" eb="30">
      <t>アオモリ</t>
    </rPh>
    <rPh sb="30" eb="32">
      <t>シテン</t>
    </rPh>
    <phoneticPr fontId="2"/>
  </si>
  <si>
    <t>（0210101655）障害福祉支援プラザ</t>
    <rPh sb="12" eb="14">
      <t>ショウガイ</t>
    </rPh>
    <rPh sb="14" eb="16">
      <t>フクシ</t>
    </rPh>
    <rPh sb="16" eb="18">
      <t>シエン</t>
    </rPh>
    <phoneticPr fontId="2"/>
  </si>
  <si>
    <t>（0210600342）農園カフェ日々木</t>
    <rPh sb="12" eb="14">
      <t>ノウエン</t>
    </rPh>
    <rPh sb="17" eb="20">
      <t>ヒビキ</t>
    </rPh>
    <phoneticPr fontId="2"/>
  </si>
  <si>
    <t>（0211200100）心の里うぐいす</t>
    <rPh sb="12" eb="13">
      <t>ココロ</t>
    </rPh>
    <rPh sb="14" eb="15">
      <t>サト</t>
    </rPh>
    <phoneticPr fontId="2"/>
  </si>
  <si>
    <t>（0210201505）就労継続支援事業所リトルbyリトル</t>
    <phoneticPr fontId="2"/>
  </si>
  <si>
    <t>（0212000194）株式会社しあわせ農園</t>
    <rPh sb="12" eb="16">
      <t>カブシキガイシャシア</t>
    </rPh>
    <rPh sb="16" eb="22">
      <t>ワセノウエン</t>
    </rPh>
    <phoneticPr fontId="2"/>
  </si>
  <si>
    <t>（0210101549）パッソアパッソ</t>
    <phoneticPr fontId="2"/>
  </si>
  <si>
    <t>（0210201307）弘前ビジネスアカデミー</t>
    <rPh sb="12" eb="14">
      <t>ヒロサキ</t>
    </rPh>
    <phoneticPr fontId="2"/>
  </si>
  <si>
    <t>（0210600532）アイデンド十和田</t>
    <rPh sb="17" eb="20">
      <t>トワダ</t>
    </rPh>
    <phoneticPr fontId="2"/>
  </si>
  <si>
    <t>（0210301404）アイデンド八戸</t>
    <rPh sb="17" eb="19">
      <t>ハチノヘ</t>
    </rPh>
    <phoneticPr fontId="2"/>
  </si>
  <si>
    <t>（0210201513）就労継続支援A型事業所ジョイネット大町</t>
    <rPh sb="12" eb="18">
      <t>シュウロウケイゾクシエン</t>
    </rPh>
    <rPh sb="19" eb="20">
      <t>ガタ</t>
    </rPh>
    <rPh sb="20" eb="23">
      <t>ジギョウショ</t>
    </rPh>
    <rPh sb="29" eb="31">
      <t>オオマチ</t>
    </rPh>
    <phoneticPr fontId="2"/>
  </si>
  <si>
    <t>（0210201562）N-STAGE</t>
    <phoneticPr fontId="2"/>
  </si>
  <si>
    <t>（0212000251）特定非営利活動法人つがるしあわせ工房</t>
    <rPh sb="12" eb="21">
      <t>トクテイヒエイリカツドウホウジン</t>
    </rPh>
    <phoneticPr fontId="2"/>
  </si>
  <si>
    <t>（0210301636）福祉工房ソレイユ</t>
    <rPh sb="12" eb="14">
      <t>フクシ</t>
    </rPh>
    <rPh sb="14" eb="16">
      <t>コウボウ</t>
    </rPh>
    <phoneticPr fontId="2"/>
  </si>
  <si>
    <t>（0211100136）多機能型障害福祉サービス事業所城西の杜</t>
    <phoneticPr fontId="2"/>
  </si>
  <si>
    <t>（0211500061）ｃａｆｅ４２</t>
    <phoneticPr fontId="2"/>
  </si>
  <si>
    <t>（0211100334）豊穣の杜作業所</t>
    <rPh sb="12" eb="14">
      <t>ホウジョウ</t>
    </rPh>
    <rPh sb="15" eb="16">
      <t>モリ</t>
    </rPh>
    <rPh sb="16" eb="18">
      <t>サギョウ</t>
    </rPh>
    <rPh sb="18" eb="19">
      <t>ジョ</t>
    </rPh>
    <phoneticPr fontId="2"/>
  </si>
  <si>
    <t>（0210100723）セルプステーション青森</t>
    <rPh sb="21" eb="23">
      <t>アオモリ</t>
    </rPh>
    <phoneticPr fontId="2"/>
  </si>
  <si>
    <t>（0210101903）株式会社HSS青森事業所</t>
    <rPh sb="12" eb="16">
      <t>カブシキカイシャ</t>
    </rPh>
    <rPh sb="19" eb="21">
      <t>アオモリ</t>
    </rPh>
    <rPh sb="21" eb="24">
      <t>ジギョウショ</t>
    </rPh>
    <phoneticPr fontId="2"/>
  </si>
  <si>
    <t>（0210102190）陽より会</t>
    <rPh sb="12" eb="13">
      <t>ヒ</t>
    </rPh>
    <rPh sb="15" eb="16">
      <t>カイ</t>
    </rPh>
    <phoneticPr fontId="2"/>
  </si>
  <si>
    <t>（0210100772）（障害者就労継続支援（Ａ型）事業所「希望」</t>
    <rPh sb="13" eb="16">
      <t>ショウガイシャ</t>
    </rPh>
    <rPh sb="16" eb="18">
      <t>シュウロウ</t>
    </rPh>
    <rPh sb="18" eb="20">
      <t>ケイゾク</t>
    </rPh>
    <rPh sb="20" eb="22">
      <t>シエン</t>
    </rPh>
    <rPh sb="24" eb="25">
      <t>ガタ</t>
    </rPh>
    <rPh sb="26" eb="29">
      <t>ジギョウショ</t>
    </rPh>
    <rPh sb="30" eb="32">
      <t>キボウ</t>
    </rPh>
    <phoneticPr fontId="2"/>
  </si>
  <si>
    <t>（0210102422）就労継続支援A型きらめき</t>
    <rPh sb="12" eb="18">
      <t>シュウロウケイゾクシエン</t>
    </rPh>
    <rPh sb="19" eb="20">
      <t>ガタ</t>
    </rPh>
    <phoneticPr fontId="2"/>
  </si>
  <si>
    <t>（0210102182）ワークステーション</t>
    <phoneticPr fontId="2"/>
  </si>
  <si>
    <t>（0210301487）心の里グリーンガーデン</t>
    <phoneticPr fontId="2"/>
  </si>
  <si>
    <t>（0210301669）アルバ</t>
    <phoneticPr fontId="2"/>
  </si>
  <si>
    <t>（0210101721）サン・ネット</t>
    <phoneticPr fontId="2"/>
  </si>
  <si>
    <t>（0210201463）就労継続支援Ａ型事業所りんごっこ</t>
    <rPh sb="12" eb="14">
      <t>シュウロウ</t>
    </rPh>
    <rPh sb="14" eb="16">
      <t>ケイゾク</t>
    </rPh>
    <rPh sb="16" eb="18">
      <t>シエン</t>
    </rPh>
    <rPh sb="19" eb="20">
      <t>ガタ</t>
    </rPh>
    <rPh sb="20" eb="23">
      <t>ジギョウショ</t>
    </rPh>
    <phoneticPr fontId="2"/>
  </si>
  <si>
    <t>社会福祉法人一葉会</t>
    <rPh sb="0" eb="6">
      <t>シャカイフクシホウジン</t>
    </rPh>
    <rPh sb="6" eb="8">
      <t>イチヨウ</t>
    </rPh>
    <rPh sb="8" eb="9">
      <t>カイ</t>
    </rPh>
    <phoneticPr fontId="2"/>
  </si>
  <si>
    <t>1420005004366</t>
    <phoneticPr fontId="2"/>
  </si>
  <si>
    <t>（0210201588）はたらき方研究所りんごの種</t>
    <rPh sb="16" eb="17">
      <t>カタ</t>
    </rPh>
    <rPh sb="17" eb="20">
      <t>ケンキュウショ</t>
    </rPh>
    <rPh sb="24" eb="25">
      <t>タネ</t>
    </rPh>
    <phoneticPr fontId="2"/>
  </si>
  <si>
    <t>株式会社つがるねっと</t>
    <rPh sb="0" eb="4">
      <t>カブシキガイシャ</t>
    </rPh>
    <phoneticPr fontId="2"/>
  </si>
  <si>
    <t>6420001015602</t>
    <phoneticPr fontId="2"/>
  </si>
  <si>
    <t>（0210600540）世道会館</t>
    <rPh sb="12" eb="14">
      <t>セドウ</t>
    </rPh>
    <rPh sb="14" eb="16">
      <t>カイカン</t>
    </rPh>
    <phoneticPr fontId="2"/>
  </si>
  <si>
    <t>株式会社ユニバーサルグループ</t>
    <rPh sb="0" eb="4">
      <t>カブシキガイシャ</t>
    </rPh>
    <phoneticPr fontId="2"/>
  </si>
  <si>
    <t>1420001011993</t>
    <phoneticPr fontId="2"/>
  </si>
  <si>
    <t>（0210301594）はちのへ東奥朝日ソリューション白山台事業所</t>
    <phoneticPr fontId="2"/>
  </si>
  <si>
    <t>株式会社はちのへ東奥朝日ソリューション</t>
    <phoneticPr fontId="2"/>
  </si>
  <si>
    <t>2420001014517</t>
    <phoneticPr fontId="2"/>
  </si>
  <si>
    <t>（0210300216）クローバーズ・ピア八戸南</t>
    <phoneticPr fontId="2"/>
  </si>
  <si>
    <t>社会福祉法人信和会</t>
    <rPh sb="0" eb="6">
      <t>シャカイフクシホウジン</t>
    </rPh>
    <rPh sb="6" eb="9">
      <t>シンワカイ</t>
    </rPh>
    <phoneticPr fontId="2"/>
  </si>
  <si>
    <t>6010005015318</t>
    <phoneticPr fontId="2"/>
  </si>
  <si>
    <t>（0210400677）農すてーしょん</t>
    <phoneticPr fontId="2"/>
  </si>
  <si>
    <t>合同会社農すてーしょん</t>
    <rPh sb="0" eb="2">
      <t>ゴウドウ</t>
    </rPh>
    <rPh sb="2" eb="4">
      <t>ガイシャ</t>
    </rPh>
    <rPh sb="4" eb="5">
      <t>ノウ</t>
    </rPh>
    <phoneticPr fontId="2"/>
  </si>
  <si>
    <t>3420003001719</t>
    <phoneticPr fontId="2"/>
  </si>
  <si>
    <t>（0210102364）畑のキッチン</t>
    <rPh sb="12" eb="13">
      <t>ハタケ</t>
    </rPh>
    <phoneticPr fontId="2"/>
  </si>
  <si>
    <t>株式会社えがおのかけはし</t>
    <rPh sb="0" eb="4">
      <t>カブシキカイシャ</t>
    </rPh>
    <phoneticPr fontId="2"/>
  </si>
  <si>
    <t>2420001015829</t>
    <phoneticPr fontId="2"/>
  </si>
  <si>
    <t>（0210600516）然</t>
    <phoneticPr fontId="2"/>
  </si>
  <si>
    <t>一般社団法人グリーンファーム</t>
    <rPh sb="0" eb="2">
      <t>イッパン</t>
    </rPh>
    <rPh sb="2" eb="4">
      <t>シャダン</t>
    </rPh>
    <rPh sb="4" eb="6">
      <t>ホウジン</t>
    </rPh>
    <phoneticPr fontId="2"/>
  </si>
  <si>
    <t>9420005007130</t>
    <phoneticPr fontId="2"/>
  </si>
  <si>
    <t>（0211000161）就労継続支援Ａ型事業所元気</t>
    <phoneticPr fontId="2"/>
  </si>
  <si>
    <t>株式会社元気</t>
    <rPh sb="0" eb="4">
      <t>カブシキガイシャ</t>
    </rPh>
    <rPh sb="4" eb="6">
      <t>ゲンキ</t>
    </rPh>
    <phoneticPr fontId="2"/>
  </si>
  <si>
    <t>8420001013934</t>
    <phoneticPr fontId="2"/>
  </si>
  <si>
    <t>（0210102117）就労支援事業所keep ・step</t>
    <phoneticPr fontId="2"/>
  </si>
  <si>
    <t>株式会社フィール・ライフ</t>
    <rPh sb="0" eb="4">
      <t>カブシキガイシャ</t>
    </rPh>
    <phoneticPr fontId="2"/>
  </si>
  <si>
    <t>5420001010240</t>
    <phoneticPr fontId="2"/>
  </si>
  <si>
    <t>（0210301354）ルミック</t>
    <phoneticPr fontId="2"/>
  </si>
  <si>
    <t>株式会社ワースバンク</t>
    <rPh sb="0" eb="4">
      <t>カブシキガイシャ</t>
    </rPh>
    <phoneticPr fontId="2"/>
  </si>
  <si>
    <t>1420001014575</t>
    <phoneticPr fontId="2"/>
  </si>
  <si>
    <t>（0211100128）障害者支援施設あすなろクリーナース</t>
    <rPh sb="12" eb="15">
      <t>ショウガイシャ</t>
    </rPh>
    <rPh sb="15" eb="17">
      <t>シエン</t>
    </rPh>
    <rPh sb="17" eb="19">
      <t>シセツ</t>
    </rPh>
    <phoneticPr fontId="2"/>
  </si>
  <si>
    <t>（0210100673）就労継続支援（B型）あづまーる</t>
    <rPh sb="12" eb="18">
      <t>シュウロウケイゾクシエン</t>
    </rPh>
    <rPh sb="20" eb="21">
      <t>ガタ</t>
    </rPh>
    <phoneticPr fontId="2"/>
  </si>
  <si>
    <t>（0210700076）エコル</t>
    <phoneticPr fontId="2"/>
  </si>
  <si>
    <t>（0210102257）くいーるジョナサン</t>
    <phoneticPr fontId="2"/>
  </si>
  <si>
    <t>（0210101119）こぶしの家</t>
    <rPh sb="16" eb="17">
      <t>イエ</t>
    </rPh>
    <phoneticPr fontId="2"/>
  </si>
  <si>
    <t>（0210101259）スタジオとまと</t>
    <phoneticPr fontId="2"/>
  </si>
  <si>
    <t>（0210101663）ハートスポット事業所</t>
    <rPh sb="19" eb="22">
      <t>ジギョウショ</t>
    </rPh>
    <phoneticPr fontId="2"/>
  </si>
  <si>
    <t>（0211260021）ホープフルのぎく園</t>
    <phoneticPr fontId="2"/>
  </si>
  <si>
    <t>（0210200226）多機能型障害福祉サービス事業所りんごの里</t>
    <rPh sb="12" eb="16">
      <t>タキノウガタ</t>
    </rPh>
    <rPh sb="16" eb="18">
      <t>ショウガイ</t>
    </rPh>
    <rPh sb="18" eb="20">
      <t>フクシ</t>
    </rPh>
    <rPh sb="24" eb="27">
      <t>ジギョウショ</t>
    </rPh>
    <rPh sb="31" eb="32">
      <t>サト</t>
    </rPh>
    <phoneticPr fontId="2"/>
  </si>
  <si>
    <t>（0210600573）ルミエール</t>
    <phoneticPr fontId="2"/>
  </si>
  <si>
    <t>（0210102075）障がい者ワークセンター大成</t>
    <rPh sb="12" eb="13">
      <t>ショウ</t>
    </rPh>
    <rPh sb="15" eb="16">
      <t>シャ</t>
    </rPh>
    <rPh sb="23" eb="25">
      <t>タイセイ</t>
    </rPh>
    <phoneticPr fontId="2"/>
  </si>
  <si>
    <t>（0210201109）ワークランド茜</t>
    <rPh sb="18" eb="19">
      <t>アカネ</t>
    </rPh>
    <phoneticPr fontId="2"/>
  </si>
  <si>
    <t>（0210900072）玄輝門</t>
    <rPh sb="12" eb="13">
      <t>ゲン</t>
    </rPh>
    <rPh sb="13" eb="14">
      <t>キ</t>
    </rPh>
    <rPh sb="14" eb="15">
      <t>モン</t>
    </rPh>
    <phoneticPr fontId="2"/>
  </si>
  <si>
    <t>（0211600192）障害福祉サービス事業所工房「歩み」</t>
    <rPh sb="12" eb="14">
      <t>ショウガイ</t>
    </rPh>
    <rPh sb="14" eb="16">
      <t>フクシ</t>
    </rPh>
    <rPh sb="20" eb="23">
      <t>ジギョウショ</t>
    </rPh>
    <rPh sb="23" eb="25">
      <t>コウボウ</t>
    </rPh>
    <rPh sb="26" eb="27">
      <t>アユ</t>
    </rPh>
    <phoneticPr fontId="2"/>
  </si>
  <si>
    <t>（0210101416）森の工房ふれ・あい</t>
    <rPh sb="12" eb="13">
      <t>モリ</t>
    </rPh>
    <rPh sb="14" eb="16">
      <t>コウボウ</t>
    </rPh>
    <phoneticPr fontId="2"/>
  </si>
  <si>
    <t>（0210301016）指定障害福祉サービス事業所工房茶居花</t>
    <rPh sb="12" eb="14">
      <t>シテイ</t>
    </rPh>
    <rPh sb="14" eb="16">
      <t>ショウガイ</t>
    </rPh>
    <rPh sb="16" eb="18">
      <t>フクシ</t>
    </rPh>
    <rPh sb="22" eb="25">
      <t>ジギョウショ</t>
    </rPh>
    <rPh sb="25" eb="27">
      <t>コウボウ</t>
    </rPh>
    <rPh sb="27" eb="30">
      <t>チャイハナ</t>
    </rPh>
    <phoneticPr fontId="2"/>
  </si>
  <si>
    <t>（0210300893）障害福祉サービス事業所田面木の家</t>
    <rPh sb="12" eb="16">
      <t>ショウガイフクシ</t>
    </rPh>
    <rPh sb="20" eb="23">
      <t>ジギョウショ</t>
    </rPh>
    <rPh sb="23" eb="26">
      <t>タモノキ</t>
    </rPh>
    <rPh sb="27" eb="28">
      <t>イエ</t>
    </rPh>
    <phoneticPr fontId="2"/>
  </si>
  <si>
    <t>（0210300596）特定非営利活動法人来夢の里</t>
    <rPh sb="12" eb="21">
      <t>トクテイヒエイリカツドウホウジン</t>
    </rPh>
    <rPh sb="21" eb="23">
      <t>ライム</t>
    </rPh>
    <rPh sb="24" eb="25">
      <t>サト</t>
    </rPh>
    <phoneticPr fontId="2"/>
  </si>
  <si>
    <t>（0211000096）夢の森</t>
    <rPh sb="12" eb="13">
      <t>ユメ</t>
    </rPh>
    <rPh sb="14" eb="15">
      <t>モリ</t>
    </rPh>
    <phoneticPr fontId="2"/>
  </si>
  <si>
    <t>（0210101358）指定障害福祉サービス事業所青森うとうの園</t>
    <rPh sb="12" eb="18">
      <t>シテイショウガイフクシ</t>
    </rPh>
    <rPh sb="22" eb="25">
      <t>ジギョウショ</t>
    </rPh>
    <rPh sb="25" eb="27">
      <t>アオモリ</t>
    </rPh>
    <rPh sb="31" eb="32">
      <t>ソノ</t>
    </rPh>
    <phoneticPr fontId="2"/>
  </si>
  <si>
    <t>（0210300539）障害者サポートセンターくるみの里</t>
    <rPh sb="12" eb="15">
      <t>ショウガイシャ</t>
    </rPh>
    <rPh sb="27" eb="28">
      <t>サト</t>
    </rPh>
    <phoneticPr fontId="2"/>
  </si>
  <si>
    <t>（0210400271）ワークサポート八晃園</t>
    <rPh sb="19" eb="20">
      <t>ハチ</t>
    </rPh>
    <rPh sb="20" eb="21">
      <t>コウ</t>
    </rPh>
    <rPh sb="21" eb="22">
      <t>エン</t>
    </rPh>
    <phoneticPr fontId="2"/>
  </si>
  <si>
    <t>（0212000087）就労継続支援センターひまわりの家</t>
    <rPh sb="12" eb="14">
      <t>シュウロウ</t>
    </rPh>
    <rPh sb="14" eb="16">
      <t>ケイゾク</t>
    </rPh>
    <rPh sb="16" eb="18">
      <t>シエン</t>
    </rPh>
    <rPh sb="27" eb="28">
      <t>イエ</t>
    </rPh>
    <phoneticPr fontId="2"/>
  </si>
  <si>
    <t>（0210100749）青森コロニーセンター</t>
    <rPh sb="12" eb="14">
      <t>アオモリ</t>
    </rPh>
    <phoneticPr fontId="2"/>
  </si>
  <si>
    <t>（0211700091）せせらぎの里こうはく</t>
    <phoneticPr fontId="2"/>
  </si>
  <si>
    <t>（0211700059）就労継続支援Ｂ型工房あぐりの里</t>
    <rPh sb="12" eb="14">
      <t>シュウロウ</t>
    </rPh>
    <rPh sb="14" eb="16">
      <t>ケイゾク</t>
    </rPh>
    <rPh sb="16" eb="18">
      <t>シエン</t>
    </rPh>
    <rPh sb="19" eb="20">
      <t>ガタ</t>
    </rPh>
    <rPh sb="20" eb="22">
      <t>コウボウ</t>
    </rPh>
    <rPh sb="26" eb="27">
      <t>サト</t>
    </rPh>
    <phoneticPr fontId="2"/>
  </si>
  <si>
    <t>（0210500013）山郷館デイサービスセンター黒石</t>
    <rPh sb="12" eb="15">
      <t>サンゴウカン</t>
    </rPh>
    <rPh sb="25" eb="27">
      <t>クロイシ</t>
    </rPh>
    <phoneticPr fontId="2"/>
  </si>
  <si>
    <t>（0210300844）エンジェルハウス</t>
    <phoneticPr fontId="2"/>
  </si>
  <si>
    <t>（0211500145）就労継続支援B型事業所心のとも作業所</t>
    <rPh sb="12" eb="18">
      <t>シュウロウケイゾクシエン</t>
    </rPh>
    <rPh sb="19" eb="20">
      <t>カタ</t>
    </rPh>
    <rPh sb="20" eb="23">
      <t>ジギョウショ</t>
    </rPh>
    <rPh sb="23" eb="24">
      <t>ココロ</t>
    </rPh>
    <rPh sb="27" eb="29">
      <t>サギョウ</t>
    </rPh>
    <rPh sb="29" eb="30">
      <t>ショ</t>
    </rPh>
    <phoneticPr fontId="2"/>
  </si>
  <si>
    <t>（0210301701）障害者就労継続支援事業所B型ひかり</t>
    <rPh sb="12" eb="15">
      <t>ショウガイシャ</t>
    </rPh>
    <rPh sb="15" eb="24">
      <t>シュウロウケイゾクシエンジギョウショ</t>
    </rPh>
    <rPh sb="25" eb="26">
      <t>ガタ</t>
    </rPh>
    <phoneticPr fontId="2"/>
  </si>
  <si>
    <t>（0210300901）グッジョブ妙光園</t>
    <rPh sb="17" eb="20">
      <t>ミョウコウエン</t>
    </rPh>
    <phoneticPr fontId="2"/>
  </si>
  <si>
    <t>（0210300984）ライブリー妙光園</t>
    <rPh sb="17" eb="20">
      <t>ミョウコウエン</t>
    </rPh>
    <phoneticPr fontId="2"/>
  </si>
  <si>
    <t>（0210301529）就労継続支援B型事業所サクラ</t>
    <rPh sb="12" eb="14">
      <t>シュウロウ</t>
    </rPh>
    <rPh sb="14" eb="16">
      <t>ケイゾク</t>
    </rPh>
    <rPh sb="16" eb="18">
      <t>シエン</t>
    </rPh>
    <rPh sb="19" eb="20">
      <t>ガタ</t>
    </rPh>
    <rPh sb="20" eb="23">
      <t>ジギョウショ</t>
    </rPh>
    <phoneticPr fontId="2"/>
  </si>
  <si>
    <t>（0210201042）サポートセンターさくら</t>
    <phoneticPr fontId="2"/>
  </si>
  <si>
    <t>（0212100176）きりんの里</t>
    <rPh sb="16" eb="17">
      <t>サト</t>
    </rPh>
    <phoneticPr fontId="2"/>
  </si>
  <si>
    <t>（0210201117）多機能型事業所大石の里</t>
    <rPh sb="12" eb="16">
      <t>タキノウガタ</t>
    </rPh>
    <rPh sb="16" eb="19">
      <t>ジギョウショ</t>
    </rPh>
    <rPh sb="19" eb="21">
      <t>オオイシ</t>
    </rPh>
    <rPh sb="22" eb="23">
      <t>サト</t>
    </rPh>
    <phoneticPr fontId="2"/>
  </si>
  <si>
    <t>（0211200209）シリウス</t>
    <phoneticPr fontId="2"/>
  </si>
  <si>
    <t>（0210200416）ワークいずみ</t>
    <phoneticPr fontId="2"/>
  </si>
  <si>
    <t>（0210102083）就労継続支援B型事業所フォロー</t>
    <rPh sb="12" eb="14">
      <t>シュウロウ</t>
    </rPh>
    <rPh sb="14" eb="16">
      <t>ケイゾク</t>
    </rPh>
    <rPh sb="16" eb="18">
      <t>シエン</t>
    </rPh>
    <rPh sb="19" eb="20">
      <t>ガタ</t>
    </rPh>
    <rPh sb="20" eb="23">
      <t>ジギョウショ</t>
    </rPh>
    <phoneticPr fontId="2"/>
  </si>
  <si>
    <t>（0210301024）指定障害福祉サービス事業所カフェレストラン茶居花</t>
    <rPh sb="12" eb="14">
      <t>シテイ</t>
    </rPh>
    <rPh sb="14" eb="16">
      <t>ショウガイ</t>
    </rPh>
    <rPh sb="16" eb="18">
      <t>フクシ</t>
    </rPh>
    <rPh sb="22" eb="25">
      <t>ジギョウショ</t>
    </rPh>
    <rPh sb="33" eb="36">
      <t>チャイハナ</t>
    </rPh>
    <phoneticPr fontId="2"/>
  </si>
  <si>
    <t>（0210201380）ジョブネット</t>
    <phoneticPr fontId="2"/>
  </si>
  <si>
    <t>（0210200648）つがる野工房パッケージセンター</t>
    <rPh sb="15" eb="16">
      <t>ノ</t>
    </rPh>
    <rPh sb="16" eb="18">
      <t>コウボウ</t>
    </rPh>
    <phoneticPr fontId="2"/>
  </si>
  <si>
    <t>（0210301685）いろりの家</t>
    <rPh sb="16" eb="17">
      <t>イエ</t>
    </rPh>
    <phoneticPr fontId="2"/>
  </si>
  <si>
    <t>（0210301008）多機能型サービス事業所ベル・エポック</t>
    <rPh sb="12" eb="16">
      <t>タキノウガタ</t>
    </rPh>
    <rPh sb="20" eb="23">
      <t>ジギョウショ</t>
    </rPh>
    <phoneticPr fontId="2"/>
  </si>
  <si>
    <t>（0210301297）宝の杜</t>
    <rPh sb="12" eb="13">
      <t>タカラ</t>
    </rPh>
    <rPh sb="14" eb="15">
      <t>モリ</t>
    </rPh>
    <phoneticPr fontId="2"/>
  </si>
  <si>
    <t>（0211100276）Ｂｕｉｌｄ</t>
    <phoneticPr fontId="2"/>
  </si>
  <si>
    <t>（0210600599）ベル・クオーレ</t>
    <phoneticPr fontId="2"/>
  </si>
  <si>
    <t>（0211400023）就労継続支援B型事業所エフォート</t>
    <rPh sb="12" eb="18">
      <t>シュウロウケイゾクシエン</t>
    </rPh>
    <rPh sb="19" eb="20">
      <t>カタ</t>
    </rPh>
    <rPh sb="20" eb="23">
      <t>ジギョウショ</t>
    </rPh>
    <phoneticPr fontId="2"/>
  </si>
  <si>
    <t>（0210400362）特定非営利活動法人ＭＥＧＯ</t>
    <rPh sb="12" eb="14">
      <t>トクテイ</t>
    </rPh>
    <rPh sb="14" eb="17">
      <t>ヒエイリ</t>
    </rPh>
    <rPh sb="17" eb="19">
      <t>カツドウ</t>
    </rPh>
    <rPh sb="19" eb="21">
      <t>ホウジン</t>
    </rPh>
    <phoneticPr fontId="2"/>
  </si>
  <si>
    <t>（0210200515）就労継続支援事業所ないすらいふ</t>
    <rPh sb="12" eb="14">
      <t>シュウロウ</t>
    </rPh>
    <rPh sb="14" eb="16">
      <t>ケイゾク</t>
    </rPh>
    <rPh sb="16" eb="18">
      <t>シエン</t>
    </rPh>
    <rPh sb="18" eb="21">
      <t>ジギョウショ</t>
    </rPh>
    <phoneticPr fontId="2"/>
  </si>
  <si>
    <t>（0212100143）障害者支援施設旭光園</t>
    <rPh sb="12" eb="15">
      <t>ショウガイシャ</t>
    </rPh>
    <rPh sb="15" eb="17">
      <t>シエン</t>
    </rPh>
    <rPh sb="17" eb="19">
      <t>シセツ</t>
    </rPh>
    <rPh sb="19" eb="22">
      <t>キョッコウエン</t>
    </rPh>
    <phoneticPr fontId="2"/>
  </si>
  <si>
    <t>（0210101606）ココア</t>
    <phoneticPr fontId="2"/>
  </si>
  <si>
    <t>（0210102034）チョコせんがり</t>
    <phoneticPr fontId="2"/>
  </si>
  <si>
    <t>（0210102018）チョコなみおか</t>
    <phoneticPr fontId="2"/>
  </si>
  <si>
    <t>（0210102059）チョコこうばた</t>
    <phoneticPr fontId="2"/>
  </si>
  <si>
    <t>（0212100184）ココア</t>
    <phoneticPr fontId="2"/>
  </si>
  <si>
    <t>（0210400743）チョコエルム</t>
    <phoneticPr fontId="2"/>
  </si>
  <si>
    <t>（0210301248）チョコ・クッキー八戸</t>
    <rPh sb="20" eb="22">
      <t>ハチノヘ</t>
    </rPh>
    <phoneticPr fontId="2"/>
  </si>
  <si>
    <t>（0211600366）チョコむつ</t>
    <phoneticPr fontId="2"/>
  </si>
  <si>
    <t>（0210101036）障害福祉サービス事業者アップルハウス大釈迦</t>
    <rPh sb="12" eb="14">
      <t>ショウガイ</t>
    </rPh>
    <rPh sb="14" eb="16">
      <t>フクシ</t>
    </rPh>
    <rPh sb="20" eb="23">
      <t>ジギョウシャ</t>
    </rPh>
    <rPh sb="30" eb="33">
      <t>ダイシャカ</t>
    </rPh>
    <phoneticPr fontId="2"/>
  </si>
  <si>
    <t>（0211100227）公立ぎんなん寮</t>
    <rPh sb="12" eb="14">
      <t>コウリツ</t>
    </rPh>
    <rPh sb="18" eb="19">
      <t>リョウ</t>
    </rPh>
    <phoneticPr fontId="2"/>
  </si>
  <si>
    <t>（0210201125）弘前大清水希望の家</t>
    <rPh sb="12" eb="14">
      <t>ヒロサキ</t>
    </rPh>
    <rPh sb="14" eb="17">
      <t>オオシミズ</t>
    </rPh>
    <rPh sb="17" eb="19">
      <t>キボウ</t>
    </rPh>
    <rPh sb="20" eb="21">
      <t>イエ</t>
    </rPh>
    <phoneticPr fontId="2"/>
  </si>
  <si>
    <t>（0210300992）サポートセンター虹</t>
    <rPh sb="20" eb="21">
      <t>ニジ</t>
    </rPh>
    <phoneticPr fontId="2"/>
  </si>
  <si>
    <t>（0210200820）ゆいまある</t>
    <phoneticPr fontId="2"/>
  </si>
  <si>
    <t>（0210301107）ソーシャルファームエッグス</t>
    <phoneticPr fontId="2"/>
  </si>
  <si>
    <t>（0210900049）ワークショップ大鰐</t>
    <rPh sb="19" eb="21">
      <t>オオワニ</t>
    </rPh>
    <phoneticPr fontId="2"/>
  </si>
  <si>
    <t>（0210400305）就労継続支援Ｂ型事業所栄幸園</t>
    <rPh sb="12" eb="14">
      <t>シュウロウ</t>
    </rPh>
    <rPh sb="14" eb="16">
      <t>ケイゾク</t>
    </rPh>
    <rPh sb="16" eb="18">
      <t>シエン</t>
    </rPh>
    <rPh sb="19" eb="20">
      <t>ガタ</t>
    </rPh>
    <rPh sb="20" eb="23">
      <t>ジギョウショ</t>
    </rPh>
    <rPh sb="23" eb="24">
      <t>エイ</t>
    </rPh>
    <rPh sb="24" eb="25">
      <t>コウ</t>
    </rPh>
    <rPh sb="25" eb="26">
      <t>エン</t>
    </rPh>
    <phoneticPr fontId="2"/>
  </si>
  <si>
    <t>（0210101267）福祉ショップ西部</t>
    <rPh sb="12" eb="14">
      <t>フクシ</t>
    </rPh>
    <rPh sb="18" eb="20">
      <t>セイブ</t>
    </rPh>
    <phoneticPr fontId="2"/>
  </si>
  <si>
    <t>（0210400636）夢の森ラッキー</t>
    <rPh sb="12" eb="13">
      <t>ユメ</t>
    </rPh>
    <rPh sb="14" eb="15">
      <t>モリ</t>
    </rPh>
    <phoneticPr fontId="2"/>
  </si>
  <si>
    <t>（0210100020）地域サービスセンターＳＡＮNet</t>
    <rPh sb="12" eb="14">
      <t>チイキ</t>
    </rPh>
    <phoneticPr fontId="2"/>
  </si>
  <si>
    <t>（0210400057）ワークセンターつばき</t>
    <phoneticPr fontId="2"/>
  </si>
  <si>
    <t>（0211500178）就労継続支援Ｂ型事業所縁</t>
    <rPh sb="12" eb="18">
      <t>シュウロウケイゾクシエン</t>
    </rPh>
    <rPh sb="19" eb="23">
      <t>ガタジギョウショ</t>
    </rPh>
    <rPh sb="23" eb="24">
      <t>エニシ</t>
    </rPh>
    <phoneticPr fontId="2"/>
  </si>
  <si>
    <t>（0211100177）指定就労継続支援Ｂ型事業所第二ぽぷらのもり太陽</t>
    <rPh sb="12" eb="14">
      <t>シテイ</t>
    </rPh>
    <rPh sb="14" eb="16">
      <t>シュウロウ</t>
    </rPh>
    <rPh sb="16" eb="18">
      <t>ケイゾク</t>
    </rPh>
    <rPh sb="18" eb="20">
      <t>シエン</t>
    </rPh>
    <rPh sb="21" eb="22">
      <t>ガタ</t>
    </rPh>
    <rPh sb="22" eb="25">
      <t>ジギョウショ</t>
    </rPh>
    <rPh sb="25" eb="27">
      <t>ダイニ</t>
    </rPh>
    <rPh sb="33" eb="35">
      <t>タイヨウ</t>
    </rPh>
    <phoneticPr fontId="2"/>
  </si>
  <si>
    <t>（0210301453）カシオペア</t>
    <phoneticPr fontId="2"/>
  </si>
  <si>
    <t>（0210100947）待望園</t>
    <rPh sb="12" eb="14">
      <t>タイボウ</t>
    </rPh>
    <rPh sb="14" eb="15">
      <t>エン</t>
    </rPh>
    <phoneticPr fontId="2"/>
  </si>
  <si>
    <t>（0210600334）吉エ門</t>
    <rPh sb="12" eb="13">
      <t>キチ</t>
    </rPh>
    <rPh sb="14" eb="15">
      <t>モン</t>
    </rPh>
    <phoneticPr fontId="2"/>
  </si>
  <si>
    <t>（0211100151）シャーローム</t>
    <phoneticPr fontId="2"/>
  </si>
  <si>
    <t>（0210900106）就労継続支援B型事業所せせらぎの園</t>
    <rPh sb="12" eb="14">
      <t>シュウロウ</t>
    </rPh>
    <rPh sb="14" eb="16">
      <t>ケイゾク</t>
    </rPh>
    <rPh sb="16" eb="18">
      <t>シエン</t>
    </rPh>
    <rPh sb="19" eb="20">
      <t>ガタ</t>
    </rPh>
    <rPh sb="20" eb="23">
      <t>ジギョウショ</t>
    </rPh>
    <rPh sb="28" eb="29">
      <t>ソノ</t>
    </rPh>
    <phoneticPr fontId="2"/>
  </si>
  <si>
    <t>（0210600458）特定非営利活動法人ワークハウスとわだ</t>
    <rPh sb="12" eb="21">
      <t>トクテイヒエイリカツドウホウジン</t>
    </rPh>
    <phoneticPr fontId="2"/>
  </si>
  <si>
    <t>（0211100193）クローバー作業所</t>
    <rPh sb="17" eb="20">
      <t>サギョウショ</t>
    </rPh>
    <phoneticPr fontId="2"/>
  </si>
  <si>
    <t>（0210300794）就労継続支援B型事業所あおば</t>
    <rPh sb="12" eb="18">
      <t>シュウロウケイゾクシエン</t>
    </rPh>
    <rPh sb="19" eb="23">
      <t>ガタジギョウショ</t>
    </rPh>
    <phoneticPr fontId="2"/>
  </si>
  <si>
    <t>（0210101010）ふうあの家</t>
    <rPh sb="16" eb="17">
      <t>イエ</t>
    </rPh>
    <phoneticPr fontId="2"/>
  </si>
  <si>
    <t>（0212100218）就労継続支援B型事業所SUNFLOWER</t>
    <rPh sb="12" eb="14">
      <t>シュウロウ</t>
    </rPh>
    <rPh sb="14" eb="16">
      <t>ケイゾク</t>
    </rPh>
    <rPh sb="16" eb="18">
      <t>シエン</t>
    </rPh>
    <rPh sb="19" eb="20">
      <t>ガタ</t>
    </rPh>
    <rPh sb="20" eb="23">
      <t>ジギョウショ</t>
    </rPh>
    <phoneticPr fontId="2"/>
  </si>
  <si>
    <t>（0210700134）就労サポートセンターはくちょう</t>
    <rPh sb="12" eb="14">
      <t>シュウロウ</t>
    </rPh>
    <phoneticPr fontId="2"/>
  </si>
  <si>
    <t>（0210400339）ワークセンターのれそれ</t>
    <phoneticPr fontId="2"/>
  </si>
  <si>
    <t>（0210201018）就労継続支援Ｂ型事業所ひまわり</t>
    <rPh sb="12" eb="14">
      <t>シュウロウ</t>
    </rPh>
    <rPh sb="14" eb="16">
      <t>ケイゾク</t>
    </rPh>
    <rPh sb="16" eb="18">
      <t>シエン</t>
    </rPh>
    <rPh sb="19" eb="20">
      <t>ガタ</t>
    </rPh>
    <rPh sb="20" eb="23">
      <t>ジギョウショ</t>
    </rPh>
    <phoneticPr fontId="2"/>
  </si>
  <si>
    <t>（0210102042）じょいん</t>
    <phoneticPr fontId="2"/>
  </si>
  <si>
    <t>（0210301420）ここロード</t>
    <phoneticPr fontId="2"/>
  </si>
  <si>
    <t>（0211500186）就労継続支援B型事業所となみの杜</t>
    <rPh sb="12" eb="18">
      <t>シュウロウケイゾクシエン</t>
    </rPh>
    <rPh sb="19" eb="20">
      <t>ガタ</t>
    </rPh>
    <rPh sb="20" eb="23">
      <t>ジギョウショ</t>
    </rPh>
    <rPh sb="27" eb="28">
      <t>モリ</t>
    </rPh>
    <phoneticPr fontId="2"/>
  </si>
  <si>
    <t>（0211700067）就労継続支援B型事業所ワークハウスサポート</t>
    <rPh sb="12" eb="14">
      <t>シュウロウ</t>
    </rPh>
    <rPh sb="14" eb="16">
      <t>ケイゾク</t>
    </rPh>
    <rPh sb="16" eb="18">
      <t>シエン</t>
    </rPh>
    <rPh sb="19" eb="20">
      <t>ガタ</t>
    </rPh>
    <rPh sb="20" eb="23">
      <t>ジギョウショ</t>
    </rPh>
    <phoneticPr fontId="2"/>
  </si>
  <si>
    <t>（0211500152）障がい者就労継続支援ＡB型事業所合同会社咲花―菜</t>
    <rPh sb="12" eb="13">
      <t>ショウ</t>
    </rPh>
    <rPh sb="15" eb="16">
      <t>シャ</t>
    </rPh>
    <rPh sb="16" eb="22">
      <t>シュウロウケイゾクシエン</t>
    </rPh>
    <rPh sb="24" eb="25">
      <t>ガタ</t>
    </rPh>
    <rPh sb="25" eb="28">
      <t>ジギョウショ</t>
    </rPh>
    <rPh sb="28" eb="32">
      <t>ゴウドウカイシャ</t>
    </rPh>
    <rPh sb="32" eb="34">
      <t>サキハナ</t>
    </rPh>
    <rPh sb="35" eb="36">
      <t>ナ</t>
    </rPh>
    <phoneticPr fontId="2"/>
  </si>
  <si>
    <t>（0210400735）就労継続支援Ｂ型事業所「夢現」</t>
    <rPh sb="12" eb="14">
      <t>シュウロウ</t>
    </rPh>
    <rPh sb="14" eb="16">
      <t>ケイゾク</t>
    </rPh>
    <rPh sb="16" eb="18">
      <t>シエン</t>
    </rPh>
    <rPh sb="19" eb="20">
      <t>ガタ</t>
    </rPh>
    <rPh sb="20" eb="23">
      <t>ジギョウショ</t>
    </rPh>
    <rPh sb="24" eb="25">
      <t>ユメ</t>
    </rPh>
    <rPh sb="25" eb="26">
      <t>ゲン</t>
    </rPh>
    <phoneticPr fontId="2"/>
  </si>
  <si>
    <t>（0211200225）サポートセンターみらい</t>
    <phoneticPr fontId="2"/>
  </si>
  <si>
    <t>（0210600425）障がい福祉サービス事業所農工園千里平</t>
    <rPh sb="12" eb="13">
      <t>ショウ</t>
    </rPh>
    <rPh sb="15" eb="17">
      <t>フクシ</t>
    </rPh>
    <rPh sb="21" eb="24">
      <t>ジギョウショ</t>
    </rPh>
    <rPh sb="24" eb="27">
      <t>ノウコウエン</t>
    </rPh>
    <rPh sb="27" eb="29">
      <t>センリ</t>
    </rPh>
    <rPh sb="29" eb="30">
      <t>タイラ</t>
    </rPh>
    <phoneticPr fontId="2"/>
  </si>
  <si>
    <t>（0210101143）やましろ作業所</t>
    <rPh sb="16" eb="18">
      <t>サギョウ</t>
    </rPh>
    <rPh sb="18" eb="19">
      <t>ショ</t>
    </rPh>
    <phoneticPr fontId="2"/>
  </si>
  <si>
    <t>（0211200043）多機能型障害福祉サービス事業所移山寮</t>
    <rPh sb="12" eb="16">
      <t>タキノウガタ</t>
    </rPh>
    <rPh sb="16" eb="18">
      <t>ショウガイ</t>
    </rPh>
    <rPh sb="18" eb="20">
      <t>フクシ</t>
    </rPh>
    <rPh sb="24" eb="27">
      <t>ジギョウショ</t>
    </rPh>
    <rPh sb="27" eb="28">
      <t>イ</t>
    </rPh>
    <rPh sb="28" eb="29">
      <t>サン</t>
    </rPh>
    <rPh sb="29" eb="30">
      <t>リョウ</t>
    </rPh>
    <phoneticPr fontId="2"/>
  </si>
  <si>
    <t>（0210300836）第二のぞみ園</t>
    <rPh sb="12" eb="14">
      <t>ダイニ</t>
    </rPh>
    <rPh sb="17" eb="18">
      <t>エン</t>
    </rPh>
    <phoneticPr fontId="2"/>
  </si>
  <si>
    <t>（0210301339）いろどり</t>
    <phoneticPr fontId="2"/>
  </si>
  <si>
    <t xml:space="preserve">（0210400701）はたらびーた </t>
    <phoneticPr fontId="2"/>
  </si>
  <si>
    <t>（0211200159）特定非営利活動法人どんぐりの家多機能型小規模福祉施設就労支援施設「すてっぷ」</t>
    <rPh sb="12" eb="21">
      <t>トクテイヒエイリカツドウホウジン</t>
    </rPh>
    <rPh sb="26" eb="27">
      <t>イエ</t>
    </rPh>
    <rPh sb="27" eb="31">
      <t>タキノウガタ</t>
    </rPh>
    <rPh sb="31" eb="34">
      <t>ショウキボ</t>
    </rPh>
    <rPh sb="34" eb="36">
      <t>フクシ</t>
    </rPh>
    <rPh sb="36" eb="38">
      <t>シセツ</t>
    </rPh>
    <phoneticPr fontId="2"/>
  </si>
  <si>
    <t>（0210400503）北風と太陽の川原</t>
    <rPh sb="12" eb="14">
      <t>キタカゼ</t>
    </rPh>
    <rPh sb="15" eb="17">
      <t>タイヨウ</t>
    </rPh>
    <rPh sb="18" eb="20">
      <t>カワラ</t>
    </rPh>
    <phoneticPr fontId="2"/>
  </si>
  <si>
    <t>（0210101432）障害者サービスセンターさくら第二</t>
    <rPh sb="12" eb="14">
      <t>ショウガイ</t>
    </rPh>
    <rPh sb="14" eb="15">
      <t>シャ</t>
    </rPh>
    <rPh sb="26" eb="28">
      <t>ダイニ</t>
    </rPh>
    <phoneticPr fontId="2"/>
  </si>
  <si>
    <t>（0210200739）就労サポートひろさき</t>
    <rPh sb="12" eb="14">
      <t>シュウロウ</t>
    </rPh>
    <phoneticPr fontId="2"/>
  </si>
  <si>
    <t>（0210600201）わ</t>
    <phoneticPr fontId="2"/>
  </si>
  <si>
    <t>（0211600226）就労継続支援Ｂ型事業所サポートセンターひろば</t>
    <rPh sb="20" eb="23">
      <t>ジギョウショ</t>
    </rPh>
    <phoneticPr fontId="2"/>
  </si>
  <si>
    <t>（0211000211）さくらスマイル</t>
    <phoneticPr fontId="2"/>
  </si>
  <si>
    <t>（0211200027）すまいる工房</t>
    <rPh sb="16" eb="18">
      <t>コウボウ</t>
    </rPh>
    <phoneticPr fontId="2"/>
  </si>
  <si>
    <t>（0211200084）森の菜園</t>
    <rPh sb="12" eb="13">
      <t>モリ</t>
    </rPh>
    <rPh sb="14" eb="16">
      <t>サイエン</t>
    </rPh>
    <phoneticPr fontId="2"/>
  </si>
  <si>
    <t>（0210101366）就労継続支援Ｂ型Ｃ－ＦＬＯＷＥＲ</t>
    <phoneticPr fontId="2"/>
  </si>
  <si>
    <t>（0210101333）特定非営利活動法人ドリーム工房</t>
    <rPh sb="12" eb="21">
      <t>トクテイヒエイリカツドウホウジン</t>
    </rPh>
    <rPh sb="25" eb="27">
      <t>コウボウ</t>
    </rPh>
    <phoneticPr fontId="2"/>
  </si>
  <si>
    <t>（0211600234）障害福祉施設ハートランドさくら</t>
    <rPh sb="12" eb="14">
      <t>ショウガイ</t>
    </rPh>
    <rPh sb="14" eb="16">
      <t>フクシ</t>
    </rPh>
    <rPh sb="16" eb="18">
      <t>シセツ</t>
    </rPh>
    <phoneticPr fontId="2"/>
  </si>
  <si>
    <t>（0210102513）就労サポートセンターそら</t>
    <phoneticPr fontId="2"/>
  </si>
  <si>
    <t>（0210400511）指定障害者就労継続支援Ｂ型事業所「拓」</t>
    <rPh sb="12" eb="14">
      <t>シテイ</t>
    </rPh>
    <rPh sb="14" eb="16">
      <t>ショウガイ</t>
    </rPh>
    <rPh sb="16" eb="17">
      <t>シャ</t>
    </rPh>
    <rPh sb="17" eb="19">
      <t>シュウロウ</t>
    </rPh>
    <rPh sb="19" eb="21">
      <t>ケイゾク</t>
    </rPh>
    <rPh sb="21" eb="23">
      <t>シエン</t>
    </rPh>
    <rPh sb="24" eb="25">
      <t>カタ</t>
    </rPh>
    <rPh sb="25" eb="28">
      <t>ジギョウショ</t>
    </rPh>
    <rPh sb="29" eb="30">
      <t>タク</t>
    </rPh>
    <phoneticPr fontId="2"/>
  </si>
  <si>
    <t>（0211800057）就労継続支援B型事業所かけはし</t>
    <rPh sb="12" eb="14">
      <t>シュウロウ</t>
    </rPh>
    <rPh sb="14" eb="16">
      <t>ケイゾク</t>
    </rPh>
    <rPh sb="16" eb="18">
      <t>シエン</t>
    </rPh>
    <rPh sb="19" eb="20">
      <t>ガタ</t>
    </rPh>
    <rPh sb="20" eb="23">
      <t>ジギョウショ</t>
    </rPh>
    <phoneticPr fontId="2"/>
  </si>
  <si>
    <t>（0211500111）就労継続支援Ｂ型事業所ワークランドつばさ</t>
    <rPh sb="12" eb="14">
      <t>シュウロウ</t>
    </rPh>
    <rPh sb="14" eb="16">
      <t>ケイゾク</t>
    </rPh>
    <rPh sb="16" eb="18">
      <t>シエン</t>
    </rPh>
    <rPh sb="19" eb="20">
      <t>ガタ</t>
    </rPh>
    <rPh sb="20" eb="23">
      <t>ジギョウショ</t>
    </rPh>
    <phoneticPr fontId="2"/>
  </si>
  <si>
    <t>（0212000236）多機能型事業所月見野食房別館</t>
    <rPh sb="12" eb="16">
      <t>タキノウガタ</t>
    </rPh>
    <rPh sb="16" eb="19">
      <t>ジギョウショ</t>
    </rPh>
    <rPh sb="19" eb="24">
      <t>ショクボウ</t>
    </rPh>
    <rPh sb="24" eb="26">
      <t>ベッカン</t>
    </rPh>
    <phoneticPr fontId="2"/>
  </si>
  <si>
    <t>（0210400180）就労継続支援B型事業所プラス</t>
    <rPh sb="12" eb="14">
      <t>シュウロウ</t>
    </rPh>
    <rPh sb="14" eb="16">
      <t>ケイゾク</t>
    </rPh>
    <rPh sb="16" eb="18">
      <t>シエン</t>
    </rPh>
    <rPh sb="19" eb="20">
      <t>ガタ</t>
    </rPh>
    <rPh sb="20" eb="23">
      <t>ジギョウショ</t>
    </rPh>
    <phoneticPr fontId="2"/>
  </si>
  <si>
    <t>（0210900056）ワークキャンパス大鰐</t>
    <rPh sb="20" eb="22">
      <t>オオワニ</t>
    </rPh>
    <phoneticPr fontId="2"/>
  </si>
  <si>
    <t>（0212000160）夢工房月見野</t>
    <rPh sb="12" eb="18">
      <t>ユメ</t>
    </rPh>
    <phoneticPr fontId="2"/>
  </si>
  <si>
    <t>（0210300604）ジョイフルパークユートピア</t>
    <phoneticPr fontId="2"/>
  </si>
  <si>
    <t>（0210300711）リヴェールユートピア</t>
    <phoneticPr fontId="2"/>
  </si>
  <si>
    <t>（0211100201）おおばこ作業所</t>
    <rPh sb="16" eb="18">
      <t>サギョウ</t>
    </rPh>
    <rPh sb="18" eb="19">
      <t>ショ</t>
    </rPh>
    <phoneticPr fontId="2"/>
  </si>
  <si>
    <t>（0210300745）青森ワークキャンパス</t>
    <rPh sb="12" eb="14">
      <t>アオモリ</t>
    </rPh>
    <phoneticPr fontId="2"/>
  </si>
  <si>
    <t>（0210800025）ゆきあいの里</t>
    <rPh sb="17" eb="18">
      <t>サト</t>
    </rPh>
    <phoneticPr fontId="2"/>
  </si>
  <si>
    <t>（0211600093）特定非営利活動法人アックス工房</t>
    <rPh sb="12" eb="21">
      <t>トクテイヒエイリカツドウホウジン</t>
    </rPh>
    <rPh sb="25" eb="27">
      <t>コウボウ</t>
    </rPh>
    <phoneticPr fontId="2"/>
  </si>
  <si>
    <t>（0211200092）森の菜園・たっこ</t>
    <rPh sb="12" eb="13">
      <t>モリ</t>
    </rPh>
    <rPh sb="14" eb="16">
      <t>サイエン</t>
    </rPh>
    <phoneticPr fontId="2"/>
  </si>
  <si>
    <t>（0210101069）月見野作業所</t>
    <rPh sb="12" eb="18">
      <t>サギョウショ</t>
    </rPh>
    <phoneticPr fontId="2"/>
  </si>
  <si>
    <t>（0210300968）あっとワーク</t>
    <phoneticPr fontId="2"/>
  </si>
  <si>
    <t>（0210201034）就労継続支援B型事業所つくしの家</t>
    <rPh sb="12" eb="18">
      <t>シュウロウケイゾクシエン</t>
    </rPh>
    <rPh sb="19" eb="23">
      <t>ガタジギョウショ</t>
    </rPh>
    <rPh sb="27" eb="28">
      <t>イエ</t>
    </rPh>
    <phoneticPr fontId="2"/>
  </si>
  <si>
    <t>（0211200167）特定非営利活動法人三本の木就労継続A型・B型フレンド</t>
    <rPh sb="12" eb="21">
      <t>トクテイヒエイリカツドウホウジン</t>
    </rPh>
    <rPh sb="21" eb="23">
      <t>サンボン</t>
    </rPh>
    <rPh sb="24" eb="25">
      <t>キ</t>
    </rPh>
    <rPh sb="25" eb="27">
      <t>シュウロウ</t>
    </rPh>
    <rPh sb="27" eb="29">
      <t>ケイゾク</t>
    </rPh>
    <rPh sb="30" eb="31">
      <t>カタ</t>
    </rPh>
    <rPh sb="33" eb="34">
      <t>カタ</t>
    </rPh>
    <phoneticPr fontId="2"/>
  </si>
  <si>
    <t>（0212000244）多機能型事業所楽多</t>
    <rPh sb="12" eb="16">
      <t>タキノウガタ</t>
    </rPh>
    <rPh sb="16" eb="19">
      <t>ジギョウショ</t>
    </rPh>
    <rPh sb="19" eb="20">
      <t>ラク</t>
    </rPh>
    <rPh sb="20" eb="21">
      <t>タ</t>
    </rPh>
    <phoneticPr fontId="2"/>
  </si>
  <si>
    <t>（0210301040）ワーク柿の木苑</t>
    <rPh sb="15" eb="16">
      <t>カキ</t>
    </rPh>
    <rPh sb="17" eb="19">
      <t>キエン</t>
    </rPh>
    <phoneticPr fontId="2"/>
  </si>
  <si>
    <t>（0210301727）ネクサス</t>
    <phoneticPr fontId="2"/>
  </si>
  <si>
    <t>（0210101655）障害福祉支援プラザ</t>
    <rPh sb="12" eb="18">
      <t>ショウガイフクシシエン</t>
    </rPh>
    <phoneticPr fontId="2"/>
  </si>
  <si>
    <t>（0210100731）障害者サービスセンターさくら</t>
    <rPh sb="12" eb="15">
      <t>ショウガイシャ</t>
    </rPh>
    <phoneticPr fontId="2"/>
  </si>
  <si>
    <t>（0211000013）就労継続支援センターあいゆう工房</t>
    <rPh sb="12" eb="14">
      <t>シュウロウ</t>
    </rPh>
    <rPh sb="14" eb="16">
      <t>ケイゾク</t>
    </rPh>
    <rPh sb="16" eb="18">
      <t>シエン</t>
    </rPh>
    <rPh sb="26" eb="28">
      <t>コウボウ</t>
    </rPh>
    <phoneticPr fontId="2"/>
  </si>
  <si>
    <t>（0210300265）こだまの園</t>
    <rPh sb="16" eb="17">
      <t>ソノ</t>
    </rPh>
    <phoneticPr fontId="2"/>
  </si>
  <si>
    <t>（0210101580）憩いの広場まんぷく</t>
    <rPh sb="12" eb="13">
      <t>イコ</t>
    </rPh>
    <rPh sb="15" eb="17">
      <t>ヒロバ</t>
    </rPh>
    <phoneticPr fontId="2"/>
  </si>
  <si>
    <t>（0210600508）就労継続支援Ｂ型事業所八甲荘</t>
    <rPh sb="12" eb="14">
      <t>シュウロウ</t>
    </rPh>
    <rPh sb="14" eb="16">
      <t>ケイゾク</t>
    </rPh>
    <rPh sb="16" eb="18">
      <t>シエン</t>
    </rPh>
    <rPh sb="19" eb="20">
      <t>カタ</t>
    </rPh>
    <rPh sb="20" eb="23">
      <t>ジギョウショ</t>
    </rPh>
    <rPh sb="23" eb="26">
      <t>ハッコウソウ</t>
    </rPh>
    <phoneticPr fontId="2"/>
  </si>
  <si>
    <t>（0210201505）就労継続支援事業所リトルｂｙリトル</t>
    <rPh sb="12" eb="14">
      <t>シュウロウ</t>
    </rPh>
    <rPh sb="14" eb="16">
      <t>ケイゾク</t>
    </rPh>
    <rPh sb="16" eb="18">
      <t>シエン</t>
    </rPh>
    <rPh sb="18" eb="21">
      <t>ジギョウショ</t>
    </rPh>
    <phoneticPr fontId="2"/>
  </si>
  <si>
    <t>（0212000194）ステップしあわせ</t>
    <phoneticPr fontId="2"/>
  </si>
  <si>
    <t>（0210600615）ブレイブ</t>
    <phoneticPr fontId="2"/>
  </si>
  <si>
    <t>（0210300190）柿の木苑</t>
    <rPh sb="12" eb="13">
      <t>カキ</t>
    </rPh>
    <rPh sb="14" eb="16">
      <t>キエン</t>
    </rPh>
    <phoneticPr fontId="2"/>
  </si>
  <si>
    <t>（0210400412）トライアルセンターあさひ</t>
    <phoneticPr fontId="2"/>
  </si>
  <si>
    <t>（0211600390）就労支援事業所アバンセ</t>
    <rPh sb="12" eb="19">
      <t>シュウロウシエンジギョウショ</t>
    </rPh>
    <phoneticPr fontId="2"/>
  </si>
  <si>
    <t>（0211030028）就労継続支援事業所鶴花塾</t>
    <phoneticPr fontId="2"/>
  </si>
  <si>
    <t>（0210100996）青森コロニーリハビリ</t>
    <rPh sb="12" eb="14">
      <t>アオモリ</t>
    </rPh>
    <phoneticPr fontId="2"/>
  </si>
  <si>
    <t>（0211200241）就労継続支援Ｂ型事業所あるふぁＮＥＸＴ</t>
    <rPh sb="12" eb="14">
      <t>シュウロウ</t>
    </rPh>
    <rPh sb="14" eb="16">
      <t>ケイゾク</t>
    </rPh>
    <rPh sb="16" eb="18">
      <t>シエン</t>
    </rPh>
    <rPh sb="19" eb="20">
      <t>ガタ</t>
    </rPh>
    <rPh sb="20" eb="23">
      <t>ジギョウショ</t>
    </rPh>
    <phoneticPr fontId="2"/>
  </si>
  <si>
    <t>（0210301396）アイデンド八戸就労継続支援Ｂ型事業所</t>
    <rPh sb="17" eb="19">
      <t>ハチノヘ</t>
    </rPh>
    <rPh sb="19" eb="21">
      <t>シュウロウ</t>
    </rPh>
    <rPh sb="21" eb="23">
      <t>ケイゾク</t>
    </rPh>
    <rPh sb="23" eb="25">
      <t>シエン</t>
    </rPh>
    <rPh sb="26" eb="27">
      <t>ガタ</t>
    </rPh>
    <rPh sb="27" eb="30">
      <t>ジギョウショ</t>
    </rPh>
    <phoneticPr fontId="2"/>
  </si>
  <si>
    <t>（0210600417）クリエイティブサポートぷちぶろう</t>
    <phoneticPr fontId="2"/>
  </si>
  <si>
    <t>（0211500129）ありすブレッドスタジオ</t>
    <phoneticPr fontId="2"/>
  </si>
  <si>
    <t>（0210100699）就労継続支援B型事業所はっこう</t>
    <rPh sb="12" eb="14">
      <t>シュウロウ</t>
    </rPh>
    <rPh sb="14" eb="16">
      <t>ケイゾク</t>
    </rPh>
    <rPh sb="16" eb="18">
      <t>シエン</t>
    </rPh>
    <rPh sb="19" eb="20">
      <t>ガタ</t>
    </rPh>
    <rPh sb="20" eb="23">
      <t>ジギョウショ</t>
    </rPh>
    <phoneticPr fontId="2"/>
  </si>
  <si>
    <t>（0210301289）トータルサポート・ソレイユ</t>
    <phoneticPr fontId="2"/>
  </si>
  <si>
    <t>（0211700075）日中活動支援センターわいわい</t>
    <rPh sb="12" eb="14">
      <t>ニッチュウ</t>
    </rPh>
    <rPh sb="14" eb="16">
      <t>カツドウ</t>
    </rPh>
    <rPh sb="16" eb="18">
      <t>シエン</t>
    </rPh>
    <phoneticPr fontId="2"/>
  </si>
  <si>
    <t>（0212000269）みなくる</t>
    <phoneticPr fontId="2"/>
  </si>
  <si>
    <t>（0211100136）多機能型障害福祉サービス事業所城西の杜</t>
    <rPh sb="12" eb="16">
      <t>タキノウガタ</t>
    </rPh>
    <rPh sb="16" eb="18">
      <t>ショウガイ</t>
    </rPh>
    <rPh sb="18" eb="20">
      <t>フクシ</t>
    </rPh>
    <rPh sb="24" eb="27">
      <t>ジギョウショ</t>
    </rPh>
    <rPh sb="27" eb="29">
      <t>ジョウセイ</t>
    </rPh>
    <rPh sb="30" eb="31">
      <t>モリ</t>
    </rPh>
    <phoneticPr fontId="2"/>
  </si>
  <si>
    <t>（0210300216）クローバーズ・ピア八戸南</t>
    <rPh sb="21" eb="23">
      <t>ハチノヘ</t>
    </rPh>
    <rPh sb="23" eb="24">
      <t>ミナミ</t>
    </rPh>
    <phoneticPr fontId="2"/>
  </si>
  <si>
    <t>（0211500061）障害者就労トライアルセンターボイス</t>
    <rPh sb="12" eb="15">
      <t>ショウガイシャ</t>
    </rPh>
    <rPh sb="15" eb="17">
      <t>シュウロウ</t>
    </rPh>
    <phoneticPr fontId="2"/>
  </si>
  <si>
    <t>（0210600441）フレンドリーホーム公立もくもっく</t>
    <rPh sb="21" eb="23">
      <t>コウリツ</t>
    </rPh>
    <phoneticPr fontId="2"/>
  </si>
  <si>
    <t>（0210400529）就労継続支援B型POKAPOKA</t>
    <rPh sb="12" eb="14">
      <t>シュウロウ</t>
    </rPh>
    <rPh sb="14" eb="16">
      <t>ケイゾク</t>
    </rPh>
    <rPh sb="16" eb="18">
      <t>シエン</t>
    </rPh>
    <rPh sb="19" eb="20">
      <t>ガタ</t>
    </rPh>
    <phoneticPr fontId="2"/>
  </si>
  <si>
    <t>（0210400586）就労センターステップ１</t>
    <rPh sb="12" eb="14">
      <t>シュウロウ</t>
    </rPh>
    <phoneticPr fontId="2"/>
  </si>
  <si>
    <t>（0210301750）オリオン</t>
    <phoneticPr fontId="2"/>
  </si>
  <si>
    <t>（0211100268）ほっとワークはぴくる</t>
    <phoneticPr fontId="2"/>
  </si>
  <si>
    <t>（0211100102）日中活動支援センターつばさ館</t>
    <rPh sb="12" eb="14">
      <t>ニッチュウ</t>
    </rPh>
    <rPh sb="14" eb="16">
      <t>カツドウ</t>
    </rPh>
    <rPh sb="16" eb="18">
      <t>シエン</t>
    </rPh>
    <rPh sb="25" eb="26">
      <t>カン</t>
    </rPh>
    <phoneticPr fontId="2"/>
  </si>
  <si>
    <t>（0211200142）サポートセンターあさひ</t>
    <phoneticPr fontId="2"/>
  </si>
  <si>
    <t>（0210201554）コミュニティカフェらみぃ</t>
    <phoneticPr fontId="2"/>
  </si>
  <si>
    <t>（0210200358）エイブル</t>
    <phoneticPr fontId="2"/>
  </si>
  <si>
    <t>（0211100342）障害福祉サービス事業所みどりの園</t>
    <rPh sb="12" eb="14">
      <t>ショウガイ</t>
    </rPh>
    <rPh sb="14" eb="16">
      <t>フクシ</t>
    </rPh>
    <rPh sb="20" eb="23">
      <t>ジギョウショ</t>
    </rPh>
    <rPh sb="27" eb="28">
      <t>ソノ</t>
    </rPh>
    <phoneticPr fontId="2"/>
  </si>
  <si>
    <t>（0210700142）障害者就労継続支援（Ｂ型）事業所「希望」蓬田</t>
    <rPh sb="12" eb="15">
      <t>ショウガイシャ</t>
    </rPh>
    <rPh sb="15" eb="17">
      <t>シュウロウ</t>
    </rPh>
    <rPh sb="17" eb="19">
      <t>ケイゾク</t>
    </rPh>
    <rPh sb="19" eb="21">
      <t>シエン</t>
    </rPh>
    <rPh sb="23" eb="24">
      <t>ガタ</t>
    </rPh>
    <rPh sb="25" eb="28">
      <t>ジギョウショ</t>
    </rPh>
    <rPh sb="29" eb="31">
      <t>キボウ</t>
    </rPh>
    <rPh sb="32" eb="34">
      <t>ヨモギタ</t>
    </rPh>
    <phoneticPr fontId="2"/>
  </si>
  <si>
    <t>（0210100970）ハーモニー作業所</t>
    <rPh sb="17" eb="20">
      <t>サギョウショ</t>
    </rPh>
    <phoneticPr fontId="2"/>
  </si>
  <si>
    <t>（0210102570）就労継続支援Ｂ型事業所就労サポートセンターほほ笑み</t>
    <rPh sb="12" eb="14">
      <t>シュウロウ</t>
    </rPh>
    <rPh sb="14" eb="16">
      <t>ケイゾク</t>
    </rPh>
    <rPh sb="16" eb="18">
      <t>シエン</t>
    </rPh>
    <rPh sb="19" eb="20">
      <t>ガタ</t>
    </rPh>
    <rPh sb="20" eb="23">
      <t>ジギョウショ</t>
    </rPh>
    <rPh sb="23" eb="25">
      <t>シュウロウ</t>
    </rPh>
    <rPh sb="35" eb="36">
      <t>エ</t>
    </rPh>
    <phoneticPr fontId="2"/>
  </si>
  <si>
    <t>（0210101598）就労継続支援Ｂ型ほ・だあちゃ</t>
    <rPh sb="12" eb="14">
      <t>シュウロウ</t>
    </rPh>
    <rPh sb="14" eb="16">
      <t>ケイゾク</t>
    </rPh>
    <rPh sb="16" eb="18">
      <t>シエン</t>
    </rPh>
    <rPh sb="19" eb="20">
      <t>ガタ</t>
    </rPh>
    <phoneticPr fontId="2"/>
  </si>
  <si>
    <t>（0210300588）特定非営利活動法人コスモス園友愛の会</t>
    <rPh sb="12" eb="21">
      <t>トクテイヒエイリカツドウホウジン</t>
    </rPh>
    <rPh sb="25" eb="26">
      <t>エン</t>
    </rPh>
    <rPh sb="26" eb="28">
      <t>ユウアイ</t>
    </rPh>
    <rPh sb="29" eb="30">
      <t>カイ</t>
    </rPh>
    <phoneticPr fontId="2"/>
  </si>
  <si>
    <t>（0210301032）大輪</t>
    <rPh sb="12" eb="14">
      <t>ダイリン</t>
    </rPh>
    <phoneticPr fontId="2"/>
  </si>
  <si>
    <t>（0210301230）ラボーロ</t>
    <phoneticPr fontId="2"/>
  </si>
  <si>
    <t>（0210301644）就労継続支援B型事業所あるふぁ</t>
    <rPh sb="12" eb="14">
      <t>シュウロウ</t>
    </rPh>
    <rPh sb="14" eb="16">
      <t>ケイゾク</t>
    </rPh>
    <rPh sb="16" eb="18">
      <t>シエン</t>
    </rPh>
    <rPh sb="19" eb="20">
      <t>ガタ</t>
    </rPh>
    <rPh sb="20" eb="23">
      <t>ジギョウショ</t>
    </rPh>
    <phoneticPr fontId="2"/>
  </si>
  <si>
    <t>（0210102331）ジョブアカデミー青森西</t>
    <rPh sb="20" eb="23">
      <t>アオモリニシ</t>
    </rPh>
    <phoneticPr fontId="2"/>
  </si>
  <si>
    <t>（0210900130）駒のまほろば</t>
    <rPh sb="12" eb="13">
      <t>コマ</t>
    </rPh>
    <phoneticPr fontId="2"/>
  </si>
  <si>
    <t>株式会社駒のまほろば</t>
    <rPh sb="0" eb="4">
      <t>カブシキガイシャ</t>
    </rPh>
    <rPh sb="4" eb="5">
      <t>コマ</t>
    </rPh>
    <phoneticPr fontId="2"/>
  </si>
  <si>
    <t>株式会社つがるねっと</t>
    <rPh sb="0" eb="4">
      <t>カブシキガイシャ</t>
    </rPh>
    <phoneticPr fontId="2"/>
  </si>
  <si>
    <t>（0210201588）つながり芸術館バナナの樹</t>
    <rPh sb="16" eb="19">
      <t>ゲイジュツカン</t>
    </rPh>
    <rPh sb="23" eb="24">
      <t>キ</t>
    </rPh>
    <phoneticPr fontId="2"/>
  </si>
  <si>
    <t>4420001014399</t>
    <phoneticPr fontId="2"/>
  </si>
  <si>
    <t>（0211700083）就労継続支援Ｂ型事業所ベア・ハウス</t>
    <rPh sb="12" eb="14">
      <t>シュウロウ</t>
    </rPh>
    <rPh sb="14" eb="16">
      <t>ケイゾク</t>
    </rPh>
    <rPh sb="16" eb="18">
      <t>シエン</t>
    </rPh>
    <rPh sb="19" eb="20">
      <t>ガタ</t>
    </rPh>
    <rPh sb="20" eb="23">
      <t>ジギョウショ</t>
    </rPh>
    <phoneticPr fontId="2"/>
  </si>
  <si>
    <t>一般社団法人みちびき</t>
    <rPh sb="0" eb="2">
      <t>イッパン</t>
    </rPh>
    <rPh sb="2" eb="4">
      <t>シャダン</t>
    </rPh>
    <rPh sb="4" eb="6">
      <t>ホウジン</t>
    </rPh>
    <phoneticPr fontId="2"/>
  </si>
  <si>
    <t>8420005006884</t>
    <phoneticPr fontId="2"/>
  </si>
  <si>
    <t>（0210600433）ゆにぱん工房</t>
    <rPh sb="16" eb="18">
      <t>コウボウ</t>
    </rPh>
    <phoneticPr fontId="2"/>
  </si>
  <si>
    <t>特定非営利活動法人ユニバーサルグループ</t>
    <phoneticPr fontId="2"/>
  </si>
  <si>
    <t>3420005006253</t>
    <phoneticPr fontId="2"/>
  </si>
  <si>
    <t>株式会社ユニバーサルグループ</t>
    <rPh sb="0" eb="4">
      <t>カブシキガイシャ</t>
    </rPh>
    <phoneticPr fontId="2"/>
  </si>
  <si>
    <t>1420001011993</t>
    <phoneticPr fontId="2"/>
  </si>
  <si>
    <t>（0210102547）就労継続支援事業所はる</t>
    <rPh sb="12" eb="14">
      <t>シュウロウ</t>
    </rPh>
    <rPh sb="14" eb="16">
      <t>ケイゾク</t>
    </rPh>
    <rPh sb="16" eb="18">
      <t>シエン</t>
    </rPh>
    <rPh sb="18" eb="21">
      <t>ジギョウショ</t>
    </rPh>
    <phoneticPr fontId="2"/>
  </si>
  <si>
    <t>合同会社あかね産業</t>
    <rPh sb="0" eb="2">
      <t>ゴウドウ</t>
    </rPh>
    <rPh sb="2" eb="4">
      <t>ガイシャ</t>
    </rPh>
    <rPh sb="7" eb="9">
      <t>サンギョウ</t>
    </rPh>
    <phoneticPr fontId="2"/>
  </si>
  <si>
    <t>4420003001965</t>
    <phoneticPr fontId="2"/>
  </si>
  <si>
    <t>（0210102281）ＡＬＩＶＥ</t>
    <phoneticPr fontId="2"/>
  </si>
  <si>
    <t>EMPRESSG-roup合同会社</t>
    <phoneticPr fontId="2"/>
  </si>
  <si>
    <t>8420003001771</t>
    <phoneticPr fontId="2"/>
  </si>
  <si>
    <t>（0210301222）りんごっこ</t>
    <phoneticPr fontId="2"/>
  </si>
  <si>
    <t>特定非営利活動法人ハッピーエンジェル</t>
    <rPh sb="0" eb="9">
      <t>トクテイヒエイリカツドウホウジン</t>
    </rPh>
    <phoneticPr fontId="2"/>
  </si>
  <si>
    <t>4420005006896</t>
    <phoneticPr fontId="2"/>
  </si>
  <si>
    <t>（0210301594）はちのへ東奥朝日ソリューション白山台事業所</t>
    <phoneticPr fontId="2"/>
  </si>
  <si>
    <t>株式会社はちのへ東奥朝日ソリューション</t>
    <rPh sb="0" eb="4">
      <t>カブシキガイシャ</t>
    </rPh>
    <rPh sb="8" eb="10">
      <t>トウオウ</t>
    </rPh>
    <rPh sb="10" eb="12">
      <t>アサヒ</t>
    </rPh>
    <phoneticPr fontId="2"/>
  </si>
  <si>
    <t>2420001014517</t>
    <phoneticPr fontId="2"/>
  </si>
  <si>
    <t>（0211200134）三戸郡福祉事務組合立やまばと寮</t>
    <phoneticPr fontId="2"/>
  </si>
  <si>
    <t>三戸郡福祉事務組合</t>
    <rPh sb="0" eb="3">
      <t>サンノヘグン</t>
    </rPh>
    <rPh sb="3" eb="5">
      <t>フクシ</t>
    </rPh>
    <rPh sb="5" eb="7">
      <t>ジム</t>
    </rPh>
    <rPh sb="7" eb="9">
      <t>クミアイ</t>
    </rPh>
    <phoneticPr fontId="2"/>
  </si>
  <si>
    <t>（0210101135）ハートフレンド</t>
    <phoneticPr fontId="2"/>
  </si>
  <si>
    <t>8420005000359</t>
    <phoneticPr fontId="2"/>
  </si>
  <si>
    <t>（0210101150）就労サポートセンターそら</t>
    <phoneticPr fontId="2"/>
  </si>
  <si>
    <t>医療法人芙蓉会</t>
    <rPh sb="0" eb="2">
      <t>イリョウ</t>
    </rPh>
    <rPh sb="2" eb="4">
      <t>ホウジン</t>
    </rPh>
    <rPh sb="4" eb="6">
      <t>フヨウ</t>
    </rPh>
    <rPh sb="6" eb="7">
      <t>カイ</t>
    </rPh>
    <phoneticPr fontId="2"/>
  </si>
  <si>
    <t>3420005000677</t>
    <phoneticPr fontId="2"/>
  </si>
  <si>
    <t>（0210100418）夢香房すてっぷ</t>
    <phoneticPr fontId="2"/>
  </si>
  <si>
    <t>社会福祉法人義栄会</t>
    <rPh sb="0" eb="6">
      <t>シャカイフクシホウジン</t>
    </rPh>
    <rPh sb="6" eb="7">
      <t>ギ</t>
    </rPh>
    <rPh sb="7" eb="8">
      <t>エイ</t>
    </rPh>
    <rPh sb="8" eb="9">
      <t>カイ</t>
    </rPh>
    <phoneticPr fontId="2"/>
  </si>
  <si>
    <t>5420005000378</t>
    <phoneticPr fontId="2"/>
  </si>
  <si>
    <t>（0211100284）太陽支援センター株式会社</t>
    <rPh sb="12" eb="14">
      <t>タイヨウ</t>
    </rPh>
    <rPh sb="14" eb="16">
      <t>シエン</t>
    </rPh>
    <rPh sb="20" eb="24">
      <t>カブシキガイシャ</t>
    </rPh>
    <phoneticPr fontId="2"/>
  </si>
  <si>
    <t>太陽支援センター株式会社</t>
    <rPh sb="0" eb="2">
      <t>タイヨウ</t>
    </rPh>
    <rPh sb="2" eb="4">
      <t>シエン</t>
    </rPh>
    <rPh sb="8" eb="12">
      <t>カブシキガイシャ</t>
    </rPh>
    <phoneticPr fontId="2"/>
  </si>
  <si>
    <t>1420001015276</t>
    <phoneticPr fontId="2"/>
  </si>
  <si>
    <t>（0211700117）障がい者福祉サービスゆみと就労支援事業所</t>
    <rPh sb="12" eb="13">
      <t>ショウ</t>
    </rPh>
    <rPh sb="15" eb="16">
      <t>シャ</t>
    </rPh>
    <rPh sb="16" eb="18">
      <t>フクシ</t>
    </rPh>
    <rPh sb="25" eb="27">
      <t>シュウロウ</t>
    </rPh>
    <rPh sb="27" eb="29">
      <t>シエン</t>
    </rPh>
    <rPh sb="29" eb="32">
      <t>ジギョウショ</t>
    </rPh>
    <phoneticPr fontId="2"/>
  </si>
  <si>
    <t>社会福祉法人希望</t>
    <rPh sb="0" eb="6">
      <t>シャカイフクシホウジン</t>
    </rPh>
    <rPh sb="6" eb="8">
      <t>キボウ</t>
    </rPh>
    <phoneticPr fontId="2"/>
  </si>
  <si>
    <t>2420005007244</t>
    <phoneticPr fontId="2"/>
  </si>
  <si>
    <t>（0211600432）コミュニティー作業所あじさい</t>
    <rPh sb="19" eb="21">
      <t>サギョウ</t>
    </rPh>
    <rPh sb="21" eb="22">
      <t>ショ</t>
    </rPh>
    <phoneticPr fontId="2"/>
  </si>
  <si>
    <t>株式会社活き活き半島</t>
    <rPh sb="0" eb="4">
      <t>カブシキガイシャ</t>
    </rPh>
    <rPh sb="4" eb="5">
      <t>イ</t>
    </rPh>
    <rPh sb="6" eb="7">
      <t>イ</t>
    </rPh>
    <rPh sb="8" eb="10">
      <t>ハントウ</t>
    </rPh>
    <phoneticPr fontId="2"/>
  </si>
  <si>
    <t>9420001016242</t>
    <phoneticPr fontId="2"/>
  </si>
  <si>
    <t>（0210102117）就労支援事業所keep ・step</t>
    <phoneticPr fontId="2"/>
  </si>
  <si>
    <t>株式会社フィール・ライフ</t>
    <rPh sb="0" eb="4">
      <t>カブシキガイシャ</t>
    </rPh>
    <phoneticPr fontId="2"/>
  </si>
  <si>
    <t>5420001010240</t>
    <phoneticPr fontId="2"/>
  </si>
  <si>
    <t>（0210101028）夢中ＣＬＵＢ</t>
    <phoneticPr fontId="2"/>
  </si>
  <si>
    <t>特定非営利活動法人ＭＡＭＭＡ</t>
    <rPh sb="0" eb="9">
      <t>トクテイヒエイリカツドウホウジン</t>
    </rPh>
    <phoneticPr fontId="2"/>
  </si>
  <si>
    <t>1420005002428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</si>
</sst>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_ "/>
    <numFmt numFmtId="177" formatCode="#,##0_);[Red]\(#,##0\)"/>
    <numFmt numFmtId="178" formatCode="#,##0.0_ "/>
    <numFmt numFmtId="179" formatCode="#,##0.0_);[Red]\(#,##0.0\)"/>
    <numFmt numFmtId="180" formatCode="0.0%"/>
    <numFmt numFmtId="181" formatCode="0_ "/>
    <numFmt numFmtId="182" formatCode="0_);[Red]\(0\)"/>
    <numFmt numFmtId="183" formatCode="#,##0.0;[Red]\-#,##0.0"/>
    <numFmt numFmtId="184" formatCode="0_);\(0\)"/>
    <numFmt numFmtId="185" formatCode="[DBNum3][$-411]0"/>
  </numFmts>
  <fonts count="22">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Ｐ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1"/>
      <color theme="1"/>
      <name val="ＭＳ Ｐゴシック"/>
      <family val="3"/>
      <charset val="128"/>
    </font>
    <font>
      <sz val="11"/>
      <color rgb="FFFF0000"/>
      <name val="ＭＳ Ｐゴシック"/>
      <family val="3"/>
      <charset val="128"/>
    </font>
    <font>
      <sz val="11"/>
      <color theme="1"/>
      <name val="ＭＳ ゴシック"/>
      <family val="3"/>
      <charset val="128"/>
    </font>
    <font>
      <sz val="12"/>
      <color rgb="FFFF0000"/>
      <name val="ＭＳ Ｐゴシック"/>
      <family val="3"/>
      <charset val="128"/>
    </font>
    <font>
      <sz val="12"/>
      <color rgb="FFFF0000"/>
      <name val="Calibri"/>
      <family val="2"/>
    </font>
    <font>
      <sz val="11"/>
      <color rgb="FF000000"/>
      <name val="ＭＳ Ｐゴシック"/>
      <family val="3"/>
      <charset val="128"/>
    </font>
    <font>
      <sz val="8"/>
      <color theme="1"/>
      <name val="ＭＳ ゴシック"/>
      <family val="3"/>
      <charset val="128"/>
    </font>
    <font>
      <sz val="11"/>
      <color indexed="8"/>
      <name val="ＭＳ Ｐゴシック"/>
      <family val="3"/>
      <charset val="128"/>
    </font>
    <font>
      <sz val="11"/>
      <color indexed="8"/>
      <name val="ＭＳ ゴシック"/>
      <family val="3"/>
      <charset val="128"/>
    </font>
    <font>
      <sz val="12"/>
      <color rgb="FF000000"/>
      <name val="ＭＳ Ｐゴシック"/>
      <family val="3"/>
      <charset val="128"/>
    </font>
    <font>
      <sz val="10"/>
      <color theme="1"/>
      <name val="ＭＳ ゴシック"/>
      <family val="3"/>
      <charset val="128"/>
    </font>
    <font>
      <sz val="8"/>
      <name val="ＭＳ Ｐゴシック"/>
      <family val="3"/>
      <charset val="128"/>
    </font>
    <font>
      <sz val="11"/>
      <color rgb="FF1C1C1C"/>
      <name val="｣ﾍ｣ﾓ ｣ﾐ･ｴ･ｷ･ﾃ･ｯ"/>
      <family val="3"/>
      <charset val="128"/>
    </font>
  </fonts>
  <fills count="13">
    <fill>
      <patternFill patternType="none"/>
    </fill>
    <fill>
      <patternFill patternType="gray125"/>
    </fill>
    <fill>
      <patternFill patternType="solid">
        <fgColor indexed="27"/>
        <bgColor indexed="64"/>
      </patternFill>
    </fill>
    <fill>
      <patternFill patternType="solid">
        <fgColor indexed="40"/>
        <bgColor indexed="64"/>
      </patternFill>
    </fill>
    <fill>
      <patternFill patternType="solid">
        <fgColor indexed="31"/>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rgb="FFCCCCFF"/>
        <bgColor indexed="64"/>
      </patternFill>
    </fill>
    <fill>
      <patternFill patternType="solid">
        <fgColor rgb="FFFFC000"/>
        <bgColor indexed="64"/>
      </patternFill>
    </fill>
    <fill>
      <patternFill patternType="solid">
        <fgColor indexed="9"/>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bottom/>
      <diagonal/>
    </border>
    <border>
      <left/>
      <right/>
      <top style="hair">
        <color indexed="64"/>
      </top>
      <bottom/>
      <diagonal/>
    </border>
    <border>
      <left/>
      <right/>
      <top/>
      <bottom style="hair">
        <color indexed="64"/>
      </bottom>
      <diagonal/>
    </border>
    <border>
      <left style="medium">
        <color indexed="64"/>
      </left>
      <right style="medium">
        <color indexed="64"/>
      </right>
      <top style="medium">
        <color indexed="64"/>
      </top>
      <bottom/>
      <diagonal/>
    </border>
    <border>
      <left style="thin">
        <color indexed="64"/>
      </left>
      <right style="thin">
        <color indexed="64"/>
      </right>
      <top style="hair">
        <color indexed="64"/>
      </top>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hair">
        <color indexed="64"/>
      </bottom>
      <diagonal/>
    </border>
  </borders>
  <cellStyleXfs count="5">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xf numFmtId="0" fontId="1" fillId="0" borderId="0">
      <alignment vertical="center"/>
    </xf>
  </cellStyleXfs>
  <cellXfs count="417">
    <xf numFmtId="0" fontId="0" fillId="0" borderId="0" xfId="0">
      <alignment vertical="center"/>
    </xf>
    <xf numFmtId="0" fontId="1" fillId="0" borderId="0" xfId="0" applyFont="1">
      <alignment vertical="center"/>
    </xf>
    <xf numFmtId="0" fontId="1" fillId="0" borderId="0" xfId="0" applyFont="1" applyAlignment="1">
      <alignment horizontal="left" vertical="center" shrinkToFit="1"/>
    </xf>
    <xf numFmtId="177" fontId="1" fillId="0" borderId="0" xfId="0" applyNumberFormat="1" applyFont="1" applyAlignment="1">
      <alignment horizontal="right" vertical="center"/>
    </xf>
    <xf numFmtId="0" fontId="1" fillId="0" borderId="0" xfId="0" applyFont="1" applyFill="1">
      <alignment vertical="center"/>
    </xf>
    <xf numFmtId="0" fontId="1" fillId="0" borderId="0" xfId="0" applyFont="1" applyAlignment="1">
      <alignment horizontal="center" vertical="center"/>
    </xf>
    <xf numFmtId="176" fontId="5" fillId="0" borderId="0" xfId="0" applyNumberFormat="1" applyFont="1" applyFill="1">
      <alignment vertical="center"/>
    </xf>
    <xf numFmtId="176" fontId="6" fillId="0" borderId="1" xfId="0" applyNumberFormat="1" applyFont="1" applyFill="1" applyBorder="1" applyAlignment="1">
      <alignment horizontal="center" vertical="center" shrinkToFit="1"/>
    </xf>
    <xf numFmtId="179" fontId="4" fillId="0" borderId="1" xfId="2" applyNumberFormat="1" applyFont="1" applyFill="1" applyBorder="1" applyAlignment="1">
      <alignment horizontal="right" vertical="center"/>
    </xf>
    <xf numFmtId="0" fontId="7" fillId="0" borderId="0" xfId="0" applyFont="1" applyAlignment="1">
      <alignment vertical="center" wrapText="1"/>
    </xf>
    <xf numFmtId="177" fontId="0" fillId="0" borderId="1" xfId="1" applyNumberFormat="1" applyFont="1" applyFill="1" applyBorder="1" applyAlignment="1" applyProtection="1">
      <alignment vertical="center"/>
    </xf>
    <xf numFmtId="180" fontId="0" fillId="0" borderId="1" xfId="1" applyNumberFormat="1" applyFont="1" applyFill="1" applyBorder="1" applyAlignment="1" applyProtection="1">
      <alignment horizontal="right" vertical="center"/>
    </xf>
    <xf numFmtId="177" fontId="4" fillId="0" borderId="1" xfId="2" applyNumberFormat="1" applyFont="1" applyFill="1" applyBorder="1" applyAlignment="1">
      <alignment vertical="center"/>
    </xf>
    <xf numFmtId="178" fontId="4" fillId="0" borderId="2" xfId="0" applyNumberFormat="1" applyFont="1" applyBorder="1" applyAlignment="1">
      <alignment horizontal="right" vertical="center"/>
    </xf>
    <xf numFmtId="177" fontId="1" fillId="0" borderId="0" xfId="0" applyNumberFormat="1" applyFont="1" applyAlignment="1">
      <alignment vertical="center"/>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shrinkToFit="1"/>
    </xf>
    <xf numFmtId="177" fontId="1" fillId="0" borderId="0" xfId="0" applyNumberFormat="1" applyFont="1" applyFill="1" applyAlignment="1">
      <alignment vertical="center"/>
    </xf>
    <xf numFmtId="177" fontId="1" fillId="0" borderId="0" xfId="0" applyNumberFormat="1" applyFont="1" applyFill="1" applyAlignment="1">
      <alignment horizontal="right" vertical="center"/>
    </xf>
    <xf numFmtId="179" fontId="1" fillId="0" borderId="0" xfId="0" applyNumberFormat="1" applyFont="1" applyFill="1" applyAlignment="1">
      <alignment horizontal="right" vertical="center"/>
    </xf>
    <xf numFmtId="0" fontId="0" fillId="4" borderId="4" xfId="0" applyFill="1" applyBorder="1" applyAlignment="1">
      <alignment vertical="center" shrinkToFit="1"/>
    </xf>
    <xf numFmtId="0" fontId="0" fillId="0" borderId="0" xfId="0" applyFont="1" applyFill="1">
      <alignment vertical="center"/>
    </xf>
    <xf numFmtId="177" fontId="0" fillId="4" borderId="8" xfId="0" applyNumberFormat="1" applyFill="1" applyBorder="1" applyAlignment="1">
      <alignment horizontal="center" vertical="center" shrinkToFit="1"/>
    </xf>
    <xf numFmtId="177" fontId="0" fillId="5" borderId="9" xfId="0" applyNumberFormat="1" applyFont="1" applyFill="1" applyBorder="1" applyAlignment="1">
      <alignment horizontal="center" vertical="center" shrinkToFit="1"/>
    </xf>
    <xf numFmtId="177" fontId="0" fillId="5" borderId="10" xfId="0" applyNumberFormat="1" applyFont="1" applyFill="1" applyBorder="1" applyAlignment="1">
      <alignment horizontal="center" vertical="center" shrinkToFit="1"/>
    </xf>
    <xf numFmtId="0" fontId="0" fillId="5" borderId="11" xfId="0" applyFont="1" applyFill="1" applyBorder="1" applyAlignment="1">
      <alignment horizontal="center" vertical="center" shrinkToFit="1"/>
    </xf>
    <xf numFmtId="177" fontId="0" fillId="6" borderId="12" xfId="0" applyNumberFormat="1" applyFont="1" applyFill="1" applyBorder="1" applyAlignment="1">
      <alignment horizontal="center" vertical="center" shrinkToFit="1"/>
    </xf>
    <xf numFmtId="177" fontId="0" fillId="6" borderId="10" xfId="0" applyNumberFormat="1" applyFont="1" applyFill="1" applyBorder="1" applyAlignment="1">
      <alignment horizontal="center" vertical="center" shrinkToFit="1"/>
    </xf>
    <xf numFmtId="0" fontId="0" fillId="6" borderId="11" xfId="0" applyFont="1" applyFill="1" applyBorder="1" applyAlignment="1">
      <alignment horizontal="center" vertical="center" shrinkToFit="1"/>
    </xf>
    <xf numFmtId="0" fontId="1" fillId="0" borderId="0" xfId="0" applyNumberFormat="1" applyFont="1" applyFill="1" applyBorder="1" applyAlignment="1">
      <alignment horizontal="right" vertical="center"/>
    </xf>
    <xf numFmtId="0" fontId="1" fillId="0" borderId="0" xfId="0" applyFont="1" applyFill="1" applyAlignment="1">
      <alignment horizontal="right" vertical="center"/>
    </xf>
    <xf numFmtId="0" fontId="1" fillId="0" borderId="0" xfId="0" applyFont="1" applyFill="1" applyAlignment="1">
      <alignment horizontal="right" vertical="center" shrinkToFit="1"/>
    </xf>
    <xf numFmtId="0" fontId="0" fillId="0" borderId="10" xfId="0" applyFont="1" applyFill="1" applyBorder="1" applyAlignment="1">
      <alignment horizontal="left" vertical="center" wrapText="1" shrinkToFit="1"/>
    </xf>
    <xf numFmtId="0" fontId="0" fillId="8" borderId="1" xfId="0" applyFill="1" applyBorder="1" applyAlignment="1">
      <alignment horizontal="center" vertical="center"/>
    </xf>
    <xf numFmtId="0" fontId="1" fillId="0" borderId="1" xfId="0" applyFont="1" applyFill="1" applyBorder="1">
      <alignment vertical="center"/>
    </xf>
    <xf numFmtId="49" fontId="0" fillId="0" borderId="1" xfId="0" applyNumberFormat="1" applyFont="1" applyFill="1" applyBorder="1" applyAlignment="1">
      <alignment horizontal="left" vertical="center" shrinkToFit="1"/>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wrapText="1" shrinkToFit="1"/>
    </xf>
    <xf numFmtId="0" fontId="0" fillId="0" borderId="1" xfId="0" applyFill="1" applyBorder="1">
      <alignment vertical="center"/>
    </xf>
    <xf numFmtId="0" fontId="0" fillId="0" borderId="1" xfId="0" applyFont="1" applyFill="1" applyBorder="1">
      <alignment vertical="center"/>
    </xf>
    <xf numFmtId="49" fontId="0" fillId="0" borderId="1" xfId="3" applyNumberFormat="1" applyFont="1" applyFill="1" applyBorder="1" applyAlignment="1">
      <alignment horizontal="left" vertical="center" shrinkToFit="1"/>
    </xf>
    <xf numFmtId="0" fontId="0" fillId="0" borderId="1" xfId="0" applyFont="1" applyFill="1" applyBorder="1" applyAlignment="1">
      <alignment horizontal="left" vertical="center"/>
    </xf>
    <xf numFmtId="177" fontId="1" fillId="0" borderId="27" xfId="0" applyNumberFormat="1" applyFont="1" applyFill="1" applyBorder="1" applyAlignment="1">
      <alignment horizontal="center" vertical="center" shrinkToFit="1"/>
    </xf>
    <xf numFmtId="177" fontId="1" fillId="0" borderId="29" xfId="0" applyNumberFormat="1" applyFont="1" applyFill="1" applyBorder="1" applyAlignment="1">
      <alignment horizontal="center" vertical="center" shrinkToFit="1"/>
    </xf>
    <xf numFmtId="0" fontId="1" fillId="0" borderId="0" xfId="0" applyFont="1" applyFill="1" applyBorder="1">
      <alignment vertical="center"/>
    </xf>
    <xf numFmtId="177" fontId="1" fillId="0" borderId="0" xfId="0" applyNumberFormat="1" applyFont="1" applyFill="1" applyBorder="1" applyAlignment="1">
      <alignment horizontal="center" vertical="center" shrinkToFit="1"/>
    </xf>
    <xf numFmtId="9" fontId="1" fillId="0" borderId="0" xfId="0" applyNumberFormat="1" applyFont="1" applyFill="1" applyBorder="1" applyAlignment="1">
      <alignment horizontal="center" vertical="center" shrinkToFit="1"/>
    </xf>
    <xf numFmtId="0" fontId="0" fillId="0" borderId="0" xfId="0" applyFont="1" applyFill="1" applyBorder="1">
      <alignment vertical="center"/>
    </xf>
    <xf numFmtId="0" fontId="7" fillId="9" borderId="1" xfId="0" applyFont="1" applyFill="1" applyBorder="1" applyAlignment="1">
      <alignment horizontal="center" vertical="center" wrapText="1"/>
    </xf>
    <xf numFmtId="0" fontId="7" fillId="9" borderId="1" xfId="0" applyFont="1" applyFill="1" applyBorder="1" applyAlignment="1">
      <alignment horizontal="center" vertical="center" wrapText="1" shrinkToFit="1"/>
    </xf>
    <xf numFmtId="0" fontId="0" fillId="0" borderId="1" xfId="0" applyFill="1" applyBorder="1" applyAlignment="1">
      <alignment horizontal="left" vertical="center" shrinkToFit="1"/>
    </xf>
    <xf numFmtId="0" fontId="10" fillId="0" borderId="0" xfId="0" applyFont="1" applyFill="1">
      <alignment vertical="center"/>
    </xf>
    <xf numFmtId="0" fontId="12" fillId="0" borderId="0" xfId="0" applyFont="1">
      <alignment vertical="center"/>
    </xf>
    <xf numFmtId="0" fontId="12" fillId="0" borderId="0" xfId="0" applyFont="1" applyFill="1">
      <alignment vertical="center"/>
    </xf>
    <xf numFmtId="0" fontId="11" fillId="8" borderId="0" xfId="3" applyFont="1" applyFill="1" applyAlignment="1">
      <alignment horizontal="center" vertical="center" shrinkToFit="1"/>
    </xf>
    <xf numFmtId="0" fontId="1" fillId="0" borderId="32" xfId="0" applyFont="1" applyFill="1" applyBorder="1" applyAlignment="1">
      <alignment horizontal="center" vertical="center"/>
    </xf>
    <xf numFmtId="0" fontId="1" fillId="0" borderId="32" xfId="0" applyFont="1" applyFill="1" applyBorder="1">
      <alignment vertical="center"/>
    </xf>
    <xf numFmtId="180" fontId="0" fillId="0" borderId="29" xfId="0" applyNumberFormat="1" applyFont="1" applyFill="1" applyBorder="1">
      <alignment vertical="center"/>
    </xf>
    <xf numFmtId="0" fontId="1" fillId="0" borderId="39" xfId="0" applyFont="1" applyFill="1" applyBorder="1">
      <alignment vertical="center"/>
    </xf>
    <xf numFmtId="0" fontId="1" fillId="0" borderId="40" xfId="0" applyFont="1" applyFill="1" applyBorder="1">
      <alignment vertical="center"/>
    </xf>
    <xf numFmtId="177" fontId="0" fillId="10" borderId="36" xfId="0" applyNumberFormat="1" applyFont="1" applyFill="1" applyBorder="1" applyAlignment="1">
      <alignment vertical="center"/>
    </xf>
    <xf numFmtId="177" fontId="0" fillId="4" borderId="16" xfId="0" applyNumberFormat="1" applyFont="1" applyFill="1" applyBorder="1" applyAlignment="1">
      <alignment horizontal="center" vertical="center"/>
    </xf>
    <xf numFmtId="177" fontId="0" fillId="4" borderId="26" xfId="0" applyNumberFormat="1" applyFont="1" applyFill="1" applyBorder="1" applyAlignment="1">
      <alignment horizontal="center" vertical="center" wrapText="1"/>
    </xf>
    <xf numFmtId="177" fontId="0" fillId="4" borderId="37" xfId="0" applyNumberFormat="1" applyFont="1" applyFill="1" applyBorder="1" applyAlignment="1">
      <alignment vertical="center"/>
    </xf>
    <xf numFmtId="177" fontId="6" fillId="11" borderId="33" xfId="0" applyNumberFormat="1" applyFont="1" applyFill="1" applyBorder="1" applyAlignment="1">
      <alignment horizontal="center" vertical="center" wrapText="1" shrinkToFit="1"/>
    </xf>
    <xf numFmtId="177" fontId="6" fillId="11" borderId="0" xfId="0" applyNumberFormat="1" applyFont="1" applyFill="1" applyBorder="1" applyAlignment="1">
      <alignment horizontal="center" vertical="center" wrapText="1" shrinkToFit="1"/>
    </xf>
    <xf numFmtId="0" fontId="0" fillId="8" borderId="1" xfId="0" applyNumberFormat="1" applyFill="1" applyBorder="1" applyAlignment="1">
      <alignment horizontal="center" vertical="center"/>
    </xf>
    <xf numFmtId="0" fontId="0" fillId="0" borderId="28" xfId="0" applyFont="1" applyFill="1" applyBorder="1">
      <alignment vertical="center"/>
    </xf>
    <xf numFmtId="0" fontId="1" fillId="0" borderId="1" xfId="0" applyNumberFormat="1" applyFont="1" applyFill="1" applyBorder="1" applyAlignment="1">
      <alignment horizontal="center" vertical="center"/>
    </xf>
    <xf numFmtId="0" fontId="0" fillId="12" borderId="1" xfId="0" applyNumberFormat="1" applyFont="1" applyFill="1" applyBorder="1" applyAlignment="1" applyProtection="1">
      <alignment horizontal="center" vertical="center"/>
    </xf>
    <xf numFmtId="0" fontId="0" fillId="0" borderId="1" xfId="0" applyNumberFormat="1" applyFill="1" applyBorder="1" applyAlignment="1" applyProtection="1">
      <alignment vertical="center" shrinkToFit="1"/>
    </xf>
    <xf numFmtId="177" fontId="1" fillId="0" borderId="43" xfId="0" applyNumberFormat="1" applyFont="1" applyFill="1" applyBorder="1" applyAlignment="1">
      <alignment vertical="center"/>
    </xf>
    <xf numFmtId="177" fontId="1" fillId="0" borderId="45" xfId="0" applyNumberFormat="1" applyFont="1" applyFill="1" applyBorder="1" applyAlignment="1">
      <alignment horizontal="center" vertical="center" shrinkToFit="1"/>
    </xf>
    <xf numFmtId="177" fontId="1" fillId="0" borderId="46" xfId="0" applyNumberFormat="1" applyFont="1" applyFill="1" applyBorder="1" applyAlignment="1">
      <alignment vertical="center" shrinkToFit="1"/>
    </xf>
    <xf numFmtId="38" fontId="11" fillId="0" borderId="27" xfId="2" applyFont="1" applyFill="1" applyBorder="1" applyAlignment="1">
      <alignment horizontal="center" vertical="center"/>
    </xf>
    <xf numFmtId="0" fontId="0" fillId="8" borderId="1" xfId="0" applyFill="1" applyBorder="1" applyAlignment="1">
      <alignment horizontal="center" vertical="center"/>
    </xf>
    <xf numFmtId="0" fontId="0" fillId="8" borderId="1" xfId="0" applyFill="1" applyBorder="1" applyAlignment="1">
      <alignment horizontal="center" vertical="center"/>
    </xf>
    <xf numFmtId="0" fontId="0" fillId="8" borderId="1" xfId="0" applyFill="1" applyBorder="1" applyAlignment="1">
      <alignment horizontal="center" vertical="center"/>
    </xf>
    <xf numFmtId="0" fontId="0" fillId="8" borderId="1" xfId="0" applyFill="1" applyBorder="1" applyAlignment="1">
      <alignment horizontal="center" vertical="center"/>
    </xf>
    <xf numFmtId="0" fontId="0" fillId="8" borderId="1" xfId="0" applyFill="1" applyBorder="1" applyAlignment="1">
      <alignment horizontal="center" vertical="center"/>
    </xf>
    <xf numFmtId="0" fontId="0" fillId="8" borderId="1" xfId="0" applyFill="1" applyBorder="1" applyAlignment="1">
      <alignment horizontal="center" vertical="center"/>
    </xf>
    <xf numFmtId="0" fontId="1" fillId="12" borderId="1" xfId="4" applyFill="1" applyBorder="1" applyAlignment="1">
      <alignment horizontal="center" vertical="center"/>
    </xf>
    <xf numFmtId="177" fontId="1" fillId="0" borderId="44" xfId="0" applyNumberFormat="1" applyFont="1" applyFill="1" applyBorder="1" applyAlignment="1">
      <alignment vertical="center"/>
    </xf>
    <xf numFmtId="179" fontId="0" fillId="0" borderId="47" xfId="0" applyNumberFormat="1" applyFont="1" applyFill="1" applyBorder="1" applyAlignment="1">
      <alignment vertical="center"/>
    </xf>
    <xf numFmtId="177" fontId="0" fillId="0" borderId="44" xfId="0" applyNumberFormat="1" applyFont="1" applyFill="1" applyBorder="1" applyAlignment="1">
      <alignment vertical="center"/>
    </xf>
    <xf numFmtId="177" fontId="1" fillId="0" borderId="48" xfId="0" applyNumberFormat="1" applyFont="1" applyFill="1" applyBorder="1" applyAlignment="1">
      <alignment horizontal="center" vertical="center" shrinkToFit="1"/>
    </xf>
    <xf numFmtId="0" fontId="0" fillId="8" borderId="1" xfId="0" applyFill="1" applyBorder="1" applyAlignment="1">
      <alignment horizontal="center" vertical="center"/>
    </xf>
    <xf numFmtId="0" fontId="0" fillId="0" borderId="29" xfId="0" applyFont="1" applyFill="1" applyBorder="1">
      <alignment vertical="center"/>
    </xf>
    <xf numFmtId="0" fontId="0" fillId="0" borderId="1" xfId="0" applyFill="1" applyBorder="1" applyAlignment="1">
      <alignment vertical="center" shrinkToFit="1"/>
    </xf>
    <xf numFmtId="180" fontId="1" fillId="0" borderId="28" xfId="0" applyNumberFormat="1" applyFont="1" applyFill="1" applyBorder="1" applyAlignment="1">
      <alignment horizontal="center" vertical="center" shrinkToFit="1"/>
    </xf>
    <xf numFmtId="180" fontId="1" fillId="0" borderId="29" xfId="0" applyNumberFormat="1" applyFont="1" applyFill="1" applyBorder="1" applyAlignment="1">
      <alignment horizontal="center" vertical="center" shrinkToFit="1"/>
    </xf>
    <xf numFmtId="180" fontId="1" fillId="0" borderId="29" xfId="0" applyNumberFormat="1" applyFont="1" applyFill="1" applyBorder="1">
      <alignment vertical="center"/>
    </xf>
    <xf numFmtId="0" fontId="0" fillId="8" borderId="1" xfId="0" applyFill="1" applyBorder="1" applyAlignment="1">
      <alignment horizontal="center" vertical="center"/>
    </xf>
    <xf numFmtId="0" fontId="0" fillId="8" borderId="1" xfId="0" applyFill="1" applyBorder="1" applyAlignment="1">
      <alignment horizontal="center" vertical="center"/>
    </xf>
    <xf numFmtId="0" fontId="0" fillId="0" borderId="1" xfId="0" applyFont="1" applyFill="1" applyBorder="1" applyAlignment="1">
      <alignment vertical="center" shrinkToFit="1"/>
    </xf>
    <xf numFmtId="0" fontId="0" fillId="0" borderId="1" xfId="0" applyFont="1" applyFill="1" applyBorder="1" applyAlignment="1">
      <alignment horizontal="left" vertical="center" shrinkToFit="1"/>
    </xf>
    <xf numFmtId="180" fontId="0" fillId="0" borderId="28" xfId="0" applyNumberFormat="1" applyFont="1" applyFill="1" applyBorder="1">
      <alignment vertical="center"/>
    </xf>
    <xf numFmtId="38" fontId="9" fillId="0" borderId="27" xfId="2" applyFont="1" applyFill="1" applyBorder="1" applyAlignment="1">
      <alignment horizontal="right" vertical="center" wrapText="1" shrinkToFit="1"/>
    </xf>
    <xf numFmtId="0" fontId="0" fillId="12" borderId="1" xfId="0" applyFill="1" applyBorder="1" applyAlignment="1">
      <alignment horizontal="center" vertical="center"/>
    </xf>
    <xf numFmtId="0" fontId="0" fillId="8" borderId="49" xfId="0" applyFill="1" applyBorder="1" applyAlignment="1">
      <alignment horizontal="center" vertical="center"/>
    </xf>
    <xf numFmtId="0" fontId="0" fillId="8" borderId="2" xfId="0" applyFill="1" applyBorder="1" applyAlignment="1">
      <alignment horizontal="center" vertical="center"/>
    </xf>
    <xf numFmtId="0" fontId="0" fillId="0" borderId="7" xfId="0" applyFont="1" applyFill="1" applyBorder="1" applyAlignment="1">
      <alignment horizontal="left" vertical="center" wrapText="1" shrinkToFit="1"/>
    </xf>
    <xf numFmtId="0" fontId="0" fillId="0" borderId="42" xfId="0" applyFont="1" applyFill="1" applyBorder="1" applyAlignment="1">
      <alignment horizontal="left" vertical="center" wrapText="1" shrinkToFit="1"/>
    </xf>
    <xf numFmtId="0" fontId="0" fillId="8" borderId="1" xfId="0" applyFill="1" applyBorder="1" applyAlignment="1">
      <alignment horizontal="left" vertical="center"/>
    </xf>
    <xf numFmtId="0" fontId="0" fillId="0" borderId="1" xfId="0" applyFill="1" applyBorder="1" applyAlignment="1">
      <alignment horizontal="left" vertical="center"/>
    </xf>
    <xf numFmtId="0" fontId="0" fillId="8" borderId="1" xfId="0" applyFill="1" applyBorder="1" applyAlignment="1">
      <alignment horizontal="left" vertical="center" shrinkToFit="1"/>
    </xf>
    <xf numFmtId="0" fontId="6" fillId="8" borderId="1" xfId="0" applyFont="1" applyFill="1" applyBorder="1" applyAlignment="1">
      <alignment horizontal="left" vertical="center"/>
    </xf>
    <xf numFmtId="0" fontId="0" fillId="12" borderId="1" xfId="0" applyNumberFormat="1" applyFill="1" applyBorder="1" applyAlignment="1" applyProtection="1">
      <alignment horizontal="left" vertical="center"/>
    </xf>
    <xf numFmtId="0" fontId="20" fillId="8" borderId="1" xfId="0" applyFont="1" applyFill="1" applyBorder="1" applyAlignment="1">
      <alignment horizontal="left" vertical="center"/>
    </xf>
    <xf numFmtId="0" fontId="7" fillId="8" borderId="1" xfId="0" applyFont="1" applyFill="1" applyBorder="1" applyAlignment="1">
      <alignment horizontal="left" vertical="center"/>
    </xf>
    <xf numFmtId="0" fontId="0" fillId="12" borderId="1" xfId="0" applyFill="1" applyBorder="1" applyAlignment="1">
      <alignment horizontal="left" vertical="center"/>
    </xf>
    <xf numFmtId="0" fontId="0" fillId="8" borderId="1" xfId="0" quotePrefix="1" applyNumberFormat="1" applyFill="1" applyBorder="1" applyAlignment="1">
      <alignment horizontal="left" vertical="center"/>
    </xf>
    <xf numFmtId="181" fontId="14" fillId="0" borderId="0" xfId="0" quotePrefix="1" applyNumberFormat="1" applyFont="1" applyAlignment="1">
      <alignment horizontal="left" vertical="center"/>
    </xf>
    <xf numFmtId="49" fontId="0" fillId="8" borderId="1" xfId="0" applyNumberFormat="1" applyFill="1" applyBorder="1" applyAlignment="1">
      <alignment horizontal="left" vertical="center"/>
    </xf>
    <xf numFmtId="0" fontId="0" fillId="8" borderId="1" xfId="0" quotePrefix="1" applyFill="1" applyBorder="1" applyAlignment="1">
      <alignment horizontal="left" vertical="center"/>
    </xf>
    <xf numFmtId="49" fontId="0" fillId="8" borderId="1" xfId="0" quotePrefix="1" applyNumberFormat="1" applyFill="1" applyBorder="1" applyAlignment="1">
      <alignment horizontal="left" vertical="center"/>
    </xf>
    <xf numFmtId="0" fontId="0" fillId="8" borderId="1" xfId="0" quotePrefix="1" applyFont="1" applyFill="1" applyBorder="1" applyAlignment="1">
      <alignment horizontal="left" vertical="center"/>
    </xf>
    <xf numFmtId="182" fontId="0" fillId="8" borderId="1" xfId="0" quotePrefix="1" applyNumberFormat="1" applyFill="1" applyBorder="1" applyAlignment="1">
      <alignment horizontal="left" vertical="center"/>
    </xf>
    <xf numFmtId="49" fontId="0" fillId="8" borderId="1" xfId="0" quotePrefix="1" applyNumberFormat="1" applyFont="1" applyFill="1" applyBorder="1" applyAlignment="1">
      <alignment horizontal="left" vertical="center"/>
    </xf>
    <xf numFmtId="0" fontId="0" fillId="12" borderId="1" xfId="0" quotePrefix="1" applyNumberFormat="1" applyFill="1" applyBorder="1" applyAlignment="1" applyProtection="1">
      <alignment horizontal="left" vertical="center"/>
    </xf>
    <xf numFmtId="181" fontId="0" fillId="8" borderId="1" xfId="0" quotePrefix="1" applyNumberFormat="1" applyFill="1" applyBorder="1" applyAlignment="1">
      <alignment horizontal="left" vertical="center"/>
    </xf>
    <xf numFmtId="181" fontId="0" fillId="8" borderId="1" xfId="0" quotePrefix="1" applyNumberFormat="1" applyFont="1" applyFill="1" applyBorder="1" applyAlignment="1">
      <alignment horizontal="left" vertical="center"/>
    </xf>
    <xf numFmtId="182" fontId="0" fillId="8" borderId="1" xfId="0" quotePrefix="1" applyNumberFormat="1" applyFont="1" applyFill="1" applyBorder="1" applyAlignment="1">
      <alignment horizontal="left" vertical="center"/>
    </xf>
    <xf numFmtId="181" fontId="4" fillId="8" borderId="1" xfId="0" quotePrefix="1" applyNumberFormat="1" applyFont="1" applyFill="1" applyBorder="1" applyAlignment="1">
      <alignment horizontal="left" vertical="center"/>
    </xf>
    <xf numFmtId="49" fontId="9" fillId="8" borderId="1" xfId="0" quotePrefix="1" applyNumberFormat="1" applyFont="1" applyFill="1" applyBorder="1" applyAlignment="1">
      <alignment horizontal="left" vertical="center"/>
    </xf>
    <xf numFmtId="181" fontId="0" fillId="0" borderId="0" xfId="0" quotePrefix="1" applyNumberFormat="1" applyAlignment="1">
      <alignment horizontal="left" vertical="center"/>
    </xf>
    <xf numFmtId="0" fontId="0" fillId="12" borderId="1" xfId="0" quotePrefix="1" applyFill="1" applyBorder="1" applyAlignment="1">
      <alignment horizontal="left" vertical="center"/>
    </xf>
    <xf numFmtId="0" fontId="11" fillId="8" borderId="1" xfId="3" applyFont="1" applyFill="1" applyBorder="1" applyAlignment="1">
      <alignment horizontal="left" vertical="center" shrinkToFit="1"/>
    </xf>
    <xf numFmtId="0" fontId="0" fillId="0" borderId="1" xfId="0" applyNumberFormat="1" applyFill="1" applyBorder="1" applyAlignment="1" applyProtection="1">
      <alignment horizontal="left" vertical="center" shrinkToFit="1"/>
    </xf>
    <xf numFmtId="0" fontId="1" fillId="12" borderId="1" xfId="4" applyFill="1" applyBorder="1" applyAlignment="1">
      <alignment horizontal="left" vertical="center"/>
    </xf>
    <xf numFmtId="0" fontId="0" fillId="0" borderId="10" xfId="0" applyFill="1" applyBorder="1" applyAlignment="1">
      <alignment horizontal="left" vertical="center"/>
    </xf>
    <xf numFmtId="0" fontId="0" fillId="8" borderId="49" xfId="0" applyFill="1" applyBorder="1" applyAlignment="1">
      <alignment horizontal="left" vertical="center"/>
    </xf>
    <xf numFmtId="0" fontId="0" fillId="0" borderId="49" xfId="0" applyFont="1" applyFill="1" applyBorder="1" applyAlignment="1">
      <alignment horizontal="left" vertical="center" shrinkToFit="1"/>
    </xf>
    <xf numFmtId="0" fontId="0" fillId="8" borderId="2" xfId="0" applyFill="1" applyBorder="1" applyAlignment="1">
      <alignment horizontal="left" vertical="center"/>
    </xf>
    <xf numFmtId="0" fontId="0" fillId="0" borderId="2" xfId="0" applyFont="1" applyFill="1" applyBorder="1" applyAlignment="1">
      <alignment horizontal="left" vertical="center" shrinkToFit="1"/>
    </xf>
    <xf numFmtId="0" fontId="0" fillId="0" borderId="6" xfId="0" applyFill="1" applyBorder="1" applyAlignment="1">
      <alignment horizontal="left" vertical="center"/>
    </xf>
    <xf numFmtId="0" fontId="0" fillId="0" borderId="1" xfId="4" applyFont="1" applyFill="1" applyBorder="1" applyAlignment="1">
      <alignment horizontal="left" vertical="center" shrinkToFit="1"/>
    </xf>
    <xf numFmtId="177" fontId="1" fillId="0" borderId="50" xfId="0" applyNumberFormat="1" applyFont="1" applyFill="1" applyBorder="1" applyAlignment="1">
      <alignment vertical="center"/>
    </xf>
    <xf numFmtId="177" fontId="1" fillId="0" borderId="51" xfId="0" applyNumberFormat="1" applyFont="1" applyFill="1" applyBorder="1" applyAlignment="1">
      <alignment vertical="center"/>
    </xf>
    <xf numFmtId="177" fontId="1" fillId="0" borderId="1" xfId="0" applyNumberFormat="1" applyFont="1" applyFill="1" applyBorder="1" applyAlignment="1">
      <alignment vertical="center"/>
    </xf>
    <xf numFmtId="179" fontId="0" fillId="0" borderId="52" xfId="0" applyNumberFormat="1" applyFont="1" applyFill="1" applyBorder="1" applyAlignment="1">
      <alignment vertical="center"/>
    </xf>
    <xf numFmtId="177" fontId="0" fillId="0" borderId="51" xfId="0" applyNumberFormat="1" applyFont="1" applyFill="1" applyBorder="1" applyAlignment="1">
      <alignment vertical="center"/>
    </xf>
    <xf numFmtId="177" fontId="1" fillId="0" borderId="51" xfId="0" applyNumberFormat="1" applyFont="1" applyFill="1" applyBorder="1" applyAlignment="1">
      <alignment horizontal="center" vertical="center" shrinkToFit="1"/>
    </xf>
    <xf numFmtId="177" fontId="1" fillId="0" borderId="1" xfId="0" applyNumberFormat="1" applyFont="1" applyFill="1" applyBorder="1" applyAlignment="1">
      <alignment horizontal="center" vertical="center" shrinkToFit="1"/>
    </xf>
    <xf numFmtId="177" fontId="1" fillId="0" borderId="50" xfId="0" applyNumberFormat="1" applyFont="1" applyFill="1" applyBorder="1" applyAlignment="1">
      <alignment vertical="center" shrinkToFit="1"/>
    </xf>
    <xf numFmtId="177" fontId="1" fillId="0" borderId="53" xfId="0" applyNumberFormat="1" applyFont="1" applyFill="1" applyBorder="1" applyAlignment="1">
      <alignment vertical="center" shrinkToFit="1"/>
    </xf>
    <xf numFmtId="177" fontId="1" fillId="0" borderId="52" xfId="0" applyNumberFormat="1" applyFont="1" applyFill="1" applyBorder="1" applyAlignment="1">
      <alignment vertical="center" shrinkToFit="1"/>
    </xf>
    <xf numFmtId="38" fontId="11" fillId="0" borderId="54" xfId="2" applyFont="1" applyFill="1" applyBorder="1" applyAlignment="1">
      <alignment horizontal="center" vertical="center"/>
    </xf>
    <xf numFmtId="177" fontId="1" fillId="0" borderId="54" xfId="0" applyNumberFormat="1" applyFont="1" applyFill="1" applyBorder="1" applyAlignment="1">
      <alignment horizontal="center" vertical="center" shrinkToFit="1"/>
    </xf>
    <xf numFmtId="177" fontId="0" fillId="0" borderId="55" xfId="0" applyNumberFormat="1" applyFont="1" applyFill="1" applyBorder="1" applyAlignment="1">
      <alignment horizontal="center" vertical="center" shrinkToFit="1"/>
    </xf>
    <xf numFmtId="38" fontId="9" fillId="0" borderId="29" xfId="2" applyFont="1" applyFill="1" applyBorder="1" applyAlignment="1">
      <alignment horizontal="center" vertical="center" wrapText="1" shrinkToFit="1"/>
    </xf>
    <xf numFmtId="38" fontId="11" fillId="0" borderId="28" xfId="2" applyFont="1" applyFill="1" applyBorder="1" applyAlignment="1">
      <alignment horizontal="right" vertical="center"/>
    </xf>
    <xf numFmtId="38" fontId="9" fillId="0" borderId="48" xfId="2" applyFont="1" applyFill="1" applyBorder="1" applyAlignment="1">
      <alignment horizontal="right" vertical="center" wrapText="1" shrinkToFit="1"/>
    </xf>
    <xf numFmtId="38" fontId="9" fillId="0" borderId="46" xfId="2" applyFont="1" applyFill="1" applyBorder="1" applyAlignment="1">
      <alignment horizontal="right" vertical="center" wrapText="1" shrinkToFit="1"/>
    </xf>
    <xf numFmtId="38" fontId="9" fillId="0" borderId="51" xfId="2" applyFont="1" applyFill="1" applyBorder="1" applyAlignment="1">
      <alignment horizontal="right" vertical="center" wrapText="1" shrinkToFit="1"/>
    </xf>
    <xf numFmtId="38" fontId="9" fillId="0" borderId="52" xfId="2" applyFont="1" applyFill="1" applyBorder="1" applyAlignment="1">
      <alignment horizontal="right" vertical="center" wrapText="1" shrinkToFit="1"/>
    </xf>
    <xf numFmtId="176" fontId="9" fillId="0" borderId="29" xfId="0" applyNumberFormat="1" applyFont="1" applyFill="1" applyBorder="1" applyAlignment="1">
      <alignment horizontal="right" vertical="center" wrapText="1" shrinkToFit="1"/>
    </xf>
    <xf numFmtId="176" fontId="9" fillId="0" borderId="54" xfId="0" applyNumberFormat="1" applyFont="1" applyFill="1" applyBorder="1" applyAlignment="1">
      <alignment horizontal="right" vertical="center" wrapText="1" shrinkToFit="1"/>
    </xf>
    <xf numFmtId="38" fontId="9" fillId="0" borderId="54" xfId="2" applyFont="1" applyFill="1" applyBorder="1" applyAlignment="1">
      <alignment horizontal="right" vertical="center" wrapText="1" shrinkToFit="1"/>
    </xf>
    <xf numFmtId="176" fontId="0" fillId="0" borderId="1" xfId="0" applyNumberFormat="1" applyBorder="1" applyAlignment="1">
      <alignment horizontal="right" vertical="center"/>
    </xf>
    <xf numFmtId="177" fontId="0" fillId="0" borderId="51" xfId="0" applyNumberFormat="1" applyFont="1" applyFill="1" applyBorder="1" applyAlignment="1">
      <alignment horizontal="right" vertical="center"/>
    </xf>
    <xf numFmtId="177" fontId="1" fillId="0" borderId="1" xfId="0" applyNumberFormat="1" applyFont="1" applyFill="1" applyBorder="1" applyAlignment="1">
      <alignment horizontal="right" vertical="center"/>
    </xf>
    <xf numFmtId="179" fontId="0" fillId="0" borderId="52" xfId="0" applyNumberFormat="1" applyFont="1" applyFill="1" applyBorder="1" applyAlignment="1">
      <alignment horizontal="right" vertical="center"/>
    </xf>
    <xf numFmtId="38" fontId="0" fillId="0" borderId="1" xfId="0" applyNumberFormat="1" applyBorder="1" applyAlignment="1">
      <alignment horizontal="right" vertical="center"/>
    </xf>
    <xf numFmtId="177" fontId="1" fillId="0" borderId="51" xfId="0" applyNumberFormat="1" applyFont="1" applyFill="1" applyBorder="1" applyAlignment="1">
      <alignment horizontal="right" vertical="center"/>
    </xf>
    <xf numFmtId="0" fontId="0" fillId="0" borderId="1" xfId="0" applyFill="1" applyBorder="1" applyAlignment="1">
      <alignment horizontal="center" vertical="center"/>
    </xf>
    <xf numFmtId="38" fontId="11" fillId="0" borderId="29" xfId="2" applyFont="1" applyFill="1" applyBorder="1" applyAlignment="1">
      <alignment horizontal="right" vertical="center"/>
    </xf>
    <xf numFmtId="184" fontId="0" fillId="8" borderId="1" xfId="0" quotePrefix="1" applyNumberFormat="1" applyFill="1" applyBorder="1" applyAlignment="1">
      <alignment horizontal="left" vertical="center"/>
    </xf>
    <xf numFmtId="49" fontId="0" fillId="8" borderId="1" xfId="0" quotePrefix="1" applyNumberFormat="1" applyFont="1" applyFill="1" applyBorder="1" applyAlignment="1">
      <alignment vertical="center"/>
    </xf>
    <xf numFmtId="49" fontId="0" fillId="8" borderId="1" xfId="0" quotePrefix="1" applyNumberFormat="1" applyFill="1" applyBorder="1" applyAlignment="1">
      <alignment vertical="center"/>
    </xf>
    <xf numFmtId="0" fontId="0" fillId="8" borderId="1" xfId="0" quotePrefix="1" applyFill="1" applyBorder="1" applyAlignment="1">
      <alignment vertical="center"/>
    </xf>
    <xf numFmtId="0" fontId="0" fillId="8" borderId="1" xfId="0" quotePrefix="1" applyFont="1" applyFill="1" applyBorder="1" applyAlignment="1">
      <alignment vertical="center"/>
    </xf>
    <xf numFmtId="181" fontId="0" fillId="8" borderId="1" xfId="0" quotePrefix="1" applyNumberFormat="1" applyFont="1" applyFill="1" applyBorder="1" applyAlignment="1">
      <alignment vertical="center"/>
    </xf>
    <xf numFmtId="49" fontId="0" fillId="8" borderId="1" xfId="0" applyNumberFormat="1" applyFill="1" applyBorder="1" applyAlignment="1">
      <alignment vertical="center"/>
    </xf>
    <xf numFmtId="0" fontId="0" fillId="8" borderId="1" xfId="0" quotePrefix="1" applyNumberFormat="1" applyFill="1" applyBorder="1" applyAlignment="1">
      <alignment vertical="center"/>
    </xf>
    <xf numFmtId="0" fontId="0" fillId="0" borderId="1" xfId="0" quotePrefix="1" applyNumberFormat="1" applyFont="1" applyFill="1" applyBorder="1" applyAlignment="1">
      <alignment vertical="center"/>
    </xf>
    <xf numFmtId="1" fontId="0" fillId="8" borderId="1" xfId="0" quotePrefix="1" applyNumberFormat="1" applyFont="1" applyFill="1" applyBorder="1" applyAlignment="1">
      <alignment vertical="center"/>
    </xf>
    <xf numFmtId="0" fontId="0" fillId="12" borderId="1" xfId="0" quotePrefix="1" applyNumberFormat="1" applyFont="1" applyFill="1" applyBorder="1" applyAlignment="1" applyProtection="1">
      <alignment vertical="center"/>
    </xf>
    <xf numFmtId="181" fontId="0" fillId="8" borderId="1" xfId="0" quotePrefix="1" applyNumberFormat="1" applyFill="1" applyBorder="1" applyAlignment="1">
      <alignment vertical="center"/>
    </xf>
    <xf numFmtId="1" fontId="0" fillId="8" borderId="1" xfId="0" quotePrefix="1" applyNumberFormat="1" applyFill="1" applyBorder="1" applyAlignment="1">
      <alignment vertical="center"/>
    </xf>
    <xf numFmtId="182" fontId="0" fillId="8" borderId="1" xfId="0" quotePrefix="1" applyNumberFormat="1" applyFill="1" applyBorder="1" applyAlignment="1">
      <alignment vertical="center"/>
    </xf>
    <xf numFmtId="0" fontId="18" fillId="0" borderId="0" xfId="0" quotePrefix="1" applyFont="1" applyAlignment="1">
      <alignment vertical="center"/>
    </xf>
    <xf numFmtId="182" fontId="0" fillId="0" borderId="0" xfId="0" quotePrefix="1" applyNumberFormat="1" applyFont="1" applyAlignment="1">
      <alignment vertical="center"/>
    </xf>
    <xf numFmtId="49" fontId="0" fillId="12" borderId="1" xfId="4" quotePrefix="1" applyNumberFormat="1" applyFont="1" applyFill="1" applyBorder="1" applyAlignment="1">
      <alignment vertical="center"/>
    </xf>
    <xf numFmtId="0" fontId="0" fillId="0" borderId="0" xfId="0" quotePrefix="1" applyAlignment="1">
      <alignment vertical="center"/>
    </xf>
    <xf numFmtId="0" fontId="0" fillId="8" borderId="10" xfId="0" quotePrefix="1" applyFill="1" applyBorder="1" applyAlignment="1">
      <alignment vertical="center"/>
    </xf>
    <xf numFmtId="182" fontId="0" fillId="8" borderId="1" xfId="0" quotePrefix="1" applyNumberFormat="1" applyFont="1" applyFill="1" applyBorder="1" applyAlignment="1">
      <alignment vertical="center"/>
    </xf>
    <xf numFmtId="182" fontId="21" fillId="0" borderId="0" xfId="0" quotePrefix="1" applyNumberFormat="1" applyFont="1" applyAlignment="1">
      <alignment vertical="center"/>
    </xf>
    <xf numFmtId="49" fontId="9" fillId="8" borderId="1" xfId="0" quotePrefix="1" applyNumberFormat="1" applyFont="1" applyFill="1" applyBorder="1" applyAlignment="1">
      <alignment vertical="center"/>
    </xf>
    <xf numFmtId="0" fontId="0" fillId="12" borderId="1" xfId="0" quotePrefix="1" applyFill="1" applyBorder="1" applyAlignment="1">
      <alignment vertical="center"/>
    </xf>
    <xf numFmtId="0" fontId="0" fillId="8" borderId="49" xfId="0" quotePrefix="1" applyFill="1" applyBorder="1" applyAlignment="1">
      <alignment vertical="center"/>
    </xf>
    <xf numFmtId="0" fontId="0" fillId="8" borderId="2" xfId="0" quotePrefix="1" applyFill="1" applyBorder="1" applyAlignment="1">
      <alignment vertical="center"/>
    </xf>
    <xf numFmtId="185" fontId="0" fillId="8" borderId="1" xfId="0" quotePrefix="1" applyNumberFormat="1" applyFill="1" applyBorder="1" applyAlignment="1">
      <alignment vertical="center"/>
    </xf>
    <xf numFmtId="0" fontId="0" fillId="8" borderId="1" xfId="0" applyFill="1" applyBorder="1" applyAlignment="1">
      <alignment vertical="center"/>
    </xf>
    <xf numFmtId="184" fontId="0" fillId="8" borderId="1" xfId="0" quotePrefix="1" applyNumberFormat="1" applyFill="1" applyBorder="1" applyAlignment="1">
      <alignment vertical="center"/>
    </xf>
    <xf numFmtId="49" fontId="0" fillId="8" borderId="1" xfId="0" applyNumberFormat="1" applyFont="1" applyFill="1" applyBorder="1" applyAlignment="1">
      <alignment vertical="center"/>
    </xf>
    <xf numFmtId="0" fontId="0" fillId="0" borderId="42" xfId="0" applyFont="1" applyFill="1" applyBorder="1" applyAlignment="1">
      <alignment horizontal="left" vertical="center" shrinkToFit="1"/>
    </xf>
    <xf numFmtId="0" fontId="0" fillId="0" borderId="7" xfId="0" applyFont="1" applyFill="1" applyBorder="1" applyAlignment="1">
      <alignment horizontal="left" vertical="center" shrinkToFit="1"/>
    </xf>
    <xf numFmtId="177" fontId="6" fillId="11" borderId="30" xfId="0" applyNumberFormat="1" applyFont="1" applyFill="1" applyBorder="1" applyAlignment="1">
      <alignment horizontal="center" vertical="center" wrapText="1" shrinkToFit="1"/>
    </xf>
    <xf numFmtId="0" fontId="0" fillId="0" borderId="7" xfId="0" applyFont="1" applyFill="1" applyBorder="1" applyAlignment="1">
      <alignment horizontal="left" vertical="center"/>
    </xf>
    <xf numFmtId="177" fontId="0" fillId="4" borderId="56" xfId="0" applyNumberFormat="1" applyFont="1" applyFill="1" applyBorder="1" applyAlignment="1">
      <alignment vertical="center"/>
    </xf>
    <xf numFmtId="177" fontId="0" fillId="10" borderId="11" xfId="0" applyNumberFormat="1" applyFont="1" applyFill="1" applyBorder="1" applyAlignment="1">
      <alignment vertical="center"/>
    </xf>
    <xf numFmtId="177" fontId="1" fillId="0" borderId="51" xfId="0" applyNumberFormat="1" applyFont="1" applyFill="1" applyBorder="1" applyAlignment="1">
      <alignment vertical="center" shrinkToFit="1"/>
    </xf>
    <xf numFmtId="38" fontId="9" fillId="0" borderId="29" xfId="2" applyFont="1" applyFill="1" applyBorder="1" applyAlignment="1">
      <alignment horizontal="right" vertical="center" wrapText="1" shrinkToFit="1"/>
    </xf>
    <xf numFmtId="177" fontId="0" fillId="0" borderId="1" xfId="0" applyNumberFormat="1" applyFont="1" applyFill="1" applyBorder="1" applyAlignment="1">
      <alignment horizontal="right" vertical="center"/>
    </xf>
    <xf numFmtId="177" fontId="0" fillId="0" borderId="52" xfId="0" applyNumberFormat="1" applyFont="1" applyFill="1" applyBorder="1" applyAlignment="1">
      <alignment horizontal="right" vertical="center"/>
    </xf>
    <xf numFmtId="177" fontId="0" fillId="0" borderId="50" xfId="0" applyNumberFormat="1" applyFont="1" applyFill="1" applyBorder="1" applyAlignment="1" applyProtection="1">
      <alignment vertical="center"/>
    </xf>
    <xf numFmtId="177" fontId="0" fillId="0" borderId="51" xfId="0" applyNumberFormat="1" applyFont="1" applyFill="1" applyBorder="1" applyAlignment="1" applyProtection="1">
      <alignment horizontal="right" vertical="center"/>
    </xf>
    <xf numFmtId="177" fontId="0" fillId="0" borderId="1" xfId="0" applyNumberFormat="1" applyFont="1" applyFill="1" applyBorder="1" applyAlignment="1" applyProtection="1">
      <alignment horizontal="right" vertical="center"/>
    </xf>
    <xf numFmtId="179" fontId="0" fillId="0" borderId="52" xfId="0" applyNumberFormat="1" applyFont="1" applyFill="1" applyBorder="1" applyAlignment="1" applyProtection="1">
      <alignment horizontal="right" vertical="center"/>
    </xf>
    <xf numFmtId="177" fontId="0" fillId="0" borderId="51" xfId="0" applyNumberFormat="1" applyFont="1" applyFill="1" applyBorder="1" applyAlignment="1" applyProtection="1">
      <alignment horizontal="center" vertical="center" shrinkToFit="1"/>
    </xf>
    <xf numFmtId="177" fontId="0" fillId="0" borderId="1" xfId="0" applyNumberFormat="1" applyFont="1" applyFill="1" applyBorder="1" applyAlignment="1" applyProtection="1">
      <alignment horizontal="center" vertical="center" shrinkToFit="1"/>
    </xf>
    <xf numFmtId="177" fontId="0" fillId="0" borderId="50" xfId="0" applyNumberFormat="1" applyFont="1" applyFill="1" applyBorder="1" applyAlignment="1" applyProtection="1">
      <alignment vertical="center" shrinkToFit="1"/>
    </xf>
    <xf numFmtId="177" fontId="0" fillId="0" borderId="53" xfId="0" applyNumberFormat="1" applyFont="1" applyFill="1" applyBorder="1" applyAlignment="1" applyProtection="1">
      <alignment vertical="center" shrinkToFit="1"/>
    </xf>
    <xf numFmtId="177" fontId="0" fillId="0" borderId="52" xfId="0" applyNumberFormat="1" applyFont="1" applyFill="1" applyBorder="1" applyAlignment="1" applyProtection="1">
      <alignment vertical="center" shrinkToFit="1"/>
    </xf>
    <xf numFmtId="38" fontId="16" fillId="0" borderId="54" xfId="2" applyNumberFormat="1" applyFont="1" applyFill="1" applyBorder="1" applyAlignment="1" applyProtection="1">
      <alignment horizontal="right" vertical="center" wrapText="1" shrinkToFit="1"/>
    </xf>
    <xf numFmtId="38" fontId="17" fillId="0" borderId="29" xfId="2" applyNumberFormat="1" applyFont="1" applyFill="1" applyBorder="1" applyAlignment="1" applyProtection="1">
      <alignment horizontal="right" vertical="center"/>
    </xf>
    <xf numFmtId="38" fontId="17" fillId="0" borderId="54" xfId="2" applyNumberFormat="1" applyFont="1" applyFill="1" applyBorder="1" applyAlignment="1" applyProtection="1">
      <alignment horizontal="center" vertical="center"/>
    </xf>
    <xf numFmtId="177" fontId="0" fillId="0" borderId="54" xfId="0" applyNumberFormat="1" applyFont="1" applyFill="1" applyBorder="1" applyAlignment="1" applyProtection="1">
      <alignment horizontal="center" vertical="center" shrinkToFit="1"/>
    </xf>
    <xf numFmtId="180" fontId="0" fillId="0" borderId="29" xfId="0" applyNumberFormat="1" applyFont="1" applyFill="1" applyBorder="1" applyAlignment="1" applyProtection="1">
      <alignment horizontal="center" vertical="center" shrinkToFit="1"/>
    </xf>
    <xf numFmtId="0" fontId="0" fillId="0" borderId="29" xfId="0" applyNumberFormat="1" applyFont="1" applyFill="1" applyBorder="1" applyAlignment="1" applyProtection="1">
      <alignment vertical="center"/>
    </xf>
    <xf numFmtId="180" fontId="0" fillId="0" borderId="29" xfId="0" applyNumberFormat="1" applyFont="1" applyFill="1" applyBorder="1" applyAlignment="1" applyProtection="1">
      <alignment vertical="center"/>
    </xf>
    <xf numFmtId="177" fontId="0" fillId="0" borderId="50" xfId="0" applyNumberFormat="1" applyFont="1" applyFill="1" applyBorder="1" applyAlignment="1">
      <alignment vertical="center" shrinkToFit="1"/>
    </xf>
    <xf numFmtId="38" fontId="0" fillId="0" borderId="50" xfId="0" applyNumberFormat="1" applyFont="1" applyFill="1" applyBorder="1" applyAlignment="1">
      <alignment vertical="center"/>
    </xf>
    <xf numFmtId="38" fontId="0" fillId="0" borderId="51" xfId="0" applyNumberFormat="1" applyFont="1" applyFill="1" applyBorder="1" applyAlignment="1">
      <alignment horizontal="right" vertical="center"/>
    </xf>
    <xf numFmtId="38" fontId="0" fillId="0" borderId="1" xfId="0" applyNumberFormat="1" applyFont="1" applyFill="1" applyBorder="1" applyAlignment="1">
      <alignment horizontal="right" vertical="center"/>
    </xf>
    <xf numFmtId="38" fontId="0" fillId="0" borderId="51" xfId="0" applyNumberFormat="1" applyFont="1" applyFill="1" applyBorder="1" applyAlignment="1">
      <alignment horizontal="center" vertical="center" shrinkToFit="1"/>
    </xf>
    <xf numFmtId="38" fontId="0" fillId="0" borderId="1" xfId="0" applyNumberFormat="1" applyFont="1" applyFill="1" applyBorder="1" applyAlignment="1">
      <alignment horizontal="center" vertical="center" shrinkToFit="1"/>
    </xf>
    <xf numFmtId="38" fontId="0" fillId="0" borderId="50" xfId="0" applyNumberFormat="1" applyFont="1" applyFill="1" applyBorder="1" applyAlignment="1">
      <alignment vertical="center" shrinkToFit="1"/>
    </xf>
    <xf numFmtId="38" fontId="0" fillId="0" borderId="53" xfId="0" applyNumberFormat="1" applyFont="1" applyFill="1" applyBorder="1" applyAlignment="1">
      <alignment vertical="center" shrinkToFit="1"/>
    </xf>
    <xf numFmtId="38" fontId="0" fillId="0" borderId="52" xfId="0" applyNumberFormat="1" applyFont="1" applyFill="1" applyBorder="1" applyAlignment="1">
      <alignment vertical="center" shrinkToFit="1"/>
    </xf>
    <xf numFmtId="38" fontId="0" fillId="0" borderId="54" xfId="0" applyNumberFormat="1" applyFont="1" applyFill="1" applyBorder="1" applyAlignment="1">
      <alignment horizontal="center" vertical="center" shrinkToFit="1"/>
    </xf>
    <xf numFmtId="180" fontId="0" fillId="0" borderId="29" xfId="0" applyNumberFormat="1" applyFont="1" applyFill="1" applyBorder="1" applyAlignment="1">
      <alignment horizontal="center" vertical="center" shrinkToFit="1"/>
    </xf>
    <xf numFmtId="177" fontId="0" fillId="0" borderId="53" xfId="0" applyNumberFormat="1" applyFont="1" applyFill="1" applyBorder="1" applyAlignment="1">
      <alignment vertical="center" shrinkToFit="1"/>
    </xf>
    <xf numFmtId="177" fontId="0" fillId="0" borderId="52" xfId="0" applyNumberFormat="1" applyFont="1" applyFill="1" applyBorder="1" applyAlignment="1">
      <alignment vertical="center" shrinkToFit="1"/>
    </xf>
    <xf numFmtId="177" fontId="9" fillId="0" borderId="29" xfId="0" applyNumberFormat="1" applyFont="1" applyFill="1" applyBorder="1" applyAlignment="1">
      <alignment horizontal="right" vertical="center" wrapText="1" shrinkToFit="1"/>
    </xf>
    <xf numFmtId="177" fontId="0" fillId="0" borderId="51" xfId="0" applyNumberFormat="1" applyFont="1" applyFill="1" applyBorder="1" applyAlignment="1">
      <alignment horizontal="center" vertical="center" shrinkToFit="1"/>
    </xf>
    <xf numFmtId="177" fontId="0" fillId="0" borderId="54" xfId="0" applyNumberFormat="1" applyFont="1" applyFill="1" applyBorder="1" applyAlignment="1">
      <alignment horizontal="center" vertical="center" shrinkToFit="1"/>
    </xf>
    <xf numFmtId="177" fontId="9" fillId="0" borderId="54" xfId="0" applyNumberFormat="1" applyFont="1" applyFill="1" applyBorder="1" applyAlignment="1">
      <alignment horizontal="right" vertical="center" wrapText="1" shrinkToFit="1"/>
    </xf>
    <xf numFmtId="38" fontId="11" fillId="0" borderId="29" xfId="2" applyFont="1" applyFill="1" applyBorder="1" applyAlignment="1">
      <alignment horizontal="right" vertical="center" shrinkToFit="1"/>
    </xf>
    <xf numFmtId="177" fontId="0" fillId="0" borderId="1" xfId="0" applyNumberFormat="1" applyFont="1" applyFill="1" applyBorder="1" applyAlignment="1">
      <alignment horizontal="center" vertical="center" shrinkToFit="1"/>
    </xf>
    <xf numFmtId="177" fontId="0" fillId="0" borderId="50" xfId="0" applyNumberFormat="1" applyFont="1" applyFill="1" applyBorder="1" applyAlignment="1">
      <alignment vertical="center"/>
    </xf>
    <xf numFmtId="41" fontId="9" fillId="0" borderId="29" xfId="0" applyNumberFormat="1" applyFont="1" applyFill="1" applyBorder="1" applyAlignment="1">
      <alignment horizontal="right" vertical="center" wrapText="1" shrinkToFit="1"/>
    </xf>
    <xf numFmtId="41" fontId="9" fillId="0" borderId="54" xfId="0" applyNumberFormat="1" applyFont="1" applyFill="1" applyBorder="1" applyAlignment="1">
      <alignment horizontal="right" vertical="center" wrapText="1" shrinkToFit="1"/>
    </xf>
    <xf numFmtId="177" fontId="0" fillId="0" borderId="53" xfId="0" applyNumberFormat="1" applyFont="1" applyFill="1" applyBorder="1" applyAlignment="1">
      <alignment horizontal="center" vertical="center" shrinkToFit="1"/>
    </xf>
    <xf numFmtId="38" fontId="19" fillId="0" borderId="29" xfId="2" applyFont="1" applyFill="1" applyBorder="1" applyAlignment="1">
      <alignment horizontal="right" vertical="center"/>
    </xf>
    <xf numFmtId="38" fontId="9" fillId="0" borderId="29" xfId="2" applyFont="1" applyFill="1" applyBorder="1" applyAlignment="1">
      <alignment horizontal="right" vertical="center"/>
    </xf>
    <xf numFmtId="179" fontId="0" fillId="0" borderId="51" xfId="0" applyNumberFormat="1" applyFont="1" applyFill="1" applyBorder="1" applyAlignment="1">
      <alignment horizontal="right" vertical="center"/>
    </xf>
    <xf numFmtId="177" fontId="1" fillId="0" borderId="53" xfId="0" applyNumberFormat="1" applyFont="1" applyFill="1" applyBorder="1" applyAlignment="1">
      <alignment horizontal="center" vertical="center" shrinkToFit="1"/>
    </xf>
    <xf numFmtId="177" fontId="1" fillId="0" borderId="55" xfId="0" applyNumberFormat="1" applyFont="1" applyFill="1" applyBorder="1" applyAlignment="1">
      <alignment vertical="center" shrinkToFit="1"/>
    </xf>
    <xf numFmtId="177" fontId="1" fillId="0" borderId="54" xfId="0" applyNumberFormat="1" applyFont="1" applyFill="1" applyBorder="1" applyAlignment="1">
      <alignment vertical="center" shrinkToFit="1"/>
    </xf>
    <xf numFmtId="38" fontId="15" fillId="0" borderId="29" xfId="2" applyFont="1" applyFill="1" applyBorder="1" applyAlignment="1">
      <alignment horizontal="right" vertical="center"/>
    </xf>
    <xf numFmtId="38" fontId="1" fillId="0" borderId="50" xfId="0" applyNumberFormat="1" applyFont="1" applyFill="1" applyBorder="1" applyAlignment="1">
      <alignment vertical="center"/>
    </xf>
    <xf numFmtId="38" fontId="1" fillId="0" borderId="51" xfId="0" applyNumberFormat="1" applyFont="1" applyFill="1" applyBorder="1" applyAlignment="1">
      <alignment horizontal="right" vertical="center"/>
    </xf>
    <xf numFmtId="38" fontId="1" fillId="0" borderId="1" xfId="0" applyNumberFormat="1" applyFont="1" applyFill="1" applyBorder="1" applyAlignment="1">
      <alignment horizontal="right" vertical="center"/>
    </xf>
    <xf numFmtId="38" fontId="1" fillId="0" borderId="51" xfId="0" applyNumberFormat="1" applyFont="1" applyFill="1" applyBorder="1" applyAlignment="1">
      <alignment horizontal="center" vertical="center" shrinkToFit="1"/>
    </xf>
    <xf numFmtId="38" fontId="1" fillId="0" borderId="1" xfId="0" applyNumberFormat="1" applyFont="1" applyFill="1" applyBorder="1" applyAlignment="1">
      <alignment horizontal="center" vertical="center" shrinkToFit="1"/>
    </xf>
    <xf numFmtId="38" fontId="1" fillId="0" borderId="50" xfId="0" applyNumberFormat="1" applyFont="1" applyFill="1" applyBorder="1" applyAlignment="1">
      <alignment vertical="center" shrinkToFit="1"/>
    </xf>
    <xf numFmtId="38" fontId="1" fillId="0" borderId="53" xfId="0" applyNumberFormat="1" applyFont="1" applyFill="1" applyBorder="1" applyAlignment="1">
      <alignment vertical="center" shrinkToFit="1"/>
    </xf>
    <xf numFmtId="38" fontId="1" fillId="0" borderId="52" xfId="0" applyNumberFormat="1" applyFont="1" applyFill="1" applyBorder="1" applyAlignment="1">
      <alignment vertical="center" shrinkToFit="1"/>
    </xf>
    <xf numFmtId="38" fontId="1" fillId="0" borderId="54" xfId="0" applyNumberFormat="1" applyFont="1" applyFill="1" applyBorder="1" applyAlignment="1">
      <alignment horizontal="center" vertical="center" shrinkToFit="1"/>
    </xf>
    <xf numFmtId="177" fontId="20" fillId="0" borderId="50" xfId="0" applyNumberFormat="1" applyFont="1" applyFill="1" applyBorder="1" applyAlignment="1">
      <alignment vertical="center" wrapText="1" shrinkToFit="1"/>
    </xf>
    <xf numFmtId="38" fontId="16" fillId="0" borderId="54" xfId="2" applyFont="1" applyFill="1" applyBorder="1" applyAlignment="1">
      <alignment horizontal="right" vertical="center" wrapText="1" shrinkToFit="1"/>
    </xf>
    <xf numFmtId="38" fontId="17" fillId="0" borderId="29" xfId="2" applyFont="1" applyFill="1" applyBorder="1" applyAlignment="1">
      <alignment horizontal="right" vertical="center"/>
    </xf>
    <xf numFmtId="38" fontId="17" fillId="0" borderId="54" xfId="2" applyFont="1" applyFill="1" applyBorder="1" applyAlignment="1">
      <alignment horizontal="center" vertical="center"/>
    </xf>
    <xf numFmtId="0" fontId="1" fillId="0" borderId="0" xfId="0" applyFont="1" applyFill="1" applyBorder="1" applyAlignment="1">
      <alignment horizontal="left" vertical="center" shrinkToFit="1"/>
    </xf>
    <xf numFmtId="177" fontId="1" fillId="0" borderId="57" xfId="0" applyNumberFormat="1" applyFont="1" applyFill="1" applyBorder="1" applyAlignment="1">
      <alignment vertical="center" shrinkToFit="1"/>
    </xf>
    <xf numFmtId="180" fontId="1" fillId="0" borderId="54" xfId="0" applyNumberFormat="1" applyFont="1" applyFill="1" applyBorder="1">
      <alignment vertical="center"/>
    </xf>
    <xf numFmtId="177" fontId="1" fillId="0" borderId="55" xfId="0" applyNumberFormat="1" applyFont="1" applyFill="1" applyBorder="1" applyAlignment="1">
      <alignment horizontal="center" vertical="center" shrinkToFit="1"/>
    </xf>
    <xf numFmtId="177" fontId="0" fillId="0" borderId="1" xfId="0" applyNumberFormat="1" applyFont="1" applyFill="1" applyBorder="1" applyAlignment="1">
      <alignment vertical="center" wrapText="1"/>
    </xf>
    <xf numFmtId="38" fontId="9" fillId="0" borderId="55" xfId="2" applyFont="1" applyFill="1" applyBorder="1" applyAlignment="1">
      <alignment horizontal="right" vertical="center" wrapText="1" shrinkToFit="1"/>
    </xf>
    <xf numFmtId="177" fontId="0" fillId="0" borderId="52" xfId="0" applyNumberFormat="1" applyFont="1" applyFill="1" applyBorder="1" applyAlignment="1">
      <alignment vertical="center"/>
    </xf>
    <xf numFmtId="177" fontId="1" fillId="0" borderId="50" xfId="0" applyNumberFormat="1" applyFont="1" applyBorder="1">
      <alignment vertical="center"/>
    </xf>
    <xf numFmtId="177" fontId="1" fillId="0" borderId="51" xfId="0" applyNumberFormat="1" applyFont="1" applyBorder="1">
      <alignment vertical="center"/>
    </xf>
    <xf numFmtId="177" fontId="1" fillId="0" borderId="1" xfId="0" applyNumberFormat="1" applyFont="1" applyBorder="1">
      <alignment vertical="center"/>
    </xf>
    <xf numFmtId="179" fontId="0" fillId="0" borderId="52" xfId="0" applyNumberFormat="1" applyBorder="1">
      <alignment vertical="center"/>
    </xf>
    <xf numFmtId="177" fontId="0" fillId="0" borderId="51" xfId="0" applyNumberFormat="1" applyBorder="1">
      <alignment vertical="center"/>
    </xf>
    <xf numFmtId="177" fontId="1" fillId="0" borderId="51" xfId="0" applyNumberFormat="1" applyFont="1" applyBorder="1" applyAlignment="1">
      <alignment horizontal="center" vertical="center" shrinkToFit="1"/>
    </xf>
    <xf numFmtId="177" fontId="1" fillId="0" borderId="1" xfId="0" applyNumberFormat="1" applyFont="1" applyBorder="1" applyAlignment="1">
      <alignment horizontal="center" vertical="center" shrinkToFit="1"/>
    </xf>
    <xf numFmtId="177" fontId="1" fillId="0" borderId="50" xfId="0" applyNumberFormat="1" applyFont="1" applyBorder="1" applyAlignment="1">
      <alignment vertical="center" shrinkToFit="1"/>
    </xf>
    <xf numFmtId="177" fontId="1" fillId="0" borderId="53" xfId="0" applyNumberFormat="1" applyFont="1" applyBorder="1" applyAlignment="1">
      <alignment horizontal="right" vertical="center" shrinkToFit="1"/>
    </xf>
    <xf numFmtId="177" fontId="1" fillId="0" borderId="52" xfId="0" applyNumberFormat="1" applyFont="1" applyBorder="1" applyAlignment="1">
      <alignment horizontal="right" vertical="center" shrinkToFit="1"/>
    </xf>
    <xf numFmtId="177" fontId="1" fillId="0" borderId="54" xfId="0" applyNumberFormat="1" applyFont="1" applyBorder="1" applyAlignment="1">
      <alignment horizontal="center" vertical="center" shrinkToFit="1"/>
    </xf>
    <xf numFmtId="180" fontId="1" fillId="0" borderId="29" xfId="0" applyNumberFormat="1" applyFont="1" applyBorder="1" applyAlignment="1">
      <alignment horizontal="center" vertical="center" shrinkToFit="1"/>
    </xf>
    <xf numFmtId="0" fontId="0" fillId="0" borderId="29" xfId="0" applyBorder="1">
      <alignment vertical="center"/>
    </xf>
    <xf numFmtId="180" fontId="1" fillId="0" borderId="29" xfId="0" applyNumberFormat="1" applyFont="1" applyBorder="1">
      <alignment vertical="center"/>
    </xf>
    <xf numFmtId="177" fontId="1" fillId="0" borderId="53" xfId="0" applyNumberFormat="1" applyFont="1" applyFill="1" applyBorder="1" applyAlignment="1">
      <alignment horizontal="right" vertical="center" shrinkToFit="1"/>
    </xf>
    <xf numFmtId="177" fontId="1" fillId="0" borderId="52" xfId="0" applyNumberFormat="1" applyFont="1" applyFill="1" applyBorder="1" applyAlignment="1">
      <alignment horizontal="right" vertical="center" shrinkToFit="1"/>
    </xf>
    <xf numFmtId="38" fontId="1" fillId="0" borderId="51" xfId="0" applyNumberFormat="1" applyFont="1" applyFill="1" applyBorder="1" applyAlignment="1">
      <alignment vertical="center"/>
    </xf>
    <xf numFmtId="38" fontId="1" fillId="0" borderId="1" xfId="0" applyNumberFormat="1" applyFont="1" applyFill="1" applyBorder="1" applyAlignment="1">
      <alignment vertical="center"/>
    </xf>
    <xf numFmtId="38" fontId="0" fillId="0" borderId="51" xfId="0" applyNumberFormat="1" applyFont="1" applyFill="1" applyBorder="1" applyAlignment="1">
      <alignment vertical="center"/>
    </xf>
    <xf numFmtId="38" fontId="1" fillId="0" borderId="55" xfId="0" applyNumberFormat="1" applyFont="1" applyFill="1" applyBorder="1" applyAlignment="1">
      <alignment horizontal="center" vertical="center" shrinkToFit="1"/>
    </xf>
    <xf numFmtId="177" fontId="0" fillId="0" borderId="50" xfId="0" applyNumberFormat="1" applyFont="1" applyFill="1" applyBorder="1" applyAlignment="1">
      <alignment horizontal="center" vertical="center"/>
    </xf>
    <xf numFmtId="179" fontId="1" fillId="0" borderId="52" xfId="0" applyNumberFormat="1" applyFont="1" applyFill="1" applyBorder="1" applyAlignment="1">
      <alignment horizontal="right" vertical="center"/>
    </xf>
    <xf numFmtId="0" fontId="1" fillId="0" borderId="51" xfId="0" applyFont="1" applyFill="1" applyBorder="1">
      <alignment vertical="center"/>
    </xf>
    <xf numFmtId="0" fontId="1" fillId="0" borderId="50" xfId="0" applyFont="1" applyFill="1" applyBorder="1">
      <alignment vertical="center"/>
    </xf>
    <xf numFmtId="38" fontId="1" fillId="0" borderId="52" xfId="2" applyFont="1" applyFill="1" applyBorder="1" applyAlignment="1">
      <alignment horizontal="right" vertical="center"/>
    </xf>
    <xf numFmtId="38" fontId="1" fillId="0" borderId="54" xfId="2" applyFont="1" applyFill="1" applyBorder="1" applyAlignment="1">
      <alignment horizontal="right" vertical="center"/>
    </xf>
    <xf numFmtId="38" fontId="1" fillId="0" borderId="29" xfId="2" applyFont="1" applyFill="1" applyBorder="1" applyAlignment="1">
      <alignment horizontal="right" vertical="center"/>
    </xf>
    <xf numFmtId="0" fontId="1" fillId="0" borderId="54" xfId="0" applyFont="1" applyFill="1" applyBorder="1">
      <alignment vertical="center"/>
    </xf>
    <xf numFmtId="0" fontId="1" fillId="0" borderId="29" xfId="0" applyFont="1" applyFill="1" applyBorder="1">
      <alignment vertical="center"/>
    </xf>
    <xf numFmtId="177" fontId="1" fillId="0" borderId="50" xfId="0" applyNumberFormat="1" applyFont="1" applyFill="1" applyBorder="1" applyAlignment="1">
      <alignment horizontal="center" vertical="center"/>
    </xf>
    <xf numFmtId="38" fontId="0" fillId="0" borderId="51" xfId="2" applyFont="1" applyFill="1" applyBorder="1" applyAlignment="1">
      <alignment horizontal="right" vertical="center" wrapText="1" shrinkToFit="1"/>
    </xf>
    <xf numFmtId="38" fontId="0" fillId="0" borderId="52" xfId="2" applyFont="1" applyFill="1" applyBorder="1" applyAlignment="1">
      <alignment horizontal="right" vertical="center" wrapText="1" shrinkToFit="1"/>
    </xf>
    <xf numFmtId="177" fontId="0" fillId="0" borderId="51" xfId="0" applyNumberFormat="1" applyFont="1" applyFill="1" applyBorder="1" applyAlignment="1" applyProtection="1">
      <alignment vertical="center"/>
    </xf>
    <xf numFmtId="177" fontId="0" fillId="0" borderId="1" xfId="0" applyNumberFormat="1" applyFont="1" applyFill="1" applyBorder="1" applyAlignment="1" applyProtection="1">
      <alignment vertical="center"/>
    </xf>
    <xf numFmtId="179" fontId="0" fillId="0" borderId="52" xfId="0" applyNumberFormat="1" applyFont="1" applyFill="1" applyBorder="1" applyAlignment="1" applyProtection="1">
      <alignment vertical="center"/>
    </xf>
    <xf numFmtId="177" fontId="0" fillId="0" borderId="55" xfId="0" applyNumberFormat="1" applyFont="1" applyFill="1" applyBorder="1" applyAlignment="1" applyProtection="1">
      <alignment horizontal="center" vertical="center" shrinkToFit="1"/>
    </xf>
    <xf numFmtId="38" fontId="16" fillId="0" borderId="55" xfId="2" applyNumberFormat="1" applyFont="1" applyFill="1" applyBorder="1" applyAlignment="1" applyProtection="1">
      <alignment horizontal="right" vertical="center" wrapText="1" shrinkToFit="1"/>
    </xf>
    <xf numFmtId="38" fontId="16" fillId="0" borderId="52" xfId="2" applyNumberFormat="1" applyFont="1" applyFill="1" applyBorder="1" applyAlignment="1" applyProtection="1">
      <alignment horizontal="right" vertical="center" wrapText="1" shrinkToFit="1"/>
    </xf>
    <xf numFmtId="38" fontId="9" fillId="0" borderId="51" xfId="2" quotePrefix="1" applyFont="1" applyFill="1" applyBorder="1" applyAlignment="1">
      <alignment horizontal="right" vertical="center" wrapText="1" shrinkToFit="1"/>
    </xf>
    <xf numFmtId="38" fontId="9" fillId="0" borderId="52" xfId="2" quotePrefix="1" applyFont="1" applyFill="1" applyBorder="1" applyAlignment="1">
      <alignment horizontal="right" vertical="center" wrapText="1" shrinkToFit="1"/>
    </xf>
    <xf numFmtId="38" fontId="9" fillId="0" borderId="29" xfId="2" quotePrefix="1" applyFont="1" applyFill="1" applyBorder="1" applyAlignment="1">
      <alignment horizontal="right" vertical="center" wrapText="1" shrinkToFit="1"/>
    </xf>
    <xf numFmtId="38" fontId="9" fillId="0" borderId="54" xfId="2" quotePrefix="1" applyFont="1" applyFill="1" applyBorder="1" applyAlignment="1">
      <alignment horizontal="right" vertical="center" wrapText="1" shrinkToFit="1"/>
    </xf>
    <xf numFmtId="177" fontId="1" fillId="0" borderId="55" xfId="0" applyNumberFormat="1" applyFont="1" applyBorder="1" applyAlignment="1">
      <alignment horizontal="center" vertical="center" shrinkToFit="1"/>
    </xf>
    <xf numFmtId="177" fontId="1" fillId="0" borderId="52" xfId="0" applyNumberFormat="1" applyFont="1" applyBorder="1" applyAlignment="1">
      <alignment vertical="center" shrinkToFit="1"/>
    </xf>
    <xf numFmtId="180" fontId="0" fillId="0" borderId="29" xfId="0" applyNumberFormat="1" applyBorder="1">
      <alignment vertical="center"/>
    </xf>
    <xf numFmtId="0" fontId="1" fillId="0" borderId="55" xfId="0" applyFont="1" applyFill="1" applyBorder="1">
      <alignment vertical="center"/>
    </xf>
    <xf numFmtId="0" fontId="1" fillId="0" borderId="52" xfId="0" applyFont="1" applyFill="1" applyBorder="1">
      <alignment vertical="center"/>
    </xf>
    <xf numFmtId="0" fontId="1" fillId="0" borderId="55" xfId="0" applyFont="1" applyFill="1" applyBorder="1" applyAlignment="1">
      <alignment horizontal="right" vertical="center"/>
    </xf>
    <xf numFmtId="0" fontId="1" fillId="0" borderId="52" xfId="0" applyFont="1" applyFill="1" applyBorder="1" applyAlignment="1">
      <alignment horizontal="right" vertical="center"/>
    </xf>
    <xf numFmtId="0" fontId="1" fillId="0" borderId="54" xfId="0" applyFont="1" applyFill="1" applyBorder="1" applyAlignment="1">
      <alignment horizontal="right" vertical="center"/>
    </xf>
    <xf numFmtId="0" fontId="1" fillId="0" borderId="29" xfId="0" applyFont="1" applyFill="1" applyBorder="1" applyAlignment="1">
      <alignment horizontal="right" vertical="center"/>
    </xf>
    <xf numFmtId="0" fontId="1" fillId="0" borderId="54" xfId="0" applyFont="1" applyFill="1" applyBorder="1" applyAlignment="1">
      <alignment horizontal="center" vertical="center"/>
    </xf>
    <xf numFmtId="10" fontId="1" fillId="0" borderId="29" xfId="0" applyNumberFormat="1" applyFont="1" applyFill="1" applyBorder="1" applyAlignment="1">
      <alignment horizontal="center" vertical="center"/>
    </xf>
    <xf numFmtId="177" fontId="0" fillId="0" borderId="50" xfId="0" applyNumberFormat="1" applyFill="1" applyBorder="1" applyAlignment="1">
      <alignment vertical="center"/>
    </xf>
    <xf numFmtId="177" fontId="0" fillId="0" borderId="1" xfId="0" applyNumberFormat="1" applyFont="1" applyFill="1" applyBorder="1" applyAlignment="1">
      <alignment vertical="center"/>
    </xf>
    <xf numFmtId="38" fontId="9" fillId="0" borderId="51" xfId="2" applyFont="1" applyFill="1" applyBorder="1" applyAlignment="1">
      <alignment horizontal="right" vertical="center" wrapText="1"/>
    </xf>
    <xf numFmtId="38" fontId="9" fillId="0" borderId="52" xfId="2" applyFont="1" applyFill="1" applyBorder="1" applyAlignment="1">
      <alignment horizontal="right" vertical="center" wrapText="1"/>
    </xf>
    <xf numFmtId="38" fontId="9" fillId="0" borderId="54" xfId="2" applyFont="1" applyFill="1" applyBorder="1" applyAlignment="1">
      <alignment horizontal="right" vertical="center" wrapText="1"/>
    </xf>
    <xf numFmtId="38" fontId="11" fillId="0" borderId="54" xfId="2" applyNumberFormat="1" applyFont="1" applyFill="1" applyBorder="1" applyAlignment="1">
      <alignment horizontal="center" vertical="center"/>
    </xf>
    <xf numFmtId="177" fontId="1" fillId="0" borderId="51" xfId="0" applyNumberFormat="1" applyFont="1" applyFill="1" applyBorder="1" applyAlignment="1">
      <alignment horizontal="right" vertical="center" shrinkToFit="1"/>
    </xf>
    <xf numFmtId="38" fontId="0" fillId="0" borderId="1" xfId="0" applyNumberFormat="1" applyFont="1" applyFill="1" applyBorder="1" applyAlignment="1">
      <alignment vertical="center"/>
    </xf>
    <xf numFmtId="38" fontId="0" fillId="0" borderId="55" xfId="0" applyNumberFormat="1" applyFont="1" applyFill="1" applyBorder="1" applyAlignment="1">
      <alignment horizontal="center" vertical="center" shrinkToFit="1"/>
    </xf>
    <xf numFmtId="0" fontId="0" fillId="0" borderId="29" xfId="0" applyFont="1" applyFill="1" applyBorder="1" applyAlignment="1">
      <alignment horizontal="center" vertical="center"/>
    </xf>
    <xf numFmtId="177" fontId="0" fillId="0" borderId="54" xfId="0" applyNumberFormat="1" applyBorder="1" applyAlignment="1">
      <alignment horizontal="center" vertical="center" shrinkToFit="1"/>
    </xf>
    <xf numFmtId="10" fontId="1" fillId="0" borderId="29" xfId="0" applyNumberFormat="1" applyFont="1" applyFill="1" applyBorder="1" applyAlignment="1">
      <alignment horizontal="center" vertical="center" shrinkToFit="1"/>
    </xf>
    <xf numFmtId="177" fontId="1" fillId="0" borderId="50" xfId="4" applyNumberFormat="1" applyFont="1" applyFill="1" applyBorder="1" applyAlignment="1">
      <alignment vertical="center"/>
    </xf>
    <xf numFmtId="177" fontId="1" fillId="0" borderId="51" xfId="4" applyNumberFormat="1" applyFont="1" applyFill="1" applyBorder="1" applyAlignment="1">
      <alignment vertical="center"/>
    </xf>
    <xf numFmtId="177" fontId="1" fillId="0" borderId="1" xfId="4" applyNumberFormat="1" applyFont="1" applyFill="1" applyBorder="1" applyAlignment="1">
      <alignment vertical="center"/>
    </xf>
    <xf numFmtId="179" fontId="1" fillId="0" borderId="52" xfId="4" applyNumberFormat="1" applyFont="1" applyFill="1" applyBorder="1" applyAlignment="1">
      <alignment vertical="center"/>
    </xf>
    <xf numFmtId="177" fontId="1" fillId="0" borderId="55" xfId="4" applyNumberFormat="1" applyFont="1" applyFill="1" applyBorder="1" applyAlignment="1">
      <alignment horizontal="center" vertical="center" shrinkToFit="1"/>
    </xf>
    <xf numFmtId="177" fontId="1" fillId="0" borderId="1" xfId="4" applyNumberFormat="1" applyFont="1" applyFill="1" applyBorder="1" applyAlignment="1">
      <alignment horizontal="center" vertical="center" shrinkToFit="1"/>
    </xf>
    <xf numFmtId="177" fontId="1" fillId="0" borderId="52" xfId="4" applyNumberFormat="1" applyFont="1" applyFill="1" applyBorder="1" applyAlignment="1">
      <alignment vertical="center" shrinkToFit="1"/>
    </xf>
    <xf numFmtId="38" fontId="16" fillId="0" borderId="55" xfId="2" applyFont="1" applyFill="1" applyBorder="1" applyAlignment="1">
      <alignment horizontal="right" vertical="center" wrapText="1" shrinkToFit="1"/>
    </xf>
    <xf numFmtId="38" fontId="16" fillId="0" borderId="52" xfId="2" applyFont="1" applyFill="1" applyBorder="1" applyAlignment="1">
      <alignment horizontal="right" vertical="center" wrapText="1" shrinkToFit="1"/>
    </xf>
    <xf numFmtId="177" fontId="1" fillId="0" borderId="54" xfId="4" applyNumberFormat="1" applyFont="1" applyFill="1" applyBorder="1" applyAlignment="1">
      <alignment horizontal="center" vertical="center" shrinkToFit="1"/>
    </xf>
    <xf numFmtId="180" fontId="1" fillId="0" borderId="29" xfId="4" applyNumberFormat="1" applyFont="1" applyFill="1" applyBorder="1" applyAlignment="1">
      <alignment horizontal="center" vertical="center" shrinkToFit="1"/>
    </xf>
    <xf numFmtId="0" fontId="1" fillId="0" borderId="29" xfId="4" applyFont="1" applyFill="1" applyBorder="1">
      <alignment vertical="center"/>
    </xf>
    <xf numFmtId="180" fontId="1" fillId="0" borderId="29" xfId="4" applyNumberFormat="1" applyFont="1" applyFill="1" applyBorder="1">
      <alignment vertical="center"/>
    </xf>
    <xf numFmtId="38" fontId="1" fillId="0" borderId="55" xfId="2" applyFont="1" applyFill="1" applyBorder="1" applyAlignment="1">
      <alignment horizontal="right" vertical="center"/>
    </xf>
    <xf numFmtId="183" fontId="9" fillId="0" borderId="55" xfId="2" applyNumberFormat="1" applyFont="1" applyFill="1" applyBorder="1" applyAlignment="1">
      <alignment horizontal="right" vertical="center" wrapText="1" shrinkToFit="1"/>
    </xf>
    <xf numFmtId="183" fontId="9" fillId="0" borderId="52" xfId="2" applyNumberFormat="1" applyFont="1" applyFill="1" applyBorder="1" applyAlignment="1">
      <alignment horizontal="right" vertical="center" wrapText="1" shrinkToFit="1"/>
    </xf>
    <xf numFmtId="177" fontId="7" fillId="0" borderId="52" xfId="0" applyNumberFormat="1" applyFont="1" applyFill="1" applyBorder="1" applyAlignment="1">
      <alignment vertical="center" wrapText="1" shrinkToFit="1"/>
    </xf>
    <xf numFmtId="176" fontId="6" fillId="3" borderId="10" xfId="0" applyNumberFormat="1" applyFont="1" applyFill="1" applyBorder="1" applyAlignment="1">
      <alignment horizontal="center" vertical="center" wrapText="1"/>
    </xf>
    <xf numFmtId="0" fontId="0" fillId="0" borderId="2" xfId="0" applyBorder="1" applyAlignment="1">
      <alignment vertical="center"/>
    </xf>
    <xf numFmtId="176" fontId="6" fillId="0" borderId="1" xfId="0" applyNumberFormat="1" applyFont="1" applyBorder="1" applyAlignment="1">
      <alignment horizontal="center" vertical="center" shrinkToFit="1"/>
    </xf>
    <xf numFmtId="0" fontId="6" fillId="0" borderId="1" xfId="0" applyFont="1" applyBorder="1" applyAlignment="1">
      <alignment horizontal="center" vertical="center" shrinkToFit="1"/>
    </xf>
    <xf numFmtId="176" fontId="6" fillId="2" borderId="10" xfId="0" applyNumberFormat="1" applyFont="1" applyFill="1" applyBorder="1" applyAlignment="1">
      <alignment horizontal="center" vertical="center" wrapText="1" shrinkToFit="1"/>
    </xf>
    <xf numFmtId="0" fontId="0" fillId="2" borderId="2" xfId="0" applyFill="1" applyBorder="1" applyAlignment="1">
      <alignment horizontal="center" vertical="center"/>
    </xf>
    <xf numFmtId="176" fontId="6" fillId="0" borderId="10" xfId="0" applyNumberFormat="1"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0" fillId="0" borderId="2" xfId="0" applyFont="1" applyBorder="1" applyAlignment="1">
      <alignment horizontal="center" vertical="center" wrapText="1" shrinkToFit="1"/>
    </xf>
    <xf numFmtId="176" fontId="5" fillId="0" borderId="0" xfId="0" applyNumberFormat="1" applyFont="1" applyFill="1" applyAlignment="1">
      <alignment horizontal="center" vertical="center"/>
    </xf>
    <xf numFmtId="0" fontId="0" fillId="0" borderId="1" xfId="0" applyBorder="1" applyAlignment="1">
      <alignment horizontal="center" vertical="center"/>
    </xf>
    <xf numFmtId="176" fontId="6" fillId="9" borderId="1" xfId="0" applyNumberFormat="1" applyFont="1" applyFill="1" applyBorder="1" applyAlignment="1">
      <alignment horizontal="center" vertical="center" wrapText="1" shrinkToFit="1"/>
    </xf>
    <xf numFmtId="0" fontId="0" fillId="9" borderId="1" xfId="0" applyFont="1" applyFill="1" applyBorder="1" applyAlignment="1">
      <alignment horizontal="center" vertical="center" wrapText="1"/>
    </xf>
    <xf numFmtId="0" fontId="0" fillId="7" borderId="1" xfId="0" applyFont="1" applyFill="1" applyBorder="1" applyAlignment="1">
      <alignment horizontal="center" vertical="center"/>
    </xf>
    <xf numFmtId="0" fontId="0" fillId="7" borderId="8" xfId="0" applyFont="1" applyFill="1" applyBorder="1" applyAlignment="1">
      <alignment horizontal="center" vertical="center" wrapText="1"/>
    </xf>
    <xf numFmtId="0" fontId="0" fillId="7" borderId="12" xfId="0" applyFont="1" applyFill="1" applyBorder="1" applyAlignment="1">
      <alignment horizontal="center" vertical="center"/>
    </xf>
    <xf numFmtId="0" fontId="0" fillId="7" borderId="4" xfId="0" applyFont="1" applyFill="1" applyBorder="1" applyAlignment="1">
      <alignment horizontal="center" vertical="center"/>
    </xf>
    <xf numFmtId="0" fontId="0" fillId="7" borderId="14" xfId="0" applyFont="1" applyFill="1" applyBorder="1" applyAlignment="1">
      <alignment horizontal="center" vertical="center"/>
    </xf>
    <xf numFmtId="177" fontId="0" fillId="7" borderId="15" xfId="0" applyNumberFormat="1" applyFont="1" applyFill="1" applyBorder="1" applyAlignment="1">
      <alignment horizontal="center" vertical="center" wrapText="1" shrinkToFit="1"/>
    </xf>
    <xf numFmtId="177" fontId="0" fillId="7" borderId="16" xfId="0" applyNumberFormat="1" applyFont="1" applyFill="1" applyBorder="1" applyAlignment="1">
      <alignment horizontal="center" vertical="center" wrapText="1" shrinkToFit="1"/>
    </xf>
    <xf numFmtId="177" fontId="0" fillId="7" borderId="21" xfId="0" applyNumberFormat="1" applyFont="1" applyFill="1" applyBorder="1" applyAlignment="1">
      <alignment horizontal="center" vertical="center" wrapText="1" shrinkToFit="1"/>
    </xf>
    <xf numFmtId="177" fontId="0" fillId="7" borderId="22" xfId="0" applyNumberFormat="1" applyFont="1" applyFill="1" applyBorder="1" applyAlignment="1">
      <alignment horizontal="center" vertical="center" wrapText="1" shrinkToFit="1"/>
    </xf>
    <xf numFmtId="177" fontId="0" fillId="4" borderId="34" xfId="0" applyNumberFormat="1" applyFont="1" applyFill="1" applyBorder="1" applyAlignment="1">
      <alignment horizontal="center" vertical="center"/>
    </xf>
    <xf numFmtId="177" fontId="0" fillId="4" borderId="35" xfId="0" applyNumberFormat="1" applyFont="1" applyFill="1" applyBorder="1" applyAlignment="1">
      <alignment horizontal="center" vertical="center"/>
    </xf>
    <xf numFmtId="177" fontId="6" fillId="11" borderId="31" xfId="0" applyNumberFormat="1" applyFont="1" applyFill="1" applyBorder="1" applyAlignment="1">
      <alignment horizontal="center" vertical="center" wrapText="1" shrinkToFit="1"/>
    </xf>
    <xf numFmtId="177" fontId="6" fillId="11" borderId="32" xfId="0" applyNumberFormat="1" applyFont="1" applyFill="1" applyBorder="1" applyAlignment="1">
      <alignment horizontal="center" vertical="center" wrapText="1" shrinkToFit="1"/>
    </xf>
    <xf numFmtId="177" fontId="6" fillId="11" borderId="41" xfId="0" applyNumberFormat="1" applyFont="1" applyFill="1" applyBorder="1" applyAlignment="1">
      <alignment horizontal="center" vertical="center" wrapText="1" shrinkToFit="1"/>
    </xf>
    <xf numFmtId="177" fontId="6" fillId="11" borderId="30" xfId="0" applyNumberFormat="1" applyFont="1" applyFill="1" applyBorder="1" applyAlignment="1">
      <alignment horizontal="center" vertical="center" wrapText="1" shrinkToFit="1"/>
    </xf>
    <xf numFmtId="177" fontId="0" fillId="4" borderId="24" xfId="0" applyNumberFormat="1" applyFont="1" applyFill="1" applyBorder="1" applyAlignment="1">
      <alignment horizontal="center" vertical="center"/>
    </xf>
    <xf numFmtId="177" fontId="0" fillId="4" borderId="25" xfId="0" applyNumberFormat="1" applyFont="1" applyFill="1" applyBorder="1" applyAlignment="1">
      <alignment horizontal="center" vertical="center"/>
    </xf>
    <xf numFmtId="177" fontId="0" fillId="4" borderId="32" xfId="0" applyNumberFormat="1" applyFont="1" applyFill="1" applyBorder="1" applyAlignment="1">
      <alignment horizontal="center" vertical="center" wrapText="1"/>
    </xf>
    <xf numFmtId="177" fontId="0" fillId="4" borderId="26" xfId="0" applyNumberFormat="1" applyFont="1" applyFill="1" applyBorder="1" applyAlignment="1">
      <alignment horizontal="center" vertical="center" wrapText="1"/>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vertical="center"/>
    </xf>
    <xf numFmtId="0" fontId="0" fillId="4" borderId="1" xfId="0" applyFill="1" applyBorder="1" applyAlignment="1">
      <alignment horizontal="center" vertical="center" shrinkToFit="1"/>
    </xf>
    <xf numFmtId="177" fontId="0" fillId="4" borderId="8" xfId="0" applyNumberFormat="1" applyFont="1" applyFill="1" applyBorder="1" applyAlignment="1">
      <alignment horizontal="center" vertical="center"/>
    </xf>
    <xf numFmtId="177" fontId="1" fillId="4" borderId="38" xfId="0" applyNumberFormat="1" applyFont="1" applyFill="1" applyBorder="1" applyAlignment="1">
      <alignment horizontal="center" vertical="center"/>
    </xf>
    <xf numFmtId="0" fontId="0" fillId="4" borderId="38" xfId="0" applyFill="1" applyBorder="1" applyAlignment="1">
      <alignment horizontal="center" vertical="center"/>
    </xf>
    <xf numFmtId="0" fontId="0" fillId="5" borderId="18" xfId="0" applyFill="1" applyBorder="1" applyAlignment="1">
      <alignment horizontal="center" vertical="center" shrinkToFit="1"/>
    </xf>
    <xf numFmtId="0" fontId="0" fillId="5" borderId="19" xfId="0" applyFont="1" applyFill="1" applyBorder="1" applyAlignment="1">
      <alignment horizontal="center" vertical="center" shrinkToFit="1"/>
    </xf>
    <xf numFmtId="0" fontId="0" fillId="5" borderId="20" xfId="0" applyFont="1" applyFill="1" applyBorder="1" applyAlignment="1">
      <alignment horizontal="center" vertical="center" shrinkToFit="1"/>
    </xf>
    <xf numFmtId="0" fontId="0" fillId="6" borderId="19" xfId="0" applyFont="1" applyFill="1" applyBorder="1" applyAlignment="1">
      <alignment horizontal="center" vertical="center" shrinkToFit="1"/>
    </xf>
    <xf numFmtId="0" fontId="0" fillId="6" borderId="20" xfId="0" applyFont="1" applyFill="1" applyBorder="1" applyAlignment="1">
      <alignment horizontal="center" vertical="center" shrinkToFit="1"/>
    </xf>
    <xf numFmtId="0" fontId="8" fillId="4" borderId="8" xfId="0" applyFont="1" applyFill="1" applyBorder="1" applyAlignment="1">
      <alignment horizontal="center" vertical="center" shrinkToFit="1"/>
    </xf>
    <xf numFmtId="0" fontId="8" fillId="4" borderId="13" xfId="0" applyFont="1" applyFill="1" applyBorder="1" applyAlignment="1">
      <alignment horizontal="center" vertical="center" shrinkToFit="1"/>
    </xf>
    <xf numFmtId="0" fontId="8" fillId="4" borderId="12" xfId="0" applyFont="1" applyFill="1" applyBorder="1" applyAlignment="1">
      <alignment horizontal="center" vertical="center" shrinkToFit="1"/>
    </xf>
    <xf numFmtId="177" fontId="0" fillId="4" borderId="10" xfId="0" applyNumberFormat="1" applyFont="1" applyFill="1" applyBorder="1" applyAlignment="1">
      <alignment horizontal="center" vertical="center"/>
    </xf>
    <xf numFmtId="177" fontId="1" fillId="4" borderId="5" xfId="0" applyNumberFormat="1" applyFont="1" applyFill="1" applyBorder="1" applyAlignment="1">
      <alignment horizontal="center" vertical="center"/>
    </xf>
    <xf numFmtId="0" fontId="0" fillId="4" borderId="5" xfId="0" applyFill="1" applyBorder="1" applyAlignment="1">
      <alignment horizontal="center" vertical="center"/>
    </xf>
    <xf numFmtId="177" fontId="1" fillId="4" borderId="3" xfId="0" applyNumberFormat="1" applyFont="1" applyFill="1" applyBorder="1" applyAlignment="1">
      <alignment horizontal="center" vertical="center"/>
    </xf>
    <xf numFmtId="0" fontId="0" fillId="4" borderId="3" xfId="0" applyFill="1" applyBorder="1" applyAlignment="1">
      <alignment horizontal="center" vertical="center"/>
    </xf>
    <xf numFmtId="0" fontId="0" fillId="4" borderId="10" xfId="0" applyFill="1" applyBorder="1" applyAlignment="1">
      <alignment horizontal="center" vertical="center" shrinkToFit="1"/>
    </xf>
    <xf numFmtId="0" fontId="0" fillId="4" borderId="3" xfId="0" applyFill="1" applyBorder="1" applyAlignment="1">
      <alignment horizontal="center" vertical="center" shrinkToFit="1"/>
    </xf>
    <xf numFmtId="0" fontId="0" fillId="4" borderId="2" xfId="0" applyFill="1" applyBorder="1" applyAlignment="1">
      <alignment horizontal="center" vertical="center" shrinkToFit="1"/>
    </xf>
    <xf numFmtId="0" fontId="0" fillId="10" borderId="10" xfId="0" applyFont="1" applyFill="1" applyBorder="1" applyAlignment="1">
      <alignment horizontal="center" vertical="center" shrinkToFit="1"/>
    </xf>
    <xf numFmtId="0" fontId="0" fillId="10" borderId="3" xfId="0" applyFont="1" applyFill="1" applyBorder="1" applyAlignment="1">
      <alignment horizontal="center" vertical="center" shrinkToFit="1"/>
    </xf>
    <xf numFmtId="0" fontId="0" fillId="10" borderId="2" xfId="0" applyFont="1" applyFill="1" applyBorder="1" applyAlignment="1">
      <alignment horizontal="center" vertical="center" shrinkToFit="1"/>
    </xf>
    <xf numFmtId="177" fontId="0" fillId="7" borderId="23" xfId="0" applyNumberFormat="1" applyFont="1" applyFill="1" applyBorder="1" applyAlignment="1">
      <alignment horizontal="center" vertical="center" wrapText="1" shrinkToFit="1"/>
    </xf>
    <xf numFmtId="177" fontId="0" fillId="7" borderId="17" xfId="0" applyNumberFormat="1" applyFont="1" applyFill="1" applyBorder="1" applyAlignment="1">
      <alignment horizontal="center" vertical="center" wrapText="1" shrinkToFit="1"/>
    </xf>
    <xf numFmtId="177" fontId="6" fillId="11" borderId="33" xfId="0" applyNumberFormat="1" applyFont="1" applyFill="1" applyBorder="1" applyAlignment="1">
      <alignment horizontal="center" vertical="center" wrapText="1" shrinkToFit="1"/>
    </xf>
    <xf numFmtId="177" fontId="1" fillId="0" borderId="58" xfId="0" applyNumberFormat="1" applyFont="1" applyFill="1" applyBorder="1" applyAlignment="1">
      <alignment vertical="center"/>
    </xf>
  </cellXfs>
  <cellStyles count="5">
    <cellStyle name="ハイパーリンク" xfId="1" builtinId="8"/>
    <cellStyle name="桁区切り" xfId="2" builtinId="6"/>
    <cellStyle name="標準" xfId="0" builtinId="0"/>
    <cellStyle name="標準 2" xfId="3"/>
    <cellStyle name="標準_報告書" xfId="4"/>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5"/>
  <sheetViews>
    <sheetView zoomScaleNormal="100" zoomScaleSheetLayoutView="100" workbookViewId="0">
      <pane xSplit="1" ySplit="4" topLeftCell="B5" activePane="bottomRight" state="frozen"/>
      <selection activeCell="C14" sqref="C14"/>
      <selection pane="topRight" activeCell="C14" sqref="C14"/>
      <selection pane="bottomLeft" activeCell="C14" sqref="C14"/>
      <selection pane="bottomRight"/>
    </sheetView>
  </sheetViews>
  <sheetFormatPr defaultRowHeight="13.5"/>
  <cols>
    <col min="1" max="4" width="10.625" customWidth="1"/>
    <col min="5" max="5" width="11.375" customWidth="1"/>
  </cols>
  <sheetData>
    <row r="1" spans="1:5" ht="21">
      <c r="A1" s="6" t="s">
        <v>32</v>
      </c>
    </row>
    <row r="3" spans="1:5" ht="15" customHeight="1">
      <c r="A3" s="357" t="s">
        <v>1</v>
      </c>
      <c r="B3" s="359" t="s">
        <v>11</v>
      </c>
      <c r="C3" s="359" t="s">
        <v>12</v>
      </c>
      <c r="D3" s="359" t="s">
        <v>3</v>
      </c>
      <c r="E3" s="355" t="s">
        <v>7</v>
      </c>
    </row>
    <row r="4" spans="1:5" ht="36.75" customHeight="1">
      <c r="A4" s="358"/>
      <c r="B4" s="360"/>
      <c r="C4" s="360"/>
      <c r="D4" s="360"/>
      <c r="E4" s="356"/>
    </row>
    <row r="5" spans="1:5" ht="15.95" customHeight="1">
      <c r="A5" s="7" t="s">
        <v>57</v>
      </c>
      <c r="B5" s="8">
        <f>'就労Ａ型（雇用型）'!K98</f>
        <v>68906.971262401639</v>
      </c>
      <c r="C5" s="8">
        <f>'就労Ａ型（非雇用型）'!K6</f>
        <v>16557.981132075471</v>
      </c>
      <c r="D5" s="8">
        <f>就労B型!K223</f>
        <v>14548.986291826783</v>
      </c>
      <c r="E5" s="13">
        <f>('就労Ａ型（雇用型）'!J98+'就労Ａ型（非雇用型）'!J6+就労B型!J223)/('就労Ａ型（雇用型）'!I98+'就労Ａ型（非雇用型）'!I6+就労B型!I223)</f>
        <v>27977.898135785152</v>
      </c>
    </row>
  </sheetData>
  <mergeCells count="5">
    <mergeCell ref="E3:E4"/>
    <mergeCell ref="A3:A4"/>
    <mergeCell ref="B3:B4"/>
    <mergeCell ref="D3:D4"/>
    <mergeCell ref="C3:C4"/>
  </mergeCells>
  <phoneticPr fontId="2"/>
  <printOptions horizontalCentered="1"/>
  <pageMargins left="0.39370078740157483" right="0.39370078740157483" top="2.3622047244094491" bottom="0.98425196850393704" header="0.51181102362204722" footer="0.51181102362204722"/>
  <pageSetup paperSize="9" scale="12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5"/>
  <sheetViews>
    <sheetView zoomScaleNormal="100" zoomScaleSheetLayoutView="100" workbookViewId="0">
      <pane xSplit="1" ySplit="4" topLeftCell="B5" activePane="bottomRight" state="frozen"/>
      <selection pane="topRight"/>
      <selection pane="bottomLeft"/>
      <selection pane="bottomRight"/>
    </sheetView>
  </sheetViews>
  <sheetFormatPr defaultRowHeight="13.5"/>
  <cols>
    <col min="1" max="4" width="10.625" customWidth="1"/>
    <col min="5" max="5" width="11.375" customWidth="1"/>
  </cols>
  <sheetData>
    <row r="1" spans="1:5" ht="21">
      <c r="A1" s="6" t="s">
        <v>33</v>
      </c>
    </row>
    <row r="3" spans="1:5" ht="15" customHeight="1">
      <c r="A3" s="357" t="s">
        <v>1</v>
      </c>
      <c r="B3" s="359" t="s">
        <v>11</v>
      </c>
      <c r="C3" s="359" t="s">
        <v>12</v>
      </c>
      <c r="D3" s="359" t="s">
        <v>3</v>
      </c>
      <c r="E3" s="355" t="s">
        <v>7</v>
      </c>
    </row>
    <row r="4" spans="1:5" ht="36.75" customHeight="1">
      <c r="A4" s="358"/>
      <c r="B4" s="360"/>
      <c r="C4" s="360"/>
      <c r="D4" s="360"/>
      <c r="E4" s="356"/>
    </row>
    <row r="5" spans="1:5" ht="15.95" customHeight="1">
      <c r="A5" s="7" t="s">
        <v>57</v>
      </c>
      <c r="B5" s="8">
        <f>'就労Ａ型（雇用型）'!N98</f>
        <v>828.45533814917974</v>
      </c>
      <c r="C5" s="8">
        <f>'就労Ａ型（非雇用型）'!N6</f>
        <v>262.04031054045981</v>
      </c>
      <c r="D5" s="8">
        <f>就労B型!N223</f>
        <v>187.32008164585486</v>
      </c>
      <c r="E5" s="13">
        <f>('就労Ａ型（雇用型）'!M98+'就労Ａ型（非雇用型）'!M6+就労B型!M223)/('就労Ａ型（雇用型）'!L98+'就労Ａ型（非雇用型）'!L6+就労B型!L223)</f>
        <v>353.99483305827141</v>
      </c>
    </row>
  </sheetData>
  <mergeCells count="5">
    <mergeCell ref="A3:A4"/>
    <mergeCell ref="B3:B4"/>
    <mergeCell ref="D3:D4"/>
    <mergeCell ref="E3:E4"/>
    <mergeCell ref="C3:C4"/>
  </mergeCells>
  <phoneticPr fontId="2"/>
  <printOptions horizontalCentered="1"/>
  <pageMargins left="0.39370078740157483" right="0.39370078740157483" top="2.3622047244094491" bottom="0.98425196850393704" header="0.51181102362204722" footer="0.51181102362204722"/>
  <pageSetup paperSize="9" scale="12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6"/>
  <sheetViews>
    <sheetView zoomScaleNormal="100" zoomScaleSheetLayoutView="100" workbookViewId="0">
      <pane xSplit="1" ySplit="5" topLeftCell="B6" activePane="bottomRight" state="frozen"/>
      <selection pane="topRight"/>
      <selection pane="bottomLeft"/>
      <selection pane="bottomRight"/>
    </sheetView>
  </sheetViews>
  <sheetFormatPr defaultRowHeight="13.5"/>
  <cols>
    <col min="1" max="10" width="10" customWidth="1"/>
    <col min="11" max="20" width="7.875" customWidth="1"/>
  </cols>
  <sheetData>
    <row r="1" spans="1:10" ht="21">
      <c r="A1" s="364"/>
      <c r="B1" s="364"/>
      <c r="C1" s="364"/>
      <c r="D1" s="364"/>
      <c r="E1" s="364"/>
      <c r="F1" s="364"/>
      <c r="G1" s="364"/>
      <c r="H1" s="364"/>
    </row>
    <row r="3" spans="1:10" ht="26.25" customHeight="1">
      <c r="A3" s="361" t="s">
        <v>0</v>
      </c>
      <c r="B3" s="366" t="s">
        <v>17</v>
      </c>
      <c r="C3" s="366"/>
      <c r="D3" s="366"/>
      <c r="E3" s="366"/>
      <c r="F3" s="366"/>
      <c r="G3" s="366"/>
      <c r="H3" s="366"/>
      <c r="I3" s="368" t="s">
        <v>18</v>
      </c>
      <c r="J3" s="368"/>
    </row>
    <row r="4" spans="1:10" ht="30" customHeight="1">
      <c r="A4" s="362"/>
      <c r="B4" s="366" t="s">
        <v>2</v>
      </c>
      <c r="C4" s="366"/>
      <c r="D4" s="366" t="s">
        <v>3</v>
      </c>
      <c r="E4" s="366"/>
      <c r="F4" s="367" t="s">
        <v>5</v>
      </c>
      <c r="G4" s="367"/>
      <c r="H4" s="367"/>
      <c r="I4" s="369" t="s">
        <v>19</v>
      </c>
      <c r="J4" s="370"/>
    </row>
    <row r="5" spans="1:10" s="9" customFormat="1" ht="38.25" customHeight="1">
      <c r="A5" s="363"/>
      <c r="B5" s="49" t="s">
        <v>4</v>
      </c>
      <c r="C5" s="49" t="s">
        <v>50</v>
      </c>
      <c r="D5" s="49" t="s">
        <v>4</v>
      </c>
      <c r="E5" s="49" t="s">
        <v>50</v>
      </c>
      <c r="F5" s="50" t="s">
        <v>4</v>
      </c>
      <c r="G5" s="50" t="s">
        <v>50</v>
      </c>
      <c r="H5" s="50" t="s">
        <v>6</v>
      </c>
      <c r="I5" s="371"/>
      <c r="J5" s="372"/>
    </row>
    <row r="6" spans="1:10" ht="73.5" customHeight="1">
      <c r="A6" s="7" t="s">
        <v>57</v>
      </c>
      <c r="B6" s="12">
        <v>82</v>
      </c>
      <c r="C6" s="12">
        <v>85</v>
      </c>
      <c r="D6" s="12">
        <v>200</v>
      </c>
      <c r="E6" s="12">
        <v>208</v>
      </c>
      <c r="F6" s="10">
        <f>B6+D6</f>
        <v>282</v>
      </c>
      <c r="G6" s="10">
        <f>C6+E6</f>
        <v>293</v>
      </c>
      <c r="H6" s="11">
        <f>F6/G6</f>
        <v>0.96245733788395904</v>
      </c>
      <c r="I6" s="365">
        <v>6</v>
      </c>
      <c r="J6" s="365"/>
    </row>
  </sheetData>
  <mergeCells count="9">
    <mergeCell ref="A3:A5"/>
    <mergeCell ref="A1:H1"/>
    <mergeCell ref="I6:J6"/>
    <mergeCell ref="B3:H3"/>
    <mergeCell ref="B4:C4"/>
    <mergeCell ref="D4:E4"/>
    <mergeCell ref="F4:H4"/>
    <mergeCell ref="I3:J3"/>
    <mergeCell ref="I4:J5"/>
  </mergeCells>
  <phoneticPr fontId="2"/>
  <printOptions horizontalCentered="1"/>
  <pageMargins left="0.39370078740157483" right="0.39370078740157483" top="2.3622047244094491" bottom="0.59055118110236227" header="0.51181102362204722" footer="0.51181102362204722"/>
  <pageSetup paperSize="9" scale="12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D759"/>
  <sheetViews>
    <sheetView view="pageBreakPreview" topLeftCell="B1" zoomScaleNormal="100" zoomScaleSheetLayoutView="100" workbookViewId="0">
      <pane xSplit="6" ySplit="4" topLeftCell="H5" activePane="bottomRight" state="frozen"/>
      <selection activeCell="C14" sqref="C14"/>
      <selection pane="topRight" activeCell="C14" sqref="C14"/>
      <selection pane="bottomLeft" activeCell="C14" sqref="C14"/>
      <selection pane="bottomRight" activeCell="B1" sqref="B1"/>
    </sheetView>
  </sheetViews>
  <sheetFormatPr defaultRowHeight="13.5"/>
  <cols>
    <col min="1" max="1" width="4.625" style="5" hidden="1" customWidth="1"/>
    <col min="2" max="2" width="8.375" style="4" customWidth="1"/>
    <col min="3" max="3" width="4.5" style="4" bestFit="1" customWidth="1"/>
    <col min="4" max="5" width="8.375" style="4" customWidth="1"/>
    <col min="6" max="6" width="25.625" style="4" customWidth="1"/>
    <col min="7" max="7" width="38.625" style="2" customWidth="1"/>
    <col min="8" max="8" width="6.75" style="14" customWidth="1"/>
    <col min="9" max="10" width="13.375" style="14" customWidth="1"/>
    <col min="11" max="11" width="13.375" style="3" customWidth="1"/>
    <col min="12" max="12" width="13" style="3" customWidth="1"/>
    <col min="13" max="13" width="12.25" style="3" customWidth="1"/>
    <col min="14" max="14" width="13" style="3" customWidth="1"/>
    <col min="15" max="15" width="7.625" style="1" customWidth="1"/>
    <col min="16" max="16" width="9" style="1"/>
    <col min="17" max="19" width="11.625" style="1" customWidth="1"/>
    <col min="20" max="23" width="11.125" style="1" customWidth="1"/>
    <col min="24" max="24" width="11.625" style="1" customWidth="1"/>
    <col min="25" max="25" width="18.625" style="1" customWidth="1"/>
    <col min="26" max="26" width="11.625" style="1" customWidth="1"/>
    <col min="27" max="27" width="18.625" style="1" customWidth="1"/>
    <col min="28" max="16384" width="9" style="1"/>
  </cols>
  <sheetData>
    <row r="1" spans="1:30" s="4" customFormat="1" ht="13.5" customHeight="1" thickBot="1">
      <c r="A1" s="16"/>
      <c r="G1" s="17"/>
      <c r="H1" s="18"/>
      <c r="I1" s="18"/>
      <c r="J1" s="18"/>
      <c r="K1" s="19"/>
      <c r="L1" s="19"/>
      <c r="M1" s="19"/>
      <c r="N1" s="19"/>
    </row>
    <row r="2" spans="1:30" s="4" customFormat="1" ht="16.5" customHeight="1" thickBot="1">
      <c r="A2" s="387"/>
      <c r="B2" s="390" t="s">
        <v>26</v>
      </c>
      <c r="C2" s="407" t="s">
        <v>27</v>
      </c>
      <c r="D2" s="410" t="s">
        <v>28</v>
      </c>
      <c r="E2" s="410" t="s">
        <v>29</v>
      </c>
      <c r="F2" s="410" t="s">
        <v>30</v>
      </c>
      <c r="G2" s="407" t="s">
        <v>34</v>
      </c>
      <c r="H2" s="399" t="s">
        <v>16</v>
      </c>
      <c r="I2" s="400"/>
      <c r="J2" s="400"/>
      <c r="K2" s="400"/>
      <c r="L2" s="400"/>
      <c r="M2" s="400"/>
      <c r="N2" s="401"/>
      <c r="O2" s="402" t="s">
        <v>38</v>
      </c>
      <c r="P2" s="402" t="s">
        <v>39</v>
      </c>
      <c r="Q2" s="391" t="s">
        <v>40</v>
      </c>
      <c r="R2" s="373" t="s">
        <v>41</v>
      </c>
      <c r="S2" s="375" t="s">
        <v>42</v>
      </c>
      <c r="T2" s="379" t="s">
        <v>43</v>
      </c>
      <c r="U2" s="379" t="s">
        <v>44</v>
      </c>
      <c r="V2" s="381" t="s">
        <v>45</v>
      </c>
      <c r="W2" s="381" t="s">
        <v>51</v>
      </c>
      <c r="X2" s="383" t="s">
        <v>13</v>
      </c>
      <c r="Y2" s="384"/>
      <c r="Z2" s="384"/>
      <c r="AA2" s="384"/>
    </row>
    <row r="3" spans="1:30" s="4" customFormat="1" ht="33.75" customHeight="1">
      <c r="A3" s="388"/>
      <c r="B3" s="390"/>
      <c r="C3" s="408"/>
      <c r="D3" s="411"/>
      <c r="E3" s="411"/>
      <c r="F3" s="411"/>
      <c r="G3" s="408"/>
      <c r="H3" s="21"/>
      <c r="I3" s="394" t="s">
        <v>9</v>
      </c>
      <c r="J3" s="395"/>
      <c r="K3" s="396"/>
      <c r="L3" s="397" t="s">
        <v>8</v>
      </c>
      <c r="M3" s="397"/>
      <c r="N3" s="398"/>
      <c r="O3" s="403"/>
      <c r="P3" s="405"/>
      <c r="Q3" s="392"/>
      <c r="R3" s="374"/>
      <c r="S3" s="376"/>
      <c r="T3" s="380"/>
      <c r="U3" s="380"/>
      <c r="V3" s="382"/>
      <c r="W3" s="382"/>
      <c r="X3" s="377" t="s">
        <v>14</v>
      </c>
      <c r="Y3" s="378"/>
      <c r="Z3" s="385" t="s">
        <v>15</v>
      </c>
      <c r="AA3" s="386"/>
    </row>
    <row r="4" spans="1:30" s="16" customFormat="1" ht="38.25" customHeight="1">
      <c r="A4" s="389"/>
      <c r="B4" s="390"/>
      <c r="C4" s="409"/>
      <c r="D4" s="412"/>
      <c r="E4" s="412"/>
      <c r="F4" s="412"/>
      <c r="G4" s="409"/>
      <c r="H4" s="23" t="s">
        <v>35</v>
      </c>
      <c r="I4" s="24" t="s">
        <v>36</v>
      </c>
      <c r="J4" s="25" t="s">
        <v>46</v>
      </c>
      <c r="K4" s="26" t="s">
        <v>47</v>
      </c>
      <c r="L4" s="27" t="s">
        <v>37</v>
      </c>
      <c r="M4" s="28" t="s">
        <v>48</v>
      </c>
      <c r="N4" s="29" t="s">
        <v>49</v>
      </c>
      <c r="O4" s="404"/>
      <c r="P4" s="406"/>
      <c r="Q4" s="393"/>
      <c r="R4" s="374"/>
      <c r="S4" s="376"/>
      <c r="T4" s="199" t="s">
        <v>24</v>
      </c>
      <c r="U4" s="199" t="s">
        <v>31</v>
      </c>
      <c r="V4" s="66" t="s">
        <v>31</v>
      </c>
      <c r="W4" s="382"/>
      <c r="X4" s="62" t="s">
        <v>52</v>
      </c>
      <c r="Y4" s="63" t="s">
        <v>53</v>
      </c>
      <c r="Z4" s="201" t="s">
        <v>54</v>
      </c>
      <c r="AA4" s="202" t="s">
        <v>55</v>
      </c>
    </row>
    <row r="5" spans="1:30" s="4" customFormat="1" ht="27" customHeight="1">
      <c r="A5" s="15"/>
      <c r="B5" s="34" t="s">
        <v>57</v>
      </c>
      <c r="C5" s="35">
        <v>1</v>
      </c>
      <c r="D5" s="34">
        <v>2</v>
      </c>
      <c r="E5" s="115" t="s">
        <v>282</v>
      </c>
      <c r="F5" s="106" t="s">
        <v>457</v>
      </c>
      <c r="G5" s="95" t="s">
        <v>526</v>
      </c>
      <c r="H5" s="138">
        <v>10</v>
      </c>
      <c r="I5" s="165">
        <v>98</v>
      </c>
      <c r="J5" s="162">
        <v>7395867</v>
      </c>
      <c r="K5" s="163">
        <f>IF(AND(I5&gt;0,J5&gt;0),J5/I5,0)</f>
        <v>75468.030612244896</v>
      </c>
      <c r="L5" s="161">
        <v>9527.5</v>
      </c>
      <c r="M5" s="162">
        <v>7395867</v>
      </c>
      <c r="N5" s="163">
        <f>IF(AND(L5&gt;0,M5&gt;0),M5/L5,0)</f>
        <v>776.26523222251376</v>
      </c>
      <c r="O5" s="143"/>
      <c r="P5" s="144"/>
      <c r="Q5" s="145"/>
      <c r="R5" s="146"/>
      <c r="S5" s="147"/>
      <c r="T5" s="159">
        <v>16723632</v>
      </c>
      <c r="U5" s="159">
        <v>16414434</v>
      </c>
      <c r="V5" s="167">
        <f>T5-U5</f>
        <v>309198</v>
      </c>
      <c r="W5" s="148"/>
      <c r="X5" s="149"/>
      <c r="Y5" s="91"/>
      <c r="Z5" s="88"/>
      <c r="AA5" s="92"/>
      <c r="AC5" s="52">
        <v>1</v>
      </c>
      <c r="AD5" s="52" t="s">
        <v>20</v>
      </c>
    </row>
    <row r="6" spans="1:30" s="4" customFormat="1" ht="27" customHeight="1">
      <c r="A6" s="15"/>
      <c r="B6" s="34" t="s">
        <v>57</v>
      </c>
      <c r="C6" s="35">
        <v>2</v>
      </c>
      <c r="D6" s="34">
        <v>5</v>
      </c>
      <c r="E6" s="115" t="s">
        <v>89</v>
      </c>
      <c r="F6" s="104" t="s">
        <v>88</v>
      </c>
      <c r="G6" s="95" t="s">
        <v>519</v>
      </c>
      <c r="H6" s="138">
        <v>20</v>
      </c>
      <c r="I6" s="165">
        <v>228</v>
      </c>
      <c r="J6" s="162">
        <v>15594239</v>
      </c>
      <c r="K6" s="163">
        <f t="shared" ref="K6:K60" si="0">IF(AND(I6&gt;0,J6&gt;0),J6/I6,0)</f>
        <v>68395.785087719298</v>
      </c>
      <c r="L6" s="161">
        <v>20078</v>
      </c>
      <c r="M6" s="162">
        <v>15594239</v>
      </c>
      <c r="N6" s="163">
        <f>IF(AND(L6&gt;0,M6&gt;0),M6/L6,0)</f>
        <v>776.68288674170731</v>
      </c>
      <c r="O6" s="143"/>
      <c r="P6" s="144"/>
      <c r="Q6" s="145"/>
      <c r="R6" s="146"/>
      <c r="S6" s="147"/>
      <c r="T6" s="159">
        <v>31385086</v>
      </c>
      <c r="U6" s="159">
        <v>22163418</v>
      </c>
      <c r="V6" s="167">
        <f t="shared" ref="V6:V60" si="1">T6-U6</f>
        <v>9221668</v>
      </c>
      <c r="W6" s="148"/>
      <c r="X6" s="149"/>
      <c r="Y6" s="91"/>
      <c r="Z6" s="88"/>
      <c r="AA6" s="92"/>
      <c r="AC6" s="52">
        <v>2</v>
      </c>
      <c r="AD6" s="53" t="s">
        <v>21</v>
      </c>
    </row>
    <row r="7" spans="1:30" s="4" customFormat="1" ht="27" customHeight="1">
      <c r="A7" s="15"/>
      <c r="B7" s="34" t="s">
        <v>57</v>
      </c>
      <c r="C7" s="35">
        <v>3</v>
      </c>
      <c r="D7" s="34">
        <v>2</v>
      </c>
      <c r="E7" s="115" t="s">
        <v>484</v>
      </c>
      <c r="F7" s="104" t="s">
        <v>406</v>
      </c>
      <c r="G7" s="95" t="s">
        <v>587</v>
      </c>
      <c r="H7" s="138">
        <v>30</v>
      </c>
      <c r="I7" s="139">
        <v>302</v>
      </c>
      <c r="J7" s="140">
        <v>43014706</v>
      </c>
      <c r="K7" s="141">
        <f>IF(AND(I7&gt;0,J7&gt;0),J7/I7,0)</f>
        <v>142432.80132450332</v>
      </c>
      <c r="L7" s="142">
        <v>45705</v>
      </c>
      <c r="M7" s="140">
        <v>43014706</v>
      </c>
      <c r="N7" s="141">
        <f>IF(AND(L7&gt;0,M7&gt;0),M7/L7,0)</f>
        <v>941.13786237829561</v>
      </c>
      <c r="O7" s="143"/>
      <c r="P7" s="144"/>
      <c r="Q7" s="145"/>
      <c r="R7" s="146"/>
      <c r="S7" s="147"/>
      <c r="T7" s="159">
        <v>828309207</v>
      </c>
      <c r="U7" s="159">
        <v>861108591</v>
      </c>
      <c r="V7" s="167">
        <f>T7-U7</f>
        <v>-32799384</v>
      </c>
      <c r="W7" s="148"/>
      <c r="X7" s="149"/>
      <c r="Y7" s="91"/>
      <c r="Z7" s="88"/>
      <c r="AA7" s="92"/>
      <c r="AC7" s="52">
        <v>3</v>
      </c>
      <c r="AD7" s="53" t="s">
        <v>22</v>
      </c>
    </row>
    <row r="8" spans="1:30" s="4" customFormat="1" ht="27" customHeight="1">
      <c r="A8" s="15"/>
      <c r="B8" s="34" t="s">
        <v>57</v>
      </c>
      <c r="C8" s="35">
        <v>4</v>
      </c>
      <c r="D8" s="94">
        <v>5</v>
      </c>
      <c r="E8" s="114" t="s">
        <v>471</v>
      </c>
      <c r="F8" s="104" t="s">
        <v>472</v>
      </c>
      <c r="G8" s="95" t="s">
        <v>590</v>
      </c>
      <c r="H8" s="138">
        <v>10</v>
      </c>
      <c r="I8" s="165">
        <v>72</v>
      </c>
      <c r="J8" s="162">
        <v>4016947</v>
      </c>
      <c r="K8" s="163">
        <f>IF(AND(I8&gt;0,J8&gt;0),J8/I8,0)</f>
        <v>55790.930555555555</v>
      </c>
      <c r="L8" s="161">
        <v>5168</v>
      </c>
      <c r="M8" s="162">
        <v>4016947</v>
      </c>
      <c r="N8" s="163">
        <f>IF(AND(L8&gt;0,M8&gt;0),M8/L8,0)</f>
        <v>777.27302631578948</v>
      </c>
      <c r="O8" s="143"/>
      <c r="P8" s="144"/>
      <c r="Q8" s="145"/>
      <c r="R8" s="146"/>
      <c r="S8" s="147"/>
      <c r="T8" s="159">
        <v>4361597</v>
      </c>
      <c r="U8" s="159">
        <v>4326987</v>
      </c>
      <c r="V8" s="167">
        <f>T8-U8</f>
        <v>34610</v>
      </c>
      <c r="W8" s="148"/>
      <c r="X8" s="149"/>
      <c r="Y8" s="91"/>
      <c r="Z8" s="88"/>
      <c r="AA8" s="92"/>
      <c r="AC8" s="52">
        <v>4</v>
      </c>
      <c r="AD8" s="53" t="s">
        <v>56</v>
      </c>
    </row>
    <row r="9" spans="1:30" s="4" customFormat="1" ht="27" customHeight="1">
      <c r="A9" s="15"/>
      <c r="B9" s="34" t="s">
        <v>57</v>
      </c>
      <c r="C9" s="35">
        <v>5</v>
      </c>
      <c r="D9" s="34">
        <v>5</v>
      </c>
      <c r="E9" s="114" t="s">
        <v>100</v>
      </c>
      <c r="F9" s="104" t="s">
        <v>459</v>
      </c>
      <c r="G9" s="95" t="s">
        <v>521</v>
      </c>
      <c r="H9" s="138">
        <v>20</v>
      </c>
      <c r="I9" s="165">
        <v>320</v>
      </c>
      <c r="J9" s="162">
        <v>19810512</v>
      </c>
      <c r="K9" s="163">
        <f t="shared" si="0"/>
        <v>61907.85</v>
      </c>
      <c r="L9" s="161">
        <v>24578</v>
      </c>
      <c r="M9" s="162">
        <v>19810512</v>
      </c>
      <c r="N9" s="163">
        <f t="shared" ref="N9" si="2">IF(AND(L9&gt;0,M9&gt;0),M9/L9,0)</f>
        <v>806.02620229473519</v>
      </c>
      <c r="O9" s="143"/>
      <c r="P9" s="144"/>
      <c r="Q9" s="145"/>
      <c r="R9" s="146"/>
      <c r="S9" s="147"/>
      <c r="T9" s="159">
        <v>51177476</v>
      </c>
      <c r="U9" s="159">
        <v>30119590</v>
      </c>
      <c r="V9" s="167">
        <f t="shared" si="1"/>
        <v>21057886</v>
      </c>
      <c r="W9" s="148"/>
      <c r="X9" s="149"/>
      <c r="Y9" s="91"/>
      <c r="Z9" s="88"/>
      <c r="AA9" s="92"/>
      <c r="AC9" s="52">
        <v>5</v>
      </c>
      <c r="AD9" s="53" t="s">
        <v>25</v>
      </c>
    </row>
    <row r="10" spans="1:30" s="4" customFormat="1" ht="27" customHeight="1">
      <c r="A10" s="15"/>
      <c r="B10" s="34" t="s">
        <v>57</v>
      </c>
      <c r="C10" s="35">
        <v>6</v>
      </c>
      <c r="D10" s="87">
        <v>4</v>
      </c>
      <c r="E10" s="115" t="s">
        <v>342</v>
      </c>
      <c r="F10" s="104" t="s">
        <v>310</v>
      </c>
      <c r="G10" s="95" t="s">
        <v>566</v>
      </c>
      <c r="H10" s="138">
        <v>20</v>
      </c>
      <c r="I10" s="165">
        <v>257</v>
      </c>
      <c r="J10" s="162">
        <v>15176993</v>
      </c>
      <c r="K10" s="163">
        <f t="shared" ref="K10" si="3">IF(AND(I10&gt;0,J10&gt;0),J10/I10,0)</f>
        <v>59054.447470817118</v>
      </c>
      <c r="L10" s="161">
        <v>19168</v>
      </c>
      <c r="M10" s="162">
        <v>15176993</v>
      </c>
      <c r="N10" s="163">
        <f>IF(AND(L10&gt;0,M10&gt;0),M10/L10,0)</f>
        <v>791.7880321368948</v>
      </c>
      <c r="O10" s="143"/>
      <c r="P10" s="144"/>
      <c r="Q10" s="145"/>
      <c r="R10" s="203"/>
      <c r="S10" s="147"/>
      <c r="T10" s="204">
        <v>6739945</v>
      </c>
      <c r="U10" s="159">
        <v>0</v>
      </c>
      <c r="V10" s="159">
        <f t="shared" ref="V10" si="4">T10-U10</f>
        <v>6739945</v>
      </c>
      <c r="W10" s="151"/>
      <c r="X10" s="44"/>
      <c r="Y10" s="91"/>
      <c r="Z10" s="88"/>
      <c r="AA10" s="92"/>
      <c r="AC10" s="52">
        <v>6</v>
      </c>
      <c r="AD10" s="54" t="s">
        <v>23</v>
      </c>
    </row>
    <row r="11" spans="1:30" s="4" customFormat="1" ht="27" customHeight="1">
      <c r="A11" s="15"/>
      <c r="B11" s="34" t="s">
        <v>57</v>
      </c>
      <c r="C11" s="35">
        <v>7</v>
      </c>
      <c r="D11" s="34">
        <v>5</v>
      </c>
      <c r="E11" s="121" t="s">
        <v>168</v>
      </c>
      <c r="F11" s="104" t="s">
        <v>455</v>
      </c>
      <c r="G11" s="95" t="s">
        <v>538</v>
      </c>
      <c r="H11" s="138">
        <v>20</v>
      </c>
      <c r="I11" s="165">
        <v>178</v>
      </c>
      <c r="J11" s="162">
        <v>11311636</v>
      </c>
      <c r="K11" s="163">
        <f>IF(AND(I11&gt;0,J11&gt;0),J11/I11,0)</f>
        <v>63548.516853932582</v>
      </c>
      <c r="L11" s="161">
        <v>14556</v>
      </c>
      <c r="M11" s="162">
        <v>11311636</v>
      </c>
      <c r="N11" s="163">
        <f>IF(AND(L11&gt;0,M11&gt;0),M11/L11,0)</f>
        <v>777.11156911239357</v>
      </c>
      <c r="O11" s="143"/>
      <c r="P11" s="144"/>
      <c r="Q11" s="145"/>
      <c r="R11" s="146"/>
      <c r="S11" s="147"/>
      <c r="T11" s="159">
        <v>38822169</v>
      </c>
      <c r="U11" s="159">
        <v>11311636</v>
      </c>
      <c r="V11" s="167">
        <f>T11-U11</f>
        <v>27510533</v>
      </c>
      <c r="W11" s="148"/>
      <c r="X11" s="149"/>
      <c r="Y11" s="91"/>
      <c r="Z11" s="88"/>
      <c r="AA11" s="92"/>
    </row>
    <row r="12" spans="1:30" s="4" customFormat="1" ht="27" customHeight="1">
      <c r="A12" s="15"/>
      <c r="B12" s="34" t="s">
        <v>57</v>
      </c>
      <c r="C12" s="35">
        <v>8</v>
      </c>
      <c r="D12" s="34">
        <v>4</v>
      </c>
      <c r="E12" s="114" t="s">
        <v>171</v>
      </c>
      <c r="F12" s="104" t="s">
        <v>172</v>
      </c>
      <c r="G12" s="95" t="s">
        <v>540</v>
      </c>
      <c r="H12" s="138">
        <v>10</v>
      </c>
      <c r="I12" s="165">
        <v>141</v>
      </c>
      <c r="J12" s="162">
        <v>8392957</v>
      </c>
      <c r="K12" s="163">
        <f>IF(AND(I12&gt;0,J12&gt;0),J12/I12,0)</f>
        <v>59524.517730496453</v>
      </c>
      <c r="L12" s="161">
        <v>10283</v>
      </c>
      <c r="M12" s="162">
        <v>8392957</v>
      </c>
      <c r="N12" s="163">
        <f>IF(AND(L12&gt;0,M12&gt;0),M12/L12,0)</f>
        <v>816.19731595837789</v>
      </c>
      <c r="O12" s="143"/>
      <c r="P12" s="144"/>
      <c r="Q12" s="145"/>
      <c r="R12" s="146"/>
      <c r="S12" s="147"/>
      <c r="T12" s="159">
        <v>2514602</v>
      </c>
      <c r="U12" s="159">
        <v>5905864</v>
      </c>
      <c r="V12" s="167">
        <f>T12-U12</f>
        <v>-3391262</v>
      </c>
      <c r="W12" s="148"/>
      <c r="X12" s="149"/>
      <c r="Y12" s="91"/>
      <c r="Z12" s="88"/>
      <c r="AA12" s="92"/>
    </row>
    <row r="13" spans="1:30" s="4" customFormat="1" ht="27" customHeight="1">
      <c r="A13" s="15"/>
      <c r="B13" s="34" t="s">
        <v>57</v>
      </c>
      <c r="C13" s="35">
        <v>9</v>
      </c>
      <c r="D13" s="94">
        <v>4</v>
      </c>
      <c r="E13" s="117" t="s">
        <v>373</v>
      </c>
      <c r="F13" s="104" t="s">
        <v>372</v>
      </c>
      <c r="G13" s="95" t="s">
        <v>576</v>
      </c>
      <c r="H13" s="138">
        <v>20</v>
      </c>
      <c r="I13" s="161">
        <v>207</v>
      </c>
      <c r="J13" s="205">
        <v>13488835</v>
      </c>
      <c r="K13" s="163">
        <f>IF(AND(I13&gt;0,J13&gt;0),J13/I13,0)</f>
        <v>65163.454106280195</v>
      </c>
      <c r="L13" s="161">
        <v>16840</v>
      </c>
      <c r="M13" s="162">
        <v>13488835</v>
      </c>
      <c r="N13" s="163">
        <f>IF(AND(L13&gt;0,M13&gt;0),M13/L13,0)</f>
        <v>800.99970308788602</v>
      </c>
      <c r="O13" s="143"/>
      <c r="P13" s="144"/>
      <c r="Q13" s="145"/>
      <c r="R13" s="146"/>
      <c r="S13" s="147"/>
      <c r="T13" s="159">
        <v>7141064</v>
      </c>
      <c r="U13" s="159">
        <v>0</v>
      </c>
      <c r="V13" s="167">
        <f>T13-U13</f>
        <v>7141064</v>
      </c>
      <c r="W13" s="148"/>
      <c r="X13" s="149"/>
      <c r="Y13" s="91"/>
      <c r="Z13" s="88"/>
      <c r="AA13" s="92"/>
    </row>
    <row r="14" spans="1:30" s="4" customFormat="1" ht="27" customHeight="1">
      <c r="A14" s="15"/>
      <c r="B14" s="34" t="s">
        <v>57</v>
      </c>
      <c r="C14" s="35">
        <v>10</v>
      </c>
      <c r="D14" s="34">
        <v>4</v>
      </c>
      <c r="E14" s="113" t="s">
        <v>77</v>
      </c>
      <c r="F14" s="104" t="s">
        <v>76</v>
      </c>
      <c r="G14" s="95" t="s">
        <v>517</v>
      </c>
      <c r="H14" s="138">
        <v>20</v>
      </c>
      <c r="I14" s="165">
        <v>372</v>
      </c>
      <c r="J14" s="160">
        <v>22753171</v>
      </c>
      <c r="K14" s="163">
        <f t="shared" si="0"/>
        <v>61164.43817204301</v>
      </c>
      <c r="L14" s="161">
        <v>26798</v>
      </c>
      <c r="M14" s="160">
        <v>22753171</v>
      </c>
      <c r="N14" s="163">
        <f t="shared" ref="N14:N60" si="5">IF(AND(L14&gt;0,M14&gt;0),M14/L14,0)</f>
        <v>849.06228076722141</v>
      </c>
      <c r="O14" s="143"/>
      <c r="P14" s="144"/>
      <c r="Q14" s="145"/>
      <c r="R14" s="146"/>
      <c r="S14" s="147"/>
      <c r="T14" s="159">
        <v>57691056</v>
      </c>
      <c r="U14" s="159">
        <v>0</v>
      </c>
      <c r="V14" s="167">
        <f t="shared" si="1"/>
        <v>57691056</v>
      </c>
      <c r="W14" s="148"/>
      <c r="X14" s="149"/>
      <c r="Y14" s="91"/>
      <c r="Z14" s="88"/>
      <c r="AA14" s="92"/>
    </row>
    <row r="15" spans="1:30" s="4" customFormat="1" ht="27" customHeight="1">
      <c r="A15" s="15"/>
      <c r="B15" s="34" t="s">
        <v>57</v>
      </c>
      <c r="C15" s="35">
        <v>11</v>
      </c>
      <c r="D15" s="94">
        <v>4</v>
      </c>
      <c r="E15" s="115" t="s">
        <v>351</v>
      </c>
      <c r="F15" s="104" t="s">
        <v>350</v>
      </c>
      <c r="G15" s="95" t="s">
        <v>571</v>
      </c>
      <c r="H15" s="138">
        <v>10</v>
      </c>
      <c r="I15" s="165">
        <v>121</v>
      </c>
      <c r="J15" s="162">
        <v>8706787</v>
      </c>
      <c r="K15" s="163">
        <f>IF(AND(I15&gt;0,J15&gt;0),J15/I15,0)</f>
        <v>71956.917355371901</v>
      </c>
      <c r="L15" s="161">
        <v>11226</v>
      </c>
      <c r="M15" s="162">
        <v>8706787</v>
      </c>
      <c r="N15" s="163">
        <f>IF(AND(L15&gt;0,M15&gt;0),M15/L15,0)</f>
        <v>775.59121681810086</v>
      </c>
      <c r="O15" s="143"/>
      <c r="P15" s="144"/>
      <c r="Q15" s="145"/>
      <c r="R15" s="146"/>
      <c r="S15" s="147"/>
      <c r="T15" s="159">
        <v>9641684</v>
      </c>
      <c r="U15" s="159">
        <v>868925</v>
      </c>
      <c r="V15" s="167">
        <f>T15-U15</f>
        <v>8772759</v>
      </c>
      <c r="W15" s="148"/>
      <c r="X15" s="149"/>
      <c r="Y15" s="91"/>
      <c r="Z15" s="88"/>
      <c r="AA15" s="92"/>
    </row>
    <row r="16" spans="1:30" s="4" customFormat="1" ht="27" customHeight="1">
      <c r="A16" s="15"/>
      <c r="B16" s="34" t="s">
        <v>57</v>
      </c>
      <c r="C16" s="35">
        <v>12</v>
      </c>
      <c r="D16" s="34">
        <v>5</v>
      </c>
      <c r="E16" s="115" t="s">
        <v>132</v>
      </c>
      <c r="F16" s="107" t="s">
        <v>131</v>
      </c>
      <c r="G16" s="96" t="s">
        <v>529</v>
      </c>
      <c r="H16" s="138">
        <v>15</v>
      </c>
      <c r="I16" s="165">
        <v>196</v>
      </c>
      <c r="J16" s="162">
        <v>11394720</v>
      </c>
      <c r="K16" s="163">
        <f>IF(AND(I16&gt;0,J16&gt;0),J16/I16,0)</f>
        <v>58136.326530612248</v>
      </c>
      <c r="L16" s="161">
        <v>13967.76</v>
      </c>
      <c r="M16" s="162">
        <v>11394720</v>
      </c>
      <c r="N16" s="163">
        <f>IF(AND(L16&gt;0,M16&gt;0),M16/L16,0)</f>
        <v>815.78721283870857</v>
      </c>
      <c r="O16" s="143"/>
      <c r="P16" s="144"/>
      <c r="Q16" s="145"/>
      <c r="R16" s="146"/>
      <c r="S16" s="147"/>
      <c r="T16" s="159">
        <v>3294960</v>
      </c>
      <c r="U16" s="159">
        <v>89216</v>
      </c>
      <c r="V16" s="167">
        <f>T16-U16</f>
        <v>3205744</v>
      </c>
      <c r="W16" s="148"/>
      <c r="X16" s="149" t="s">
        <v>60</v>
      </c>
      <c r="Y16" s="91">
        <v>0.11</v>
      </c>
      <c r="Z16" s="88"/>
      <c r="AA16" s="92"/>
    </row>
    <row r="17" spans="1:27" s="4" customFormat="1" ht="27" customHeight="1">
      <c r="A17" s="15"/>
      <c r="B17" s="34" t="s">
        <v>57</v>
      </c>
      <c r="C17" s="35">
        <v>13</v>
      </c>
      <c r="D17" s="94">
        <v>4</v>
      </c>
      <c r="E17" s="115" t="s">
        <v>512</v>
      </c>
      <c r="F17" s="104" t="s">
        <v>511</v>
      </c>
      <c r="G17" s="95" t="s">
        <v>595</v>
      </c>
      <c r="H17" s="138">
        <v>20</v>
      </c>
      <c r="I17" s="139">
        <v>198</v>
      </c>
      <c r="J17" s="140">
        <v>12760812</v>
      </c>
      <c r="K17" s="141">
        <f>IF(AND(I17&gt;0,J17&gt;0),J17/I17,0)</f>
        <v>64448.545454545456</v>
      </c>
      <c r="L17" s="142">
        <v>17014</v>
      </c>
      <c r="M17" s="140">
        <v>12760812</v>
      </c>
      <c r="N17" s="141">
        <f>IF(AND(L17&gt;0,M17&gt;0),M17/L17,0)</f>
        <v>750.01833783942641</v>
      </c>
      <c r="O17" s="143"/>
      <c r="P17" s="144"/>
      <c r="Q17" s="145"/>
      <c r="R17" s="146"/>
      <c r="S17" s="147"/>
      <c r="T17" s="159">
        <v>1635996</v>
      </c>
      <c r="U17" s="159">
        <v>0</v>
      </c>
      <c r="V17" s="167">
        <f>T17-U17</f>
        <v>1635996</v>
      </c>
      <c r="W17" s="148"/>
      <c r="X17" s="149"/>
      <c r="Y17" s="91"/>
      <c r="Z17" s="88"/>
      <c r="AA17" s="92"/>
    </row>
    <row r="18" spans="1:27" s="4" customFormat="1" ht="27" customHeight="1">
      <c r="A18" s="15"/>
      <c r="B18" s="34" t="s">
        <v>57</v>
      </c>
      <c r="C18" s="35">
        <v>14</v>
      </c>
      <c r="D18" s="94">
        <v>4</v>
      </c>
      <c r="E18" s="115" t="s">
        <v>505</v>
      </c>
      <c r="F18" s="104" t="s">
        <v>504</v>
      </c>
      <c r="G18" s="95" t="s">
        <v>588</v>
      </c>
      <c r="H18" s="138">
        <v>20</v>
      </c>
      <c r="I18" s="139">
        <v>482</v>
      </c>
      <c r="J18" s="140">
        <v>22737169</v>
      </c>
      <c r="K18" s="141">
        <f>IF(AND(I18&gt;0,J18&gt;0),J18/I18,0)</f>
        <v>47172.549792531121</v>
      </c>
      <c r="L18" s="142">
        <v>28829.75</v>
      </c>
      <c r="M18" s="140">
        <v>22737169</v>
      </c>
      <c r="N18" s="141">
        <f>IF(AND(L18&gt;0,M18&gt;0),M18/L18,0)</f>
        <v>788.67034920524804</v>
      </c>
      <c r="O18" s="143"/>
      <c r="P18" s="144"/>
      <c r="Q18" s="145"/>
      <c r="R18" s="146"/>
      <c r="S18" s="147"/>
      <c r="T18" s="159">
        <v>8793632</v>
      </c>
      <c r="U18" s="159">
        <v>4139133</v>
      </c>
      <c r="V18" s="167">
        <f>T18-U18</f>
        <v>4654499</v>
      </c>
      <c r="W18" s="148"/>
      <c r="X18" s="149"/>
      <c r="Y18" s="91"/>
      <c r="Z18" s="88"/>
      <c r="AA18" s="92"/>
    </row>
    <row r="19" spans="1:27" s="4" customFormat="1" ht="27" customHeight="1">
      <c r="A19" s="15"/>
      <c r="B19" s="34" t="s">
        <v>57</v>
      </c>
      <c r="C19" s="35">
        <v>15</v>
      </c>
      <c r="D19" s="34">
        <v>5</v>
      </c>
      <c r="E19" s="104" t="s">
        <v>64</v>
      </c>
      <c r="F19" s="104" t="s">
        <v>460</v>
      </c>
      <c r="G19" s="95" t="s">
        <v>515</v>
      </c>
      <c r="H19" s="138">
        <v>20</v>
      </c>
      <c r="I19" s="165">
        <v>312</v>
      </c>
      <c r="J19" s="162">
        <v>20681736</v>
      </c>
      <c r="K19" s="163">
        <f t="shared" si="0"/>
        <v>66287.61538461539</v>
      </c>
      <c r="L19" s="161">
        <v>26503.88</v>
      </c>
      <c r="M19" s="162">
        <f>J19</f>
        <v>20681736</v>
      </c>
      <c r="N19" s="163">
        <f t="shared" si="5"/>
        <v>780.32861603659535</v>
      </c>
      <c r="O19" s="143"/>
      <c r="P19" s="144"/>
      <c r="Q19" s="145"/>
      <c r="R19" s="146"/>
      <c r="S19" s="147"/>
      <c r="T19" s="159">
        <v>64981649</v>
      </c>
      <c r="U19" s="159">
        <f>53789509-J19</f>
        <v>33107773</v>
      </c>
      <c r="V19" s="167">
        <f t="shared" si="1"/>
        <v>31873876</v>
      </c>
      <c r="W19" s="148"/>
      <c r="X19" s="149"/>
      <c r="Y19" s="91"/>
      <c r="Z19" s="88"/>
      <c r="AA19" s="92"/>
    </row>
    <row r="20" spans="1:27" s="4" customFormat="1" ht="27" customHeight="1">
      <c r="A20" s="15"/>
      <c r="B20" s="34" t="s">
        <v>57</v>
      </c>
      <c r="C20" s="35">
        <v>16</v>
      </c>
      <c r="D20" s="34">
        <v>5</v>
      </c>
      <c r="E20" s="116" t="s">
        <v>285</v>
      </c>
      <c r="F20" s="104" t="s">
        <v>122</v>
      </c>
      <c r="G20" s="95" t="s">
        <v>524</v>
      </c>
      <c r="H20" s="138">
        <v>15</v>
      </c>
      <c r="I20" s="165">
        <v>188</v>
      </c>
      <c r="J20" s="162">
        <v>14935500</v>
      </c>
      <c r="K20" s="206">
        <f>IF(AND(I20&gt;0,J20&gt;0),J20/I20,0)</f>
        <v>79444.148936170212</v>
      </c>
      <c r="L20" s="161">
        <v>4500</v>
      </c>
      <c r="M20" s="162">
        <v>14935500</v>
      </c>
      <c r="N20" s="206">
        <f>IF(AND(L20&gt;0,M20&gt;0),M20/L20,0)</f>
        <v>3319</v>
      </c>
      <c r="O20" s="143"/>
      <c r="P20" s="144"/>
      <c r="Q20" s="145"/>
      <c r="R20" s="146"/>
      <c r="S20" s="147"/>
      <c r="T20" s="159">
        <v>46740144</v>
      </c>
      <c r="U20" s="159">
        <v>45001660</v>
      </c>
      <c r="V20" s="167">
        <f>T20-U20</f>
        <v>1738484</v>
      </c>
      <c r="W20" s="148"/>
      <c r="X20" s="149"/>
      <c r="Y20" s="91"/>
      <c r="Z20" s="88"/>
      <c r="AA20" s="92"/>
    </row>
    <row r="21" spans="1:27" s="4" customFormat="1" ht="27" customHeight="1">
      <c r="A21" s="15"/>
      <c r="B21" s="34" t="s">
        <v>57</v>
      </c>
      <c r="C21" s="35">
        <v>17</v>
      </c>
      <c r="D21" s="70">
        <v>4</v>
      </c>
      <c r="E21" s="120" t="s">
        <v>77</v>
      </c>
      <c r="F21" s="108" t="s">
        <v>145</v>
      </c>
      <c r="G21" s="71" t="s">
        <v>533</v>
      </c>
      <c r="H21" s="207">
        <v>16</v>
      </c>
      <c r="I21" s="208">
        <v>206</v>
      </c>
      <c r="J21" s="209">
        <v>12395411</v>
      </c>
      <c r="K21" s="210">
        <f t="shared" ref="K21" si="6">IF(AND(I21&gt;0,J21&gt;0),J21/I21,0)</f>
        <v>60171.898058252424</v>
      </c>
      <c r="L21" s="208">
        <v>15360</v>
      </c>
      <c r="M21" s="209">
        <v>12395411</v>
      </c>
      <c r="N21" s="210">
        <f>IF(AND(L21&gt;0,M21&gt;0),M21/L21,0)</f>
        <v>806.99290364583328</v>
      </c>
      <c r="O21" s="211"/>
      <c r="P21" s="212"/>
      <c r="Q21" s="213"/>
      <c r="R21" s="214"/>
      <c r="S21" s="215"/>
      <c r="T21" s="216">
        <v>37291419</v>
      </c>
      <c r="U21" s="216">
        <v>42485988</v>
      </c>
      <c r="V21" s="217">
        <f t="shared" ref="V21" si="7">T21-U21</f>
        <v>-5194569</v>
      </c>
      <c r="W21" s="218"/>
      <c r="X21" s="219"/>
      <c r="Y21" s="220"/>
      <c r="Z21" s="221"/>
      <c r="AA21" s="222"/>
    </row>
    <row r="22" spans="1:27" s="4" customFormat="1" ht="27" customHeight="1">
      <c r="A22" s="15"/>
      <c r="B22" s="34" t="s">
        <v>57</v>
      </c>
      <c r="C22" s="35">
        <v>18</v>
      </c>
      <c r="D22" s="81">
        <v>4</v>
      </c>
      <c r="E22" s="115" t="s">
        <v>263</v>
      </c>
      <c r="F22" s="104" t="s">
        <v>262</v>
      </c>
      <c r="G22" s="95" t="s">
        <v>556</v>
      </c>
      <c r="H22" s="138">
        <v>40</v>
      </c>
      <c r="I22" s="165">
        <v>422</v>
      </c>
      <c r="J22" s="162">
        <v>26109315</v>
      </c>
      <c r="K22" s="163">
        <f>IF(AND(I22&gt;0,J22&gt;0),J22/I22,0)</f>
        <v>61870.41469194313</v>
      </c>
      <c r="L22" s="161">
        <v>32722</v>
      </c>
      <c r="M22" s="162">
        <v>26109315</v>
      </c>
      <c r="N22" s="163">
        <f t="shared" ref="N22" si="8">IF(AND(L22&gt;0,M22&gt;0),M22/L22,0)</f>
        <v>797.91317767862597</v>
      </c>
      <c r="O22" s="143"/>
      <c r="P22" s="144"/>
      <c r="Q22" s="145"/>
      <c r="R22" s="146"/>
      <c r="S22" s="147"/>
      <c r="T22" s="159">
        <v>5517567</v>
      </c>
      <c r="U22" s="159">
        <v>6362874</v>
      </c>
      <c r="V22" s="167">
        <f>T22-U22</f>
        <v>-845307</v>
      </c>
      <c r="W22" s="148"/>
      <c r="X22" s="149"/>
      <c r="Y22" s="91"/>
      <c r="Z22" s="88"/>
      <c r="AA22" s="92"/>
    </row>
    <row r="23" spans="1:27" s="4" customFormat="1" ht="27" customHeight="1">
      <c r="A23" s="15"/>
      <c r="B23" s="94" t="s">
        <v>57</v>
      </c>
      <c r="C23" s="35">
        <v>19</v>
      </c>
      <c r="D23" s="94">
        <v>4</v>
      </c>
      <c r="E23" s="179" t="s">
        <v>625</v>
      </c>
      <c r="F23" s="104" t="s">
        <v>624</v>
      </c>
      <c r="G23" s="95" t="s">
        <v>623</v>
      </c>
      <c r="H23" s="138">
        <v>15</v>
      </c>
      <c r="I23" s="165"/>
      <c r="J23" s="162"/>
      <c r="K23" s="163">
        <f>IF(AND(I23&gt;0,J23&gt;0),J23/I23,0)</f>
        <v>0</v>
      </c>
      <c r="L23" s="161"/>
      <c r="M23" s="162"/>
      <c r="N23" s="163">
        <f>IF(AND(L23&gt;0,M23&gt;0),M23/L23,0)</f>
        <v>0</v>
      </c>
      <c r="O23" s="143"/>
      <c r="P23" s="144"/>
      <c r="Q23" s="223" t="s">
        <v>503</v>
      </c>
      <c r="R23" s="146"/>
      <c r="S23" s="147"/>
      <c r="T23" s="159"/>
      <c r="U23" s="159"/>
      <c r="V23" s="167">
        <f>T23-U23</f>
        <v>0</v>
      </c>
      <c r="W23" s="148"/>
      <c r="X23" s="149"/>
      <c r="Y23" s="91"/>
      <c r="Z23" s="88"/>
      <c r="AA23" s="92"/>
    </row>
    <row r="24" spans="1:27" s="4" customFormat="1" ht="27" customHeight="1">
      <c r="A24" s="15"/>
      <c r="B24" s="34" t="s">
        <v>57</v>
      </c>
      <c r="C24" s="35">
        <v>20</v>
      </c>
      <c r="D24" s="94">
        <v>4</v>
      </c>
      <c r="E24" s="115" t="s">
        <v>467</v>
      </c>
      <c r="F24" s="104" t="s">
        <v>466</v>
      </c>
      <c r="G24" s="95" t="s">
        <v>592</v>
      </c>
      <c r="H24" s="138">
        <v>10</v>
      </c>
      <c r="I24" s="165">
        <f>8+8+7+7+7+7+7+7+8+9+10+10</f>
        <v>95</v>
      </c>
      <c r="J24" s="162">
        <f>533400+462726+452822+433009+406338+465393+468250+501354+436016+576109+714560+657873</f>
        <v>6107850</v>
      </c>
      <c r="K24" s="163">
        <f>IF(AND(I24&gt;0,J24&gt;0),J24/I24,0)</f>
        <v>64293.15789473684</v>
      </c>
      <c r="L24" s="161">
        <f>700+610+614+607+594+568+533+634+678+729+816+832</f>
        <v>7915</v>
      </c>
      <c r="M24" s="162">
        <f>533400+462726+452822+433009+406338+465393+468250+501354+436016+576109+714560+657873</f>
        <v>6107850</v>
      </c>
      <c r="N24" s="163">
        <f>IF(AND(L24&gt;0,M24&gt;0),M24/L24,0)</f>
        <v>771.68035375868601</v>
      </c>
      <c r="O24" s="143"/>
      <c r="P24" s="144"/>
      <c r="Q24" s="145"/>
      <c r="R24" s="146"/>
      <c r="S24" s="147"/>
      <c r="T24" s="159">
        <v>1639904</v>
      </c>
      <c r="U24" s="159">
        <v>216000</v>
      </c>
      <c r="V24" s="167">
        <f>T24-U24</f>
        <v>1423904</v>
      </c>
      <c r="W24" s="148"/>
      <c r="X24" s="149"/>
      <c r="Y24" s="91"/>
      <c r="Z24" s="88"/>
      <c r="AA24" s="92"/>
    </row>
    <row r="25" spans="1:27" s="4" customFormat="1" ht="27" customHeight="1">
      <c r="A25" s="15"/>
      <c r="B25" s="34" t="s">
        <v>57</v>
      </c>
      <c r="C25" s="35">
        <v>21</v>
      </c>
      <c r="D25" s="94">
        <v>4</v>
      </c>
      <c r="E25" s="168" t="s">
        <v>469</v>
      </c>
      <c r="F25" s="104" t="s">
        <v>470</v>
      </c>
      <c r="G25" s="95" t="s">
        <v>589</v>
      </c>
      <c r="H25" s="138">
        <v>10</v>
      </c>
      <c r="I25" s="139">
        <v>94</v>
      </c>
      <c r="J25" s="140">
        <v>5098122</v>
      </c>
      <c r="K25" s="141">
        <f>IF(AND(I25&gt;0,J25&gt;0),J25/I25,0)</f>
        <v>54235.340425531918</v>
      </c>
      <c r="L25" s="142">
        <v>6576</v>
      </c>
      <c r="M25" s="140">
        <v>5098122</v>
      </c>
      <c r="N25" s="141">
        <f>IF(AND(L25&gt;0,M25&gt;0),M25/L25,0)</f>
        <v>775.26186131386862</v>
      </c>
      <c r="O25" s="143"/>
      <c r="P25" s="144"/>
      <c r="Q25" s="145"/>
      <c r="R25" s="146"/>
      <c r="S25" s="147"/>
      <c r="T25" s="159">
        <v>33133298</v>
      </c>
      <c r="U25" s="159">
        <v>24675477</v>
      </c>
      <c r="V25" s="167">
        <f>T25-U25</f>
        <v>8457821</v>
      </c>
      <c r="W25" s="148"/>
      <c r="X25" s="149"/>
      <c r="Y25" s="91"/>
      <c r="Z25" s="88"/>
      <c r="AA25" s="92"/>
    </row>
    <row r="26" spans="1:27" s="4" customFormat="1" ht="27" customHeight="1">
      <c r="A26" s="15"/>
      <c r="B26" s="34" t="s">
        <v>57</v>
      </c>
      <c r="C26" s="35">
        <v>22</v>
      </c>
      <c r="D26" s="94">
        <v>4</v>
      </c>
      <c r="E26" s="117" t="s">
        <v>349</v>
      </c>
      <c r="F26" s="109" t="s">
        <v>347</v>
      </c>
      <c r="G26" s="95" t="s">
        <v>570</v>
      </c>
      <c r="H26" s="224">
        <v>19</v>
      </c>
      <c r="I26" s="225">
        <v>211</v>
      </c>
      <c r="J26" s="226">
        <v>11306719</v>
      </c>
      <c r="K26" s="163">
        <v>53586.345971563984</v>
      </c>
      <c r="L26" s="225">
        <v>14534.75</v>
      </c>
      <c r="M26" s="226">
        <v>11306719</v>
      </c>
      <c r="N26" s="163">
        <v>777.9094239667005</v>
      </c>
      <c r="O26" s="227"/>
      <c r="P26" s="228"/>
      <c r="Q26" s="229"/>
      <c r="R26" s="230"/>
      <c r="S26" s="231"/>
      <c r="T26" s="159">
        <v>26891896</v>
      </c>
      <c r="U26" s="159">
        <v>13518381</v>
      </c>
      <c r="V26" s="167">
        <v>13373515</v>
      </c>
      <c r="W26" s="148"/>
      <c r="X26" s="232"/>
      <c r="Y26" s="233"/>
      <c r="Z26" s="88"/>
      <c r="AA26" s="58"/>
    </row>
    <row r="27" spans="1:27" s="4" customFormat="1" ht="27" customHeight="1">
      <c r="A27" s="15"/>
      <c r="B27" s="34" t="s">
        <v>57</v>
      </c>
      <c r="C27" s="35">
        <v>23</v>
      </c>
      <c r="D27" s="94">
        <v>4</v>
      </c>
      <c r="E27" s="115" t="s">
        <v>616</v>
      </c>
      <c r="F27" s="104" t="s">
        <v>615</v>
      </c>
      <c r="G27" s="103" t="s">
        <v>614</v>
      </c>
      <c r="H27" s="138">
        <v>20</v>
      </c>
      <c r="I27" s="165"/>
      <c r="J27" s="162"/>
      <c r="K27" s="163">
        <f>IF(AND(I27&gt;0,J27&gt;0),J27/I27,0)</f>
        <v>0</v>
      </c>
      <c r="L27" s="161"/>
      <c r="M27" s="162"/>
      <c r="N27" s="163">
        <f>IF(AND(L27&gt;0,M27&gt;0),M27/L27,0)</f>
        <v>0</v>
      </c>
      <c r="O27" s="143"/>
      <c r="P27" s="144"/>
      <c r="Q27" s="223" t="s">
        <v>502</v>
      </c>
      <c r="R27" s="234"/>
      <c r="S27" s="235"/>
      <c r="T27" s="236"/>
      <c r="U27" s="236"/>
      <c r="V27" s="159">
        <f>T27-U27</f>
        <v>0</v>
      </c>
      <c r="W27" s="151"/>
      <c r="X27" s="44"/>
      <c r="Y27" s="91"/>
      <c r="Z27" s="88"/>
      <c r="AA27" s="92"/>
    </row>
    <row r="28" spans="1:27" s="4" customFormat="1" ht="27" customHeight="1">
      <c r="A28" s="15"/>
      <c r="B28" s="34" t="s">
        <v>57</v>
      </c>
      <c r="C28" s="35">
        <v>24</v>
      </c>
      <c r="D28" s="94">
        <v>4</v>
      </c>
      <c r="E28" s="114" t="s">
        <v>498</v>
      </c>
      <c r="F28" s="104" t="s">
        <v>499</v>
      </c>
      <c r="G28" s="95" t="s">
        <v>591</v>
      </c>
      <c r="H28" s="138">
        <v>13</v>
      </c>
      <c r="I28" s="139">
        <v>43</v>
      </c>
      <c r="J28" s="140">
        <v>1418746</v>
      </c>
      <c r="K28" s="141">
        <f>IF(AND(I28&gt;0,J28&gt;0),J28/I28,0)</f>
        <v>32994.093023255817</v>
      </c>
      <c r="L28" s="142">
        <v>1784</v>
      </c>
      <c r="M28" s="140">
        <v>1418746</v>
      </c>
      <c r="N28" s="141">
        <f>IF(AND(L28&gt;0,M28&gt;0),M28/L28,0)</f>
        <v>795.26121076233187</v>
      </c>
      <c r="O28" s="237" t="s">
        <v>125</v>
      </c>
      <c r="P28" s="144"/>
      <c r="Q28" s="145"/>
      <c r="R28" s="146"/>
      <c r="S28" s="147"/>
      <c r="T28" s="159">
        <v>5115922</v>
      </c>
      <c r="U28" s="159">
        <f>11403032+36238</f>
        <v>11439270</v>
      </c>
      <c r="V28" s="167">
        <f>T28-U28</f>
        <v>-6323348</v>
      </c>
      <c r="W28" s="148"/>
      <c r="X28" s="149"/>
      <c r="Y28" s="91"/>
      <c r="Z28" s="88"/>
      <c r="AA28" s="92"/>
    </row>
    <row r="29" spans="1:27" s="4" customFormat="1" ht="27" customHeight="1">
      <c r="A29" s="15"/>
      <c r="B29" s="34" t="s">
        <v>57</v>
      </c>
      <c r="C29" s="35">
        <v>25</v>
      </c>
      <c r="D29" s="81">
        <v>2</v>
      </c>
      <c r="E29" s="118" t="s">
        <v>259</v>
      </c>
      <c r="F29" s="104" t="s">
        <v>258</v>
      </c>
      <c r="G29" s="95" t="s">
        <v>555</v>
      </c>
      <c r="H29" s="138">
        <v>10</v>
      </c>
      <c r="I29" s="165">
        <v>39</v>
      </c>
      <c r="J29" s="162">
        <v>2383035</v>
      </c>
      <c r="K29" s="163">
        <f t="shared" ref="K29" si="9">IF(AND(I29&gt;0,J29&gt;0),J29/I29,0)</f>
        <v>61103.461538461539</v>
      </c>
      <c r="L29" s="161">
        <v>3038</v>
      </c>
      <c r="M29" s="162">
        <v>2383035</v>
      </c>
      <c r="N29" s="163">
        <f>IF(AND(L29&gt;0,M29&gt;0),M29/L29,0)</f>
        <v>784.40915075707699</v>
      </c>
      <c r="O29" s="237" t="s">
        <v>125</v>
      </c>
      <c r="P29" s="144"/>
      <c r="Q29" s="145"/>
      <c r="R29" s="146"/>
      <c r="S29" s="147"/>
      <c r="T29" s="159">
        <v>3437486</v>
      </c>
      <c r="U29" s="159">
        <v>3437486</v>
      </c>
      <c r="V29" s="167">
        <f t="shared" ref="V29" si="10">T29-U29</f>
        <v>0</v>
      </c>
      <c r="W29" s="148"/>
      <c r="X29" s="149"/>
      <c r="Y29" s="91">
        <v>0</v>
      </c>
      <c r="Z29" s="88"/>
      <c r="AA29" s="92">
        <v>0</v>
      </c>
    </row>
    <row r="30" spans="1:27" s="4" customFormat="1" ht="27" customHeight="1">
      <c r="A30" s="15"/>
      <c r="B30" s="34" t="s">
        <v>57</v>
      </c>
      <c r="C30" s="35">
        <v>26</v>
      </c>
      <c r="D30" s="34">
        <v>2</v>
      </c>
      <c r="E30" s="115" t="s">
        <v>175</v>
      </c>
      <c r="F30" s="104" t="s">
        <v>454</v>
      </c>
      <c r="G30" s="95" t="s">
        <v>543</v>
      </c>
      <c r="H30" s="138">
        <v>10</v>
      </c>
      <c r="I30" s="165">
        <v>53</v>
      </c>
      <c r="J30" s="162">
        <v>2850478</v>
      </c>
      <c r="K30" s="163">
        <f>IF(AND(I30&gt;0,J30&gt;0),J30/I30,0)</f>
        <v>53782.603773584902</v>
      </c>
      <c r="L30" s="161">
        <v>3707</v>
      </c>
      <c r="M30" s="162">
        <v>2850478</v>
      </c>
      <c r="N30" s="163">
        <f>IF(AND(L30&gt;0,M30&gt;0),M30/L30,0)</f>
        <v>768.94469921769621</v>
      </c>
      <c r="O30" s="143"/>
      <c r="P30" s="144"/>
      <c r="Q30" s="145"/>
      <c r="R30" s="146"/>
      <c r="S30" s="147"/>
      <c r="T30" s="159">
        <v>3939740</v>
      </c>
      <c r="U30" s="159">
        <v>143703</v>
      </c>
      <c r="V30" s="167">
        <f>T30-U30</f>
        <v>3796037</v>
      </c>
      <c r="W30" s="148"/>
      <c r="X30" s="149"/>
      <c r="Y30" s="91"/>
      <c r="Z30" s="88"/>
      <c r="AA30" s="92"/>
    </row>
    <row r="31" spans="1:27" s="4" customFormat="1" ht="27" customHeight="1">
      <c r="A31" s="15"/>
      <c r="B31" s="34" t="s">
        <v>57</v>
      </c>
      <c r="C31" s="35">
        <v>27</v>
      </c>
      <c r="D31" s="34">
        <v>2</v>
      </c>
      <c r="E31" s="115" t="s">
        <v>148</v>
      </c>
      <c r="F31" s="104" t="s">
        <v>147</v>
      </c>
      <c r="G31" s="95" t="s">
        <v>535</v>
      </c>
      <c r="H31" s="138">
        <v>30</v>
      </c>
      <c r="I31" s="165">
        <v>180</v>
      </c>
      <c r="J31" s="162">
        <v>11510265</v>
      </c>
      <c r="K31" s="163">
        <v>63945.916666666664</v>
      </c>
      <c r="L31" s="161">
        <f>4221.5+2490.5+7505.5</f>
        <v>14217.5</v>
      </c>
      <c r="M31" s="162">
        <v>11510265</v>
      </c>
      <c r="N31" s="163">
        <f>IF(AND(L31&gt;0,M31&gt;0),M31/L31,0)</f>
        <v>809.58431510462458</v>
      </c>
      <c r="O31" s="143"/>
      <c r="P31" s="144"/>
      <c r="Q31" s="145"/>
      <c r="R31" s="146"/>
      <c r="S31" s="147"/>
      <c r="T31" s="159">
        <v>26993983</v>
      </c>
      <c r="U31" s="159">
        <v>26990965</v>
      </c>
      <c r="V31" s="167">
        <f>T31-U31</f>
        <v>3018</v>
      </c>
      <c r="W31" s="148"/>
      <c r="X31" s="149"/>
      <c r="Y31" s="91"/>
      <c r="Z31" s="88"/>
      <c r="AA31" s="92"/>
    </row>
    <row r="32" spans="1:27" s="4" customFormat="1" ht="27" customHeight="1">
      <c r="A32" s="15"/>
      <c r="B32" s="34" t="s">
        <v>57</v>
      </c>
      <c r="C32" s="35">
        <v>28</v>
      </c>
      <c r="D32" s="87">
        <v>2</v>
      </c>
      <c r="E32" s="121" t="s">
        <v>307</v>
      </c>
      <c r="F32" s="104" t="s">
        <v>318</v>
      </c>
      <c r="G32" s="95" t="s">
        <v>564</v>
      </c>
      <c r="H32" s="138">
        <v>19</v>
      </c>
      <c r="I32" s="165">
        <f>8*12</f>
        <v>96</v>
      </c>
      <c r="J32" s="162">
        <v>1968348</v>
      </c>
      <c r="K32" s="163">
        <f>IF(AND(I32&gt;0,J32&gt;0),J32/I32,0)</f>
        <v>20503.625</v>
      </c>
      <c r="L32" s="161">
        <v>12110</v>
      </c>
      <c r="M32" s="162">
        <v>1968348</v>
      </c>
      <c r="N32" s="163">
        <f t="shared" ref="N32" si="11">IF(AND(L32&gt;0,M32&gt;0),M32/L32,0)</f>
        <v>162.53905862923204</v>
      </c>
      <c r="O32" s="143"/>
      <c r="P32" s="144"/>
      <c r="Q32" s="145"/>
      <c r="R32" s="146"/>
      <c r="S32" s="147"/>
      <c r="T32" s="159">
        <v>11274264</v>
      </c>
      <c r="U32" s="159">
        <v>9305916</v>
      </c>
      <c r="V32" s="167">
        <f>T32-U32</f>
        <v>1968348</v>
      </c>
      <c r="W32" s="148"/>
      <c r="X32" s="149"/>
      <c r="Y32" s="91"/>
      <c r="Z32" s="88"/>
      <c r="AA32" s="92"/>
    </row>
    <row r="33" spans="1:27" s="4" customFormat="1" ht="27" customHeight="1">
      <c r="A33" s="15"/>
      <c r="B33" s="34" t="s">
        <v>57</v>
      </c>
      <c r="C33" s="35">
        <v>29</v>
      </c>
      <c r="D33" s="34">
        <v>2</v>
      </c>
      <c r="E33" s="116" t="s">
        <v>179</v>
      </c>
      <c r="F33" s="104" t="s">
        <v>426</v>
      </c>
      <c r="G33" s="95" t="s">
        <v>544</v>
      </c>
      <c r="H33" s="138">
        <v>14</v>
      </c>
      <c r="I33" s="165">
        <v>120</v>
      </c>
      <c r="J33" s="162">
        <v>9926469</v>
      </c>
      <c r="K33" s="163">
        <f>IF(AND(I33&gt;0,J33&gt;0),J33/I33,0)</f>
        <v>82720.574999999997</v>
      </c>
      <c r="L33" s="161">
        <v>12285</v>
      </c>
      <c r="M33" s="162">
        <v>9926469</v>
      </c>
      <c r="N33" s="163">
        <f>IF(AND(L33&gt;0,M33&gt;0),M33/L33,0)</f>
        <v>808.01538461538462</v>
      </c>
      <c r="O33" s="143"/>
      <c r="P33" s="144"/>
      <c r="Q33" s="145"/>
      <c r="R33" s="146"/>
      <c r="S33" s="147"/>
      <c r="T33" s="159">
        <v>10959832</v>
      </c>
      <c r="U33" s="159">
        <v>15522881</v>
      </c>
      <c r="V33" s="167">
        <f>T33-U33</f>
        <v>-4563049</v>
      </c>
      <c r="W33" s="148"/>
      <c r="X33" s="149"/>
      <c r="Y33" s="91"/>
      <c r="Z33" s="88"/>
      <c r="AA33" s="92"/>
    </row>
    <row r="34" spans="1:27" s="4" customFormat="1" ht="27" customHeight="1">
      <c r="A34" s="15"/>
      <c r="B34" s="34" t="s">
        <v>57</v>
      </c>
      <c r="C34" s="35">
        <v>30</v>
      </c>
      <c r="D34" s="67">
        <v>4</v>
      </c>
      <c r="E34" s="112" t="s">
        <v>71</v>
      </c>
      <c r="F34" s="104" t="s">
        <v>70</v>
      </c>
      <c r="G34" s="89" t="s">
        <v>516</v>
      </c>
      <c r="H34" s="138">
        <v>40</v>
      </c>
      <c r="I34" s="165">
        <v>770</v>
      </c>
      <c r="J34" s="162">
        <v>54803886</v>
      </c>
      <c r="K34" s="163">
        <f t="shared" si="0"/>
        <v>71173.877922077925</v>
      </c>
      <c r="L34" s="161">
        <v>67760</v>
      </c>
      <c r="M34" s="162">
        <v>54803886</v>
      </c>
      <c r="N34" s="163">
        <f t="shared" si="5"/>
        <v>808.79406729634002</v>
      </c>
      <c r="O34" s="143"/>
      <c r="P34" s="144"/>
      <c r="Q34" s="145"/>
      <c r="R34" s="146"/>
      <c r="S34" s="147"/>
      <c r="T34" s="159">
        <v>50441161</v>
      </c>
      <c r="U34" s="159">
        <v>26856538</v>
      </c>
      <c r="V34" s="167">
        <f t="shared" si="1"/>
        <v>23584623</v>
      </c>
      <c r="W34" s="148"/>
      <c r="X34" s="149"/>
      <c r="Y34" s="91"/>
      <c r="Z34" s="88"/>
      <c r="AA34" s="92"/>
    </row>
    <row r="35" spans="1:27" s="4" customFormat="1" ht="27" customHeight="1">
      <c r="A35" s="15"/>
      <c r="B35" s="34" t="s">
        <v>57</v>
      </c>
      <c r="C35" s="35">
        <v>31</v>
      </c>
      <c r="D35" s="94">
        <v>2</v>
      </c>
      <c r="E35" s="117" t="s">
        <v>379</v>
      </c>
      <c r="F35" s="104" t="s">
        <v>404</v>
      </c>
      <c r="G35" s="95" t="s">
        <v>577</v>
      </c>
      <c r="H35" s="138">
        <v>20</v>
      </c>
      <c r="I35" s="165">
        <v>129</v>
      </c>
      <c r="J35" s="162">
        <v>7532363</v>
      </c>
      <c r="K35" s="163">
        <f>IF(AND(I35&gt;0,J35&gt;0),J35/I35,0)</f>
        <v>58390.410852713176</v>
      </c>
      <c r="L35" s="161">
        <v>9988.5</v>
      </c>
      <c r="M35" s="162">
        <v>7532363</v>
      </c>
      <c r="N35" s="163">
        <f t="shared" ref="N35:N40" si="12">IF(AND(L35&gt;0,M35&gt;0),M35/L35,0)</f>
        <v>754.1035190469039</v>
      </c>
      <c r="O35" s="143"/>
      <c r="P35" s="144"/>
      <c r="Q35" s="145"/>
      <c r="R35" s="146"/>
      <c r="S35" s="147"/>
      <c r="T35" s="159">
        <v>7693115</v>
      </c>
      <c r="U35" s="159">
        <v>551907</v>
      </c>
      <c r="V35" s="167">
        <f t="shared" ref="V35:V40" si="13">T35-U35</f>
        <v>7141208</v>
      </c>
      <c r="W35" s="148"/>
      <c r="X35" s="149"/>
      <c r="Y35" s="91"/>
      <c r="Z35" s="88"/>
      <c r="AA35" s="92"/>
    </row>
    <row r="36" spans="1:27" s="4" customFormat="1" ht="27" customHeight="1">
      <c r="A36" s="15"/>
      <c r="B36" s="34" t="s">
        <v>57</v>
      </c>
      <c r="C36" s="35">
        <v>32</v>
      </c>
      <c r="D36" s="34">
        <v>4</v>
      </c>
      <c r="E36" s="114" t="s">
        <v>171</v>
      </c>
      <c r="F36" s="104" t="s">
        <v>172</v>
      </c>
      <c r="G36" s="95" t="s">
        <v>541</v>
      </c>
      <c r="H36" s="138">
        <v>10</v>
      </c>
      <c r="I36" s="165">
        <v>141</v>
      </c>
      <c r="J36" s="162">
        <v>10646240</v>
      </c>
      <c r="K36" s="163">
        <f t="shared" ref="K36" si="14">IF(AND(I36&gt;0,J36&gt;0),J36/I36,0)</f>
        <v>75505.248226950353</v>
      </c>
      <c r="L36" s="161">
        <v>13627.5</v>
      </c>
      <c r="M36" s="162">
        <v>10646240</v>
      </c>
      <c r="N36" s="163">
        <f t="shared" si="12"/>
        <v>781.23206751054852</v>
      </c>
      <c r="O36" s="143"/>
      <c r="P36" s="144"/>
      <c r="Q36" s="145"/>
      <c r="R36" s="203"/>
      <c r="S36" s="147"/>
      <c r="T36" s="204">
        <v>2240250</v>
      </c>
      <c r="U36" s="159">
        <v>10678182</v>
      </c>
      <c r="V36" s="159">
        <f t="shared" si="13"/>
        <v>-8437932</v>
      </c>
      <c r="W36" s="151"/>
      <c r="X36" s="44"/>
      <c r="Y36" s="91"/>
      <c r="Z36" s="88"/>
      <c r="AA36" s="92"/>
    </row>
    <row r="37" spans="1:27" s="4" customFormat="1" ht="27" customHeight="1">
      <c r="A37" s="15"/>
      <c r="B37" s="34" t="s">
        <v>57</v>
      </c>
      <c r="C37" s="35">
        <v>33</v>
      </c>
      <c r="D37" s="87">
        <v>4</v>
      </c>
      <c r="E37" s="115" t="s">
        <v>343</v>
      </c>
      <c r="F37" s="104" t="s">
        <v>311</v>
      </c>
      <c r="G37" s="95" t="s">
        <v>567</v>
      </c>
      <c r="H37" s="138">
        <v>18</v>
      </c>
      <c r="I37" s="165">
        <v>209</v>
      </c>
      <c r="J37" s="162">
        <v>14348665</v>
      </c>
      <c r="K37" s="163">
        <f>IF(AND(I37&gt;0,J37&gt;0),J37/I37,0)</f>
        <v>68653.899521531101</v>
      </c>
      <c r="L37" s="161">
        <v>18435</v>
      </c>
      <c r="M37" s="162">
        <v>14348665</v>
      </c>
      <c r="N37" s="163">
        <f t="shared" si="12"/>
        <v>778.33821535123411</v>
      </c>
      <c r="O37" s="143"/>
      <c r="P37" s="144"/>
      <c r="Q37" s="145"/>
      <c r="R37" s="146"/>
      <c r="S37" s="147"/>
      <c r="T37" s="159">
        <v>39320806</v>
      </c>
      <c r="U37" s="159">
        <v>5541114</v>
      </c>
      <c r="V37" s="167">
        <f t="shared" si="13"/>
        <v>33779692</v>
      </c>
      <c r="W37" s="148"/>
      <c r="X37" s="238" t="s">
        <v>60</v>
      </c>
      <c r="Y37" s="91">
        <v>8.0000000000000002E-3</v>
      </c>
      <c r="Z37" s="88"/>
      <c r="AA37" s="92"/>
    </row>
    <row r="38" spans="1:27" s="4" customFormat="1" ht="27" customHeight="1">
      <c r="A38" s="15"/>
      <c r="B38" s="34" t="s">
        <v>57</v>
      </c>
      <c r="C38" s="35">
        <v>34</v>
      </c>
      <c r="D38" s="34">
        <v>4</v>
      </c>
      <c r="E38" s="115" t="s">
        <v>115</v>
      </c>
      <c r="F38" s="104" t="s">
        <v>116</v>
      </c>
      <c r="G38" s="96" t="s">
        <v>527</v>
      </c>
      <c r="H38" s="138">
        <v>20</v>
      </c>
      <c r="I38" s="165">
        <v>263</v>
      </c>
      <c r="J38" s="162">
        <v>14589821</v>
      </c>
      <c r="K38" s="163">
        <f>IF(AND(I38&gt;0,J38&gt;0),J38/I38,0)</f>
        <v>55474.604562737644</v>
      </c>
      <c r="L38" s="161">
        <v>4766</v>
      </c>
      <c r="M38" s="162">
        <v>14589821</v>
      </c>
      <c r="N38" s="163">
        <f t="shared" si="12"/>
        <v>3061.2297524129249</v>
      </c>
      <c r="O38" s="143"/>
      <c r="P38" s="144"/>
      <c r="Q38" s="145"/>
      <c r="R38" s="203"/>
      <c r="S38" s="147"/>
      <c r="T38" s="236">
        <v>3915192</v>
      </c>
      <c r="U38" s="239">
        <v>14589821</v>
      </c>
      <c r="V38" s="159">
        <f t="shared" si="13"/>
        <v>-10674629</v>
      </c>
      <c r="W38" s="151"/>
      <c r="X38" s="44"/>
      <c r="Y38" s="91"/>
      <c r="Z38" s="88"/>
      <c r="AA38" s="92"/>
    </row>
    <row r="39" spans="1:27" s="4" customFormat="1" ht="27" customHeight="1">
      <c r="A39" s="15"/>
      <c r="B39" s="34" t="s">
        <v>57</v>
      </c>
      <c r="C39" s="35">
        <v>35</v>
      </c>
      <c r="D39" s="94">
        <v>2</v>
      </c>
      <c r="E39" s="115" t="s">
        <v>598</v>
      </c>
      <c r="F39" s="104" t="s">
        <v>597</v>
      </c>
      <c r="G39" s="197" t="s">
        <v>596</v>
      </c>
      <c r="H39" s="138">
        <v>15</v>
      </c>
      <c r="I39" s="165"/>
      <c r="J39" s="162"/>
      <c r="K39" s="163">
        <f>IF(AND(I39&gt;0,J39&gt;0),J39/I39,0)</f>
        <v>0</v>
      </c>
      <c r="L39" s="161"/>
      <c r="M39" s="162"/>
      <c r="N39" s="163">
        <f t="shared" si="12"/>
        <v>0</v>
      </c>
      <c r="O39" s="143"/>
      <c r="P39" s="144"/>
      <c r="Q39" s="223" t="s">
        <v>510</v>
      </c>
      <c r="R39" s="146"/>
      <c r="S39" s="147"/>
      <c r="T39" s="236"/>
      <c r="U39" s="236"/>
      <c r="V39" s="159">
        <f t="shared" si="13"/>
        <v>0</v>
      </c>
      <c r="W39" s="151"/>
      <c r="X39" s="44"/>
      <c r="Y39" s="91"/>
      <c r="Z39" s="88"/>
      <c r="AA39" s="92"/>
    </row>
    <row r="40" spans="1:27" s="4" customFormat="1" ht="27" customHeight="1">
      <c r="A40" s="15"/>
      <c r="B40" s="34" t="s">
        <v>57</v>
      </c>
      <c r="C40" s="35">
        <v>36</v>
      </c>
      <c r="D40" s="76">
        <v>4</v>
      </c>
      <c r="E40" s="122" t="s">
        <v>193</v>
      </c>
      <c r="F40" s="104" t="s">
        <v>192</v>
      </c>
      <c r="G40" s="95" t="s">
        <v>546</v>
      </c>
      <c r="H40" s="138">
        <v>20</v>
      </c>
      <c r="I40" s="165">
        <v>411</v>
      </c>
      <c r="J40" s="162">
        <v>23262610</v>
      </c>
      <c r="K40" s="163">
        <f>IF(AND(I40&gt;0,J40&gt;0),J40/I40,0)</f>
        <v>56600.02433090024</v>
      </c>
      <c r="L40" s="161">
        <v>30338</v>
      </c>
      <c r="M40" s="162">
        <v>23262610</v>
      </c>
      <c r="N40" s="163">
        <f t="shared" si="12"/>
        <v>766.78126442085829</v>
      </c>
      <c r="O40" s="143"/>
      <c r="P40" s="144"/>
      <c r="Q40" s="145"/>
      <c r="R40" s="146"/>
      <c r="S40" s="147"/>
      <c r="T40" s="159">
        <v>3283771</v>
      </c>
      <c r="U40" s="159">
        <v>2336680</v>
      </c>
      <c r="V40" s="167">
        <f t="shared" si="13"/>
        <v>947091</v>
      </c>
      <c r="W40" s="148"/>
      <c r="X40" s="149"/>
      <c r="Y40" s="91"/>
      <c r="Z40" s="88"/>
      <c r="AA40" s="92"/>
    </row>
    <row r="41" spans="1:27" s="4" customFormat="1" ht="27" customHeight="1">
      <c r="A41" s="15"/>
      <c r="B41" s="34" t="s">
        <v>57</v>
      </c>
      <c r="C41" s="35">
        <v>37</v>
      </c>
      <c r="D41" s="34">
        <v>4</v>
      </c>
      <c r="E41" s="115" t="s">
        <v>96</v>
      </c>
      <c r="F41" s="104" t="s">
        <v>95</v>
      </c>
      <c r="G41" s="89" t="s">
        <v>520</v>
      </c>
      <c r="H41" s="138">
        <v>20</v>
      </c>
      <c r="I41" s="165">
        <v>204</v>
      </c>
      <c r="J41" s="162">
        <v>16325746</v>
      </c>
      <c r="K41" s="163">
        <f t="shared" si="0"/>
        <v>80028.166666666672</v>
      </c>
      <c r="L41" s="161">
        <v>19290.55</v>
      </c>
      <c r="M41" s="162">
        <v>16325746</v>
      </c>
      <c r="N41" s="163">
        <f t="shared" si="5"/>
        <v>846.30795907840889</v>
      </c>
      <c r="O41" s="143"/>
      <c r="P41" s="144"/>
      <c r="Q41" s="145"/>
      <c r="R41" s="146"/>
      <c r="S41" s="147"/>
      <c r="T41" s="159">
        <v>5057241</v>
      </c>
      <c r="U41" s="159">
        <v>2302979</v>
      </c>
      <c r="V41" s="167">
        <f t="shared" si="1"/>
        <v>2754262</v>
      </c>
      <c r="W41" s="148"/>
      <c r="X41" s="149" t="s">
        <v>60</v>
      </c>
      <c r="Y41" s="91">
        <v>0.40600000000000003</v>
      </c>
      <c r="Z41" s="88"/>
      <c r="AA41" s="92"/>
    </row>
    <row r="42" spans="1:27" s="4" customFormat="1" ht="27" customHeight="1">
      <c r="A42" s="15"/>
      <c r="B42" s="34" t="s">
        <v>57</v>
      </c>
      <c r="C42" s="35">
        <v>38</v>
      </c>
      <c r="D42" s="94">
        <v>4</v>
      </c>
      <c r="E42" s="115" t="s">
        <v>402</v>
      </c>
      <c r="F42" s="104" t="s">
        <v>365</v>
      </c>
      <c r="G42" s="95" t="s">
        <v>574</v>
      </c>
      <c r="H42" s="138">
        <v>20</v>
      </c>
      <c r="I42" s="165">
        <v>252</v>
      </c>
      <c r="J42" s="162">
        <v>16626148</v>
      </c>
      <c r="K42" s="163">
        <f t="shared" ref="K42" si="15">IF(AND(I42&gt;0,J42&gt;0),J42/I42,0)</f>
        <v>65976.777777777781</v>
      </c>
      <c r="L42" s="161">
        <v>252</v>
      </c>
      <c r="M42" s="162">
        <v>16626148</v>
      </c>
      <c r="N42" s="163">
        <f>IF(AND(L42&gt;0,M42&gt;0),M42/L42,0)</f>
        <v>65976.777777777781</v>
      </c>
      <c r="O42" s="143"/>
      <c r="P42" s="144"/>
      <c r="Q42" s="145"/>
      <c r="R42" s="146"/>
      <c r="S42" s="147"/>
      <c r="T42" s="159"/>
      <c r="U42" s="159"/>
      <c r="V42" s="167">
        <f t="shared" ref="V42" si="16">T42-U42</f>
        <v>0</v>
      </c>
      <c r="W42" s="148"/>
      <c r="X42" s="149"/>
      <c r="Y42" s="91"/>
      <c r="Z42" s="88"/>
      <c r="AA42" s="92"/>
    </row>
    <row r="43" spans="1:27" s="4" customFormat="1" ht="27" customHeight="1">
      <c r="A43" s="15"/>
      <c r="B43" s="34" t="s">
        <v>57</v>
      </c>
      <c r="C43" s="35">
        <v>39</v>
      </c>
      <c r="D43" s="94">
        <v>5</v>
      </c>
      <c r="E43" s="121" t="s">
        <v>391</v>
      </c>
      <c r="F43" s="106" t="s">
        <v>390</v>
      </c>
      <c r="G43" s="89" t="s">
        <v>580</v>
      </c>
      <c r="H43" s="138">
        <v>20</v>
      </c>
      <c r="I43" s="165">
        <v>352</v>
      </c>
      <c r="J43" s="162">
        <v>24326017</v>
      </c>
      <c r="K43" s="163">
        <f>IF(AND(I43&gt;0,J43&gt;0),J43/I43,0)</f>
        <v>69108.002840909088</v>
      </c>
      <c r="L43" s="161">
        <v>28727</v>
      </c>
      <c r="M43" s="162">
        <v>24326017</v>
      </c>
      <c r="N43" s="163">
        <f>IF(AND(L43&gt;0,M43&gt;0),M43/L43,0)</f>
        <v>846.79977025098344</v>
      </c>
      <c r="O43" s="143"/>
      <c r="P43" s="144"/>
      <c r="Q43" s="145"/>
      <c r="R43" s="146"/>
      <c r="S43" s="147"/>
      <c r="T43" s="159">
        <v>48375909</v>
      </c>
      <c r="U43" s="159">
        <v>41838217</v>
      </c>
      <c r="V43" s="167">
        <f>T43-U43</f>
        <v>6537692</v>
      </c>
      <c r="W43" s="148"/>
      <c r="X43" s="149"/>
      <c r="Y43" s="91"/>
      <c r="Z43" s="88"/>
      <c r="AA43" s="92"/>
    </row>
    <row r="44" spans="1:27" s="4" customFormat="1" ht="27" customHeight="1">
      <c r="A44" s="15"/>
      <c r="B44" s="34" t="s">
        <v>57</v>
      </c>
      <c r="C44" s="35">
        <v>40</v>
      </c>
      <c r="D44" s="34">
        <v>2</v>
      </c>
      <c r="E44" s="115" t="s">
        <v>286</v>
      </c>
      <c r="F44" s="104" t="s">
        <v>153</v>
      </c>
      <c r="G44" s="37" t="s">
        <v>536</v>
      </c>
      <c r="H44" s="138">
        <v>15</v>
      </c>
      <c r="I44" s="165">
        <v>130</v>
      </c>
      <c r="J44" s="162">
        <v>11931879</v>
      </c>
      <c r="K44" s="163">
        <f t="shared" ref="K44:K58" si="17">IF(AND(I44&gt;0,J44&gt;0),J44/I44,0)</f>
        <v>91783.684615384613</v>
      </c>
      <c r="L44" s="161">
        <v>14659</v>
      </c>
      <c r="M44" s="162">
        <v>11931879</v>
      </c>
      <c r="N44" s="163">
        <f t="shared" ref="N44:N58" si="18">IF(AND(L44&gt;0,M44&gt;0),M44/L44,0)</f>
        <v>813.96268503990723</v>
      </c>
      <c r="O44" s="143"/>
      <c r="P44" s="144"/>
      <c r="Q44" s="145"/>
      <c r="R44" s="203"/>
      <c r="S44" s="147"/>
      <c r="T44" s="236">
        <v>25200000</v>
      </c>
      <c r="U44" s="239">
        <v>13924854</v>
      </c>
      <c r="V44" s="159">
        <f t="shared" ref="V44:V58" si="19">T44-U44</f>
        <v>11275146</v>
      </c>
      <c r="W44" s="151"/>
      <c r="X44" s="44"/>
      <c r="Y44" s="91"/>
      <c r="Z44" s="88"/>
      <c r="AA44" s="92"/>
    </row>
    <row r="45" spans="1:27" s="4" customFormat="1" ht="27" customHeight="1">
      <c r="A45" s="15"/>
      <c r="B45" s="34" t="s">
        <v>57</v>
      </c>
      <c r="C45" s="35">
        <v>41</v>
      </c>
      <c r="D45" s="94">
        <v>5</v>
      </c>
      <c r="E45" s="117" t="s">
        <v>392</v>
      </c>
      <c r="F45" s="106" t="s">
        <v>393</v>
      </c>
      <c r="G45" s="95" t="s">
        <v>581</v>
      </c>
      <c r="H45" s="138">
        <v>10</v>
      </c>
      <c r="I45" s="165">
        <v>24</v>
      </c>
      <c r="J45" s="162">
        <v>1787591</v>
      </c>
      <c r="K45" s="163">
        <f>IF(AND(I45&gt;0,J45&gt;0),J45/I45,0)</f>
        <v>74482.958333333328</v>
      </c>
      <c r="L45" s="161">
        <v>2265</v>
      </c>
      <c r="M45" s="162">
        <v>1787591</v>
      </c>
      <c r="N45" s="163">
        <f>IF(AND(L45&gt;0,M45&gt;0),M45/L45,0)</f>
        <v>789.22339955849884</v>
      </c>
      <c r="O45" s="143"/>
      <c r="P45" s="144"/>
      <c r="Q45" s="145"/>
      <c r="R45" s="146"/>
      <c r="S45" s="147"/>
      <c r="T45" s="159">
        <v>17922950</v>
      </c>
      <c r="U45" s="159">
        <v>23110331</v>
      </c>
      <c r="V45" s="240">
        <f>T45-U45</f>
        <v>-5187381</v>
      </c>
      <c r="W45" s="148"/>
      <c r="X45" s="149" t="s">
        <v>60</v>
      </c>
      <c r="Y45" s="91">
        <v>9.5000000000000005E-5</v>
      </c>
      <c r="Z45" s="88"/>
      <c r="AA45" s="92"/>
    </row>
    <row r="46" spans="1:27" s="4" customFormat="1" ht="27" customHeight="1">
      <c r="A46" s="15"/>
      <c r="B46" s="34" t="s">
        <v>57</v>
      </c>
      <c r="C46" s="35">
        <v>42</v>
      </c>
      <c r="D46" s="94">
        <v>4</v>
      </c>
      <c r="E46" s="115" t="s">
        <v>601</v>
      </c>
      <c r="F46" s="104" t="s">
        <v>600</v>
      </c>
      <c r="G46" s="103" t="s">
        <v>599</v>
      </c>
      <c r="H46" s="138">
        <v>20</v>
      </c>
      <c r="I46" s="165"/>
      <c r="J46" s="162"/>
      <c r="K46" s="163">
        <f>IF(AND(I46&gt;0,J46&gt;0),J46/I46,0)</f>
        <v>0</v>
      </c>
      <c r="L46" s="161"/>
      <c r="M46" s="162"/>
      <c r="N46" s="163">
        <f>IF(AND(L46&gt;0,M46&gt;0),M46/L46,0)</f>
        <v>0</v>
      </c>
      <c r="O46" s="143"/>
      <c r="P46" s="144"/>
      <c r="Q46" s="223" t="s">
        <v>510</v>
      </c>
      <c r="R46" s="146"/>
      <c r="S46" s="147"/>
      <c r="T46" s="236"/>
      <c r="U46" s="236"/>
      <c r="V46" s="159">
        <f>T46-U46</f>
        <v>0</v>
      </c>
      <c r="W46" s="151"/>
      <c r="X46" s="44"/>
      <c r="Y46" s="91"/>
      <c r="Z46" s="88"/>
      <c r="AA46" s="92"/>
    </row>
    <row r="47" spans="1:27" s="4" customFormat="1" ht="27" customHeight="1">
      <c r="A47" s="15"/>
      <c r="B47" s="94" t="s">
        <v>57</v>
      </c>
      <c r="C47" s="35">
        <v>43</v>
      </c>
      <c r="D47" s="94">
        <v>2</v>
      </c>
      <c r="E47" s="115" t="s">
        <v>610</v>
      </c>
      <c r="F47" s="104" t="s">
        <v>609</v>
      </c>
      <c r="G47" s="103" t="s">
        <v>608</v>
      </c>
      <c r="H47" s="138">
        <v>34</v>
      </c>
      <c r="I47" s="165"/>
      <c r="J47" s="162"/>
      <c r="K47" s="163">
        <f>IF(AND(I47&gt;0,J47&gt;0),J47/I47,0)</f>
        <v>0</v>
      </c>
      <c r="L47" s="161"/>
      <c r="M47" s="162"/>
      <c r="N47" s="163">
        <f>IF(AND(L47&gt;0,M47&gt;0),M47/L47,0)</f>
        <v>0</v>
      </c>
      <c r="O47" s="143"/>
      <c r="P47" s="241" t="s">
        <v>509</v>
      </c>
      <c r="Q47" s="223"/>
      <c r="R47" s="234"/>
      <c r="S47" s="235"/>
      <c r="T47" s="236"/>
      <c r="U47" s="236"/>
      <c r="V47" s="159">
        <f>T47-U47</f>
        <v>0</v>
      </c>
      <c r="W47" s="151"/>
      <c r="X47" s="44"/>
      <c r="Y47" s="91"/>
      <c r="Z47" s="88"/>
      <c r="AA47" s="92"/>
    </row>
    <row r="48" spans="1:27" s="4" customFormat="1" ht="27" customHeight="1">
      <c r="A48" s="15"/>
      <c r="B48" s="34" t="s">
        <v>57</v>
      </c>
      <c r="C48" s="35">
        <v>44</v>
      </c>
      <c r="D48" s="87">
        <v>5</v>
      </c>
      <c r="E48" s="115" t="s">
        <v>305</v>
      </c>
      <c r="F48" s="104" t="s">
        <v>304</v>
      </c>
      <c r="G48" s="95" t="s">
        <v>563</v>
      </c>
      <c r="H48" s="138">
        <v>10</v>
      </c>
      <c r="I48" s="165">
        <v>197</v>
      </c>
      <c r="J48" s="162">
        <v>12743455</v>
      </c>
      <c r="K48" s="163">
        <f>IF(AND(I48&gt;0,J48&gt;0),J48/I48,0)</f>
        <v>64687.588832487309</v>
      </c>
      <c r="L48" s="161">
        <v>15599</v>
      </c>
      <c r="M48" s="162">
        <v>12743455</v>
      </c>
      <c r="N48" s="163">
        <f>IF(AND(L48&gt;0,M48&gt;0),M48/L48,0)</f>
        <v>816.94050900698767</v>
      </c>
      <c r="O48" s="143"/>
      <c r="P48" s="144"/>
      <c r="Q48" s="145"/>
      <c r="R48" s="146"/>
      <c r="S48" s="147"/>
      <c r="T48" s="159">
        <v>18160921</v>
      </c>
      <c r="U48" s="159">
        <v>19272443</v>
      </c>
      <c r="V48" s="167">
        <f>T48-U48</f>
        <v>-1111522</v>
      </c>
      <c r="W48" s="148"/>
      <c r="X48" s="149"/>
      <c r="Y48" s="91"/>
      <c r="Z48" s="88"/>
      <c r="AA48" s="92"/>
    </row>
    <row r="49" spans="1:27" s="4" customFormat="1" ht="27" customHeight="1">
      <c r="A49" s="15"/>
      <c r="B49" s="34" t="s">
        <v>57</v>
      </c>
      <c r="C49" s="35">
        <v>45</v>
      </c>
      <c r="D49" s="34">
        <v>3</v>
      </c>
      <c r="E49" s="115" t="s">
        <v>146</v>
      </c>
      <c r="F49" s="104" t="s">
        <v>456</v>
      </c>
      <c r="G49" s="89" t="s">
        <v>534</v>
      </c>
      <c r="H49" s="138">
        <v>15</v>
      </c>
      <c r="I49" s="165">
        <v>133</v>
      </c>
      <c r="J49" s="162">
        <v>12699476</v>
      </c>
      <c r="K49" s="163">
        <f t="shared" si="17"/>
        <v>95484.781954887221</v>
      </c>
      <c r="L49" s="161">
        <v>16902</v>
      </c>
      <c r="M49" s="162">
        <v>12699476</v>
      </c>
      <c r="N49" s="163">
        <f t="shared" si="18"/>
        <v>751.35936575553194</v>
      </c>
      <c r="O49" s="143"/>
      <c r="P49" s="144"/>
      <c r="Q49" s="145"/>
      <c r="R49" s="146"/>
      <c r="S49" s="147"/>
      <c r="T49" s="159">
        <v>21938144</v>
      </c>
      <c r="U49" s="159">
        <v>9180433</v>
      </c>
      <c r="V49" s="167">
        <f t="shared" si="19"/>
        <v>12757711</v>
      </c>
      <c r="W49" s="148"/>
      <c r="X49" s="149"/>
      <c r="Y49" s="91"/>
      <c r="Z49" s="88"/>
      <c r="AA49" s="92"/>
    </row>
    <row r="50" spans="1:27" s="4" customFormat="1" ht="27" customHeight="1">
      <c r="A50" s="15"/>
      <c r="B50" s="34" t="s">
        <v>57</v>
      </c>
      <c r="C50" s="35">
        <v>46</v>
      </c>
      <c r="D50" s="34">
        <v>5</v>
      </c>
      <c r="E50" s="119" t="s">
        <v>142</v>
      </c>
      <c r="F50" s="104" t="s">
        <v>141</v>
      </c>
      <c r="G50" s="95" t="s">
        <v>532</v>
      </c>
      <c r="H50" s="138">
        <v>20</v>
      </c>
      <c r="I50" s="165">
        <v>216</v>
      </c>
      <c r="J50" s="162">
        <v>19788601</v>
      </c>
      <c r="K50" s="163">
        <f t="shared" si="17"/>
        <v>91613.893518518526</v>
      </c>
      <c r="L50" s="161">
        <v>23529</v>
      </c>
      <c r="M50" s="162">
        <v>19788601</v>
      </c>
      <c r="N50" s="163">
        <f t="shared" si="18"/>
        <v>841.03026052955931</v>
      </c>
      <c r="O50" s="143"/>
      <c r="P50" s="144"/>
      <c r="Q50" s="145"/>
      <c r="R50" s="146"/>
      <c r="S50" s="147"/>
      <c r="T50" s="159">
        <v>51005781</v>
      </c>
      <c r="U50" s="159">
        <v>30995695</v>
      </c>
      <c r="V50" s="167">
        <f t="shared" si="19"/>
        <v>20010086</v>
      </c>
      <c r="W50" s="148"/>
      <c r="X50" s="149"/>
      <c r="Y50" s="91"/>
      <c r="Z50" s="88"/>
      <c r="AA50" s="92"/>
    </row>
    <row r="51" spans="1:27" s="4" customFormat="1" ht="27" customHeight="1">
      <c r="A51" s="15"/>
      <c r="B51" s="34" t="s">
        <v>57</v>
      </c>
      <c r="C51" s="35">
        <v>47</v>
      </c>
      <c r="D51" s="87">
        <v>5</v>
      </c>
      <c r="E51" s="119" t="s">
        <v>142</v>
      </c>
      <c r="F51" s="104" t="s">
        <v>141</v>
      </c>
      <c r="G51" s="95" t="s">
        <v>562</v>
      </c>
      <c r="H51" s="138">
        <v>20</v>
      </c>
      <c r="I51" s="165">
        <v>192</v>
      </c>
      <c r="J51" s="162">
        <v>14676649</v>
      </c>
      <c r="K51" s="163">
        <f>IF(AND(I51&gt;0,J51&gt;0),J51/I51,0)</f>
        <v>76440.880208333328</v>
      </c>
      <c r="L51" s="161">
        <v>18503.5</v>
      </c>
      <c r="M51" s="162">
        <v>14676649</v>
      </c>
      <c r="N51" s="163">
        <f>IF(AND(L51&gt;0,M51&gt;0),M51/L51,0)</f>
        <v>793.18231685897263</v>
      </c>
      <c r="O51" s="143"/>
      <c r="P51" s="144"/>
      <c r="Q51" s="145"/>
      <c r="R51" s="146"/>
      <c r="S51" s="147"/>
      <c r="T51" s="159">
        <v>12058112</v>
      </c>
      <c r="U51" s="159">
        <v>26358</v>
      </c>
      <c r="V51" s="167">
        <f>T51-U51</f>
        <v>12031754</v>
      </c>
      <c r="W51" s="148"/>
      <c r="X51" s="149"/>
      <c r="Y51" s="91"/>
      <c r="Z51" s="88"/>
      <c r="AA51" s="92"/>
    </row>
    <row r="52" spans="1:27" s="4" customFormat="1" ht="27" customHeight="1">
      <c r="A52" s="15"/>
      <c r="B52" s="94" t="s">
        <v>57</v>
      </c>
      <c r="C52" s="35">
        <v>48</v>
      </c>
      <c r="D52" s="94">
        <v>4</v>
      </c>
      <c r="E52" s="179" t="s">
        <v>628</v>
      </c>
      <c r="F52" s="104" t="s">
        <v>627</v>
      </c>
      <c r="G52" s="95" t="s">
        <v>626</v>
      </c>
      <c r="H52" s="138">
        <v>20</v>
      </c>
      <c r="I52" s="165"/>
      <c r="J52" s="162"/>
      <c r="K52" s="163">
        <f t="shared" ref="K52" si="20">IF(AND(I52&gt;0,J52&gt;0),J52/I52,0)</f>
        <v>0</v>
      </c>
      <c r="L52" s="161"/>
      <c r="M52" s="162"/>
      <c r="N52" s="163">
        <f t="shared" ref="N52" si="21">IF(AND(L52&gt;0,M52&gt;0),M52/L52,0)</f>
        <v>0</v>
      </c>
      <c r="O52" s="143"/>
      <c r="P52" s="144"/>
      <c r="Q52" s="223" t="s">
        <v>503</v>
      </c>
      <c r="R52" s="146"/>
      <c r="S52" s="147"/>
      <c r="T52" s="159"/>
      <c r="U52" s="159"/>
      <c r="V52" s="167">
        <f t="shared" ref="V52" si="22">T52-U52</f>
        <v>0</v>
      </c>
      <c r="W52" s="148"/>
      <c r="X52" s="149"/>
      <c r="Y52" s="91"/>
      <c r="Z52" s="88"/>
      <c r="AA52" s="92"/>
    </row>
    <row r="53" spans="1:27" s="4" customFormat="1" ht="27" customHeight="1">
      <c r="A53" s="15"/>
      <c r="B53" s="34" t="s">
        <v>57</v>
      </c>
      <c r="C53" s="35">
        <v>49</v>
      </c>
      <c r="D53" s="80">
        <v>6</v>
      </c>
      <c r="E53" s="118" t="s">
        <v>227</v>
      </c>
      <c r="F53" s="104" t="s">
        <v>452</v>
      </c>
      <c r="G53" s="95" t="s">
        <v>550</v>
      </c>
      <c r="H53" s="138">
        <v>10</v>
      </c>
      <c r="I53" s="165">
        <v>38</v>
      </c>
      <c r="J53" s="162">
        <v>1516838</v>
      </c>
      <c r="K53" s="163">
        <f t="shared" si="17"/>
        <v>39916.789473684214</v>
      </c>
      <c r="L53" s="161">
        <v>1749.5</v>
      </c>
      <c r="M53" s="162">
        <v>1516838</v>
      </c>
      <c r="N53" s="163">
        <f t="shared" si="18"/>
        <v>867.01228922549296</v>
      </c>
      <c r="O53" s="143"/>
      <c r="P53" s="144"/>
      <c r="Q53" s="145"/>
      <c r="R53" s="146"/>
      <c r="S53" s="147"/>
      <c r="T53" s="159">
        <v>437350</v>
      </c>
      <c r="U53" s="159">
        <v>81795</v>
      </c>
      <c r="V53" s="167">
        <f t="shared" si="19"/>
        <v>355555</v>
      </c>
      <c r="W53" s="148"/>
      <c r="X53" s="149"/>
      <c r="Y53" s="91"/>
      <c r="Z53" s="88"/>
      <c r="AA53" s="92"/>
    </row>
    <row r="54" spans="1:27" s="4" customFormat="1" ht="27" customHeight="1">
      <c r="A54" s="15"/>
      <c r="B54" s="34" t="s">
        <v>57</v>
      </c>
      <c r="C54" s="35">
        <v>50</v>
      </c>
      <c r="D54" s="34">
        <v>4</v>
      </c>
      <c r="E54" s="118" t="s">
        <v>140</v>
      </c>
      <c r="F54" s="104" t="s">
        <v>139</v>
      </c>
      <c r="G54" s="95" t="s">
        <v>531</v>
      </c>
      <c r="H54" s="138">
        <v>20</v>
      </c>
      <c r="I54" s="165">
        <v>357</v>
      </c>
      <c r="J54" s="162">
        <v>24347147</v>
      </c>
      <c r="K54" s="163">
        <f t="shared" si="17"/>
        <v>68199.291316526607</v>
      </c>
      <c r="L54" s="161">
        <v>30127.75</v>
      </c>
      <c r="M54" s="162">
        <v>24347147</v>
      </c>
      <c r="N54" s="163">
        <f t="shared" si="18"/>
        <v>808.13027856378255</v>
      </c>
      <c r="O54" s="143"/>
      <c r="P54" s="144"/>
      <c r="Q54" s="145"/>
      <c r="R54" s="146"/>
      <c r="S54" s="147"/>
      <c r="T54" s="159">
        <v>9320683</v>
      </c>
      <c r="U54" s="159">
        <v>6070509</v>
      </c>
      <c r="V54" s="167">
        <f t="shared" si="19"/>
        <v>3250174</v>
      </c>
      <c r="W54" s="148"/>
      <c r="X54" s="149"/>
      <c r="Y54" s="91"/>
      <c r="Z54" s="88"/>
      <c r="AA54" s="92"/>
    </row>
    <row r="55" spans="1:27" s="4" customFormat="1" ht="27" customHeight="1">
      <c r="A55" s="15"/>
      <c r="B55" s="34" t="s">
        <v>57</v>
      </c>
      <c r="C55" s="35">
        <v>51</v>
      </c>
      <c r="D55" s="94">
        <v>4</v>
      </c>
      <c r="E55" s="126" t="s">
        <v>388</v>
      </c>
      <c r="F55" s="104" t="s">
        <v>387</v>
      </c>
      <c r="G55" s="95" t="s">
        <v>579</v>
      </c>
      <c r="H55" s="138">
        <v>10</v>
      </c>
      <c r="I55" s="165">
        <v>91</v>
      </c>
      <c r="J55" s="162">
        <v>5548319</v>
      </c>
      <c r="K55" s="163">
        <f>IF(AND(I55&gt;0,J55&gt;0),J55/I55,0)</f>
        <v>60970.538461538461</v>
      </c>
      <c r="L55" s="161">
        <v>7186.9</v>
      </c>
      <c r="M55" s="162">
        <v>5548319</v>
      </c>
      <c r="N55" s="163">
        <f>IF(AND(L55&gt;0,M55&gt;0),M55/L55,0)</f>
        <v>772.00448037401384</v>
      </c>
      <c r="O55" s="143"/>
      <c r="P55" s="144"/>
      <c r="Q55" s="145"/>
      <c r="R55" s="146"/>
      <c r="S55" s="147"/>
      <c r="T55" s="159">
        <v>1448246</v>
      </c>
      <c r="U55" s="159">
        <v>470024</v>
      </c>
      <c r="V55" s="167">
        <f>T55-U55</f>
        <v>978222</v>
      </c>
      <c r="W55" s="148"/>
      <c r="X55" s="149"/>
      <c r="Y55" s="91"/>
      <c r="Z55" s="88"/>
      <c r="AA55" s="92"/>
    </row>
    <row r="56" spans="1:27" s="4" customFormat="1" ht="27" customHeight="1">
      <c r="A56" s="15"/>
      <c r="B56" s="34" t="s">
        <v>57</v>
      </c>
      <c r="C56" s="35">
        <v>52</v>
      </c>
      <c r="D56" s="94">
        <v>4</v>
      </c>
      <c r="E56" s="117" t="s">
        <v>349</v>
      </c>
      <c r="F56" s="109" t="s">
        <v>347</v>
      </c>
      <c r="G56" s="95" t="s">
        <v>569</v>
      </c>
      <c r="H56" s="242">
        <v>19</v>
      </c>
      <c r="I56" s="161">
        <v>376</v>
      </c>
      <c r="J56" s="205">
        <v>24044664</v>
      </c>
      <c r="K56" s="163">
        <f>IF(AND(I56&gt;0,J56&gt;0),J56/I56,0)</f>
        <v>63948.574468085106</v>
      </c>
      <c r="L56" s="161">
        <v>30984.75</v>
      </c>
      <c r="M56" s="205">
        <v>24044664</v>
      </c>
      <c r="N56" s="163">
        <f>IF(AND(L56&gt;0,M56&gt;0),M56/L56,0)</f>
        <v>776.01607242272405</v>
      </c>
      <c r="O56" s="237"/>
      <c r="P56" s="241"/>
      <c r="Q56" s="223"/>
      <c r="R56" s="234"/>
      <c r="S56" s="235"/>
      <c r="T56" s="159">
        <v>63187169</v>
      </c>
      <c r="U56" s="159">
        <v>18107393</v>
      </c>
      <c r="V56" s="167">
        <f>T56-U56</f>
        <v>45079776</v>
      </c>
      <c r="W56" s="148"/>
      <c r="X56" s="238" t="s">
        <v>60</v>
      </c>
      <c r="Y56" s="233"/>
      <c r="Z56" s="88"/>
      <c r="AA56" s="58"/>
    </row>
    <row r="57" spans="1:27" s="4" customFormat="1" ht="27" customHeight="1">
      <c r="A57" s="15"/>
      <c r="B57" s="94" t="s">
        <v>57</v>
      </c>
      <c r="C57" s="35">
        <v>53</v>
      </c>
      <c r="D57" s="94">
        <v>6</v>
      </c>
      <c r="E57" s="121" t="s">
        <v>480</v>
      </c>
      <c r="F57" s="104" t="s">
        <v>481</v>
      </c>
      <c r="G57" s="95" t="s">
        <v>593</v>
      </c>
      <c r="H57" s="138">
        <v>20</v>
      </c>
      <c r="I57" s="165">
        <v>137</v>
      </c>
      <c r="J57" s="162">
        <v>9202645</v>
      </c>
      <c r="K57" s="163">
        <f>IF(AND(I57&gt;0,J57&gt;0),J57/I57,0)</f>
        <v>67172.591240875918</v>
      </c>
      <c r="L57" s="161">
        <v>11236</v>
      </c>
      <c r="M57" s="162">
        <v>9202645</v>
      </c>
      <c r="N57" s="163">
        <f>IF(AND(L57&gt;0,M57&gt;0),M57/L57,0)</f>
        <v>819.03212887148447</v>
      </c>
      <c r="O57" s="143"/>
      <c r="P57" s="144"/>
      <c r="Q57" s="145"/>
      <c r="R57" s="146"/>
      <c r="S57" s="147"/>
      <c r="T57" s="159">
        <v>12000538</v>
      </c>
      <c r="U57" s="159">
        <v>5999728</v>
      </c>
      <c r="V57" s="167">
        <f>T57-U57</f>
        <v>6000810</v>
      </c>
      <c r="W57" s="148"/>
      <c r="X57" s="149"/>
      <c r="Y57" s="91"/>
      <c r="Z57" s="88"/>
      <c r="AA57" s="92"/>
    </row>
    <row r="58" spans="1:27" s="4" customFormat="1" ht="27" customHeight="1">
      <c r="A58" s="15"/>
      <c r="B58" s="34" t="s">
        <v>57</v>
      </c>
      <c r="C58" s="35">
        <v>54</v>
      </c>
      <c r="D58" s="81">
        <v>4</v>
      </c>
      <c r="E58" s="121" t="s">
        <v>251</v>
      </c>
      <c r="F58" s="104" t="s">
        <v>250</v>
      </c>
      <c r="G58" s="95" t="s">
        <v>554</v>
      </c>
      <c r="H58" s="138">
        <v>20</v>
      </c>
      <c r="I58" s="165">
        <v>240</v>
      </c>
      <c r="J58" s="162">
        <v>14978038</v>
      </c>
      <c r="K58" s="163">
        <f t="shared" si="17"/>
        <v>62408.491666666669</v>
      </c>
      <c r="L58" s="161">
        <v>19150.75</v>
      </c>
      <c r="M58" s="162">
        <v>14978038</v>
      </c>
      <c r="N58" s="163">
        <f t="shared" si="18"/>
        <v>782.11234546949856</v>
      </c>
      <c r="O58" s="143"/>
      <c r="P58" s="144"/>
      <c r="Q58" s="145"/>
      <c r="R58" s="203"/>
      <c r="S58" s="147"/>
      <c r="T58" s="243">
        <v>8460399</v>
      </c>
      <c r="U58" s="244">
        <v>582198</v>
      </c>
      <c r="V58" s="159">
        <f t="shared" si="19"/>
        <v>7878201</v>
      </c>
      <c r="W58" s="151"/>
      <c r="X58" s="44"/>
      <c r="Y58" s="91"/>
      <c r="Z58" s="88"/>
      <c r="AA58" s="92"/>
    </row>
    <row r="59" spans="1:27" s="4" customFormat="1" ht="27" customHeight="1">
      <c r="A59" s="15"/>
      <c r="B59" s="34" t="s">
        <v>57</v>
      </c>
      <c r="C59" s="35">
        <v>55</v>
      </c>
      <c r="D59" s="34">
        <v>4</v>
      </c>
      <c r="E59" s="115" t="s">
        <v>103</v>
      </c>
      <c r="F59" s="104" t="s">
        <v>104</v>
      </c>
      <c r="G59" s="36" t="s">
        <v>522</v>
      </c>
      <c r="H59" s="138">
        <v>20</v>
      </c>
      <c r="I59" s="165">
        <v>133</v>
      </c>
      <c r="J59" s="162">
        <v>10184703</v>
      </c>
      <c r="K59" s="163">
        <f t="shared" si="0"/>
        <v>76576.71428571429</v>
      </c>
      <c r="L59" s="161">
        <v>13091</v>
      </c>
      <c r="M59" s="162">
        <v>10184703</v>
      </c>
      <c r="N59" s="163">
        <f t="shared" si="5"/>
        <v>777.99274310595069</v>
      </c>
      <c r="O59" s="143"/>
      <c r="P59" s="144"/>
      <c r="Q59" s="145"/>
      <c r="R59" s="203"/>
      <c r="S59" s="147"/>
      <c r="T59" s="236">
        <v>32692161</v>
      </c>
      <c r="U59" s="239">
        <v>18257473</v>
      </c>
      <c r="V59" s="159">
        <f t="shared" si="1"/>
        <v>14434688</v>
      </c>
      <c r="W59" s="151"/>
      <c r="X59" s="44"/>
      <c r="Y59" s="91"/>
      <c r="Z59" s="88"/>
      <c r="AA59" s="92"/>
    </row>
    <row r="60" spans="1:27" s="4" customFormat="1" ht="27" customHeight="1">
      <c r="A60" s="15"/>
      <c r="B60" s="34" t="s">
        <v>57</v>
      </c>
      <c r="C60" s="35">
        <v>56</v>
      </c>
      <c r="D60" s="34">
        <v>4</v>
      </c>
      <c r="E60" s="114" t="s">
        <v>82</v>
      </c>
      <c r="F60" s="104" t="s">
        <v>83</v>
      </c>
      <c r="G60" s="95" t="s">
        <v>518</v>
      </c>
      <c r="H60" s="138">
        <v>20</v>
      </c>
      <c r="I60" s="165">
        <v>201</v>
      </c>
      <c r="J60" s="162">
        <v>11862724</v>
      </c>
      <c r="K60" s="163">
        <f t="shared" si="0"/>
        <v>59018.527363184083</v>
      </c>
      <c r="L60" s="161">
        <v>14859.3</v>
      </c>
      <c r="M60" s="162">
        <v>11862724</v>
      </c>
      <c r="N60" s="163">
        <f t="shared" si="5"/>
        <v>798.33666458043115</v>
      </c>
      <c r="O60" s="143"/>
      <c r="P60" s="144"/>
      <c r="Q60" s="145"/>
      <c r="R60" s="146"/>
      <c r="S60" s="147"/>
      <c r="T60" s="159">
        <v>6588430</v>
      </c>
      <c r="U60" s="159">
        <v>31949</v>
      </c>
      <c r="V60" s="167">
        <f t="shared" si="1"/>
        <v>6556481</v>
      </c>
      <c r="W60" s="148"/>
      <c r="X60" s="149"/>
      <c r="Y60" s="91"/>
      <c r="Z60" s="88"/>
      <c r="AA60" s="92"/>
    </row>
    <row r="61" spans="1:27" s="4" customFormat="1" ht="27" customHeight="1">
      <c r="A61" s="15"/>
      <c r="B61" s="94" t="s">
        <v>57</v>
      </c>
      <c r="C61" s="35">
        <v>57</v>
      </c>
      <c r="D61" s="94">
        <v>4</v>
      </c>
      <c r="E61" s="115" t="s">
        <v>607</v>
      </c>
      <c r="F61" s="104" t="s">
        <v>606</v>
      </c>
      <c r="G61" s="198" t="s">
        <v>605</v>
      </c>
      <c r="H61" s="138">
        <v>10</v>
      </c>
      <c r="I61" s="165"/>
      <c r="J61" s="162"/>
      <c r="K61" s="163">
        <f>IF(AND(I61&gt;0,J61&gt;0),J61/I61,0)</f>
        <v>0</v>
      </c>
      <c r="L61" s="161"/>
      <c r="M61" s="162"/>
      <c r="N61" s="163">
        <f>IF(AND(L61&gt;0,M61&gt;0),M61/L61,0)</f>
        <v>0</v>
      </c>
      <c r="O61" s="143"/>
      <c r="P61" s="241" t="s">
        <v>509</v>
      </c>
      <c r="Q61" s="223"/>
      <c r="R61" s="234"/>
      <c r="S61" s="235"/>
      <c r="T61" s="236"/>
      <c r="U61" s="236"/>
      <c r="V61" s="159">
        <f>T61-U61</f>
        <v>0</v>
      </c>
      <c r="W61" s="151"/>
      <c r="X61" s="44"/>
      <c r="Y61" s="91"/>
      <c r="Z61" s="88"/>
      <c r="AA61" s="92"/>
    </row>
    <row r="62" spans="1:27" s="4" customFormat="1" ht="27" customHeight="1">
      <c r="A62" s="15"/>
      <c r="B62" s="34" t="s">
        <v>57</v>
      </c>
      <c r="C62" s="35">
        <v>58</v>
      </c>
      <c r="D62" s="80">
        <v>4</v>
      </c>
      <c r="E62" s="117" t="s">
        <v>231</v>
      </c>
      <c r="F62" s="104" t="s">
        <v>451</v>
      </c>
      <c r="G62" s="95" t="s">
        <v>551</v>
      </c>
      <c r="H62" s="138">
        <v>20</v>
      </c>
      <c r="I62" s="161">
        <v>110</v>
      </c>
      <c r="J62" s="162">
        <v>7985874</v>
      </c>
      <c r="K62" s="163">
        <f>IF(AND(I62&gt;0,J62&gt;0),J62/I62,0)</f>
        <v>72598.854545454538</v>
      </c>
      <c r="L62" s="161">
        <v>10060</v>
      </c>
      <c r="M62" s="162">
        <v>7985874</v>
      </c>
      <c r="N62" s="163">
        <f>IF(AND(L62&gt;0,M62&gt;0),M62/L62,0)</f>
        <v>793.82445328031804</v>
      </c>
      <c r="O62" s="143"/>
      <c r="P62" s="144"/>
      <c r="Q62" s="145"/>
      <c r="R62" s="146"/>
      <c r="S62" s="147"/>
      <c r="T62" s="159">
        <v>8566162</v>
      </c>
      <c r="U62" s="159">
        <v>0</v>
      </c>
      <c r="V62" s="167">
        <f>T62-U62</f>
        <v>8566162</v>
      </c>
      <c r="W62" s="148"/>
      <c r="X62" s="149"/>
      <c r="Y62" s="91"/>
      <c r="Z62" s="88"/>
      <c r="AA62" s="92"/>
    </row>
    <row r="63" spans="1:27" s="4" customFormat="1" ht="27" customHeight="1">
      <c r="A63" s="15"/>
      <c r="B63" s="34" t="s">
        <v>57</v>
      </c>
      <c r="C63" s="35">
        <v>59</v>
      </c>
      <c r="D63" s="34">
        <v>4</v>
      </c>
      <c r="E63" s="112" t="s">
        <v>62</v>
      </c>
      <c r="F63" s="104" t="s">
        <v>63</v>
      </c>
      <c r="G63" s="95" t="s">
        <v>514</v>
      </c>
      <c r="H63" s="242">
        <v>19</v>
      </c>
      <c r="I63" s="161">
        <v>225</v>
      </c>
      <c r="J63" s="205">
        <v>14584606</v>
      </c>
      <c r="K63" s="163">
        <f t="shared" ref="K63" si="23">IF(AND(I63&gt;0,J63&gt;0),J63/I63,0)</f>
        <v>64820.47111111111</v>
      </c>
      <c r="L63" s="161">
        <v>18280.3</v>
      </c>
      <c r="M63" s="205">
        <f>J63</f>
        <v>14584606</v>
      </c>
      <c r="N63" s="163">
        <f t="shared" ref="N63" si="24">IF(AND(L63&gt;0,M63&gt;0),M63/L63,0)</f>
        <v>797.83187365634046</v>
      </c>
      <c r="O63" s="237"/>
      <c r="P63" s="241"/>
      <c r="Q63" s="223"/>
      <c r="R63" s="245"/>
      <c r="S63" s="235"/>
      <c r="T63" s="159">
        <v>2836493</v>
      </c>
      <c r="U63" s="159">
        <v>0</v>
      </c>
      <c r="V63" s="167">
        <f t="shared" ref="V63" si="25">T63-U63</f>
        <v>2836493</v>
      </c>
      <c r="W63" s="148"/>
      <c r="X63" s="238"/>
      <c r="Y63" s="233"/>
      <c r="Z63" s="88"/>
      <c r="AA63" s="58"/>
    </row>
    <row r="64" spans="1:27" s="4" customFormat="1" ht="27" customHeight="1">
      <c r="A64" s="15"/>
      <c r="B64" s="34" t="s">
        <v>57</v>
      </c>
      <c r="C64" s="35">
        <v>60</v>
      </c>
      <c r="D64" s="94">
        <v>5</v>
      </c>
      <c r="E64" s="115" t="s">
        <v>395</v>
      </c>
      <c r="F64" s="104" t="s">
        <v>448</v>
      </c>
      <c r="G64" s="95" t="s">
        <v>583</v>
      </c>
      <c r="H64" s="138">
        <v>10</v>
      </c>
      <c r="I64" s="165">
        <v>71</v>
      </c>
      <c r="J64" s="162">
        <v>5429768</v>
      </c>
      <c r="K64" s="163">
        <f>IF(AND(I64&gt;0,J64&gt;0),J64/I64,0)</f>
        <v>76475.605633802814</v>
      </c>
      <c r="L64" s="161">
        <v>7245</v>
      </c>
      <c r="M64" s="162">
        <v>5429768</v>
      </c>
      <c r="N64" s="163">
        <f>IF(AND(L64&gt;0,M64&gt;0),M64/L64,0)</f>
        <v>749.45037957211866</v>
      </c>
      <c r="O64" s="143"/>
      <c r="P64" s="144"/>
      <c r="Q64" s="145"/>
      <c r="R64" s="146"/>
      <c r="S64" s="147"/>
      <c r="T64" s="204">
        <v>6741587</v>
      </c>
      <c r="U64" s="159">
        <v>1735509</v>
      </c>
      <c r="V64" s="167">
        <f t="shared" ref="V64" si="26">T64-U64</f>
        <v>5006078</v>
      </c>
      <c r="W64" s="148"/>
      <c r="X64" s="149"/>
      <c r="Y64" s="91"/>
      <c r="Z64" s="88"/>
      <c r="AA64" s="92"/>
    </row>
    <row r="65" spans="1:27" s="4" customFormat="1" ht="27" customHeight="1">
      <c r="A65" s="15"/>
      <c r="B65" s="94" t="s">
        <v>57</v>
      </c>
      <c r="C65" s="35">
        <v>61</v>
      </c>
      <c r="D65" s="94">
        <v>6</v>
      </c>
      <c r="E65" s="115" t="s">
        <v>483</v>
      </c>
      <c r="F65" s="104" t="s">
        <v>482</v>
      </c>
      <c r="G65" s="103" t="s">
        <v>594</v>
      </c>
      <c r="H65" s="138">
        <v>10</v>
      </c>
      <c r="I65" s="165">
        <v>0</v>
      </c>
      <c r="J65" s="162">
        <v>0</v>
      </c>
      <c r="K65" s="163">
        <f t="shared" ref="K65" si="27">IF(AND(I65&gt;0,J65&gt;0),J65/I65,0)</f>
        <v>0</v>
      </c>
      <c r="L65" s="161">
        <v>0</v>
      </c>
      <c r="M65" s="162">
        <v>0</v>
      </c>
      <c r="N65" s="163">
        <f t="shared" ref="N65" si="28">IF(AND(L65&gt;0,M65&gt;0),M65/L65,0)</f>
        <v>0</v>
      </c>
      <c r="O65" s="237" t="s">
        <v>160</v>
      </c>
      <c r="P65" s="144"/>
      <c r="Q65" s="145"/>
      <c r="R65" s="146"/>
      <c r="S65" s="147"/>
      <c r="T65" s="236">
        <v>0</v>
      </c>
      <c r="U65" s="236">
        <v>0</v>
      </c>
      <c r="V65" s="159">
        <f t="shared" ref="V65" si="29">T65-U65</f>
        <v>0</v>
      </c>
      <c r="W65" s="151"/>
      <c r="X65" s="44"/>
      <c r="Y65" s="91"/>
      <c r="Z65" s="88"/>
      <c r="AA65" s="92"/>
    </row>
    <row r="66" spans="1:27" s="4" customFormat="1" ht="27" customHeight="1">
      <c r="A66" s="15"/>
      <c r="B66" s="34" t="s">
        <v>57</v>
      </c>
      <c r="C66" s="35">
        <v>62</v>
      </c>
      <c r="D66" s="81">
        <v>4</v>
      </c>
      <c r="E66" s="123" t="s">
        <v>239</v>
      </c>
      <c r="F66" s="104" t="s">
        <v>238</v>
      </c>
      <c r="G66" s="95" t="s">
        <v>553</v>
      </c>
      <c r="H66" s="138">
        <v>20</v>
      </c>
      <c r="I66" s="139">
        <v>71</v>
      </c>
      <c r="J66" s="140">
        <v>4491175</v>
      </c>
      <c r="K66" s="141">
        <f>IF(AND(I66&gt;0,J66&gt;0),J66/I66,0)</f>
        <v>63255.985915492958</v>
      </c>
      <c r="L66" s="142">
        <v>5669.2599999999993</v>
      </c>
      <c r="M66" s="140">
        <v>4491175</v>
      </c>
      <c r="N66" s="141">
        <f t="shared" ref="N66:N75" si="30">IF(AND(L66&gt;0,M66&gt;0),M66/L66,0)</f>
        <v>792.19774714865798</v>
      </c>
      <c r="O66" s="143"/>
      <c r="P66" s="144"/>
      <c r="Q66" s="145"/>
      <c r="R66" s="146"/>
      <c r="S66" s="147"/>
      <c r="T66" s="159">
        <v>4431230</v>
      </c>
      <c r="U66" s="159">
        <v>15835561</v>
      </c>
      <c r="V66" s="246">
        <f>T66-U66</f>
        <v>-11404331</v>
      </c>
      <c r="W66" s="148"/>
      <c r="X66" s="149"/>
      <c r="Y66" s="91"/>
      <c r="Z66" s="88"/>
      <c r="AA66" s="92"/>
    </row>
    <row r="67" spans="1:27" s="4" customFormat="1" ht="27" customHeight="1">
      <c r="A67" s="15"/>
      <c r="B67" s="34" t="s">
        <v>57</v>
      </c>
      <c r="C67" s="35">
        <v>63</v>
      </c>
      <c r="D67" s="87">
        <v>4</v>
      </c>
      <c r="E67" s="121" t="s">
        <v>313</v>
      </c>
      <c r="F67" s="104" t="s">
        <v>312</v>
      </c>
      <c r="G67" s="95" t="s">
        <v>568</v>
      </c>
      <c r="H67" s="138">
        <v>20</v>
      </c>
      <c r="I67" s="165">
        <v>103</v>
      </c>
      <c r="J67" s="162">
        <v>6605624</v>
      </c>
      <c r="K67" s="163">
        <f>IF(AND(I67&gt;0,J67&gt;0),J67/I67,0)</f>
        <v>64132.271844660194</v>
      </c>
      <c r="L67" s="161">
        <v>8359</v>
      </c>
      <c r="M67" s="162">
        <v>6605624</v>
      </c>
      <c r="N67" s="163">
        <f t="shared" ref="N67" si="31">IF(AND(L67&gt;0,M67&gt;0),M67/L67,0)</f>
        <v>790.24093791123335</v>
      </c>
      <c r="O67" s="237" t="s">
        <v>160</v>
      </c>
      <c r="P67" s="144"/>
      <c r="Q67" s="145"/>
      <c r="R67" s="146"/>
      <c r="S67" s="147"/>
      <c r="T67" s="159">
        <v>13292155</v>
      </c>
      <c r="U67" s="159">
        <v>8018830</v>
      </c>
      <c r="V67" s="247">
        <f>T67-U67</f>
        <v>5273325</v>
      </c>
      <c r="W67" s="148"/>
      <c r="X67" s="149"/>
      <c r="Y67" s="91"/>
      <c r="Z67" s="88"/>
      <c r="AA67" s="92"/>
    </row>
    <row r="68" spans="1:27" s="4" customFormat="1" ht="27" customHeight="1">
      <c r="A68" s="15"/>
      <c r="B68" s="34" t="s">
        <v>57</v>
      </c>
      <c r="C68" s="35">
        <v>64</v>
      </c>
      <c r="D68" s="81">
        <v>4</v>
      </c>
      <c r="E68" s="115" t="s">
        <v>237</v>
      </c>
      <c r="F68" s="104" t="s">
        <v>236</v>
      </c>
      <c r="G68" s="95" t="s">
        <v>552</v>
      </c>
      <c r="H68" s="138">
        <v>10</v>
      </c>
      <c r="I68" s="165">
        <v>0</v>
      </c>
      <c r="J68" s="162">
        <v>0</v>
      </c>
      <c r="K68" s="163">
        <v>0</v>
      </c>
      <c r="L68" s="161">
        <v>0</v>
      </c>
      <c r="M68" s="162">
        <v>0</v>
      </c>
      <c r="N68" s="163">
        <f t="shared" si="30"/>
        <v>0</v>
      </c>
      <c r="O68" s="143"/>
      <c r="P68" s="144"/>
      <c r="Q68" s="145"/>
      <c r="R68" s="146"/>
      <c r="S68" s="147"/>
      <c r="T68" s="159">
        <v>0</v>
      </c>
      <c r="U68" s="159">
        <v>0</v>
      </c>
      <c r="V68" s="167">
        <f>T68-U68</f>
        <v>0</v>
      </c>
      <c r="W68" s="148"/>
      <c r="X68" s="149"/>
      <c r="Y68" s="91"/>
      <c r="Z68" s="88"/>
      <c r="AA68" s="92"/>
    </row>
    <row r="69" spans="1:27" s="4" customFormat="1" ht="27" customHeight="1">
      <c r="A69" s="15"/>
      <c r="B69" s="34" t="s">
        <v>57</v>
      </c>
      <c r="C69" s="35">
        <v>65</v>
      </c>
      <c r="D69" s="34">
        <v>4</v>
      </c>
      <c r="E69" s="114" t="s">
        <v>171</v>
      </c>
      <c r="F69" s="104" t="s">
        <v>172</v>
      </c>
      <c r="G69" s="95" t="s">
        <v>542</v>
      </c>
      <c r="H69" s="138">
        <v>10</v>
      </c>
      <c r="I69" s="165">
        <v>176</v>
      </c>
      <c r="J69" s="162">
        <v>13383293</v>
      </c>
      <c r="K69" s="163">
        <f>IF(AND(I69&gt;0,J69&gt;0),J69/I69,0)</f>
        <v>76041.4375</v>
      </c>
      <c r="L69" s="161">
        <v>17151</v>
      </c>
      <c r="M69" s="162">
        <v>13383293</v>
      </c>
      <c r="N69" s="163">
        <f t="shared" si="30"/>
        <v>780.32143898314962</v>
      </c>
      <c r="O69" s="143"/>
      <c r="P69" s="144"/>
      <c r="Q69" s="145"/>
      <c r="R69" s="203"/>
      <c r="S69" s="147"/>
      <c r="T69" s="204">
        <v>979930</v>
      </c>
      <c r="U69" s="159">
        <v>13423446</v>
      </c>
      <c r="V69" s="159">
        <f t="shared" ref="V69" si="32">T69-U69</f>
        <v>-12443516</v>
      </c>
      <c r="W69" s="151"/>
      <c r="X69" s="44"/>
      <c r="Y69" s="91"/>
      <c r="Z69" s="88"/>
      <c r="AA69" s="92"/>
    </row>
    <row r="70" spans="1:27" s="4" customFormat="1" ht="27" customHeight="1">
      <c r="A70" s="15"/>
      <c r="B70" s="34" t="s">
        <v>57</v>
      </c>
      <c r="C70" s="35">
        <v>66</v>
      </c>
      <c r="D70" s="81">
        <v>4</v>
      </c>
      <c r="E70" s="114" t="s">
        <v>293</v>
      </c>
      <c r="F70" s="104" t="s">
        <v>294</v>
      </c>
      <c r="G70" s="95" t="s">
        <v>560</v>
      </c>
      <c r="H70" s="138">
        <v>15</v>
      </c>
      <c r="I70" s="165">
        <v>168</v>
      </c>
      <c r="J70" s="162">
        <v>10499990</v>
      </c>
      <c r="K70" s="163">
        <f>IF(AND(I70&gt;0,J70&gt;0),J70/I70,0)</f>
        <v>62499.940476190473</v>
      </c>
      <c r="L70" s="161">
        <v>13402</v>
      </c>
      <c r="M70" s="162">
        <v>10499990</v>
      </c>
      <c r="N70" s="163">
        <f>IF(AND(L70&gt;0,M70&gt;0),M70/L70,0)</f>
        <v>783.46440829726907</v>
      </c>
      <c r="O70" s="143"/>
      <c r="P70" s="144"/>
      <c r="Q70" s="145"/>
      <c r="R70" s="146"/>
      <c r="S70" s="147"/>
      <c r="T70" s="159"/>
      <c r="U70" s="159"/>
      <c r="V70" s="167">
        <f>T70-U70</f>
        <v>0</v>
      </c>
      <c r="W70" s="148"/>
      <c r="X70" s="149" t="s">
        <v>60</v>
      </c>
      <c r="Y70" s="91"/>
      <c r="Z70" s="88"/>
      <c r="AA70" s="92"/>
    </row>
    <row r="71" spans="1:27" s="4" customFormat="1" ht="27" customHeight="1">
      <c r="A71" s="15"/>
      <c r="B71" s="94" t="s">
        <v>57</v>
      </c>
      <c r="C71" s="35">
        <v>67</v>
      </c>
      <c r="D71" s="94">
        <v>4</v>
      </c>
      <c r="E71" s="115" t="s">
        <v>613</v>
      </c>
      <c r="F71" s="104" t="s">
        <v>612</v>
      </c>
      <c r="G71" s="103" t="s">
        <v>611</v>
      </c>
      <c r="H71" s="138">
        <v>15</v>
      </c>
      <c r="I71" s="165"/>
      <c r="J71" s="162"/>
      <c r="K71" s="163">
        <f t="shared" ref="K71" si="33">IF(AND(I71&gt;0,J71&gt;0),J71/I71,0)</f>
        <v>0</v>
      </c>
      <c r="L71" s="161"/>
      <c r="M71" s="162"/>
      <c r="N71" s="163">
        <f t="shared" ref="N71" si="34">IF(AND(L71&gt;0,M71&gt;0),M71/L71,0)</f>
        <v>0</v>
      </c>
      <c r="O71" s="143"/>
      <c r="P71" s="241" t="s">
        <v>509</v>
      </c>
      <c r="Q71" s="223"/>
      <c r="R71" s="234"/>
      <c r="S71" s="235"/>
      <c r="T71" s="236"/>
      <c r="U71" s="236"/>
      <c r="V71" s="159">
        <f t="shared" ref="V71" si="35">T71-U71</f>
        <v>0</v>
      </c>
      <c r="W71" s="151"/>
      <c r="X71" s="44"/>
      <c r="Y71" s="91"/>
      <c r="Z71" s="88"/>
      <c r="AA71" s="92"/>
    </row>
    <row r="72" spans="1:27" s="4" customFormat="1" ht="27" customHeight="1">
      <c r="A72" s="15"/>
      <c r="B72" s="34" t="s">
        <v>57</v>
      </c>
      <c r="C72" s="35">
        <v>68</v>
      </c>
      <c r="D72" s="81">
        <v>4</v>
      </c>
      <c r="E72" s="115" t="s">
        <v>288</v>
      </c>
      <c r="F72" s="104" t="s">
        <v>287</v>
      </c>
      <c r="G72" s="95" t="s">
        <v>559</v>
      </c>
      <c r="H72" s="138">
        <v>20</v>
      </c>
      <c r="I72" s="165">
        <v>275</v>
      </c>
      <c r="J72" s="162">
        <v>14901879</v>
      </c>
      <c r="K72" s="163">
        <f t="shared" ref="K72:K77" si="36">IF(AND(I72&gt;0,J72&gt;0),J72/I72,0)</f>
        <v>54188.650909090909</v>
      </c>
      <c r="L72" s="161">
        <v>19805.5</v>
      </c>
      <c r="M72" s="162">
        <v>14901879</v>
      </c>
      <c r="N72" s="163">
        <f t="shared" si="30"/>
        <v>752.41114841836861</v>
      </c>
      <c r="O72" s="143"/>
      <c r="P72" s="144"/>
      <c r="Q72" s="145"/>
      <c r="R72" s="146"/>
      <c r="S72" s="147"/>
      <c r="T72" s="159">
        <v>313392</v>
      </c>
      <c r="U72" s="159">
        <v>0</v>
      </c>
      <c r="V72" s="167">
        <f t="shared" ref="V72:V77" si="37">T72-U72</f>
        <v>313392</v>
      </c>
      <c r="W72" s="148"/>
      <c r="X72" s="149"/>
      <c r="Y72" s="91"/>
      <c r="Z72" s="88"/>
      <c r="AA72" s="92"/>
    </row>
    <row r="73" spans="1:27" s="4" customFormat="1" ht="27" customHeight="1">
      <c r="A73" s="15"/>
      <c r="B73" s="34" t="s">
        <v>57</v>
      </c>
      <c r="C73" s="35">
        <v>69</v>
      </c>
      <c r="D73" s="34">
        <v>4</v>
      </c>
      <c r="E73" s="115" t="s">
        <v>165</v>
      </c>
      <c r="F73" s="104" t="s">
        <v>163</v>
      </c>
      <c r="G73" s="95" t="s">
        <v>537</v>
      </c>
      <c r="H73" s="138">
        <v>15</v>
      </c>
      <c r="I73" s="165">
        <v>141</v>
      </c>
      <c r="J73" s="162">
        <v>9486154</v>
      </c>
      <c r="K73" s="163">
        <f t="shared" si="36"/>
        <v>67277.687943262412</v>
      </c>
      <c r="L73" s="161">
        <v>11714</v>
      </c>
      <c r="M73" s="162">
        <v>9486154</v>
      </c>
      <c r="N73" s="163">
        <f t="shared" si="30"/>
        <v>809.81338569233401</v>
      </c>
      <c r="O73" s="143"/>
      <c r="P73" s="144"/>
      <c r="Q73" s="145"/>
      <c r="R73" s="146"/>
      <c r="S73" s="147"/>
      <c r="T73" s="159">
        <v>9651223</v>
      </c>
      <c r="U73" s="159">
        <v>82140</v>
      </c>
      <c r="V73" s="167">
        <f t="shared" si="37"/>
        <v>9569083</v>
      </c>
      <c r="W73" s="148"/>
      <c r="X73" s="149"/>
      <c r="Y73" s="91"/>
      <c r="Z73" s="88"/>
      <c r="AA73" s="92"/>
    </row>
    <row r="74" spans="1:27" s="4" customFormat="1" ht="27" customHeight="1">
      <c r="A74" s="15"/>
      <c r="B74" s="34" t="s">
        <v>57</v>
      </c>
      <c r="C74" s="35">
        <v>70</v>
      </c>
      <c r="D74" s="94">
        <v>6</v>
      </c>
      <c r="E74" s="115" t="s">
        <v>354</v>
      </c>
      <c r="F74" s="104" t="s">
        <v>355</v>
      </c>
      <c r="G74" s="95" t="s">
        <v>572</v>
      </c>
      <c r="H74" s="138">
        <v>10</v>
      </c>
      <c r="I74" s="165">
        <v>124</v>
      </c>
      <c r="J74" s="162">
        <v>10941870</v>
      </c>
      <c r="K74" s="163">
        <f t="shared" si="36"/>
        <v>88240.887096774197</v>
      </c>
      <c r="L74" s="161">
        <v>13493</v>
      </c>
      <c r="M74" s="162">
        <v>10941870</v>
      </c>
      <c r="N74" s="163">
        <f>IF(AND(L74&gt;0,M74&gt;0),M74/L74,0)</f>
        <v>810.92937078485136</v>
      </c>
      <c r="O74" s="143"/>
      <c r="P74" s="144"/>
      <c r="Q74" s="145"/>
      <c r="R74" s="146"/>
      <c r="S74" s="147"/>
      <c r="T74" s="159">
        <v>20672359</v>
      </c>
      <c r="U74" s="159">
        <f>20324726-10782790</f>
        <v>9541936</v>
      </c>
      <c r="V74" s="167">
        <f t="shared" si="37"/>
        <v>11130423</v>
      </c>
      <c r="W74" s="148"/>
      <c r="X74" s="149"/>
      <c r="Y74" s="91"/>
      <c r="Z74" s="88"/>
      <c r="AA74" s="92"/>
    </row>
    <row r="75" spans="1:27" s="4" customFormat="1" ht="27" customHeight="1">
      <c r="A75" s="15"/>
      <c r="B75" s="34" t="s">
        <v>57</v>
      </c>
      <c r="C75" s="35">
        <v>71</v>
      </c>
      <c r="D75" s="34">
        <v>6</v>
      </c>
      <c r="E75" s="115" t="s">
        <v>170</v>
      </c>
      <c r="F75" s="104" t="s">
        <v>315</v>
      </c>
      <c r="G75" s="96" t="s">
        <v>539</v>
      </c>
      <c r="H75" s="138">
        <v>10</v>
      </c>
      <c r="I75" s="165">
        <v>45</v>
      </c>
      <c r="J75" s="162">
        <v>3539000</v>
      </c>
      <c r="K75" s="163">
        <f t="shared" si="36"/>
        <v>78644.444444444438</v>
      </c>
      <c r="L75" s="161">
        <v>4382</v>
      </c>
      <c r="M75" s="162">
        <v>3539000</v>
      </c>
      <c r="N75" s="163">
        <f t="shared" si="30"/>
        <v>807.62209036969421</v>
      </c>
      <c r="O75" s="143"/>
      <c r="P75" s="144"/>
      <c r="Q75" s="145"/>
      <c r="R75" s="203"/>
      <c r="S75" s="147"/>
      <c r="T75" s="236">
        <v>1761000</v>
      </c>
      <c r="U75" s="239">
        <v>299000</v>
      </c>
      <c r="V75" s="159">
        <f t="shared" si="37"/>
        <v>1462000</v>
      </c>
      <c r="W75" s="151"/>
      <c r="X75" s="44" t="s">
        <v>60</v>
      </c>
      <c r="Y75" s="91">
        <v>0.6</v>
      </c>
      <c r="Z75" s="88"/>
      <c r="AA75" s="92"/>
    </row>
    <row r="76" spans="1:27" s="4" customFormat="1" ht="27" customHeight="1">
      <c r="A76" s="15"/>
      <c r="B76" s="94" t="s">
        <v>57</v>
      </c>
      <c r="C76" s="35">
        <v>72</v>
      </c>
      <c r="D76" s="94">
        <v>6</v>
      </c>
      <c r="E76" s="179" t="s">
        <v>619</v>
      </c>
      <c r="F76" s="104" t="s">
        <v>618</v>
      </c>
      <c r="G76" s="95" t="s">
        <v>617</v>
      </c>
      <c r="H76" s="138">
        <v>15</v>
      </c>
      <c r="I76" s="165"/>
      <c r="J76" s="162"/>
      <c r="K76" s="163">
        <f t="shared" si="36"/>
        <v>0</v>
      </c>
      <c r="L76" s="161"/>
      <c r="M76" s="162"/>
      <c r="N76" s="163">
        <f>IF(AND(L76&gt;0,M76&gt;0),M76/L76,0)</f>
        <v>0</v>
      </c>
      <c r="O76" s="143"/>
      <c r="P76" s="144"/>
      <c r="Q76" s="223" t="s">
        <v>503</v>
      </c>
      <c r="R76" s="146"/>
      <c r="S76" s="147"/>
      <c r="T76" s="159"/>
      <c r="U76" s="159"/>
      <c r="V76" s="167">
        <f t="shared" si="37"/>
        <v>0</v>
      </c>
      <c r="W76" s="148"/>
      <c r="X76" s="149"/>
      <c r="Y76" s="91"/>
      <c r="Z76" s="88"/>
      <c r="AA76" s="92"/>
    </row>
    <row r="77" spans="1:27" s="4" customFormat="1" ht="27" customHeight="1">
      <c r="A77" s="15"/>
      <c r="B77" s="34" t="s">
        <v>57</v>
      </c>
      <c r="C77" s="35">
        <v>73</v>
      </c>
      <c r="D77" s="94">
        <v>4</v>
      </c>
      <c r="E77" s="125" t="s">
        <v>384</v>
      </c>
      <c r="F77" s="104" t="s">
        <v>385</v>
      </c>
      <c r="G77" s="95" t="s">
        <v>578</v>
      </c>
      <c r="H77" s="138">
        <v>10</v>
      </c>
      <c r="I77" s="165">
        <v>107</v>
      </c>
      <c r="J77" s="162">
        <v>6979132</v>
      </c>
      <c r="K77" s="163">
        <f t="shared" si="36"/>
        <v>65225.532710280371</v>
      </c>
      <c r="L77" s="161">
        <v>8936</v>
      </c>
      <c r="M77" s="162">
        <v>6979132</v>
      </c>
      <c r="N77" s="163">
        <f>IF(AND(L77&gt;0,M77&gt;0),M77/L77,0)</f>
        <v>781.0129811996419</v>
      </c>
      <c r="O77" s="143"/>
      <c r="P77" s="144"/>
      <c r="Q77" s="145"/>
      <c r="R77" s="146"/>
      <c r="S77" s="147"/>
      <c r="T77" s="159">
        <v>532372</v>
      </c>
      <c r="U77" s="159">
        <v>109043</v>
      </c>
      <c r="V77" s="167">
        <f t="shared" si="37"/>
        <v>423329</v>
      </c>
      <c r="W77" s="148"/>
      <c r="X77" s="149" t="s">
        <v>60</v>
      </c>
      <c r="Y77" s="91"/>
      <c r="Z77" s="88"/>
      <c r="AA77" s="92"/>
    </row>
    <row r="78" spans="1:27" s="4" customFormat="1" ht="27" customHeight="1">
      <c r="A78" s="15"/>
      <c r="B78" s="34" t="s">
        <v>57</v>
      </c>
      <c r="C78" s="35">
        <v>74</v>
      </c>
      <c r="D78" s="34">
        <v>2</v>
      </c>
      <c r="E78" s="115" t="s">
        <v>105</v>
      </c>
      <c r="F78" s="105" t="s">
        <v>106</v>
      </c>
      <c r="G78" s="95" t="s">
        <v>523</v>
      </c>
      <c r="H78" s="138">
        <v>10</v>
      </c>
      <c r="I78" s="165">
        <v>71</v>
      </c>
      <c r="J78" s="162">
        <v>5767134</v>
      </c>
      <c r="K78" s="163">
        <f t="shared" ref="K78:K98" si="38">IF(AND(I78&gt;0,J78&gt;0),J78/I78,0)</f>
        <v>81227.239436619711</v>
      </c>
      <c r="L78" s="161">
        <v>7281</v>
      </c>
      <c r="M78" s="162">
        <v>5767134</v>
      </c>
      <c r="N78" s="163">
        <f t="shared" ref="N78:N98" si="39">IF(AND(L78&gt;0,M78&gt;0),M78/L78,0)</f>
        <v>792.07993407498975</v>
      </c>
      <c r="O78" s="143"/>
      <c r="P78" s="144"/>
      <c r="Q78" s="145"/>
      <c r="R78" s="203"/>
      <c r="S78" s="147"/>
      <c r="T78" s="236">
        <v>19458791</v>
      </c>
      <c r="U78" s="239">
        <v>9499942</v>
      </c>
      <c r="V78" s="159">
        <f t="shared" ref="V78:V97" si="40">T78-U78</f>
        <v>9958849</v>
      </c>
      <c r="W78" s="151"/>
      <c r="X78" s="44"/>
      <c r="Y78" s="91"/>
      <c r="Z78" s="88"/>
      <c r="AA78" s="92"/>
    </row>
    <row r="79" spans="1:27" s="4" customFormat="1" ht="27" customHeight="1">
      <c r="A79" s="15"/>
      <c r="B79" s="34" t="s">
        <v>57</v>
      </c>
      <c r="C79" s="35">
        <v>75</v>
      </c>
      <c r="D79" s="34">
        <v>2</v>
      </c>
      <c r="E79" s="115" t="s">
        <v>264</v>
      </c>
      <c r="F79" s="104" t="s">
        <v>265</v>
      </c>
      <c r="G79" s="38" t="s">
        <v>557</v>
      </c>
      <c r="H79" s="138">
        <v>10</v>
      </c>
      <c r="I79" s="165">
        <v>97</v>
      </c>
      <c r="J79" s="162">
        <v>6182789</v>
      </c>
      <c r="K79" s="163">
        <f>IF(AND(I79&gt;0,J79&gt;0),J79/I79,0)</f>
        <v>63740.092783505155</v>
      </c>
      <c r="L79" s="161">
        <v>7685</v>
      </c>
      <c r="M79" s="162">
        <v>6182789</v>
      </c>
      <c r="N79" s="163">
        <f>IF(AND(L79&gt;0,M79&gt;0),M79/L79,0)</f>
        <v>804.5268705270006</v>
      </c>
      <c r="O79" s="143"/>
      <c r="P79" s="144"/>
      <c r="Q79" s="145"/>
      <c r="R79" s="203"/>
      <c r="S79" s="147"/>
      <c r="T79" s="236">
        <v>13300311</v>
      </c>
      <c r="U79" s="239">
        <v>5514878</v>
      </c>
      <c r="V79" s="159">
        <f t="shared" ref="V79:V95" si="41">T79-U79</f>
        <v>7785433</v>
      </c>
      <c r="W79" s="151"/>
      <c r="X79" s="44"/>
      <c r="Y79" s="91"/>
      <c r="Z79" s="88"/>
      <c r="AA79" s="92"/>
    </row>
    <row r="80" spans="1:27" s="4" customFormat="1" ht="27" customHeight="1">
      <c r="A80" s="15"/>
      <c r="B80" s="94" t="s">
        <v>57</v>
      </c>
      <c r="C80" s="35">
        <v>76</v>
      </c>
      <c r="D80" s="94">
        <v>4</v>
      </c>
      <c r="E80" s="179" t="s">
        <v>622</v>
      </c>
      <c r="F80" s="104" t="s">
        <v>621</v>
      </c>
      <c r="G80" s="95" t="s">
        <v>620</v>
      </c>
      <c r="H80" s="138">
        <v>20</v>
      </c>
      <c r="I80" s="165"/>
      <c r="J80" s="162"/>
      <c r="K80" s="163">
        <f>IF(AND(I80&gt;0,J80&gt;0),J80/I80,0)</f>
        <v>0</v>
      </c>
      <c r="L80" s="161"/>
      <c r="M80" s="162"/>
      <c r="N80" s="163">
        <f>IF(AND(L80&gt;0,M80&gt;0),M80/L80,0)</f>
        <v>0</v>
      </c>
      <c r="O80" s="143"/>
      <c r="P80" s="144"/>
      <c r="Q80" s="223" t="s">
        <v>503</v>
      </c>
      <c r="R80" s="146"/>
      <c r="S80" s="147"/>
      <c r="T80" s="159"/>
      <c r="U80" s="159"/>
      <c r="V80" s="167">
        <f>T80-U80</f>
        <v>0</v>
      </c>
      <c r="W80" s="148"/>
      <c r="X80" s="149"/>
      <c r="Y80" s="91"/>
      <c r="Z80" s="88"/>
      <c r="AA80" s="92"/>
    </row>
    <row r="81" spans="1:27" s="4" customFormat="1" ht="27" customHeight="1">
      <c r="A81" s="15"/>
      <c r="B81" s="34" t="s">
        <v>57</v>
      </c>
      <c r="C81" s="35">
        <v>77</v>
      </c>
      <c r="D81" s="94">
        <v>2</v>
      </c>
      <c r="E81" s="115" t="s">
        <v>407</v>
      </c>
      <c r="F81" s="104" t="s">
        <v>408</v>
      </c>
      <c r="G81" s="95" t="s">
        <v>584</v>
      </c>
      <c r="H81" s="138">
        <v>10</v>
      </c>
      <c r="I81" s="165">
        <v>44</v>
      </c>
      <c r="J81" s="162">
        <v>5475454</v>
      </c>
      <c r="K81" s="163">
        <f t="shared" ref="K81" si="42">IF(AND(I81&gt;0,J81&gt;0),J81/I81,0)</f>
        <v>124442.13636363637</v>
      </c>
      <c r="L81" s="161">
        <v>5383.9269999999997</v>
      </c>
      <c r="M81" s="162">
        <v>5475454</v>
      </c>
      <c r="N81" s="163">
        <f t="shared" ref="N81" si="43">IF(AND(L81&gt;0,M81&gt;0),M81/L81,0)</f>
        <v>1017.0000447628655</v>
      </c>
      <c r="O81" s="143"/>
      <c r="P81" s="144"/>
      <c r="Q81" s="145"/>
      <c r="R81" s="146"/>
      <c r="S81" s="147"/>
      <c r="T81" s="159">
        <v>5475454</v>
      </c>
      <c r="U81" s="159">
        <v>5475454</v>
      </c>
      <c r="V81" s="167">
        <f t="shared" ref="V81" si="44">T81-U81</f>
        <v>0</v>
      </c>
      <c r="W81" s="148"/>
      <c r="X81" s="149"/>
      <c r="Y81" s="91"/>
      <c r="Z81" s="88"/>
      <c r="AA81" s="92"/>
    </row>
    <row r="82" spans="1:27" s="4" customFormat="1" ht="27" customHeight="1">
      <c r="A82" s="15"/>
      <c r="B82" s="34" t="s">
        <v>57</v>
      </c>
      <c r="C82" s="35">
        <v>78</v>
      </c>
      <c r="D82" s="76">
        <v>2</v>
      </c>
      <c r="E82" s="122" t="s">
        <v>275</v>
      </c>
      <c r="F82" s="104" t="s">
        <v>316</v>
      </c>
      <c r="G82" s="95" t="s">
        <v>547</v>
      </c>
      <c r="H82" s="138">
        <v>20</v>
      </c>
      <c r="I82" s="165">
        <v>144</v>
      </c>
      <c r="J82" s="162">
        <v>8228875</v>
      </c>
      <c r="K82" s="163">
        <f t="shared" ref="K82" si="45">IF(AND(I82&gt;0,J82&gt;0),J82/I82,0)</f>
        <v>57144.965277777781</v>
      </c>
      <c r="L82" s="161">
        <v>12998</v>
      </c>
      <c r="M82" s="162">
        <v>8228875</v>
      </c>
      <c r="N82" s="163">
        <f t="shared" ref="N82:N89" si="46">IF(AND(L82&gt;0,M82&gt;0),M82/L82,0)</f>
        <v>633.08778273580549</v>
      </c>
      <c r="O82" s="143"/>
      <c r="P82" s="144"/>
      <c r="Q82" s="145"/>
      <c r="R82" s="146"/>
      <c r="S82" s="147"/>
      <c r="T82" s="159">
        <v>35886079</v>
      </c>
      <c r="U82" s="162">
        <v>24053201</v>
      </c>
      <c r="V82" s="167">
        <f t="shared" si="41"/>
        <v>11832878</v>
      </c>
      <c r="W82" s="148"/>
      <c r="X82" s="149"/>
      <c r="Y82" s="91"/>
      <c r="Z82" s="88"/>
      <c r="AA82" s="92"/>
    </row>
    <row r="83" spans="1:27" s="4" customFormat="1" ht="27" customHeight="1">
      <c r="A83" s="15"/>
      <c r="B83" s="34" t="s">
        <v>57</v>
      </c>
      <c r="C83" s="35">
        <v>79</v>
      </c>
      <c r="D83" s="94">
        <v>5</v>
      </c>
      <c r="E83" s="118" t="s">
        <v>506</v>
      </c>
      <c r="F83" s="104" t="s">
        <v>507</v>
      </c>
      <c r="G83" s="96" t="s">
        <v>586</v>
      </c>
      <c r="H83" s="138">
        <v>16</v>
      </c>
      <c r="I83" s="139">
        <v>186</v>
      </c>
      <c r="J83" s="140">
        <v>12249749</v>
      </c>
      <c r="K83" s="141">
        <f>IF(AND(I83&gt;0,J83&gt;0),J83/I83,0)</f>
        <v>65858.865591397844</v>
      </c>
      <c r="L83" s="142">
        <v>14884.5</v>
      </c>
      <c r="M83" s="140">
        <v>12249749</v>
      </c>
      <c r="N83" s="141">
        <f t="shared" si="46"/>
        <v>822.98693271524064</v>
      </c>
      <c r="O83" s="143"/>
      <c r="P83" s="144"/>
      <c r="Q83" s="145"/>
      <c r="R83" s="146"/>
      <c r="S83" s="147"/>
      <c r="T83" s="159">
        <v>7846200</v>
      </c>
      <c r="U83" s="159">
        <v>2821200</v>
      </c>
      <c r="V83" s="167">
        <f>T83-U83</f>
        <v>5025000</v>
      </c>
      <c r="W83" s="148"/>
      <c r="X83" s="149"/>
      <c r="Y83" s="91"/>
      <c r="Z83" s="88"/>
      <c r="AA83" s="92"/>
    </row>
    <row r="84" spans="1:27" s="4" customFormat="1" ht="27" customHeight="1">
      <c r="A84" s="15"/>
      <c r="B84" s="34" t="s">
        <v>57</v>
      </c>
      <c r="C84" s="35">
        <v>80</v>
      </c>
      <c r="D84" s="94">
        <v>6</v>
      </c>
      <c r="E84" s="124" t="s">
        <v>358</v>
      </c>
      <c r="F84" s="110" t="s">
        <v>357</v>
      </c>
      <c r="G84" s="96" t="s">
        <v>573</v>
      </c>
      <c r="H84" s="138">
        <v>20</v>
      </c>
      <c r="I84" s="165">
        <v>242</v>
      </c>
      <c r="J84" s="162">
        <v>19902482</v>
      </c>
      <c r="K84" s="163">
        <f>IF(AND(I84&gt;0,J84&gt;0),J84/I84,0)</f>
        <v>82241.661157024791</v>
      </c>
      <c r="L84" s="161">
        <v>23927</v>
      </c>
      <c r="M84" s="162">
        <v>19902482</v>
      </c>
      <c r="N84" s="163">
        <f t="shared" si="46"/>
        <v>831.80014209888407</v>
      </c>
      <c r="O84" s="143"/>
      <c r="P84" s="144"/>
      <c r="Q84" s="145"/>
      <c r="R84" s="203"/>
      <c r="S84" s="147"/>
      <c r="T84" s="243">
        <v>24346834</v>
      </c>
      <c r="U84" s="244">
        <v>10467674</v>
      </c>
      <c r="V84" s="159">
        <f>T84-U84</f>
        <v>13879160</v>
      </c>
      <c r="W84" s="151"/>
      <c r="X84" s="44"/>
      <c r="Y84" s="91"/>
      <c r="Z84" s="88"/>
      <c r="AA84" s="92"/>
    </row>
    <row r="85" spans="1:27" s="4" customFormat="1" ht="27" customHeight="1">
      <c r="A85" s="15"/>
      <c r="B85" s="34" t="s">
        <v>57</v>
      </c>
      <c r="C85" s="35">
        <v>81</v>
      </c>
      <c r="D85" s="87">
        <v>5</v>
      </c>
      <c r="E85" s="112" t="s">
        <v>319</v>
      </c>
      <c r="F85" s="106" t="s">
        <v>314</v>
      </c>
      <c r="G85" s="95" t="s">
        <v>565</v>
      </c>
      <c r="H85" s="138">
        <v>20</v>
      </c>
      <c r="I85" s="165">
        <v>164</v>
      </c>
      <c r="J85" s="162">
        <v>12841184</v>
      </c>
      <c r="K85" s="163">
        <f>IF(AND(I85&gt;0,J85&gt;0),J85/I85,0)</f>
        <v>78299.902439024387</v>
      </c>
      <c r="L85" s="161">
        <v>15975</v>
      </c>
      <c r="M85" s="162">
        <v>12841184</v>
      </c>
      <c r="N85" s="163">
        <f t="shared" si="46"/>
        <v>803.82998435054776</v>
      </c>
      <c r="O85" s="143"/>
      <c r="P85" s="144"/>
      <c r="Q85" s="145"/>
      <c r="R85" s="146"/>
      <c r="S85" s="147"/>
      <c r="T85" s="159">
        <v>12910026</v>
      </c>
      <c r="U85" s="159">
        <v>12841184</v>
      </c>
      <c r="V85" s="167">
        <f>T85-U85</f>
        <v>68842</v>
      </c>
      <c r="W85" s="148"/>
      <c r="X85" s="149" t="s">
        <v>60</v>
      </c>
      <c r="Y85" s="91">
        <v>0.96699999999999997</v>
      </c>
      <c r="Z85" s="88"/>
      <c r="AA85" s="92">
        <v>0</v>
      </c>
    </row>
    <row r="86" spans="1:27" s="4" customFormat="1" ht="27" customHeight="1">
      <c r="A86" s="15"/>
      <c r="B86" s="34" t="s">
        <v>57</v>
      </c>
      <c r="C86" s="35">
        <v>82</v>
      </c>
      <c r="D86" s="76">
        <v>4</v>
      </c>
      <c r="E86" s="121" t="s">
        <v>186</v>
      </c>
      <c r="F86" s="104" t="s">
        <v>453</v>
      </c>
      <c r="G86" s="95" t="s">
        <v>545</v>
      </c>
      <c r="H86" s="138">
        <v>20</v>
      </c>
      <c r="I86" s="165">
        <v>1</v>
      </c>
      <c r="J86" s="205">
        <v>96900</v>
      </c>
      <c r="K86" s="163">
        <f t="shared" ref="K86:K95" si="47">IF(AND(I86&gt;0,J86&gt;0),J86/I86,0)</f>
        <v>96900</v>
      </c>
      <c r="L86" s="161">
        <v>112</v>
      </c>
      <c r="M86" s="162">
        <v>96900</v>
      </c>
      <c r="N86" s="163">
        <f t="shared" si="46"/>
        <v>865.17857142857144</v>
      </c>
      <c r="O86" s="237" t="s">
        <v>160</v>
      </c>
      <c r="P86" s="144"/>
      <c r="Q86" s="145"/>
      <c r="R86" s="146"/>
      <c r="S86" s="147"/>
      <c r="T86" s="159">
        <v>575875</v>
      </c>
      <c r="U86" s="159">
        <v>3158379</v>
      </c>
      <c r="V86" s="167">
        <f t="shared" si="41"/>
        <v>-2582504</v>
      </c>
      <c r="W86" s="148"/>
      <c r="X86" s="238" t="s">
        <v>160</v>
      </c>
      <c r="Y86" s="91">
        <v>0.2</v>
      </c>
      <c r="Z86" s="88"/>
      <c r="AA86" s="92"/>
    </row>
    <row r="87" spans="1:27" s="4" customFormat="1" ht="27" customHeight="1">
      <c r="A87" s="15"/>
      <c r="B87" s="34" t="s">
        <v>57</v>
      </c>
      <c r="C87" s="35">
        <v>83</v>
      </c>
      <c r="D87" s="94">
        <v>2</v>
      </c>
      <c r="E87" s="115" t="s">
        <v>415</v>
      </c>
      <c r="F87" s="104" t="s">
        <v>450</v>
      </c>
      <c r="G87" s="95" t="s">
        <v>585</v>
      </c>
      <c r="H87" s="138">
        <v>10</v>
      </c>
      <c r="I87" s="164">
        <v>87</v>
      </c>
      <c r="J87" s="162">
        <v>6744134</v>
      </c>
      <c r="K87" s="163">
        <f>IF(AND(I87&gt;0,J87&gt;0),J87/I87,0)</f>
        <v>77518.781609195401</v>
      </c>
      <c r="L87" s="248">
        <v>8659.5</v>
      </c>
      <c r="M87" s="162">
        <f>J87</f>
        <v>6744134</v>
      </c>
      <c r="N87" s="163">
        <f t="shared" si="46"/>
        <v>778.81332640452683</v>
      </c>
      <c r="O87" s="143"/>
      <c r="P87" s="144"/>
      <c r="Q87" s="145"/>
      <c r="R87" s="146"/>
      <c r="S87" s="147"/>
      <c r="T87" s="159">
        <v>6411237</v>
      </c>
      <c r="U87" s="159">
        <v>24977450</v>
      </c>
      <c r="V87" s="240">
        <f>T87-U87</f>
        <v>-18566213</v>
      </c>
      <c r="W87" s="148"/>
      <c r="X87" s="149"/>
      <c r="Y87" s="91"/>
      <c r="Z87" s="88"/>
      <c r="AA87" s="92"/>
    </row>
    <row r="88" spans="1:27" s="4" customFormat="1" ht="27" customHeight="1">
      <c r="A88" s="15"/>
      <c r="B88" s="34" t="s">
        <v>57</v>
      </c>
      <c r="C88" s="35">
        <v>84</v>
      </c>
      <c r="D88" s="79">
        <v>4</v>
      </c>
      <c r="E88" s="115" t="s">
        <v>222</v>
      </c>
      <c r="F88" s="104" t="s">
        <v>433</v>
      </c>
      <c r="G88" s="95" t="s">
        <v>549</v>
      </c>
      <c r="H88" s="138">
        <v>10</v>
      </c>
      <c r="I88" s="165">
        <v>72</v>
      </c>
      <c r="J88" s="162">
        <v>4376381</v>
      </c>
      <c r="K88" s="163">
        <f t="shared" si="47"/>
        <v>60783.069444444445</v>
      </c>
      <c r="L88" s="161">
        <v>5733</v>
      </c>
      <c r="M88" s="162">
        <v>4376381</v>
      </c>
      <c r="N88" s="163">
        <f t="shared" si="46"/>
        <v>763.36664922379214</v>
      </c>
      <c r="O88" s="143"/>
      <c r="P88" s="144"/>
      <c r="Q88" s="145"/>
      <c r="R88" s="146"/>
      <c r="S88" s="147"/>
      <c r="T88" s="159">
        <v>2411441</v>
      </c>
      <c r="U88" s="159">
        <v>4153181</v>
      </c>
      <c r="V88" s="167">
        <f t="shared" si="41"/>
        <v>-1741740</v>
      </c>
      <c r="W88" s="148"/>
      <c r="X88" s="149"/>
      <c r="Y88" s="91"/>
      <c r="Z88" s="88"/>
      <c r="AA88" s="92"/>
    </row>
    <row r="89" spans="1:27" s="4" customFormat="1" ht="27" customHeight="1">
      <c r="A89" s="15"/>
      <c r="B89" s="34" t="s">
        <v>57</v>
      </c>
      <c r="C89" s="35">
        <v>85</v>
      </c>
      <c r="D89" s="34">
        <v>4</v>
      </c>
      <c r="E89" s="115" t="s">
        <v>136</v>
      </c>
      <c r="F89" s="104" t="s">
        <v>137</v>
      </c>
      <c r="G89" s="37" t="s">
        <v>530</v>
      </c>
      <c r="H89" s="138">
        <v>30</v>
      </c>
      <c r="I89" s="165">
        <v>235</v>
      </c>
      <c r="J89" s="162">
        <v>22668196</v>
      </c>
      <c r="K89" s="163">
        <f t="shared" si="47"/>
        <v>96460.408510638299</v>
      </c>
      <c r="L89" s="161">
        <v>29252</v>
      </c>
      <c r="M89" s="162">
        <v>22668196</v>
      </c>
      <c r="N89" s="163">
        <f t="shared" si="46"/>
        <v>774.9280732941337</v>
      </c>
      <c r="O89" s="143"/>
      <c r="P89" s="144"/>
      <c r="Q89" s="145"/>
      <c r="R89" s="203"/>
      <c r="S89" s="147"/>
      <c r="T89" s="236">
        <v>23342380</v>
      </c>
      <c r="U89" s="239">
        <v>12516923</v>
      </c>
      <c r="V89" s="159">
        <f t="shared" si="41"/>
        <v>10825457</v>
      </c>
      <c r="W89" s="151"/>
      <c r="X89" s="44"/>
      <c r="Y89" s="91"/>
      <c r="Z89" s="88"/>
      <c r="AA89" s="92"/>
    </row>
    <row r="90" spans="1:27" s="4" customFormat="1" ht="27" customHeight="1">
      <c r="A90" s="15"/>
      <c r="B90" s="34" t="s">
        <v>57</v>
      </c>
      <c r="C90" s="35">
        <v>86</v>
      </c>
      <c r="D90" s="34">
        <v>6</v>
      </c>
      <c r="E90" s="115" t="s">
        <v>111</v>
      </c>
      <c r="F90" s="104" t="s">
        <v>458</v>
      </c>
      <c r="G90" s="95" t="s">
        <v>525</v>
      </c>
      <c r="H90" s="138">
        <v>15</v>
      </c>
      <c r="I90" s="165">
        <v>50</v>
      </c>
      <c r="J90" s="162">
        <v>3212189</v>
      </c>
      <c r="K90" s="163">
        <f t="shared" si="47"/>
        <v>64243.78</v>
      </c>
      <c r="L90" s="161">
        <v>4095.5</v>
      </c>
      <c r="M90" s="162">
        <v>3212189</v>
      </c>
      <c r="N90" s="163">
        <f t="shared" si="39"/>
        <v>784.32157245757537</v>
      </c>
      <c r="O90" s="143"/>
      <c r="P90" s="144"/>
      <c r="Q90" s="145"/>
      <c r="R90" s="146"/>
      <c r="S90" s="147"/>
      <c r="T90" s="159">
        <v>4722471</v>
      </c>
      <c r="U90" s="159">
        <v>695272</v>
      </c>
      <c r="V90" s="167">
        <f t="shared" si="41"/>
        <v>4027199</v>
      </c>
      <c r="W90" s="148" t="s">
        <v>60</v>
      </c>
      <c r="X90" s="149"/>
      <c r="Y90" s="91"/>
      <c r="Z90" s="88"/>
      <c r="AA90" s="92"/>
    </row>
    <row r="91" spans="1:27" s="4" customFormat="1" ht="27" customHeight="1">
      <c r="A91" s="15"/>
      <c r="B91" s="34" t="s">
        <v>57</v>
      </c>
      <c r="C91" s="35">
        <v>87</v>
      </c>
      <c r="D91" s="94">
        <v>4</v>
      </c>
      <c r="E91" s="115" t="s">
        <v>604</v>
      </c>
      <c r="F91" s="104" t="s">
        <v>603</v>
      </c>
      <c r="G91" s="103" t="s">
        <v>602</v>
      </c>
      <c r="H91" s="138">
        <v>10</v>
      </c>
      <c r="I91" s="165"/>
      <c r="J91" s="162"/>
      <c r="K91" s="163">
        <f t="shared" ref="K91" si="48">IF(AND(I91&gt;0,J91&gt;0),J91/I91,0)</f>
        <v>0</v>
      </c>
      <c r="L91" s="161"/>
      <c r="M91" s="162"/>
      <c r="N91" s="163">
        <f t="shared" ref="N91" si="49">IF(AND(L91&gt;0,M91&gt;0),M91/L91,0)</f>
        <v>0</v>
      </c>
      <c r="O91" s="143"/>
      <c r="P91" s="144"/>
      <c r="Q91" s="223" t="s">
        <v>510</v>
      </c>
      <c r="R91" s="146"/>
      <c r="S91" s="147"/>
      <c r="T91" s="236"/>
      <c r="U91" s="236"/>
      <c r="V91" s="159">
        <f t="shared" ref="V91" si="50">T91-U91</f>
        <v>0</v>
      </c>
      <c r="W91" s="151"/>
      <c r="X91" s="44"/>
      <c r="Y91" s="91"/>
      <c r="Z91" s="88"/>
      <c r="AA91" s="92"/>
    </row>
    <row r="92" spans="1:27" s="4" customFormat="1" ht="27" customHeight="1">
      <c r="A92" s="15"/>
      <c r="B92" s="34" t="s">
        <v>57</v>
      </c>
      <c r="C92" s="35">
        <v>88</v>
      </c>
      <c r="D92" s="34">
        <v>2</v>
      </c>
      <c r="E92" s="117" t="s">
        <v>281</v>
      </c>
      <c r="F92" s="104" t="s">
        <v>118</v>
      </c>
      <c r="G92" s="95" t="s">
        <v>528</v>
      </c>
      <c r="H92" s="138">
        <v>11</v>
      </c>
      <c r="I92" s="165">
        <v>143</v>
      </c>
      <c r="J92" s="162">
        <v>15363245</v>
      </c>
      <c r="K92" s="163">
        <f t="shared" si="47"/>
        <v>107435.27972027972</v>
      </c>
      <c r="L92" s="161">
        <v>18570</v>
      </c>
      <c r="M92" s="162">
        <v>15363245</v>
      </c>
      <c r="N92" s="163">
        <f>IF(AND(L92&gt;0,M92&gt;0),M92/L92,0)</f>
        <v>827.31529348411414</v>
      </c>
      <c r="O92" s="249"/>
      <c r="P92" s="144"/>
      <c r="Q92" s="147"/>
      <c r="R92" s="250"/>
      <c r="S92" s="251"/>
      <c r="T92" s="159">
        <v>72597784</v>
      </c>
      <c r="U92" s="159">
        <v>31014196</v>
      </c>
      <c r="V92" s="252">
        <f t="shared" si="41"/>
        <v>41583588</v>
      </c>
      <c r="W92" s="148"/>
      <c r="X92" s="149"/>
      <c r="Y92" s="91"/>
      <c r="Z92" s="88"/>
      <c r="AA92" s="92"/>
    </row>
    <row r="93" spans="1:27" s="4" customFormat="1" ht="27" customHeight="1">
      <c r="A93" s="15"/>
      <c r="B93" s="34" t="s">
        <v>57</v>
      </c>
      <c r="C93" s="35">
        <v>89</v>
      </c>
      <c r="D93" s="87">
        <v>4</v>
      </c>
      <c r="E93" s="119" t="s">
        <v>297</v>
      </c>
      <c r="F93" s="104" t="s">
        <v>296</v>
      </c>
      <c r="G93" s="95" t="s">
        <v>561</v>
      </c>
      <c r="H93" s="253">
        <v>20</v>
      </c>
      <c r="I93" s="254">
        <v>367</v>
      </c>
      <c r="J93" s="255">
        <v>28468618</v>
      </c>
      <c r="K93" s="163">
        <v>77571.166212534066</v>
      </c>
      <c r="L93" s="225">
        <v>32320.5</v>
      </c>
      <c r="M93" s="255">
        <v>28468618</v>
      </c>
      <c r="N93" s="163">
        <v>880.82232638727737</v>
      </c>
      <c r="O93" s="256"/>
      <c r="P93" s="257"/>
      <c r="Q93" s="258"/>
      <c r="R93" s="259"/>
      <c r="S93" s="260"/>
      <c r="T93" s="159">
        <v>6588305</v>
      </c>
      <c r="U93" s="159">
        <v>5218606</v>
      </c>
      <c r="V93" s="167">
        <v>1369699</v>
      </c>
      <c r="W93" s="148"/>
      <c r="X93" s="261"/>
      <c r="Y93" s="91"/>
      <c r="Z93" s="88"/>
      <c r="AA93" s="92"/>
    </row>
    <row r="94" spans="1:27" s="4" customFormat="1" ht="27" customHeight="1">
      <c r="A94" s="15"/>
      <c r="B94" s="34" t="s">
        <v>57</v>
      </c>
      <c r="C94" s="35">
        <v>90</v>
      </c>
      <c r="D94" s="94">
        <v>4</v>
      </c>
      <c r="E94" s="115" t="s">
        <v>368</v>
      </c>
      <c r="F94" s="104" t="s">
        <v>366</v>
      </c>
      <c r="G94" s="95" t="s">
        <v>575</v>
      </c>
      <c r="H94" s="138">
        <v>25</v>
      </c>
      <c r="I94" s="165">
        <v>199</v>
      </c>
      <c r="J94" s="162">
        <v>12858890</v>
      </c>
      <c r="K94" s="163">
        <f>IF(AND(I94&gt;0,J94&gt;0),J94/I94,0)</f>
        <v>64617.537688442208</v>
      </c>
      <c r="L94" s="161">
        <v>16514.25</v>
      </c>
      <c r="M94" s="162">
        <v>12858890</v>
      </c>
      <c r="N94" s="163">
        <f>IF(AND(L94&gt;0,M94&gt;0),M94/L94,0)</f>
        <v>778.6541925912469</v>
      </c>
      <c r="O94" s="143"/>
      <c r="P94" s="144"/>
      <c r="Q94" s="145"/>
      <c r="R94" s="146"/>
      <c r="S94" s="147"/>
      <c r="T94" s="159">
        <v>8064886</v>
      </c>
      <c r="U94" s="159">
        <v>7674606</v>
      </c>
      <c r="V94" s="167">
        <f>T94-U94</f>
        <v>390280</v>
      </c>
      <c r="W94" s="148"/>
      <c r="X94" s="149"/>
      <c r="Y94" s="91"/>
      <c r="Z94" s="88"/>
      <c r="AA94" s="92"/>
    </row>
    <row r="95" spans="1:27" s="4" customFormat="1" ht="27" customHeight="1">
      <c r="A95" s="15"/>
      <c r="B95" s="34" t="s">
        <v>57</v>
      </c>
      <c r="C95" s="35">
        <v>91</v>
      </c>
      <c r="D95" s="81">
        <v>2</v>
      </c>
      <c r="E95" s="123" t="s">
        <v>268</v>
      </c>
      <c r="F95" s="104" t="s">
        <v>317</v>
      </c>
      <c r="G95" s="96" t="s">
        <v>558</v>
      </c>
      <c r="H95" s="138">
        <v>20</v>
      </c>
      <c r="I95" s="165">
        <v>270</v>
      </c>
      <c r="J95" s="162">
        <v>18241076</v>
      </c>
      <c r="K95" s="163">
        <f t="shared" si="47"/>
        <v>67559.540740740747</v>
      </c>
      <c r="L95" s="161">
        <v>23421.5</v>
      </c>
      <c r="M95" s="162">
        <v>18241076</v>
      </c>
      <c r="N95" s="163">
        <f>IF(AND(L95&gt;0,M95&gt;0),M95/L95,0)</f>
        <v>778.81758213607156</v>
      </c>
      <c r="O95" s="143"/>
      <c r="P95" s="144"/>
      <c r="Q95" s="262" t="s">
        <v>269</v>
      </c>
      <c r="R95" s="146"/>
      <c r="S95" s="147"/>
      <c r="T95" s="159">
        <v>67535689</v>
      </c>
      <c r="U95" s="159">
        <v>41730474</v>
      </c>
      <c r="V95" s="167">
        <f t="shared" si="41"/>
        <v>25805215</v>
      </c>
      <c r="W95" s="148" t="s">
        <v>60</v>
      </c>
      <c r="X95" s="149"/>
      <c r="Y95" s="91"/>
      <c r="Z95" s="88"/>
      <c r="AA95" s="92"/>
    </row>
    <row r="96" spans="1:27" s="4" customFormat="1" ht="27" customHeight="1">
      <c r="A96" s="15"/>
      <c r="B96" s="34" t="s">
        <v>57</v>
      </c>
      <c r="C96" s="35">
        <v>92</v>
      </c>
      <c r="D96" s="99">
        <v>5</v>
      </c>
      <c r="E96" s="127" t="s">
        <v>400</v>
      </c>
      <c r="F96" s="111" t="s">
        <v>394</v>
      </c>
      <c r="G96" s="95" t="s">
        <v>582</v>
      </c>
      <c r="H96" s="242">
        <v>10</v>
      </c>
      <c r="I96" s="161">
        <v>104</v>
      </c>
      <c r="J96" s="205">
        <v>6840248</v>
      </c>
      <c r="K96" s="163">
        <f>IF(AND(I96&gt;0,J96&gt;0),J96/I96,0)</f>
        <v>65771.61538461539</v>
      </c>
      <c r="L96" s="161">
        <v>8806.25</v>
      </c>
      <c r="M96" s="205">
        <v>6840248</v>
      </c>
      <c r="N96" s="163">
        <f>IF(AND(L96&gt;0,M96&gt;0),M96/L96,0)</f>
        <v>776.74924059616751</v>
      </c>
      <c r="O96" s="237"/>
      <c r="P96" s="241"/>
      <c r="Q96" s="223"/>
      <c r="R96" s="234"/>
      <c r="S96" s="235"/>
      <c r="T96" s="263">
        <v>31038898</v>
      </c>
      <c r="U96" s="263">
        <v>19200201</v>
      </c>
      <c r="V96" s="264">
        <f>T96-U96</f>
        <v>11838697</v>
      </c>
      <c r="W96" s="265"/>
      <c r="X96" s="238"/>
      <c r="Y96" s="233"/>
      <c r="Z96" s="88"/>
      <c r="AA96" s="58"/>
    </row>
    <row r="97" spans="1:27" s="4" customFormat="1" ht="27" customHeight="1">
      <c r="A97" s="15"/>
      <c r="B97" s="34" t="s">
        <v>57</v>
      </c>
      <c r="C97" s="35">
        <v>93</v>
      </c>
      <c r="D97" s="34">
        <v>2</v>
      </c>
      <c r="E97" s="115" t="s">
        <v>216</v>
      </c>
      <c r="F97" s="104" t="s">
        <v>215</v>
      </c>
      <c r="G97" s="38" t="s">
        <v>548</v>
      </c>
      <c r="H97" s="138">
        <v>10</v>
      </c>
      <c r="I97" s="165">
        <v>96</v>
      </c>
      <c r="J97" s="162">
        <v>7707906</v>
      </c>
      <c r="K97" s="163">
        <f t="shared" si="38"/>
        <v>80290.6875</v>
      </c>
      <c r="L97" s="161">
        <v>9470</v>
      </c>
      <c r="M97" s="162">
        <v>7707906</v>
      </c>
      <c r="N97" s="163">
        <f t="shared" si="39"/>
        <v>813.92882787750796</v>
      </c>
      <c r="O97" s="143"/>
      <c r="P97" s="144"/>
      <c r="Q97" s="145"/>
      <c r="R97" s="203"/>
      <c r="S97" s="147"/>
      <c r="T97" s="236">
        <v>9961508</v>
      </c>
      <c r="U97" s="239">
        <v>9252161</v>
      </c>
      <c r="V97" s="159">
        <f t="shared" si="40"/>
        <v>709347</v>
      </c>
      <c r="W97" s="151"/>
      <c r="X97" s="44"/>
      <c r="Y97" s="91"/>
      <c r="Z97" s="88"/>
      <c r="AA97" s="92"/>
    </row>
    <row r="98" spans="1:27" s="4" customFormat="1" ht="15" customHeight="1">
      <c r="A98" s="16"/>
      <c r="B98" s="22" t="s">
        <v>10</v>
      </c>
      <c r="C98" s="17"/>
      <c r="D98" s="30">
        <f>COUNTIF(D63:D97,1)</f>
        <v>0</v>
      </c>
      <c r="E98" s="30"/>
      <c r="F98" s="55"/>
      <c r="G98" s="17">
        <f>COUNTA(G5:G97)</f>
        <v>93</v>
      </c>
      <c r="H98" s="18">
        <f>SUM(H5:H97)</f>
        <v>1568</v>
      </c>
      <c r="I98" s="18">
        <f>SUM(I5:I97)</f>
        <v>14615</v>
      </c>
      <c r="J98" s="18">
        <f t="shared" ref="J98:M98" si="51">SUM(J5:J97)</f>
        <v>1007075385</v>
      </c>
      <c r="K98" s="20">
        <f t="shared" si="38"/>
        <v>68906.971262401639</v>
      </c>
      <c r="L98" s="18">
        <f t="shared" si="51"/>
        <v>1215606.1270000003</v>
      </c>
      <c r="M98" s="18">
        <f t="shared" si="51"/>
        <v>1007075385</v>
      </c>
      <c r="N98" s="20">
        <f t="shared" si="39"/>
        <v>828.45533814917974</v>
      </c>
      <c r="T98" s="45"/>
      <c r="U98" s="45"/>
      <c r="V98" s="45"/>
      <c r="W98" s="45"/>
      <c r="X98" s="45"/>
      <c r="AA98" s="45"/>
    </row>
    <row r="99" spans="1:27" s="4" customFormat="1" ht="15" customHeight="1">
      <c r="A99" s="16"/>
      <c r="D99" s="30">
        <f>COUNTIF(D63:D97,2)</f>
        <v>8</v>
      </c>
      <c r="E99" s="30"/>
      <c r="F99" s="30"/>
      <c r="G99" s="32"/>
      <c r="H99" s="18"/>
      <c r="I99" s="18"/>
      <c r="J99" s="18"/>
      <c r="K99" s="19"/>
      <c r="L99" s="19"/>
      <c r="M99" s="19"/>
      <c r="N99" s="19"/>
    </row>
    <row r="100" spans="1:27" s="4" customFormat="1" ht="15" customHeight="1">
      <c r="A100" s="16"/>
      <c r="D100" s="30">
        <f>COUNTIF(D63:D97,3)</f>
        <v>0</v>
      </c>
      <c r="E100" s="30"/>
      <c r="F100" s="30"/>
      <c r="G100" s="32"/>
      <c r="H100" s="18">
        <f>COUNTA(H5:H97)</f>
        <v>93</v>
      </c>
      <c r="I100" s="18"/>
      <c r="J100" s="18"/>
      <c r="K100" s="19"/>
      <c r="L100" s="19"/>
      <c r="M100" s="19"/>
      <c r="N100" s="19"/>
    </row>
    <row r="101" spans="1:27" s="4" customFormat="1" ht="15" customHeight="1">
      <c r="A101" s="16"/>
      <c r="D101" s="30">
        <f>COUNTIF(D63:D97,4)</f>
        <v>17</v>
      </c>
      <c r="E101" s="30"/>
      <c r="F101" s="30"/>
      <c r="G101" s="32"/>
      <c r="H101" s="18"/>
      <c r="I101" s="18"/>
      <c r="J101" s="18"/>
      <c r="K101" s="19"/>
      <c r="L101" s="19"/>
      <c r="M101" s="19"/>
      <c r="N101" s="19"/>
    </row>
    <row r="102" spans="1:27" s="4" customFormat="1" ht="15" customHeight="1">
      <c r="A102" s="16"/>
      <c r="D102" s="30">
        <f>COUNTIF(D63:D97,5)</f>
        <v>4</v>
      </c>
      <c r="E102" s="30"/>
      <c r="F102" s="30"/>
      <c r="G102" s="32"/>
      <c r="H102" s="18"/>
      <c r="I102" s="18"/>
      <c r="J102" s="18"/>
      <c r="K102" s="19"/>
      <c r="L102" s="19"/>
      <c r="M102" s="19"/>
      <c r="N102" s="19"/>
    </row>
    <row r="103" spans="1:27" s="4" customFormat="1" ht="15" customHeight="1">
      <c r="A103" s="16"/>
      <c r="D103" s="30">
        <f>COUNTIF(D63:D97,6)</f>
        <v>6</v>
      </c>
      <c r="E103" s="30"/>
      <c r="F103" s="30"/>
      <c r="G103" s="32"/>
      <c r="H103" s="18"/>
      <c r="I103" s="18"/>
      <c r="J103" s="18"/>
      <c r="K103" s="19"/>
      <c r="L103" s="19"/>
      <c r="M103" s="19"/>
      <c r="N103" s="19"/>
    </row>
    <row r="104" spans="1:27" s="4" customFormat="1" ht="15" customHeight="1">
      <c r="A104" s="16"/>
      <c r="D104" s="30"/>
      <c r="E104" s="30"/>
      <c r="F104" s="30"/>
      <c r="G104" s="17"/>
      <c r="H104" s="18"/>
      <c r="I104" s="18"/>
      <c r="J104" s="18"/>
      <c r="K104" s="19"/>
      <c r="L104" s="19"/>
      <c r="M104" s="19"/>
      <c r="N104" s="19"/>
    </row>
    <row r="105" spans="1:27" s="4" customFormat="1" ht="15" customHeight="1">
      <c r="A105" s="16"/>
      <c r="D105" s="30"/>
      <c r="E105" s="30"/>
      <c r="F105" s="30"/>
      <c r="G105" s="17"/>
      <c r="H105" s="18"/>
      <c r="I105" s="18"/>
      <c r="J105" s="18"/>
      <c r="K105" s="19"/>
      <c r="L105" s="19"/>
      <c r="M105" s="19"/>
      <c r="N105" s="19"/>
    </row>
    <row r="106" spans="1:27" s="4" customFormat="1" ht="15" customHeight="1">
      <c r="A106" s="16"/>
      <c r="D106" s="30"/>
      <c r="E106" s="30"/>
      <c r="F106" s="30"/>
      <c r="G106" s="17"/>
      <c r="H106" s="18"/>
      <c r="I106" s="18"/>
      <c r="J106" s="18"/>
      <c r="K106" s="19"/>
      <c r="L106" s="19"/>
      <c r="M106" s="19"/>
      <c r="N106" s="19"/>
    </row>
    <row r="107" spans="1:27" s="4" customFormat="1" ht="15" customHeight="1">
      <c r="A107" s="16"/>
      <c r="G107" s="17"/>
      <c r="H107" s="18"/>
      <c r="I107" s="18"/>
      <c r="J107" s="18"/>
      <c r="K107" s="19"/>
      <c r="L107" s="19"/>
      <c r="M107" s="19"/>
      <c r="N107" s="19"/>
    </row>
    <row r="108" spans="1:27" s="4" customFormat="1" ht="15" customHeight="1">
      <c r="A108" s="16"/>
      <c r="G108" s="17"/>
      <c r="H108" s="18"/>
      <c r="I108" s="18"/>
      <c r="J108" s="18"/>
      <c r="K108" s="19"/>
      <c r="L108" s="19"/>
      <c r="M108" s="19"/>
      <c r="N108" s="19"/>
    </row>
    <row r="109" spans="1:27" s="4" customFormat="1" ht="15" customHeight="1">
      <c r="A109" s="16"/>
      <c r="G109" s="17"/>
      <c r="H109" s="18"/>
      <c r="I109" s="18"/>
      <c r="J109" s="18"/>
      <c r="K109" s="19"/>
      <c r="L109" s="19"/>
      <c r="M109" s="19"/>
      <c r="N109" s="19"/>
    </row>
    <row r="110" spans="1:27" s="4" customFormat="1" ht="15" customHeight="1">
      <c r="A110" s="16"/>
      <c r="G110" s="17"/>
      <c r="H110" s="18"/>
      <c r="I110" s="18"/>
      <c r="J110" s="18"/>
      <c r="K110" s="19"/>
      <c r="L110" s="19"/>
      <c r="M110" s="19"/>
      <c r="N110" s="19"/>
    </row>
    <row r="111" spans="1:27" s="4" customFormat="1" ht="15" customHeight="1">
      <c r="A111" s="16"/>
      <c r="G111" s="17"/>
      <c r="H111" s="18"/>
      <c r="I111" s="18"/>
      <c r="J111" s="18"/>
      <c r="K111" s="19"/>
      <c r="L111" s="19"/>
      <c r="M111" s="19"/>
      <c r="N111" s="19"/>
    </row>
    <row r="112" spans="1:27" s="4" customFormat="1" ht="15" customHeight="1">
      <c r="A112" s="16"/>
      <c r="G112" s="17"/>
      <c r="H112" s="18"/>
      <c r="I112" s="18"/>
      <c r="J112" s="18"/>
      <c r="K112" s="19"/>
      <c r="L112" s="19"/>
      <c r="M112" s="19"/>
      <c r="N112" s="19"/>
    </row>
    <row r="113" spans="1:14" s="4" customFormat="1" ht="15" customHeight="1">
      <c r="A113" s="16"/>
      <c r="G113" s="17"/>
      <c r="H113" s="18"/>
      <c r="I113" s="18"/>
      <c r="J113" s="18"/>
      <c r="K113" s="19"/>
      <c r="L113" s="19"/>
      <c r="M113" s="19"/>
      <c r="N113" s="19"/>
    </row>
    <row r="114" spans="1:14" s="4" customFormat="1" ht="15" customHeight="1">
      <c r="A114" s="16"/>
      <c r="G114" s="17"/>
      <c r="H114" s="18"/>
      <c r="I114" s="18"/>
      <c r="J114" s="18"/>
      <c r="K114" s="19"/>
      <c r="L114" s="19"/>
      <c r="M114" s="19"/>
      <c r="N114" s="19"/>
    </row>
    <row r="115" spans="1:14" s="4" customFormat="1" ht="15" customHeight="1">
      <c r="A115" s="16"/>
      <c r="G115" s="17"/>
      <c r="H115" s="18"/>
      <c r="I115" s="18"/>
      <c r="J115" s="18"/>
      <c r="K115" s="19"/>
      <c r="L115" s="19"/>
      <c r="M115" s="19"/>
      <c r="N115" s="19"/>
    </row>
    <row r="116" spans="1:14" s="4" customFormat="1" ht="15" customHeight="1">
      <c r="A116" s="16"/>
      <c r="G116" s="17"/>
      <c r="H116" s="18"/>
      <c r="I116" s="18"/>
      <c r="J116" s="18"/>
      <c r="K116" s="19"/>
      <c r="L116" s="19"/>
      <c r="M116" s="19"/>
      <c r="N116" s="19"/>
    </row>
    <row r="117" spans="1:14" s="4" customFormat="1" ht="15" customHeight="1">
      <c r="A117" s="16"/>
      <c r="G117" s="17"/>
      <c r="H117" s="18"/>
      <c r="I117" s="18"/>
      <c r="J117" s="18"/>
      <c r="K117" s="19"/>
      <c r="L117" s="19"/>
      <c r="M117" s="19"/>
      <c r="N117" s="19"/>
    </row>
    <row r="118" spans="1:14" s="4" customFormat="1" ht="15" customHeight="1">
      <c r="A118" s="16"/>
      <c r="G118" s="17"/>
      <c r="H118" s="18"/>
      <c r="I118" s="18"/>
      <c r="J118" s="18"/>
      <c r="K118" s="19"/>
      <c r="L118" s="19"/>
      <c r="M118" s="19"/>
      <c r="N118" s="19"/>
    </row>
    <row r="119" spans="1:14" s="4" customFormat="1" ht="15" customHeight="1">
      <c r="A119" s="16"/>
      <c r="G119" s="17"/>
      <c r="H119" s="18"/>
      <c r="I119" s="18"/>
      <c r="J119" s="18"/>
      <c r="K119" s="19"/>
      <c r="L119" s="19"/>
      <c r="M119" s="19"/>
      <c r="N119" s="19"/>
    </row>
    <row r="120" spans="1:14" s="4" customFormat="1" ht="15" customHeight="1">
      <c r="A120" s="16"/>
      <c r="G120" s="17"/>
      <c r="H120" s="18"/>
      <c r="I120" s="18"/>
      <c r="J120" s="18"/>
      <c r="K120" s="19"/>
      <c r="L120" s="19"/>
      <c r="M120" s="19"/>
      <c r="N120" s="19"/>
    </row>
    <row r="121" spans="1:14" s="4" customFormat="1" ht="15" customHeight="1">
      <c r="A121" s="16"/>
      <c r="G121" s="17"/>
      <c r="H121" s="18"/>
      <c r="I121" s="18"/>
      <c r="J121" s="18"/>
      <c r="K121" s="19"/>
      <c r="L121" s="19"/>
      <c r="M121" s="19"/>
      <c r="N121" s="19"/>
    </row>
    <row r="122" spans="1:14" s="4" customFormat="1" ht="15" customHeight="1">
      <c r="A122" s="16"/>
      <c r="G122" s="17"/>
      <c r="H122" s="18"/>
      <c r="I122" s="18"/>
      <c r="J122" s="18"/>
      <c r="K122" s="19"/>
      <c r="L122" s="19"/>
      <c r="M122" s="19"/>
      <c r="N122" s="19"/>
    </row>
    <row r="123" spans="1:14" s="4" customFormat="1" ht="15" customHeight="1">
      <c r="A123" s="16"/>
      <c r="G123" s="17"/>
      <c r="H123" s="18"/>
      <c r="I123" s="18"/>
      <c r="J123" s="18"/>
      <c r="K123" s="19"/>
      <c r="L123" s="19"/>
      <c r="M123" s="19"/>
      <c r="N123" s="19"/>
    </row>
    <row r="124" spans="1:14" s="4" customFormat="1" ht="15" customHeight="1">
      <c r="A124" s="16"/>
      <c r="G124" s="17"/>
      <c r="H124" s="18"/>
      <c r="I124" s="18"/>
      <c r="J124" s="18"/>
      <c r="K124" s="19"/>
      <c r="L124" s="19"/>
      <c r="M124" s="19"/>
      <c r="N124" s="19"/>
    </row>
    <row r="125" spans="1:14" s="4" customFormat="1" ht="15" customHeight="1">
      <c r="A125" s="16"/>
      <c r="G125" s="17"/>
      <c r="H125" s="18"/>
      <c r="I125" s="18"/>
      <c r="J125" s="18"/>
      <c r="K125" s="19"/>
      <c r="L125" s="19"/>
      <c r="M125" s="19"/>
      <c r="N125" s="19"/>
    </row>
    <row r="126" spans="1:14" s="4" customFormat="1" ht="15" customHeight="1">
      <c r="A126" s="16"/>
      <c r="G126" s="17"/>
      <c r="H126" s="18"/>
      <c r="I126" s="18"/>
      <c r="J126" s="18"/>
      <c r="K126" s="19"/>
      <c r="L126" s="19"/>
      <c r="M126" s="19"/>
      <c r="N126" s="19"/>
    </row>
    <row r="127" spans="1:14" s="4" customFormat="1" ht="15" customHeight="1">
      <c r="A127" s="16"/>
      <c r="G127" s="17"/>
      <c r="H127" s="18"/>
      <c r="I127" s="18"/>
      <c r="J127" s="18"/>
      <c r="K127" s="19"/>
      <c r="L127" s="19"/>
      <c r="M127" s="19"/>
      <c r="N127" s="19"/>
    </row>
    <row r="128" spans="1:14" s="4" customFormat="1" ht="15" customHeight="1">
      <c r="A128" s="16"/>
      <c r="G128" s="17"/>
      <c r="H128" s="18"/>
      <c r="I128" s="18"/>
      <c r="J128" s="18"/>
      <c r="K128" s="19"/>
      <c r="L128" s="19"/>
      <c r="M128" s="19"/>
      <c r="N128" s="19"/>
    </row>
    <row r="129" spans="1:14" s="4" customFormat="1" ht="15" customHeight="1">
      <c r="A129" s="16"/>
      <c r="G129" s="17"/>
      <c r="H129" s="18"/>
      <c r="I129" s="18"/>
      <c r="J129" s="18"/>
      <c r="K129" s="19"/>
      <c r="L129" s="19"/>
      <c r="M129" s="19"/>
      <c r="N129" s="19"/>
    </row>
    <row r="130" spans="1:14" s="4" customFormat="1" ht="15" customHeight="1">
      <c r="A130" s="16"/>
      <c r="G130" s="17"/>
      <c r="H130" s="18"/>
      <c r="I130" s="18"/>
      <c r="J130" s="18"/>
      <c r="K130" s="19"/>
      <c r="L130" s="19"/>
      <c r="M130" s="19"/>
      <c r="N130" s="19"/>
    </row>
    <row r="131" spans="1:14" s="4" customFormat="1" ht="15" customHeight="1">
      <c r="A131" s="16"/>
      <c r="G131" s="17"/>
      <c r="H131" s="18"/>
      <c r="I131" s="18"/>
      <c r="J131" s="18"/>
      <c r="K131" s="19"/>
      <c r="L131" s="19"/>
      <c r="M131" s="19"/>
      <c r="N131" s="19"/>
    </row>
    <row r="132" spans="1:14" s="4" customFormat="1" ht="15" customHeight="1">
      <c r="A132" s="16"/>
      <c r="G132" s="17"/>
      <c r="H132" s="18"/>
      <c r="I132" s="18"/>
      <c r="J132" s="18"/>
      <c r="K132" s="19"/>
      <c r="L132" s="19"/>
      <c r="M132" s="19"/>
      <c r="N132" s="19"/>
    </row>
    <row r="133" spans="1:14" s="4" customFormat="1" ht="15" customHeight="1">
      <c r="A133" s="16"/>
      <c r="G133" s="17"/>
      <c r="H133" s="18"/>
      <c r="I133" s="18"/>
      <c r="J133" s="18"/>
      <c r="K133" s="19"/>
      <c r="L133" s="19"/>
      <c r="M133" s="19"/>
      <c r="N133" s="19"/>
    </row>
    <row r="134" spans="1:14" s="4" customFormat="1" ht="15" customHeight="1">
      <c r="A134" s="16"/>
      <c r="G134" s="17"/>
      <c r="H134" s="18"/>
      <c r="I134" s="18"/>
      <c r="J134" s="18"/>
      <c r="K134" s="19"/>
      <c r="L134" s="19"/>
      <c r="M134" s="19"/>
      <c r="N134" s="19"/>
    </row>
    <row r="135" spans="1:14" s="4" customFormat="1" ht="15" customHeight="1">
      <c r="A135" s="16"/>
      <c r="G135" s="17"/>
      <c r="H135" s="18"/>
      <c r="I135" s="18"/>
      <c r="J135" s="18"/>
      <c r="K135" s="19"/>
      <c r="L135" s="19"/>
      <c r="M135" s="19"/>
      <c r="N135" s="19"/>
    </row>
    <row r="136" spans="1:14" s="4" customFormat="1" ht="15" customHeight="1">
      <c r="A136" s="16"/>
      <c r="G136" s="17"/>
      <c r="H136" s="18"/>
      <c r="I136" s="18"/>
      <c r="J136" s="18"/>
      <c r="K136" s="19"/>
      <c r="L136" s="19"/>
      <c r="M136" s="19"/>
      <c r="N136" s="19"/>
    </row>
    <row r="137" spans="1:14" s="4" customFormat="1" ht="15" customHeight="1">
      <c r="A137" s="16"/>
      <c r="G137" s="17"/>
      <c r="H137" s="18"/>
      <c r="I137" s="18"/>
      <c r="J137" s="18"/>
      <c r="K137" s="19"/>
      <c r="L137" s="19"/>
      <c r="M137" s="19"/>
      <c r="N137" s="19"/>
    </row>
    <row r="138" spans="1:14" s="4" customFormat="1" ht="15" customHeight="1">
      <c r="A138" s="16"/>
      <c r="G138" s="17"/>
      <c r="H138" s="18"/>
      <c r="I138" s="18"/>
      <c r="J138" s="18"/>
      <c r="K138" s="19"/>
      <c r="L138" s="19"/>
      <c r="M138" s="19"/>
      <c r="N138" s="19"/>
    </row>
    <row r="139" spans="1:14" s="4" customFormat="1" ht="15" customHeight="1">
      <c r="A139" s="16"/>
      <c r="G139" s="17"/>
      <c r="H139" s="18"/>
      <c r="I139" s="18"/>
      <c r="J139" s="18"/>
      <c r="K139" s="19"/>
      <c r="L139" s="19"/>
      <c r="M139" s="19"/>
      <c r="N139" s="19"/>
    </row>
    <row r="140" spans="1:14" s="4" customFormat="1" ht="15" customHeight="1">
      <c r="A140" s="16"/>
      <c r="G140" s="17"/>
      <c r="H140" s="18"/>
      <c r="I140" s="18"/>
      <c r="J140" s="18"/>
      <c r="K140" s="19"/>
      <c r="L140" s="19"/>
      <c r="M140" s="19"/>
      <c r="N140" s="19"/>
    </row>
    <row r="141" spans="1:14" s="4" customFormat="1" ht="15" customHeight="1">
      <c r="A141" s="16"/>
      <c r="G141" s="17"/>
      <c r="H141" s="18"/>
      <c r="I141" s="18"/>
      <c r="J141" s="18"/>
      <c r="K141" s="19"/>
      <c r="L141" s="19"/>
      <c r="M141" s="19"/>
      <c r="N141" s="19"/>
    </row>
    <row r="142" spans="1:14" s="4" customFormat="1" ht="15" customHeight="1">
      <c r="A142" s="16"/>
      <c r="G142" s="17"/>
      <c r="H142" s="18"/>
      <c r="I142" s="18"/>
      <c r="J142" s="18"/>
      <c r="K142" s="19"/>
      <c r="L142" s="19"/>
      <c r="M142" s="19"/>
      <c r="N142" s="19"/>
    </row>
    <row r="143" spans="1:14" s="4" customFormat="1" ht="15" customHeight="1">
      <c r="A143" s="16"/>
      <c r="G143" s="17"/>
      <c r="H143" s="18"/>
      <c r="I143" s="18"/>
      <c r="J143" s="18"/>
      <c r="K143" s="19"/>
      <c r="L143" s="19"/>
      <c r="M143" s="19"/>
      <c r="N143" s="19"/>
    </row>
    <row r="144" spans="1:14" s="4" customFormat="1" ht="15" customHeight="1">
      <c r="A144" s="16"/>
      <c r="G144" s="17"/>
      <c r="H144" s="18"/>
      <c r="I144" s="18"/>
      <c r="J144" s="18"/>
      <c r="K144" s="19"/>
      <c r="L144" s="19"/>
      <c r="M144" s="19"/>
      <c r="N144" s="19"/>
    </row>
    <row r="145" spans="1:14" s="4" customFormat="1" ht="15" customHeight="1">
      <c r="A145" s="16"/>
      <c r="G145" s="17"/>
      <c r="H145" s="18"/>
      <c r="I145" s="18"/>
      <c r="J145" s="18"/>
      <c r="K145" s="19"/>
      <c r="L145" s="19"/>
      <c r="M145" s="19"/>
      <c r="N145" s="19"/>
    </row>
    <row r="146" spans="1:14" s="4" customFormat="1" ht="15" customHeight="1">
      <c r="A146" s="16"/>
      <c r="G146" s="17"/>
      <c r="H146" s="18"/>
      <c r="I146" s="18"/>
      <c r="J146" s="18"/>
      <c r="K146" s="19"/>
      <c r="L146" s="19"/>
      <c r="M146" s="19"/>
      <c r="N146" s="19"/>
    </row>
    <row r="147" spans="1:14" s="4" customFormat="1" ht="15" customHeight="1">
      <c r="A147" s="16"/>
      <c r="G147" s="17"/>
      <c r="H147" s="18"/>
      <c r="I147" s="18"/>
      <c r="J147" s="18"/>
      <c r="K147" s="19"/>
      <c r="L147" s="19"/>
      <c r="M147" s="19"/>
      <c r="N147" s="19"/>
    </row>
    <row r="148" spans="1:14" s="4" customFormat="1" ht="15" customHeight="1">
      <c r="A148" s="16"/>
      <c r="G148" s="17"/>
      <c r="H148" s="18"/>
      <c r="I148" s="18"/>
      <c r="J148" s="18"/>
      <c r="K148" s="19"/>
      <c r="L148" s="19"/>
      <c r="M148" s="19"/>
      <c r="N148" s="19"/>
    </row>
    <row r="149" spans="1:14" s="4" customFormat="1" ht="15" customHeight="1">
      <c r="A149" s="16"/>
      <c r="G149" s="17"/>
      <c r="H149" s="18"/>
      <c r="I149" s="18"/>
      <c r="J149" s="18"/>
      <c r="K149" s="19"/>
      <c r="L149" s="19"/>
      <c r="M149" s="19"/>
      <c r="N149" s="19"/>
    </row>
    <row r="150" spans="1:14" s="4" customFormat="1" ht="15" customHeight="1">
      <c r="A150" s="16"/>
      <c r="G150" s="17"/>
      <c r="H150" s="18"/>
      <c r="I150" s="18"/>
      <c r="J150" s="18"/>
      <c r="K150" s="19"/>
      <c r="L150" s="19"/>
      <c r="M150" s="19"/>
      <c r="N150" s="19"/>
    </row>
    <row r="151" spans="1:14" s="4" customFormat="1" ht="15" customHeight="1">
      <c r="A151" s="16"/>
      <c r="G151" s="17"/>
      <c r="H151" s="18"/>
      <c r="I151" s="18"/>
      <c r="J151" s="18"/>
      <c r="K151" s="19"/>
      <c r="L151" s="19"/>
      <c r="M151" s="19"/>
      <c r="N151" s="19"/>
    </row>
    <row r="152" spans="1:14" s="4" customFormat="1" ht="15" customHeight="1">
      <c r="A152" s="16"/>
      <c r="G152" s="17"/>
      <c r="H152" s="18"/>
      <c r="I152" s="18"/>
      <c r="J152" s="18"/>
      <c r="K152" s="19"/>
      <c r="L152" s="19"/>
      <c r="M152" s="19"/>
      <c r="N152" s="19"/>
    </row>
    <row r="153" spans="1:14" s="4" customFormat="1" ht="15" customHeight="1">
      <c r="A153" s="16"/>
      <c r="G153" s="17"/>
      <c r="H153" s="18"/>
      <c r="I153" s="18"/>
      <c r="J153" s="18"/>
      <c r="K153" s="19"/>
      <c r="L153" s="19"/>
      <c r="M153" s="19"/>
      <c r="N153" s="19"/>
    </row>
    <row r="154" spans="1:14" s="4" customFormat="1" ht="15" customHeight="1">
      <c r="A154" s="16"/>
      <c r="G154" s="17"/>
      <c r="H154" s="18"/>
      <c r="I154" s="18"/>
      <c r="J154" s="18"/>
      <c r="K154" s="19"/>
      <c r="L154" s="19"/>
      <c r="M154" s="19"/>
      <c r="N154" s="19"/>
    </row>
    <row r="155" spans="1:14" s="4" customFormat="1" ht="15" customHeight="1">
      <c r="A155" s="16"/>
      <c r="G155" s="17"/>
      <c r="H155" s="18"/>
      <c r="I155" s="18"/>
      <c r="J155" s="18"/>
      <c r="K155" s="19"/>
      <c r="L155" s="19"/>
      <c r="M155" s="19"/>
      <c r="N155" s="19"/>
    </row>
    <row r="156" spans="1:14" s="4" customFormat="1" ht="15" customHeight="1">
      <c r="A156" s="16"/>
      <c r="G156" s="17"/>
      <c r="H156" s="18"/>
      <c r="I156" s="18"/>
      <c r="J156" s="18"/>
      <c r="K156" s="19"/>
      <c r="L156" s="19"/>
      <c r="M156" s="19"/>
      <c r="N156" s="19"/>
    </row>
    <row r="157" spans="1:14" s="4" customFormat="1" ht="15" customHeight="1">
      <c r="A157" s="16"/>
      <c r="G157" s="17"/>
      <c r="H157" s="18"/>
      <c r="I157" s="18"/>
      <c r="J157" s="18"/>
      <c r="K157" s="19"/>
      <c r="L157" s="19"/>
      <c r="M157" s="19"/>
      <c r="N157" s="19"/>
    </row>
    <row r="158" spans="1:14" s="4" customFormat="1" ht="15" customHeight="1">
      <c r="A158" s="16"/>
      <c r="G158" s="17"/>
      <c r="H158" s="18"/>
      <c r="I158" s="18"/>
      <c r="J158" s="18"/>
      <c r="K158" s="19"/>
      <c r="L158" s="19"/>
      <c r="M158" s="19"/>
      <c r="N158" s="19"/>
    </row>
    <row r="159" spans="1:14" s="4" customFormat="1" ht="15" customHeight="1">
      <c r="A159" s="16"/>
      <c r="G159" s="17"/>
      <c r="H159" s="18"/>
      <c r="I159" s="18"/>
      <c r="J159" s="18"/>
      <c r="K159" s="19"/>
      <c r="L159" s="19"/>
      <c r="M159" s="19"/>
      <c r="N159" s="19"/>
    </row>
    <row r="160" spans="1:14" s="4" customFormat="1" ht="15" customHeight="1">
      <c r="A160" s="16"/>
      <c r="G160" s="17"/>
      <c r="H160" s="18"/>
      <c r="I160" s="18"/>
      <c r="J160" s="18"/>
      <c r="K160" s="19"/>
      <c r="L160" s="19"/>
      <c r="M160" s="19"/>
      <c r="N160" s="19"/>
    </row>
    <row r="161" spans="1:14" s="4" customFormat="1" ht="15" customHeight="1">
      <c r="A161" s="16"/>
      <c r="G161" s="17"/>
      <c r="H161" s="18"/>
      <c r="I161" s="18"/>
      <c r="J161" s="18"/>
      <c r="K161" s="19"/>
      <c r="L161" s="19"/>
      <c r="M161" s="19"/>
      <c r="N161" s="19"/>
    </row>
    <row r="162" spans="1:14" s="4" customFormat="1" ht="15" customHeight="1">
      <c r="A162" s="16"/>
      <c r="G162" s="17"/>
      <c r="H162" s="18"/>
      <c r="I162" s="18"/>
      <c r="J162" s="18"/>
      <c r="K162" s="19"/>
      <c r="L162" s="19"/>
      <c r="M162" s="19"/>
      <c r="N162" s="19"/>
    </row>
    <row r="163" spans="1:14" s="4" customFormat="1" ht="15" customHeight="1">
      <c r="A163" s="16"/>
      <c r="G163" s="17"/>
      <c r="H163" s="18"/>
      <c r="I163" s="18"/>
      <c r="J163" s="18"/>
      <c r="K163" s="19"/>
      <c r="L163" s="19"/>
      <c r="M163" s="19"/>
      <c r="N163" s="19"/>
    </row>
    <row r="164" spans="1:14" s="4" customFormat="1" ht="15" customHeight="1">
      <c r="A164" s="16"/>
      <c r="G164" s="17"/>
      <c r="H164" s="18"/>
      <c r="I164" s="18"/>
      <c r="J164" s="18"/>
      <c r="K164" s="19"/>
      <c r="L164" s="19"/>
      <c r="M164" s="19"/>
      <c r="N164" s="19"/>
    </row>
    <row r="165" spans="1:14" s="4" customFormat="1" ht="15" customHeight="1">
      <c r="A165" s="16"/>
      <c r="G165" s="17"/>
      <c r="H165" s="18"/>
      <c r="I165" s="18"/>
      <c r="J165" s="18"/>
      <c r="K165" s="19"/>
      <c r="L165" s="19"/>
      <c r="M165" s="19"/>
      <c r="N165" s="19"/>
    </row>
    <row r="166" spans="1:14" s="4" customFormat="1" ht="15" customHeight="1">
      <c r="A166" s="16"/>
      <c r="G166" s="17"/>
      <c r="H166" s="18"/>
      <c r="I166" s="18"/>
      <c r="J166" s="18"/>
      <c r="K166" s="19"/>
      <c r="L166" s="19"/>
      <c r="M166" s="19"/>
      <c r="N166" s="19"/>
    </row>
    <row r="167" spans="1:14" s="4" customFormat="1" ht="15" customHeight="1">
      <c r="A167" s="16"/>
      <c r="G167" s="17"/>
      <c r="H167" s="18"/>
      <c r="I167" s="18"/>
      <c r="J167" s="18"/>
      <c r="K167" s="19"/>
      <c r="L167" s="19"/>
      <c r="M167" s="19"/>
      <c r="N167" s="19"/>
    </row>
    <row r="168" spans="1:14" s="4" customFormat="1" ht="15" customHeight="1">
      <c r="A168" s="16"/>
      <c r="G168" s="17"/>
      <c r="H168" s="18"/>
      <c r="I168" s="18"/>
      <c r="J168" s="18"/>
      <c r="K168" s="19"/>
      <c r="L168" s="19"/>
      <c r="M168" s="19"/>
      <c r="N168" s="19"/>
    </row>
    <row r="169" spans="1:14" s="4" customFormat="1" ht="15" customHeight="1">
      <c r="A169" s="16"/>
      <c r="G169" s="17"/>
      <c r="H169" s="18"/>
      <c r="I169" s="18"/>
      <c r="J169" s="18"/>
      <c r="K169" s="19"/>
      <c r="L169" s="19"/>
      <c r="M169" s="19"/>
      <c r="N169" s="19"/>
    </row>
    <row r="170" spans="1:14" s="4" customFormat="1" ht="15" customHeight="1">
      <c r="A170" s="16"/>
      <c r="G170" s="17"/>
      <c r="H170" s="18"/>
      <c r="I170" s="18"/>
      <c r="J170" s="18"/>
      <c r="K170" s="19"/>
      <c r="L170" s="19"/>
      <c r="M170" s="19"/>
      <c r="N170" s="19"/>
    </row>
    <row r="171" spans="1:14" s="4" customFormat="1" ht="15" customHeight="1">
      <c r="A171" s="16"/>
      <c r="G171" s="17"/>
      <c r="H171" s="18"/>
      <c r="I171" s="18"/>
      <c r="J171" s="18"/>
      <c r="K171" s="19"/>
      <c r="L171" s="19"/>
      <c r="M171" s="19"/>
      <c r="N171" s="19"/>
    </row>
    <row r="172" spans="1:14" s="4" customFormat="1" ht="15" customHeight="1">
      <c r="A172" s="16"/>
      <c r="G172" s="17"/>
      <c r="H172" s="18"/>
      <c r="I172" s="18"/>
      <c r="J172" s="18"/>
      <c r="K172" s="19"/>
      <c r="L172" s="19"/>
      <c r="M172" s="19"/>
      <c r="N172" s="19"/>
    </row>
    <row r="173" spans="1:14" s="4" customFormat="1" ht="15" customHeight="1">
      <c r="A173" s="16"/>
      <c r="G173" s="17"/>
      <c r="H173" s="18"/>
      <c r="I173" s="18"/>
      <c r="J173" s="18"/>
      <c r="K173" s="19"/>
      <c r="L173" s="19"/>
      <c r="M173" s="19"/>
      <c r="N173" s="19"/>
    </row>
    <row r="174" spans="1:14" s="4" customFormat="1" ht="15" customHeight="1">
      <c r="A174" s="16"/>
      <c r="G174" s="17"/>
      <c r="H174" s="18"/>
      <c r="I174" s="18"/>
      <c r="J174" s="18"/>
      <c r="K174" s="19"/>
      <c r="L174" s="19"/>
      <c r="M174" s="19"/>
      <c r="N174" s="19"/>
    </row>
    <row r="175" spans="1:14" s="4" customFormat="1" ht="15" customHeight="1">
      <c r="A175" s="16"/>
      <c r="G175" s="17"/>
      <c r="H175" s="18"/>
      <c r="I175" s="18"/>
      <c r="J175" s="18"/>
      <c r="K175" s="19"/>
      <c r="L175" s="19"/>
      <c r="M175" s="19"/>
      <c r="N175" s="19"/>
    </row>
    <row r="176" spans="1:14" s="4" customFormat="1" ht="15" customHeight="1">
      <c r="A176" s="16"/>
      <c r="G176" s="17"/>
      <c r="H176" s="18"/>
      <c r="I176" s="18"/>
      <c r="J176" s="18"/>
      <c r="K176" s="19"/>
      <c r="L176" s="19"/>
      <c r="M176" s="19"/>
      <c r="N176" s="19"/>
    </row>
    <row r="177" spans="1:14" s="4" customFormat="1" ht="15" customHeight="1">
      <c r="A177" s="16"/>
      <c r="G177" s="17"/>
      <c r="H177" s="18"/>
      <c r="I177" s="18"/>
      <c r="J177" s="18"/>
      <c r="K177" s="19"/>
      <c r="L177" s="19"/>
      <c r="M177" s="19"/>
      <c r="N177" s="19"/>
    </row>
    <row r="178" spans="1:14" s="4" customFormat="1" ht="15" customHeight="1">
      <c r="A178" s="16"/>
      <c r="G178" s="17"/>
      <c r="H178" s="18"/>
      <c r="I178" s="18"/>
      <c r="J178" s="18"/>
      <c r="K178" s="19"/>
      <c r="L178" s="19"/>
      <c r="M178" s="19"/>
      <c r="N178" s="19"/>
    </row>
    <row r="179" spans="1:14" s="4" customFormat="1" ht="15" customHeight="1">
      <c r="A179" s="16"/>
      <c r="G179" s="17"/>
      <c r="H179" s="18"/>
      <c r="I179" s="18"/>
      <c r="J179" s="18"/>
      <c r="K179" s="19"/>
      <c r="L179" s="19"/>
      <c r="M179" s="19"/>
      <c r="N179" s="19"/>
    </row>
    <row r="180" spans="1:14" s="4" customFormat="1" ht="15" customHeight="1">
      <c r="A180" s="16"/>
      <c r="G180" s="17"/>
      <c r="H180" s="18"/>
      <c r="I180" s="18"/>
      <c r="J180" s="18"/>
      <c r="K180" s="19"/>
      <c r="L180" s="19"/>
      <c r="M180" s="19"/>
      <c r="N180" s="19"/>
    </row>
    <row r="181" spans="1:14" s="4" customFormat="1" ht="15" customHeight="1">
      <c r="A181" s="16"/>
      <c r="G181" s="17"/>
      <c r="H181" s="18"/>
      <c r="I181" s="18"/>
      <c r="J181" s="18"/>
      <c r="K181" s="19"/>
      <c r="L181" s="19"/>
      <c r="M181" s="19"/>
      <c r="N181" s="19"/>
    </row>
    <row r="182" spans="1:14" s="4" customFormat="1" ht="15" customHeight="1">
      <c r="A182" s="16"/>
      <c r="G182" s="17"/>
      <c r="H182" s="18"/>
      <c r="I182" s="18"/>
      <c r="J182" s="18"/>
      <c r="K182" s="19"/>
      <c r="L182" s="19"/>
      <c r="M182" s="19"/>
      <c r="N182" s="19"/>
    </row>
    <row r="183" spans="1:14" s="4" customFormat="1" ht="15" customHeight="1">
      <c r="A183" s="16"/>
      <c r="G183" s="17"/>
      <c r="H183" s="18"/>
      <c r="I183" s="18"/>
      <c r="J183" s="18"/>
      <c r="K183" s="19"/>
      <c r="L183" s="19"/>
      <c r="M183" s="19"/>
      <c r="N183" s="19"/>
    </row>
    <row r="184" spans="1:14" s="4" customFormat="1" ht="15" customHeight="1">
      <c r="A184" s="16"/>
      <c r="G184" s="17"/>
      <c r="H184" s="18"/>
      <c r="I184" s="18"/>
      <c r="J184" s="18"/>
      <c r="K184" s="19"/>
      <c r="L184" s="19"/>
      <c r="M184" s="19"/>
      <c r="N184" s="19"/>
    </row>
    <row r="185" spans="1:14" s="4" customFormat="1" ht="15" customHeight="1">
      <c r="A185" s="16"/>
      <c r="G185" s="17"/>
      <c r="H185" s="18"/>
      <c r="I185" s="18"/>
      <c r="J185" s="18"/>
      <c r="K185" s="19"/>
      <c r="L185" s="19"/>
      <c r="M185" s="19"/>
      <c r="N185" s="19"/>
    </row>
    <row r="186" spans="1:14" s="4" customFormat="1" ht="15" customHeight="1">
      <c r="A186" s="16"/>
      <c r="G186" s="17"/>
      <c r="H186" s="18"/>
      <c r="I186" s="18"/>
      <c r="J186" s="18"/>
      <c r="K186" s="19"/>
      <c r="L186" s="19"/>
      <c r="M186" s="19"/>
      <c r="N186" s="19"/>
    </row>
    <row r="187" spans="1:14" s="4" customFormat="1" ht="15" customHeight="1">
      <c r="A187" s="16"/>
      <c r="G187" s="17"/>
      <c r="H187" s="18"/>
      <c r="I187" s="18"/>
      <c r="J187" s="18"/>
      <c r="K187" s="19"/>
      <c r="L187" s="19"/>
      <c r="M187" s="19"/>
      <c r="N187" s="19"/>
    </row>
    <row r="188" spans="1:14" s="4" customFormat="1" ht="15" customHeight="1">
      <c r="A188" s="16"/>
      <c r="G188" s="17"/>
      <c r="H188" s="18"/>
      <c r="I188" s="18"/>
      <c r="J188" s="18"/>
      <c r="K188" s="19"/>
      <c r="L188" s="19"/>
      <c r="M188" s="19"/>
      <c r="N188" s="19"/>
    </row>
    <row r="189" spans="1:14" s="4" customFormat="1" ht="15" customHeight="1">
      <c r="A189" s="16"/>
      <c r="G189" s="17"/>
      <c r="H189" s="18"/>
      <c r="I189" s="18"/>
      <c r="J189" s="18"/>
      <c r="K189" s="19"/>
      <c r="L189" s="19"/>
      <c r="M189" s="19"/>
      <c r="N189" s="19"/>
    </row>
    <row r="190" spans="1:14" s="4" customFormat="1" ht="15" customHeight="1">
      <c r="A190" s="16"/>
      <c r="G190" s="17"/>
      <c r="H190" s="18"/>
      <c r="I190" s="18"/>
      <c r="J190" s="18"/>
      <c r="K190" s="19"/>
      <c r="L190" s="19"/>
      <c r="M190" s="19"/>
      <c r="N190" s="19"/>
    </row>
    <row r="191" spans="1:14" s="4" customFormat="1" ht="15" customHeight="1">
      <c r="A191" s="16"/>
      <c r="G191" s="17"/>
      <c r="H191" s="18"/>
      <c r="I191" s="18"/>
      <c r="J191" s="18"/>
      <c r="K191" s="19"/>
      <c r="L191" s="19"/>
      <c r="M191" s="19"/>
      <c r="N191" s="19"/>
    </row>
    <row r="192" spans="1:14" s="4" customFormat="1" ht="15" customHeight="1">
      <c r="A192" s="16"/>
      <c r="G192" s="17"/>
      <c r="H192" s="18"/>
      <c r="I192" s="18"/>
      <c r="J192" s="18"/>
      <c r="K192" s="19"/>
      <c r="L192" s="19"/>
      <c r="M192" s="19"/>
      <c r="N192" s="19"/>
    </row>
    <row r="193" spans="1:14" s="4" customFormat="1" ht="15" customHeight="1">
      <c r="A193" s="16"/>
      <c r="G193" s="17"/>
      <c r="H193" s="18"/>
      <c r="I193" s="18"/>
      <c r="J193" s="18"/>
      <c r="K193" s="19"/>
      <c r="L193" s="19"/>
      <c r="M193" s="19"/>
      <c r="N193" s="19"/>
    </row>
    <row r="194" spans="1:14" s="4" customFormat="1" ht="15" customHeight="1">
      <c r="A194" s="16"/>
      <c r="G194" s="17"/>
      <c r="H194" s="18"/>
      <c r="I194" s="18"/>
      <c r="J194" s="18"/>
      <c r="K194" s="19"/>
      <c r="L194" s="19"/>
      <c r="M194" s="19"/>
      <c r="N194" s="19"/>
    </row>
    <row r="195" spans="1:14" s="4" customFormat="1" ht="15" customHeight="1">
      <c r="A195" s="16"/>
      <c r="G195" s="17"/>
      <c r="H195" s="18"/>
      <c r="I195" s="18"/>
      <c r="J195" s="18"/>
      <c r="K195" s="19"/>
      <c r="L195" s="19"/>
      <c r="M195" s="19"/>
      <c r="N195" s="19"/>
    </row>
    <row r="196" spans="1:14" s="4" customFormat="1" ht="15" customHeight="1">
      <c r="A196" s="16"/>
      <c r="G196" s="17"/>
      <c r="H196" s="18"/>
      <c r="I196" s="18"/>
      <c r="J196" s="18"/>
      <c r="K196" s="19"/>
      <c r="L196" s="19"/>
      <c r="M196" s="19"/>
      <c r="N196" s="19"/>
    </row>
    <row r="197" spans="1:14" s="4" customFormat="1" ht="15" customHeight="1">
      <c r="A197" s="16"/>
      <c r="G197" s="17"/>
      <c r="H197" s="18"/>
      <c r="I197" s="18"/>
      <c r="J197" s="18"/>
      <c r="K197" s="19"/>
      <c r="L197" s="19"/>
      <c r="M197" s="19"/>
      <c r="N197" s="19"/>
    </row>
    <row r="198" spans="1:14" s="4" customFormat="1" ht="15" customHeight="1">
      <c r="A198" s="16"/>
      <c r="G198" s="17"/>
      <c r="H198" s="18"/>
      <c r="I198" s="18"/>
      <c r="J198" s="18"/>
      <c r="K198" s="19"/>
      <c r="L198" s="19"/>
      <c r="M198" s="19"/>
      <c r="N198" s="19"/>
    </row>
    <row r="199" spans="1:14" s="4" customFormat="1" ht="15" customHeight="1">
      <c r="A199" s="16"/>
      <c r="G199" s="17"/>
      <c r="H199" s="18"/>
      <c r="I199" s="18"/>
      <c r="J199" s="18"/>
      <c r="K199" s="19"/>
      <c r="L199" s="19"/>
      <c r="M199" s="19"/>
      <c r="N199" s="19"/>
    </row>
    <row r="200" spans="1:14" s="4" customFormat="1" ht="15" customHeight="1">
      <c r="A200" s="16"/>
      <c r="G200" s="17"/>
      <c r="H200" s="18"/>
      <c r="I200" s="18"/>
      <c r="J200" s="18"/>
      <c r="K200" s="19"/>
      <c r="L200" s="19"/>
      <c r="M200" s="19"/>
      <c r="N200" s="19"/>
    </row>
    <row r="201" spans="1:14" s="4" customFormat="1" ht="15" customHeight="1">
      <c r="A201" s="16"/>
      <c r="G201" s="17"/>
      <c r="H201" s="18"/>
      <c r="I201" s="18"/>
      <c r="J201" s="18"/>
      <c r="K201" s="19"/>
      <c r="L201" s="19"/>
      <c r="M201" s="19"/>
      <c r="N201" s="19"/>
    </row>
    <row r="202" spans="1:14" s="4" customFormat="1" ht="15" customHeight="1">
      <c r="A202" s="16"/>
      <c r="G202" s="17"/>
      <c r="H202" s="18"/>
      <c r="I202" s="18"/>
      <c r="J202" s="18"/>
      <c r="K202" s="19"/>
      <c r="L202" s="19"/>
      <c r="M202" s="19"/>
      <c r="N202" s="19"/>
    </row>
    <row r="203" spans="1:14" s="4" customFormat="1" ht="15" customHeight="1">
      <c r="A203" s="16"/>
      <c r="G203" s="17"/>
      <c r="H203" s="18"/>
      <c r="I203" s="18"/>
      <c r="J203" s="18"/>
      <c r="K203" s="19"/>
      <c r="L203" s="19"/>
      <c r="M203" s="19"/>
      <c r="N203" s="19"/>
    </row>
    <row r="204" spans="1:14" s="4" customFormat="1" ht="15" customHeight="1">
      <c r="A204" s="16"/>
      <c r="G204" s="17"/>
      <c r="H204" s="18"/>
      <c r="I204" s="18"/>
      <c r="J204" s="18"/>
      <c r="K204" s="19"/>
      <c r="L204" s="19"/>
      <c r="M204" s="19"/>
      <c r="N204" s="19"/>
    </row>
    <row r="205" spans="1:14" s="4" customFormat="1" ht="15" customHeight="1">
      <c r="A205" s="16"/>
      <c r="G205" s="17"/>
      <c r="H205" s="18"/>
      <c r="I205" s="18"/>
      <c r="J205" s="18"/>
      <c r="K205" s="19"/>
      <c r="L205" s="19"/>
      <c r="M205" s="19"/>
      <c r="N205" s="19"/>
    </row>
    <row r="206" spans="1:14" s="4" customFormat="1" ht="15" customHeight="1">
      <c r="A206" s="16"/>
      <c r="G206" s="17"/>
      <c r="H206" s="18"/>
      <c r="I206" s="18"/>
      <c r="J206" s="18"/>
      <c r="K206" s="19"/>
      <c r="L206" s="19"/>
      <c r="M206" s="19"/>
      <c r="N206" s="19"/>
    </row>
    <row r="207" spans="1:14" s="4" customFormat="1" ht="15" customHeight="1">
      <c r="A207" s="16"/>
      <c r="G207" s="17"/>
      <c r="H207" s="18"/>
      <c r="I207" s="18"/>
      <c r="J207" s="18"/>
      <c r="K207" s="19"/>
      <c r="L207" s="19"/>
      <c r="M207" s="19"/>
      <c r="N207" s="19"/>
    </row>
    <row r="208" spans="1:14" s="4" customFormat="1" ht="15" customHeight="1">
      <c r="A208" s="16"/>
      <c r="G208" s="17"/>
      <c r="H208" s="18"/>
      <c r="I208" s="18"/>
      <c r="J208" s="18"/>
      <c r="K208" s="19"/>
      <c r="L208" s="19"/>
      <c r="M208" s="19"/>
      <c r="N208" s="19"/>
    </row>
    <row r="209" spans="1:14" s="4" customFormat="1" ht="15" customHeight="1">
      <c r="A209" s="16"/>
      <c r="G209" s="17"/>
      <c r="H209" s="18"/>
      <c r="I209" s="18"/>
      <c r="J209" s="18"/>
      <c r="K209" s="19"/>
      <c r="L209" s="19"/>
      <c r="M209" s="19"/>
      <c r="N209" s="19"/>
    </row>
    <row r="210" spans="1:14" s="4" customFormat="1" ht="15" customHeight="1">
      <c r="A210" s="16"/>
      <c r="G210" s="17"/>
      <c r="H210" s="18"/>
      <c r="I210" s="18"/>
      <c r="J210" s="18"/>
      <c r="K210" s="19"/>
      <c r="L210" s="19"/>
      <c r="M210" s="19"/>
      <c r="N210" s="19"/>
    </row>
    <row r="211" spans="1:14" s="4" customFormat="1" ht="15" customHeight="1">
      <c r="A211" s="16"/>
      <c r="G211" s="17"/>
      <c r="H211" s="18"/>
      <c r="I211" s="18"/>
      <c r="J211" s="18"/>
      <c r="K211" s="19"/>
      <c r="L211" s="19"/>
      <c r="M211" s="19"/>
      <c r="N211" s="19"/>
    </row>
    <row r="212" spans="1:14" s="4" customFormat="1" ht="15" customHeight="1">
      <c r="A212" s="16"/>
      <c r="G212" s="17"/>
      <c r="H212" s="18"/>
      <c r="I212" s="18"/>
      <c r="J212" s="18"/>
      <c r="K212" s="19"/>
      <c r="L212" s="19"/>
      <c r="M212" s="19"/>
      <c r="N212" s="19"/>
    </row>
    <row r="213" spans="1:14" s="4" customFormat="1" ht="15" customHeight="1">
      <c r="A213" s="16"/>
      <c r="G213" s="17"/>
      <c r="H213" s="18"/>
      <c r="I213" s="18"/>
      <c r="J213" s="18"/>
      <c r="K213" s="19"/>
      <c r="L213" s="19"/>
      <c r="M213" s="19"/>
      <c r="N213" s="19"/>
    </row>
    <row r="214" spans="1:14" s="4" customFormat="1" ht="15" customHeight="1">
      <c r="A214" s="16"/>
      <c r="G214" s="17"/>
      <c r="H214" s="18"/>
      <c r="I214" s="18"/>
      <c r="J214" s="18"/>
      <c r="K214" s="19"/>
      <c r="L214" s="19"/>
      <c r="M214" s="19"/>
      <c r="N214" s="19"/>
    </row>
    <row r="215" spans="1:14" s="4" customFormat="1" ht="15" customHeight="1">
      <c r="A215" s="16"/>
      <c r="G215" s="17"/>
      <c r="H215" s="18"/>
      <c r="I215" s="18"/>
      <c r="J215" s="18"/>
      <c r="K215" s="19"/>
      <c r="L215" s="19"/>
      <c r="M215" s="19"/>
      <c r="N215" s="19"/>
    </row>
    <row r="216" spans="1:14" s="4" customFormat="1" ht="15" customHeight="1">
      <c r="A216" s="16"/>
      <c r="G216" s="17"/>
      <c r="H216" s="18"/>
      <c r="I216" s="18"/>
      <c r="J216" s="18"/>
      <c r="K216" s="19"/>
      <c r="L216" s="19"/>
      <c r="M216" s="19"/>
      <c r="N216" s="19"/>
    </row>
    <row r="217" spans="1:14" s="4" customFormat="1" ht="15" customHeight="1">
      <c r="A217" s="16"/>
      <c r="G217" s="17"/>
      <c r="H217" s="18"/>
      <c r="I217" s="18"/>
      <c r="J217" s="18"/>
      <c r="K217" s="19"/>
      <c r="L217" s="19"/>
      <c r="M217" s="19"/>
      <c r="N217" s="19"/>
    </row>
    <row r="218" spans="1:14" s="4" customFormat="1" ht="15" customHeight="1">
      <c r="A218" s="16"/>
      <c r="G218" s="17"/>
      <c r="H218" s="18"/>
      <c r="I218" s="18"/>
      <c r="J218" s="18"/>
      <c r="K218" s="19"/>
      <c r="L218" s="19"/>
      <c r="M218" s="19"/>
      <c r="N218" s="19"/>
    </row>
    <row r="219" spans="1:14" s="4" customFormat="1" ht="15" customHeight="1">
      <c r="A219" s="16"/>
      <c r="G219" s="17"/>
      <c r="H219" s="18"/>
      <c r="I219" s="18"/>
      <c r="J219" s="18"/>
      <c r="K219" s="19"/>
      <c r="L219" s="19"/>
      <c r="M219" s="19"/>
      <c r="N219" s="19"/>
    </row>
    <row r="220" spans="1:14" s="4" customFormat="1" ht="15" customHeight="1">
      <c r="A220" s="16"/>
      <c r="G220" s="17"/>
      <c r="H220" s="18"/>
      <c r="I220" s="18"/>
      <c r="J220" s="18"/>
      <c r="K220" s="19"/>
      <c r="L220" s="19"/>
      <c r="M220" s="19"/>
      <c r="N220" s="19"/>
    </row>
    <row r="221" spans="1:14" s="4" customFormat="1" ht="15" customHeight="1">
      <c r="A221" s="16"/>
      <c r="G221" s="17"/>
      <c r="H221" s="18"/>
      <c r="I221" s="18"/>
      <c r="J221" s="18"/>
      <c r="K221" s="19"/>
      <c r="L221" s="19"/>
      <c r="M221" s="19"/>
      <c r="N221" s="19"/>
    </row>
    <row r="222" spans="1:14" s="4" customFormat="1" ht="15" customHeight="1">
      <c r="A222" s="16"/>
      <c r="G222" s="17"/>
      <c r="H222" s="18"/>
      <c r="I222" s="18"/>
      <c r="J222" s="18"/>
      <c r="K222" s="19"/>
      <c r="L222" s="19"/>
      <c r="M222" s="19"/>
      <c r="N222" s="19"/>
    </row>
    <row r="223" spans="1:14" s="4" customFormat="1" ht="15" customHeight="1">
      <c r="A223" s="16"/>
      <c r="G223" s="17"/>
      <c r="H223" s="18"/>
      <c r="I223" s="18"/>
      <c r="J223" s="18"/>
      <c r="K223" s="19"/>
      <c r="L223" s="19"/>
      <c r="M223" s="19"/>
      <c r="N223" s="19"/>
    </row>
    <row r="224" spans="1:14" s="4" customFormat="1" ht="15" customHeight="1">
      <c r="A224" s="16"/>
      <c r="G224" s="17"/>
      <c r="H224" s="18"/>
      <c r="I224" s="18"/>
      <c r="J224" s="18"/>
      <c r="K224" s="19"/>
      <c r="L224" s="19"/>
      <c r="M224" s="19"/>
      <c r="N224" s="19"/>
    </row>
    <row r="225" spans="1:14" s="4" customFormat="1" ht="15" customHeight="1">
      <c r="A225" s="16"/>
      <c r="G225" s="17"/>
      <c r="H225" s="18"/>
      <c r="I225" s="18"/>
      <c r="J225" s="18"/>
      <c r="K225" s="19"/>
      <c r="L225" s="19"/>
      <c r="M225" s="19"/>
      <c r="N225" s="19"/>
    </row>
    <row r="226" spans="1:14" s="4" customFormat="1" ht="15" customHeight="1">
      <c r="A226" s="16"/>
      <c r="G226" s="17"/>
      <c r="H226" s="18"/>
      <c r="I226" s="18"/>
      <c r="J226" s="18"/>
      <c r="K226" s="19"/>
      <c r="L226" s="19"/>
      <c r="M226" s="19"/>
      <c r="N226" s="19"/>
    </row>
    <row r="227" spans="1:14" s="4" customFormat="1" ht="15" customHeight="1">
      <c r="A227" s="16"/>
      <c r="G227" s="17"/>
      <c r="H227" s="18"/>
      <c r="I227" s="18"/>
      <c r="J227" s="18"/>
      <c r="K227" s="19"/>
      <c r="L227" s="19"/>
      <c r="M227" s="19"/>
      <c r="N227" s="19"/>
    </row>
    <row r="228" spans="1:14" s="4" customFormat="1" ht="15" customHeight="1">
      <c r="A228" s="16"/>
      <c r="G228" s="17"/>
      <c r="H228" s="18"/>
      <c r="I228" s="18"/>
      <c r="J228" s="18"/>
      <c r="K228" s="19"/>
      <c r="L228" s="19"/>
      <c r="M228" s="19"/>
      <c r="N228" s="19"/>
    </row>
    <row r="229" spans="1:14" s="4" customFormat="1" ht="15" customHeight="1">
      <c r="A229" s="16"/>
      <c r="G229" s="17"/>
      <c r="H229" s="18"/>
      <c r="I229" s="18"/>
      <c r="J229" s="18"/>
      <c r="K229" s="19"/>
      <c r="L229" s="19"/>
      <c r="M229" s="19"/>
      <c r="N229" s="19"/>
    </row>
    <row r="230" spans="1:14" s="4" customFormat="1" ht="15" customHeight="1">
      <c r="A230" s="16"/>
      <c r="G230" s="17"/>
      <c r="H230" s="18"/>
      <c r="I230" s="18"/>
      <c r="J230" s="18"/>
      <c r="K230" s="19"/>
      <c r="L230" s="19"/>
      <c r="M230" s="19"/>
      <c r="N230" s="19"/>
    </row>
    <row r="231" spans="1:14" s="4" customFormat="1" ht="15" customHeight="1">
      <c r="A231" s="16"/>
      <c r="G231" s="17"/>
      <c r="H231" s="18"/>
      <c r="I231" s="18"/>
      <c r="J231" s="18"/>
      <c r="K231" s="19"/>
      <c r="L231" s="19"/>
      <c r="M231" s="19"/>
      <c r="N231" s="19"/>
    </row>
    <row r="232" spans="1:14" s="4" customFormat="1" ht="15" customHeight="1">
      <c r="A232" s="16"/>
      <c r="G232" s="17"/>
      <c r="H232" s="18"/>
      <c r="I232" s="18"/>
      <c r="J232" s="18"/>
      <c r="K232" s="19"/>
      <c r="L232" s="19"/>
      <c r="M232" s="19"/>
      <c r="N232" s="19"/>
    </row>
    <row r="233" spans="1:14" s="4" customFormat="1" ht="15" customHeight="1">
      <c r="A233" s="16"/>
      <c r="G233" s="17"/>
      <c r="H233" s="18"/>
      <c r="I233" s="18"/>
      <c r="J233" s="18"/>
      <c r="K233" s="19"/>
      <c r="L233" s="19"/>
      <c r="M233" s="19"/>
      <c r="N233" s="19"/>
    </row>
    <row r="234" spans="1:14" s="4" customFormat="1" ht="15" customHeight="1">
      <c r="A234" s="16"/>
      <c r="G234" s="17"/>
      <c r="H234" s="18"/>
      <c r="I234" s="18"/>
      <c r="J234" s="18"/>
      <c r="K234" s="19"/>
      <c r="L234" s="19"/>
      <c r="M234" s="19"/>
      <c r="N234" s="19"/>
    </row>
    <row r="235" spans="1:14" s="4" customFormat="1" ht="15" customHeight="1">
      <c r="A235" s="16"/>
      <c r="G235" s="17"/>
      <c r="H235" s="18"/>
      <c r="I235" s="18"/>
      <c r="J235" s="18"/>
      <c r="K235" s="19"/>
      <c r="L235" s="19"/>
      <c r="M235" s="19"/>
      <c r="N235" s="19"/>
    </row>
    <row r="236" spans="1:14" s="4" customFormat="1" ht="15" customHeight="1">
      <c r="A236" s="16"/>
      <c r="G236" s="17"/>
      <c r="H236" s="18"/>
      <c r="I236" s="18"/>
      <c r="J236" s="18"/>
      <c r="K236" s="19"/>
      <c r="L236" s="19"/>
      <c r="M236" s="19"/>
      <c r="N236" s="19"/>
    </row>
    <row r="237" spans="1:14" s="4" customFormat="1" ht="15" customHeight="1">
      <c r="A237" s="16"/>
      <c r="G237" s="17"/>
      <c r="H237" s="18"/>
      <c r="I237" s="18"/>
      <c r="J237" s="18"/>
      <c r="K237" s="19"/>
      <c r="L237" s="19"/>
      <c r="M237" s="19"/>
      <c r="N237" s="19"/>
    </row>
    <row r="238" spans="1:14" s="4" customFormat="1" ht="15" customHeight="1">
      <c r="A238" s="16"/>
      <c r="G238" s="17"/>
      <c r="H238" s="18"/>
      <c r="I238" s="18"/>
      <c r="J238" s="18"/>
      <c r="K238" s="19"/>
      <c r="L238" s="19"/>
      <c r="M238" s="19"/>
      <c r="N238" s="19"/>
    </row>
    <row r="239" spans="1:14" s="4" customFormat="1" ht="15" customHeight="1">
      <c r="A239" s="16"/>
      <c r="G239" s="17"/>
      <c r="H239" s="18"/>
      <c r="I239" s="18"/>
      <c r="J239" s="18"/>
      <c r="K239" s="19"/>
      <c r="L239" s="19"/>
      <c r="M239" s="19"/>
      <c r="N239" s="19"/>
    </row>
    <row r="240" spans="1:14" s="4" customFormat="1" ht="15" customHeight="1">
      <c r="A240" s="16"/>
      <c r="G240" s="17"/>
      <c r="H240" s="18"/>
      <c r="I240" s="18"/>
      <c r="J240" s="18"/>
      <c r="K240" s="19"/>
      <c r="L240" s="19"/>
      <c r="M240" s="19"/>
      <c r="N240" s="19"/>
    </row>
    <row r="241" spans="1:14" s="4" customFormat="1" ht="15" customHeight="1">
      <c r="A241" s="16"/>
      <c r="G241" s="17"/>
      <c r="H241" s="18"/>
      <c r="I241" s="18"/>
      <c r="J241" s="18"/>
      <c r="K241" s="19"/>
      <c r="L241" s="19"/>
      <c r="M241" s="19"/>
      <c r="N241" s="19"/>
    </row>
    <row r="242" spans="1:14" s="4" customFormat="1" ht="15" customHeight="1">
      <c r="A242" s="16"/>
      <c r="G242" s="17"/>
      <c r="H242" s="18"/>
      <c r="I242" s="18"/>
      <c r="J242" s="18"/>
      <c r="K242" s="19"/>
      <c r="L242" s="19"/>
      <c r="M242" s="19"/>
      <c r="N242" s="19"/>
    </row>
    <row r="243" spans="1:14" s="4" customFormat="1" ht="15" customHeight="1">
      <c r="A243" s="16"/>
      <c r="G243" s="17"/>
      <c r="H243" s="18"/>
      <c r="I243" s="18"/>
      <c r="J243" s="18"/>
      <c r="K243" s="19"/>
      <c r="L243" s="19"/>
      <c r="M243" s="19"/>
      <c r="N243" s="19"/>
    </row>
    <row r="244" spans="1:14" s="4" customFormat="1" ht="15" customHeight="1">
      <c r="A244" s="16"/>
      <c r="G244" s="17"/>
      <c r="H244" s="18"/>
      <c r="I244" s="18"/>
      <c r="J244" s="18"/>
      <c r="K244" s="19"/>
      <c r="L244" s="19"/>
      <c r="M244" s="19"/>
      <c r="N244" s="19"/>
    </row>
    <row r="245" spans="1:14" s="4" customFormat="1" ht="15" customHeight="1">
      <c r="A245" s="16"/>
      <c r="G245" s="17"/>
      <c r="H245" s="18"/>
      <c r="I245" s="18"/>
      <c r="J245" s="18"/>
      <c r="K245" s="19"/>
      <c r="L245" s="19"/>
      <c r="M245" s="19"/>
      <c r="N245" s="19"/>
    </row>
    <row r="246" spans="1:14" s="4" customFormat="1" ht="15" customHeight="1">
      <c r="A246" s="16"/>
      <c r="G246" s="17"/>
      <c r="H246" s="18"/>
      <c r="I246" s="18"/>
      <c r="J246" s="18"/>
      <c r="K246" s="19"/>
      <c r="L246" s="19"/>
      <c r="M246" s="19"/>
      <c r="N246" s="19"/>
    </row>
    <row r="247" spans="1:14" s="4" customFormat="1" ht="15" customHeight="1">
      <c r="A247" s="16"/>
      <c r="G247" s="17"/>
      <c r="H247" s="18"/>
      <c r="I247" s="18"/>
      <c r="J247" s="18"/>
      <c r="K247" s="19"/>
      <c r="L247" s="19"/>
      <c r="M247" s="19"/>
      <c r="N247" s="19"/>
    </row>
    <row r="248" spans="1:14" s="4" customFormat="1" ht="15" customHeight="1">
      <c r="A248" s="16"/>
      <c r="G248" s="17"/>
      <c r="H248" s="18"/>
      <c r="I248" s="18"/>
      <c r="J248" s="18"/>
      <c r="K248" s="19"/>
      <c r="L248" s="19"/>
      <c r="M248" s="19"/>
      <c r="N248" s="19"/>
    </row>
    <row r="249" spans="1:14" s="4" customFormat="1" ht="15" customHeight="1">
      <c r="A249" s="16"/>
      <c r="G249" s="17"/>
      <c r="H249" s="18"/>
      <c r="I249" s="18"/>
      <c r="J249" s="18"/>
      <c r="K249" s="19"/>
      <c r="L249" s="19"/>
      <c r="M249" s="19"/>
      <c r="N249" s="19"/>
    </row>
    <row r="250" spans="1:14" s="4" customFormat="1" ht="15" customHeight="1">
      <c r="A250" s="16"/>
      <c r="G250" s="17"/>
      <c r="H250" s="18"/>
      <c r="I250" s="18"/>
      <c r="J250" s="18"/>
      <c r="K250" s="19"/>
      <c r="L250" s="19"/>
      <c r="M250" s="19"/>
      <c r="N250" s="19"/>
    </row>
    <row r="251" spans="1:14" s="4" customFormat="1" ht="15" customHeight="1">
      <c r="A251" s="16"/>
      <c r="G251" s="17"/>
      <c r="H251" s="18"/>
      <c r="I251" s="18"/>
      <c r="J251" s="18"/>
      <c r="K251" s="19"/>
      <c r="L251" s="19"/>
      <c r="M251" s="19"/>
      <c r="N251" s="19"/>
    </row>
    <row r="252" spans="1:14" s="4" customFormat="1" ht="15" customHeight="1">
      <c r="A252" s="16"/>
      <c r="G252" s="17"/>
      <c r="H252" s="18"/>
      <c r="I252" s="18"/>
      <c r="J252" s="18"/>
      <c r="K252" s="19"/>
      <c r="L252" s="19"/>
      <c r="M252" s="19"/>
      <c r="N252" s="19"/>
    </row>
    <row r="253" spans="1:14" s="4" customFormat="1" ht="15" customHeight="1">
      <c r="A253" s="16"/>
      <c r="G253" s="17"/>
      <c r="H253" s="18"/>
      <c r="I253" s="18"/>
      <c r="J253" s="18"/>
      <c r="K253" s="19"/>
      <c r="L253" s="19"/>
      <c r="M253" s="19"/>
      <c r="N253" s="19"/>
    </row>
    <row r="254" spans="1:14" s="4" customFormat="1" ht="15" customHeight="1">
      <c r="A254" s="16"/>
      <c r="G254" s="17"/>
      <c r="H254" s="18"/>
      <c r="I254" s="18"/>
      <c r="J254" s="18"/>
      <c r="K254" s="19"/>
      <c r="L254" s="19"/>
      <c r="M254" s="19"/>
      <c r="N254" s="19"/>
    </row>
    <row r="255" spans="1:14" s="4" customFormat="1" ht="15" customHeight="1">
      <c r="A255" s="16"/>
      <c r="G255" s="17"/>
      <c r="H255" s="18"/>
      <c r="I255" s="18"/>
      <c r="J255" s="18"/>
      <c r="K255" s="19"/>
      <c r="L255" s="19"/>
      <c r="M255" s="19"/>
      <c r="N255" s="19"/>
    </row>
    <row r="256" spans="1:14" s="4" customFormat="1" ht="15" customHeight="1">
      <c r="A256" s="16"/>
      <c r="G256" s="17"/>
      <c r="H256" s="18"/>
      <c r="I256" s="18"/>
      <c r="J256" s="18"/>
      <c r="K256" s="19"/>
      <c r="L256" s="19"/>
      <c r="M256" s="19"/>
      <c r="N256" s="19"/>
    </row>
    <row r="257" spans="1:14" s="4" customFormat="1" ht="15" customHeight="1">
      <c r="A257" s="16"/>
      <c r="G257" s="17"/>
      <c r="H257" s="18"/>
      <c r="I257" s="18"/>
      <c r="J257" s="18"/>
      <c r="K257" s="19"/>
      <c r="L257" s="19"/>
      <c r="M257" s="19"/>
      <c r="N257" s="19"/>
    </row>
    <row r="258" spans="1:14" s="4" customFormat="1" ht="15" customHeight="1">
      <c r="A258" s="16"/>
      <c r="G258" s="17"/>
      <c r="H258" s="18"/>
      <c r="I258" s="18"/>
      <c r="J258" s="18"/>
      <c r="K258" s="19"/>
      <c r="L258" s="19"/>
      <c r="M258" s="19"/>
      <c r="N258" s="19"/>
    </row>
    <row r="259" spans="1:14" s="4" customFormat="1" ht="15" customHeight="1">
      <c r="A259" s="16"/>
      <c r="G259" s="17"/>
      <c r="H259" s="18"/>
      <c r="I259" s="18"/>
      <c r="J259" s="18"/>
      <c r="K259" s="19"/>
      <c r="L259" s="19"/>
      <c r="M259" s="19"/>
      <c r="N259" s="19"/>
    </row>
    <row r="260" spans="1:14" ht="15" customHeight="1"/>
    <row r="261" spans="1:14" ht="15" customHeight="1"/>
    <row r="262" spans="1:14" ht="15" customHeight="1"/>
    <row r="263" spans="1:14" ht="15" customHeight="1"/>
    <row r="264" spans="1:14" ht="15" customHeight="1"/>
    <row r="265" spans="1:14" ht="15" customHeight="1"/>
    <row r="266" spans="1:14" ht="15" customHeight="1"/>
    <row r="267" spans="1:14" ht="15" customHeight="1"/>
    <row r="268" spans="1:14" ht="15" customHeight="1"/>
    <row r="269" spans="1:14" ht="15" customHeight="1"/>
    <row r="270" spans="1:14" ht="15" customHeight="1"/>
    <row r="271" spans="1:14" ht="15" customHeight="1"/>
    <row r="272" spans="1:14"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sheetData>
  <autoFilter ref="A4:Z4"/>
  <mergeCells count="22">
    <mergeCell ref="A2:A4"/>
    <mergeCell ref="B2:B4"/>
    <mergeCell ref="Q2:Q4"/>
    <mergeCell ref="I3:K3"/>
    <mergeCell ref="L3:N3"/>
    <mergeCell ref="H2:N2"/>
    <mergeCell ref="O2:O4"/>
    <mergeCell ref="P2:P4"/>
    <mergeCell ref="G2:G4"/>
    <mergeCell ref="C2:C4"/>
    <mergeCell ref="E2:E4"/>
    <mergeCell ref="D2:D4"/>
    <mergeCell ref="F2:F4"/>
    <mergeCell ref="R2:R4"/>
    <mergeCell ref="S2:S4"/>
    <mergeCell ref="X3:Y3"/>
    <mergeCell ref="T2:T3"/>
    <mergeCell ref="U2:U3"/>
    <mergeCell ref="V2:V3"/>
    <mergeCell ref="X2:AA2"/>
    <mergeCell ref="Z3:AA3"/>
    <mergeCell ref="W2:W4"/>
  </mergeCells>
  <phoneticPr fontId="2"/>
  <dataValidations count="6">
    <dataValidation imeMode="on" allowBlank="1" showInputMessage="1" showErrorMessage="1" sqref="G40:G43 G92:G95 G62 G64 G5:G20 G28:G38 G45 G90 G57:G60 G66:G70 G72:G74 G76:G78 G80:G88 G22:G25 G48:G55"/>
    <dataValidation allowBlank="1" showInputMessage="1" showErrorMessage="1" sqref="G96 G21 G63 G56"/>
    <dataValidation type="list" allowBlank="1" showInputMessage="1" showErrorMessage="1" sqref="W5:X97 Z5:Z97">
      <formula1>"○"</formula1>
    </dataValidation>
    <dataValidation type="list" allowBlank="1" showInputMessage="1" showErrorMessage="1" promptTitle="1,2,3,4" sqref="D22">
      <formula1>#REF!</formula1>
    </dataValidation>
    <dataValidation type="list" allowBlank="1" showInputMessage="1" showErrorMessage="1" sqref="D5:D18 D85:D97 D35:D64 D20:D21 D66:D83 D23:D33">
      <formula1>#REF!</formula1>
    </dataValidation>
    <dataValidation type="list" allowBlank="1" showInputMessage="1" showErrorMessage="1" sqref="D84 D65">
      <formula1>#REF!</formula1>
    </dataValidation>
  </dataValidations>
  <printOptions horizontalCentered="1"/>
  <pageMargins left="0.19685039370078741" right="0.19685039370078741" top="0.59055118110236227" bottom="0.19685039370078741" header="0.31496062992125984" footer="0.51181102362204722"/>
  <pageSetup paperSize="9" scale="40" orientation="landscape" horizontalDpi="300" verticalDpi="300" r:id="rId1"/>
  <headerFooter alignWithMargins="0">
    <oddHeader>&amp;L&amp;A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C667"/>
  <sheetViews>
    <sheetView view="pageBreakPreview" topLeftCell="B1" zoomScaleNormal="100" zoomScaleSheetLayoutView="100" workbookViewId="0">
      <pane xSplit="6" ySplit="4" topLeftCell="H5" activePane="bottomRight" state="frozen"/>
      <selection activeCell="C14" sqref="C14"/>
      <selection pane="topRight" activeCell="C14" sqref="C14"/>
      <selection pane="bottomLeft" activeCell="C14" sqref="C14"/>
      <selection pane="bottomRight" activeCell="B1" sqref="B1"/>
    </sheetView>
  </sheetViews>
  <sheetFormatPr defaultRowHeight="13.5"/>
  <cols>
    <col min="1" max="1" width="4.625" style="5" hidden="1" customWidth="1"/>
    <col min="2" max="2" width="8.375" style="4" customWidth="1"/>
    <col min="3" max="3" width="4.5" style="4" bestFit="1" customWidth="1"/>
    <col min="4" max="5" width="8.375" style="4" customWidth="1"/>
    <col min="6" max="6" width="25.625" style="4" customWidth="1"/>
    <col min="7" max="7" width="38.625" style="2" customWidth="1"/>
    <col min="8" max="8" width="6.75" style="14" customWidth="1"/>
    <col min="9" max="10" width="13.375" style="14" customWidth="1"/>
    <col min="11" max="11" width="13.375" style="3" customWidth="1"/>
    <col min="12" max="12" width="13" style="3" customWidth="1"/>
    <col min="13" max="13" width="12.25" style="3" customWidth="1"/>
    <col min="14" max="14" width="13" style="3" customWidth="1"/>
    <col min="15" max="16" width="8.5" style="1" customWidth="1"/>
    <col min="17" max="24" width="11.625" style="1" customWidth="1"/>
    <col min="25" max="25" width="18.625" style="1" customWidth="1"/>
    <col min="26" max="26" width="11.625" style="1" customWidth="1"/>
    <col min="27" max="27" width="18.625" style="1" customWidth="1"/>
    <col min="28" max="16384" width="9" style="1"/>
  </cols>
  <sheetData>
    <row r="1" spans="1:29" s="4" customFormat="1" ht="13.5" customHeight="1" thickBot="1">
      <c r="A1" s="16"/>
      <c r="G1" s="17"/>
      <c r="H1" s="18"/>
      <c r="I1" s="18"/>
      <c r="J1" s="18"/>
      <c r="K1" s="19"/>
      <c r="L1" s="19"/>
      <c r="M1" s="19"/>
      <c r="N1" s="19"/>
    </row>
    <row r="2" spans="1:29" s="4" customFormat="1" ht="16.5" customHeight="1" thickBot="1">
      <c r="A2" s="387"/>
      <c r="B2" s="390" t="s">
        <v>26</v>
      </c>
      <c r="C2" s="407" t="s">
        <v>27</v>
      </c>
      <c r="D2" s="410" t="s">
        <v>28</v>
      </c>
      <c r="E2" s="410" t="s">
        <v>29</v>
      </c>
      <c r="F2" s="410" t="s">
        <v>30</v>
      </c>
      <c r="G2" s="407" t="s">
        <v>34</v>
      </c>
      <c r="H2" s="399" t="s">
        <v>16</v>
      </c>
      <c r="I2" s="400"/>
      <c r="J2" s="400"/>
      <c r="K2" s="400"/>
      <c r="L2" s="400"/>
      <c r="M2" s="400"/>
      <c r="N2" s="401"/>
      <c r="O2" s="402" t="s">
        <v>38</v>
      </c>
      <c r="P2" s="402" t="s">
        <v>39</v>
      </c>
      <c r="Q2" s="391" t="s">
        <v>40</v>
      </c>
      <c r="R2" s="373" t="s">
        <v>41</v>
      </c>
      <c r="S2" s="375" t="s">
        <v>42</v>
      </c>
      <c r="T2" s="379" t="s">
        <v>43</v>
      </c>
      <c r="U2" s="379" t="s">
        <v>44</v>
      </c>
      <c r="V2" s="381" t="s">
        <v>45</v>
      </c>
      <c r="W2" s="381" t="s">
        <v>51</v>
      </c>
      <c r="X2" s="383" t="s">
        <v>13</v>
      </c>
      <c r="Y2" s="384"/>
      <c r="Z2" s="384"/>
      <c r="AA2" s="384"/>
      <c r="AB2" s="57"/>
    </row>
    <row r="3" spans="1:29" s="4" customFormat="1" ht="36.75" customHeight="1">
      <c r="A3" s="388"/>
      <c r="B3" s="390"/>
      <c r="C3" s="408"/>
      <c r="D3" s="411"/>
      <c r="E3" s="411"/>
      <c r="F3" s="411"/>
      <c r="G3" s="408"/>
      <c r="H3" s="21"/>
      <c r="I3" s="394" t="s">
        <v>9</v>
      </c>
      <c r="J3" s="395"/>
      <c r="K3" s="396"/>
      <c r="L3" s="397" t="s">
        <v>8</v>
      </c>
      <c r="M3" s="397"/>
      <c r="N3" s="398"/>
      <c r="O3" s="403"/>
      <c r="P3" s="405"/>
      <c r="Q3" s="392"/>
      <c r="R3" s="374"/>
      <c r="S3" s="376"/>
      <c r="T3" s="380"/>
      <c r="U3" s="380"/>
      <c r="V3" s="382"/>
      <c r="W3" s="382"/>
      <c r="X3" s="377" t="s">
        <v>14</v>
      </c>
      <c r="Y3" s="378"/>
      <c r="Z3" s="385" t="s">
        <v>15</v>
      </c>
      <c r="AA3" s="386"/>
    </row>
    <row r="4" spans="1:29" s="16" customFormat="1" ht="16.5" customHeight="1">
      <c r="A4" s="389"/>
      <c r="B4" s="407"/>
      <c r="C4" s="408"/>
      <c r="D4" s="411"/>
      <c r="E4" s="411"/>
      <c r="F4" s="411"/>
      <c r="G4" s="408"/>
      <c r="H4" s="23" t="s">
        <v>35</v>
      </c>
      <c r="I4" s="24" t="s">
        <v>36</v>
      </c>
      <c r="J4" s="25" t="s">
        <v>46</v>
      </c>
      <c r="K4" s="26" t="s">
        <v>47</v>
      </c>
      <c r="L4" s="27" t="s">
        <v>37</v>
      </c>
      <c r="M4" s="28" t="s">
        <v>48</v>
      </c>
      <c r="N4" s="29" t="s">
        <v>49</v>
      </c>
      <c r="O4" s="404"/>
      <c r="P4" s="406"/>
      <c r="Q4" s="393"/>
      <c r="R4" s="374"/>
      <c r="S4" s="376"/>
      <c r="T4" s="199" t="s">
        <v>24</v>
      </c>
      <c r="U4" s="199" t="s">
        <v>31</v>
      </c>
      <c r="V4" s="66" t="s">
        <v>31</v>
      </c>
      <c r="W4" s="382"/>
      <c r="X4" s="62" t="s">
        <v>52</v>
      </c>
      <c r="Y4" s="63" t="s">
        <v>53</v>
      </c>
      <c r="Z4" s="201" t="s">
        <v>54</v>
      </c>
      <c r="AA4" s="202" t="s">
        <v>55</v>
      </c>
    </row>
    <row r="5" spans="1:29" s="4" customFormat="1" ht="27" customHeight="1">
      <c r="A5" s="15"/>
      <c r="B5" s="40" t="s">
        <v>57</v>
      </c>
      <c r="C5" s="15">
        <v>1</v>
      </c>
      <c r="D5" s="94">
        <v>5</v>
      </c>
      <c r="E5" s="121" t="s">
        <v>391</v>
      </c>
      <c r="F5" s="106" t="s">
        <v>390</v>
      </c>
      <c r="G5" s="89" t="s">
        <v>580</v>
      </c>
      <c r="H5" s="138">
        <v>20</v>
      </c>
      <c r="I5" s="139">
        <v>53</v>
      </c>
      <c r="J5" s="140">
        <v>877573</v>
      </c>
      <c r="K5" s="141">
        <f t="shared" ref="K5" si="0">IF(AND(I5&gt;0,J5&gt;0),J5/I5,0)</f>
        <v>16557.981132075471</v>
      </c>
      <c r="L5" s="142">
        <v>3349</v>
      </c>
      <c r="M5" s="140">
        <v>877573</v>
      </c>
      <c r="N5" s="141">
        <f t="shared" ref="N5" si="1">IF(AND(L5&gt;0,M5&gt;0),M5/L5,0)</f>
        <v>262.04031054045981</v>
      </c>
      <c r="O5" s="143"/>
      <c r="P5" s="144"/>
      <c r="Q5" s="145"/>
      <c r="R5" s="203"/>
      <c r="S5" s="267"/>
      <c r="T5" s="204">
        <v>1754567</v>
      </c>
      <c r="U5" s="159">
        <v>1464338</v>
      </c>
      <c r="V5" s="167">
        <f>T5-U5</f>
        <v>290229</v>
      </c>
      <c r="W5" s="148"/>
      <c r="X5" s="149"/>
      <c r="Y5" s="91"/>
      <c r="Z5" s="88"/>
      <c r="AA5" s="268"/>
      <c r="AB5" s="52">
        <v>1</v>
      </c>
      <c r="AC5" s="52" t="s">
        <v>20</v>
      </c>
    </row>
    <row r="6" spans="1:29" s="4" customFormat="1" ht="15" customHeight="1">
      <c r="A6" s="16"/>
      <c r="B6" s="22" t="s">
        <v>10</v>
      </c>
      <c r="D6" s="30">
        <f>COUNTIF(D5:D5,1)</f>
        <v>0</v>
      </c>
      <c r="E6" s="30"/>
      <c r="F6" s="22"/>
      <c r="G6" s="266">
        <f>COUNTA(G5:G5)</f>
        <v>1</v>
      </c>
      <c r="H6" s="18">
        <f>SUM(H5:H5)</f>
        <v>20</v>
      </c>
      <c r="I6" s="18">
        <f>SUM(I5:I5)</f>
        <v>53</v>
      </c>
      <c r="J6" s="18">
        <f>SUM(J5:J5)</f>
        <v>877573</v>
      </c>
      <c r="K6" s="20">
        <f>IF(AND(I6&gt;0,J6&gt;0),J6/I6,0)</f>
        <v>16557.981132075471</v>
      </c>
      <c r="L6" s="18">
        <f>SUM(L5:L5)</f>
        <v>3349</v>
      </c>
      <c r="M6" s="18">
        <f>SUM(M5:M5)</f>
        <v>877573</v>
      </c>
      <c r="N6" s="20">
        <f>IF(AND(L6&gt;0,M6&gt;0),M6/L6,0)</f>
        <v>262.04031054045981</v>
      </c>
      <c r="V6" s="45"/>
      <c r="X6" s="46"/>
      <c r="Y6" s="47"/>
      <c r="Z6" s="48"/>
      <c r="AA6" s="45"/>
      <c r="AB6" s="52">
        <v>2</v>
      </c>
      <c r="AC6" s="53" t="s">
        <v>21</v>
      </c>
    </row>
    <row r="7" spans="1:29" s="4" customFormat="1" ht="15" customHeight="1">
      <c r="A7" s="16"/>
      <c r="D7" s="30">
        <f>COUNTIF(D5:D5,2)</f>
        <v>0</v>
      </c>
      <c r="E7" s="30"/>
      <c r="G7" s="17"/>
      <c r="H7" s="18"/>
      <c r="I7" s="18"/>
      <c r="J7" s="18"/>
      <c r="K7" s="19"/>
      <c r="L7" s="19"/>
      <c r="M7" s="19"/>
      <c r="N7" s="19"/>
      <c r="T7" s="45"/>
      <c r="U7" s="45"/>
      <c r="V7" s="45"/>
      <c r="W7" s="45"/>
      <c r="X7" s="46"/>
      <c r="Y7" s="47"/>
      <c r="Z7" s="48"/>
      <c r="AA7" s="45"/>
      <c r="AB7" s="52">
        <v>3</v>
      </c>
      <c r="AC7" s="53" t="s">
        <v>22</v>
      </c>
    </row>
    <row r="8" spans="1:29" s="4" customFormat="1" ht="15" customHeight="1">
      <c r="A8" s="16"/>
      <c r="D8" s="30">
        <f>COUNTIF(D5:D5,3)</f>
        <v>0</v>
      </c>
      <c r="E8" s="30"/>
      <c r="G8" s="17"/>
      <c r="H8" s="18">
        <f>COUNTA(H5:H5)</f>
        <v>1</v>
      </c>
      <c r="I8" s="18"/>
      <c r="J8" s="18"/>
      <c r="K8" s="19"/>
      <c r="L8" s="19"/>
      <c r="M8" s="19"/>
      <c r="N8" s="19"/>
      <c r="T8" s="45"/>
      <c r="U8" s="45"/>
      <c r="V8" s="45"/>
      <c r="W8" s="45"/>
      <c r="X8" s="46"/>
      <c r="Y8" s="47"/>
      <c r="Z8" s="48"/>
      <c r="AA8" s="45"/>
      <c r="AB8" s="52">
        <v>4</v>
      </c>
      <c r="AC8" s="53" t="s">
        <v>56</v>
      </c>
    </row>
    <row r="9" spans="1:29" s="4" customFormat="1" ht="15" customHeight="1">
      <c r="A9" s="16"/>
      <c r="D9" s="30">
        <f>COUNTIF(D5:D5,4)</f>
        <v>0</v>
      </c>
      <c r="E9" s="30"/>
      <c r="G9" s="17"/>
      <c r="H9" s="18"/>
      <c r="I9" s="18"/>
      <c r="J9" s="18"/>
      <c r="K9" s="19"/>
      <c r="L9" s="19"/>
      <c r="M9" s="19"/>
      <c r="N9" s="19"/>
      <c r="T9" s="45"/>
      <c r="U9" s="45"/>
      <c r="V9" s="45"/>
      <c r="W9" s="45"/>
      <c r="X9" s="46"/>
      <c r="Y9" s="47"/>
      <c r="Z9" s="48"/>
      <c r="AA9" s="45"/>
      <c r="AB9" s="52">
        <v>5</v>
      </c>
      <c r="AC9" s="53" t="s">
        <v>25</v>
      </c>
    </row>
    <row r="10" spans="1:29" s="4" customFormat="1" ht="15" customHeight="1">
      <c r="A10" s="16"/>
      <c r="D10" s="30">
        <f>COUNTIF(D5:D5,5)</f>
        <v>1</v>
      </c>
      <c r="E10" s="30"/>
      <c r="G10" s="17"/>
      <c r="H10" s="18"/>
      <c r="I10" s="18"/>
      <c r="J10" s="18"/>
      <c r="K10" s="19"/>
      <c r="L10" s="19"/>
      <c r="M10" s="19"/>
      <c r="N10" s="19"/>
      <c r="T10" s="45"/>
      <c r="U10" s="45"/>
      <c r="V10" s="45"/>
      <c r="W10" s="45"/>
      <c r="X10" s="46"/>
      <c r="Y10" s="47"/>
      <c r="Z10" s="48"/>
      <c r="AA10" s="45"/>
      <c r="AB10" s="52">
        <v>6</v>
      </c>
      <c r="AC10" s="54" t="s">
        <v>23</v>
      </c>
    </row>
    <row r="11" spans="1:29" s="4" customFormat="1" ht="15" customHeight="1">
      <c r="A11" s="16"/>
      <c r="D11" s="30">
        <f>COUNTIF(D5:D5,6)</f>
        <v>0</v>
      </c>
      <c r="E11" s="30"/>
      <c r="G11" s="17"/>
      <c r="H11" s="18"/>
      <c r="I11" s="18"/>
      <c r="J11" s="18"/>
      <c r="K11" s="19"/>
      <c r="L11" s="19"/>
      <c r="M11" s="19"/>
      <c r="N11" s="19"/>
      <c r="T11" s="45"/>
      <c r="U11" s="45"/>
      <c r="V11" s="45"/>
      <c r="W11" s="45"/>
      <c r="X11" s="46"/>
      <c r="Y11" s="47"/>
      <c r="Z11" s="48"/>
      <c r="AA11" s="45"/>
    </row>
    <row r="12" spans="1:29" s="4" customFormat="1" ht="15" customHeight="1">
      <c r="A12" s="16"/>
      <c r="D12" s="30"/>
      <c r="E12" s="30"/>
      <c r="G12" s="17"/>
      <c r="H12" s="18"/>
      <c r="I12" s="18"/>
      <c r="J12" s="18"/>
      <c r="K12" s="19"/>
      <c r="L12" s="19"/>
      <c r="M12" s="19"/>
      <c r="N12" s="19"/>
      <c r="T12" s="45"/>
      <c r="U12" s="45"/>
      <c r="V12" s="45"/>
      <c r="W12" s="45"/>
      <c r="X12" s="46"/>
      <c r="Y12" s="47"/>
      <c r="Z12" s="48"/>
      <c r="AA12" s="45"/>
    </row>
    <row r="13" spans="1:29" s="4" customFormat="1" ht="15" customHeight="1">
      <c r="A13" s="16"/>
      <c r="D13" s="30"/>
      <c r="E13" s="30"/>
      <c r="G13" s="17"/>
      <c r="H13" s="18"/>
      <c r="I13" s="18"/>
      <c r="J13" s="18"/>
      <c r="K13" s="19"/>
      <c r="L13" s="19"/>
      <c r="M13" s="19"/>
      <c r="N13" s="19"/>
      <c r="T13" s="45"/>
      <c r="U13" s="45"/>
      <c r="V13" s="45"/>
      <c r="W13" s="45"/>
      <c r="X13" s="45"/>
      <c r="Y13" s="45"/>
      <c r="Z13" s="45"/>
      <c r="AA13" s="45"/>
    </row>
    <row r="14" spans="1:29" s="4" customFormat="1" ht="15" customHeight="1">
      <c r="A14" s="16"/>
      <c r="D14" s="30"/>
      <c r="E14" s="30"/>
      <c r="G14" s="17"/>
      <c r="H14" s="18"/>
      <c r="I14" s="18"/>
      <c r="J14" s="18"/>
      <c r="K14" s="19"/>
      <c r="L14" s="19"/>
      <c r="M14" s="19"/>
      <c r="N14" s="19"/>
      <c r="T14" s="45"/>
      <c r="U14" s="45"/>
      <c r="V14" s="45"/>
      <c r="W14" s="45"/>
      <c r="X14" s="45"/>
      <c r="Y14" s="45"/>
      <c r="Z14" s="45"/>
      <c r="AA14" s="45"/>
    </row>
    <row r="15" spans="1:29" s="4" customFormat="1" ht="15" customHeight="1">
      <c r="A15" s="16"/>
      <c r="D15" s="30"/>
      <c r="E15" s="30"/>
      <c r="G15" s="17"/>
      <c r="H15" s="18"/>
      <c r="I15" s="18"/>
      <c r="J15" s="18"/>
      <c r="K15" s="19"/>
      <c r="L15" s="19"/>
      <c r="M15" s="19"/>
      <c r="N15" s="19"/>
    </row>
    <row r="16" spans="1:29" s="4" customFormat="1" ht="15" customHeight="1">
      <c r="A16" s="16"/>
      <c r="G16" s="17"/>
      <c r="H16" s="18"/>
      <c r="I16" s="18"/>
      <c r="J16" s="18"/>
      <c r="K16" s="19"/>
      <c r="L16" s="19"/>
      <c r="M16" s="19"/>
      <c r="N16" s="19"/>
    </row>
    <row r="17" spans="1:14" s="4" customFormat="1" ht="15" customHeight="1">
      <c r="A17" s="16"/>
      <c r="G17" s="17"/>
      <c r="H17" s="18"/>
      <c r="I17" s="18"/>
      <c r="J17" s="18"/>
      <c r="K17" s="19"/>
      <c r="L17" s="19"/>
      <c r="M17" s="19"/>
      <c r="N17" s="19"/>
    </row>
    <row r="18" spans="1:14" s="4" customFormat="1" ht="15" customHeight="1">
      <c r="A18" s="16"/>
      <c r="G18" s="17"/>
      <c r="H18" s="18"/>
      <c r="I18" s="18"/>
      <c r="J18" s="18"/>
      <c r="K18" s="19"/>
      <c r="L18" s="19"/>
      <c r="M18" s="19"/>
      <c r="N18" s="19"/>
    </row>
    <row r="19" spans="1:14" s="4" customFormat="1" ht="15" customHeight="1">
      <c r="A19" s="16"/>
      <c r="G19" s="17"/>
      <c r="H19" s="18"/>
      <c r="I19" s="18"/>
      <c r="J19" s="18"/>
      <c r="K19" s="19"/>
      <c r="L19" s="19"/>
      <c r="M19" s="19"/>
      <c r="N19" s="19"/>
    </row>
    <row r="20" spans="1:14" s="4" customFormat="1" ht="15" customHeight="1">
      <c r="A20" s="16"/>
      <c r="G20" s="17"/>
      <c r="H20" s="18"/>
      <c r="I20" s="18"/>
      <c r="J20" s="18"/>
      <c r="K20" s="19"/>
      <c r="L20" s="19"/>
      <c r="M20" s="19"/>
      <c r="N20" s="19"/>
    </row>
    <row r="21" spans="1:14" s="4" customFormat="1" ht="15" customHeight="1">
      <c r="A21" s="16"/>
      <c r="G21" s="17"/>
      <c r="H21" s="18"/>
      <c r="I21" s="18"/>
      <c r="J21" s="18"/>
      <c r="K21" s="19"/>
      <c r="L21" s="19"/>
      <c r="M21" s="19"/>
      <c r="N21" s="19"/>
    </row>
    <row r="22" spans="1:14" s="4" customFormat="1" ht="15" customHeight="1">
      <c r="A22" s="16"/>
      <c r="G22" s="17"/>
      <c r="H22" s="18"/>
      <c r="I22" s="18"/>
      <c r="J22" s="18"/>
      <c r="K22" s="19"/>
      <c r="L22" s="19"/>
      <c r="M22" s="19"/>
      <c r="N22" s="19"/>
    </row>
    <row r="23" spans="1:14" s="4" customFormat="1" ht="15" customHeight="1">
      <c r="A23" s="16"/>
      <c r="G23" s="17"/>
      <c r="H23" s="18"/>
      <c r="I23" s="18"/>
      <c r="J23" s="18"/>
      <c r="K23" s="19"/>
      <c r="L23" s="19"/>
      <c r="M23" s="19"/>
      <c r="N23" s="19"/>
    </row>
    <row r="24" spans="1:14" s="4" customFormat="1" ht="15" customHeight="1">
      <c r="A24" s="16"/>
      <c r="G24" s="17"/>
      <c r="H24" s="18"/>
      <c r="I24" s="18"/>
      <c r="J24" s="18"/>
      <c r="K24" s="19"/>
      <c r="L24" s="19"/>
      <c r="M24" s="19"/>
      <c r="N24" s="19"/>
    </row>
    <row r="25" spans="1:14" s="4" customFormat="1" ht="15" customHeight="1">
      <c r="A25" s="16"/>
      <c r="G25" s="17"/>
      <c r="H25" s="18"/>
      <c r="I25" s="18"/>
      <c r="J25" s="18"/>
      <c r="K25" s="19"/>
      <c r="L25" s="19"/>
      <c r="M25" s="19"/>
      <c r="N25" s="19"/>
    </row>
    <row r="26" spans="1:14" s="4" customFormat="1" ht="15" customHeight="1">
      <c r="A26" s="16"/>
      <c r="G26" s="17"/>
      <c r="H26" s="18"/>
      <c r="I26" s="18"/>
      <c r="J26" s="18"/>
      <c r="K26" s="19"/>
      <c r="L26" s="19"/>
      <c r="M26" s="19"/>
      <c r="N26" s="19"/>
    </row>
    <row r="27" spans="1:14" s="4" customFormat="1" ht="15" customHeight="1">
      <c r="A27" s="16"/>
      <c r="G27" s="17"/>
      <c r="H27" s="18"/>
      <c r="I27" s="18"/>
      <c r="J27" s="18"/>
      <c r="K27" s="19"/>
      <c r="L27" s="19"/>
      <c r="M27" s="19"/>
      <c r="N27" s="19"/>
    </row>
    <row r="28" spans="1:14" s="4" customFormat="1" ht="15" customHeight="1">
      <c r="A28" s="16"/>
      <c r="G28" s="17"/>
      <c r="H28" s="18"/>
      <c r="I28" s="18"/>
      <c r="J28" s="18"/>
      <c r="K28" s="19"/>
      <c r="L28" s="19"/>
      <c r="M28" s="19"/>
      <c r="N28" s="19"/>
    </row>
    <row r="29" spans="1:14" s="4" customFormat="1" ht="15" customHeight="1">
      <c r="A29" s="16"/>
      <c r="G29" s="17"/>
      <c r="H29" s="18"/>
      <c r="I29" s="18"/>
      <c r="J29" s="18"/>
      <c r="K29" s="19"/>
      <c r="L29" s="19"/>
      <c r="M29" s="19"/>
      <c r="N29" s="19"/>
    </row>
    <row r="30" spans="1:14" s="4" customFormat="1" ht="15" customHeight="1">
      <c r="A30" s="16"/>
      <c r="G30" s="17"/>
      <c r="H30" s="18"/>
      <c r="I30" s="18"/>
      <c r="J30" s="18"/>
      <c r="K30" s="19"/>
      <c r="L30" s="19"/>
      <c r="M30" s="19"/>
      <c r="N30" s="19"/>
    </row>
    <row r="31" spans="1:14" s="4" customFormat="1" ht="15" customHeight="1">
      <c r="A31" s="16"/>
      <c r="G31" s="17"/>
      <c r="H31" s="18"/>
      <c r="I31" s="18"/>
      <c r="J31" s="18"/>
      <c r="K31" s="19"/>
      <c r="L31" s="19"/>
      <c r="M31" s="19"/>
      <c r="N31" s="19"/>
    </row>
    <row r="32" spans="1:14" s="4" customFormat="1" ht="15" customHeight="1">
      <c r="A32" s="16"/>
      <c r="G32" s="17"/>
      <c r="H32" s="18"/>
      <c r="I32" s="18"/>
      <c r="J32" s="18"/>
      <c r="K32" s="19"/>
      <c r="L32" s="19"/>
      <c r="M32" s="19"/>
      <c r="N32" s="19"/>
    </row>
    <row r="33" spans="1:14" s="4" customFormat="1" ht="15" customHeight="1">
      <c r="A33" s="16"/>
      <c r="G33" s="17"/>
      <c r="H33" s="18"/>
      <c r="I33" s="18"/>
      <c r="J33" s="18"/>
      <c r="K33" s="19"/>
      <c r="L33" s="19"/>
      <c r="M33" s="19"/>
      <c r="N33" s="19"/>
    </row>
    <row r="34" spans="1:14" s="4" customFormat="1" ht="15" customHeight="1">
      <c r="A34" s="16"/>
      <c r="G34" s="17"/>
      <c r="H34" s="18"/>
      <c r="I34" s="18"/>
      <c r="J34" s="18"/>
      <c r="K34" s="19"/>
      <c r="L34" s="19"/>
      <c r="M34" s="19"/>
      <c r="N34" s="19"/>
    </row>
    <row r="35" spans="1:14" s="4" customFormat="1" ht="15" customHeight="1">
      <c r="A35" s="16"/>
      <c r="G35" s="17"/>
      <c r="H35" s="18"/>
      <c r="I35" s="18"/>
      <c r="J35" s="18"/>
      <c r="K35" s="19"/>
      <c r="L35" s="19"/>
      <c r="M35" s="19"/>
      <c r="N35" s="19"/>
    </row>
    <row r="36" spans="1:14" s="4" customFormat="1" ht="15" customHeight="1">
      <c r="A36" s="16"/>
      <c r="G36" s="17"/>
      <c r="H36" s="18"/>
      <c r="I36" s="18"/>
      <c r="J36" s="18"/>
      <c r="K36" s="19"/>
      <c r="L36" s="19"/>
      <c r="M36" s="19"/>
      <c r="N36" s="19"/>
    </row>
    <row r="37" spans="1:14" s="4" customFormat="1" ht="15" customHeight="1">
      <c r="A37" s="16"/>
      <c r="G37" s="17"/>
      <c r="H37" s="18"/>
      <c r="I37" s="18"/>
      <c r="J37" s="18"/>
      <c r="K37" s="19"/>
      <c r="L37" s="19"/>
      <c r="M37" s="19"/>
      <c r="N37" s="19"/>
    </row>
    <row r="38" spans="1:14" s="4" customFormat="1" ht="15" customHeight="1">
      <c r="A38" s="16"/>
      <c r="G38" s="17"/>
      <c r="H38" s="18"/>
      <c r="I38" s="18"/>
      <c r="J38" s="18"/>
      <c r="K38" s="19"/>
      <c r="L38" s="19"/>
      <c r="M38" s="19"/>
      <c r="N38" s="19"/>
    </row>
    <row r="39" spans="1:14" s="4" customFormat="1" ht="15" customHeight="1">
      <c r="A39" s="16"/>
      <c r="G39" s="17"/>
      <c r="H39" s="18"/>
      <c r="I39" s="18"/>
      <c r="J39" s="18"/>
      <c r="K39" s="19"/>
      <c r="L39" s="19"/>
      <c r="M39" s="19"/>
      <c r="N39" s="19"/>
    </row>
    <row r="40" spans="1:14" s="4" customFormat="1" ht="15" customHeight="1">
      <c r="A40" s="16"/>
      <c r="G40" s="17"/>
      <c r="H40" s="18"/>
      <c r="I40" s="18"/>
      <c r="J40" s="18"/>
      <c r="K40" s="19"/>
      <c r="L40" s="19"/>
      <c r="M40" s="19"/>
      <c r="N40" s="19"/>
    </row>
    <row r="41" spans="1:14" s="4" customFormat="1" ht="15" customHeight="1">
      <c r="A41" s="16"/>
      <c r="G41" s="17"/>
      <c r="H41" s="18"/>
      <c r="I41" s="18"/>
      <c r="J41" s="18"/>
      <c r="K41" s="19"/>
      <c r="L41" s="19"/>
      <c r="M41" s="19"/>
      <c r="N41" s="19"/>
    </row>
    <row r="42" spans="1:14" s="4" customFormat="1" ht="15" customHeight="1">
      <c r="A42" s="16"/>
      <c r="G42" s="17"/>
      <c r="H42" s="18"/>
      <c r="I42" s="18"/>
      <c r="J42" s="18"/>
      <c r="K42" s="19"/>
      <c r="L42" s="19"/>
      <c r="M42" s="19"/>
      <c r="N42" s="19"/>
    </row>
    <row r="43" spans="1:14" s="4" customFormat="1" ht="15" customHeight="1">
      <c r="A43" s="16"/>
      <c r="G43" s="17"/>
      <c r="H43" s="18"/>
      <c r="I43" s="18"/>
      <c r="J43" s="18"/>
      <c r="K43" s="19"/>
      <c r="L43" s="19"/>
      <c r="M43" s="19"/>
      <c r="N43" s="19"/>
    </row>
    <row r="44" spans="1:14" s="4" customFormat="1" ht="15" customHeight="1">
      <c r="A44" s="16"/>
      <c r="G44" s="17"/>
      <c r="H44" s="18"/>
      <c r="I44" s="18"/>
      <c r="J44" s="18"/>
      <c r="K44" s="19"/>
      <c r="L44" s="19"/>
      <c r="M44" s="19"/>
      <c r="N44" s="19"/>
    </row>
    <row r="45" spans="1:14" s="4" customFormat="1" ht="15" customHeight="1">
      <c r="A45" s="16"/>
      <c r="G45" s="17"/>
      <c r="H45" s="18"/>
      <c r="I45" s="18"/>
      <c r="J45" s="18"/>
      <c r="K45" s="19"/>
      <c r="L45" s="19"/>
      <c r="M45" s="19"/>
      <c r="N45" s="19"/>
    </row>
    <row r="46" spans="1:14" s="4" customFormat="1" ht="15" customHeight="1">
      <c r="A46" s="16"/>
      <c r="G46" s="17"/>
      <c r="H46" s="18"/>
      <c r="I46" s="18"/>
      <c r="J46" s="18"/>
      <c r="K46" s="19"/>
      <c r="L46" s="19"/>
      <c r="M46" s="19"/>
      <c r="N46" s="19"/>
    </row>
    <row r="47" spans="1:14" s="4" customFormat="1" ht="15" customHeight="1">
      <c r="A47" s="16"/>
      <c r="G47" s="17"/>
      <c r="H47" s="18"/>
      <c r="I47" s="18"/>
      <c r="J47" s="18"/>
      <c r="K47" s="19"/>
      <c r="L47" s="19"/>
      <c r="M47" s="19"/>
      <c r="N47" s="19"/>
    </row>
    <row r="48" spans="1:14" s="4" customFormat="1" ht="15" customHeight="1">
      <c r="A48" s="16"/>
      <c r="G48" s="17"/>
      <c r="H48" s="18"/>
      <c r="I48" s="18"/>
      <c r="J48" s="18"/>
      <c r="K48" s="19"/>
      <c r="L48" s="19"/>
      <c r="M48" s="19"/>
      <c r="N48" s="19"/>
    </row>
    <row r="49" spans="1:14" s="4" customFormat="1" ht="15" customHeight="1">
      <c r="A49" s="16"/>
      <c r="G49" s="17"/>
      <c r="H49" s="18"/>
      <c r="I49" s="18"/>
      <c r="J49" s="18"/>
      <c r="K49" s="19"/>
      <c r="L49" s="19"/>
      <c r="M49" s="19"/>
      <c r="N49" s="19"/>
    </row>
    <row r="50" spans="1:14" s="4" customFormat="1" ht="15" customHeight="1">
      <c r="A50" s="16"/>
      <c r="G50" s="17"/>
      <c r="H50" s="18"/>
      <c r="I50" s="18"/>
      <c r="J50" s="18"/>
      <c r="K50" s="19"/>
      <c r="L50" s="19"/>
      <c r="M50" s="19"/>
      <c r="N50" s="19"/>
    </row>
    <row r="51" spans="1:14" s="4" customFormat="1" ht="15" customHeight="1">
      <c r="A51" s="16"/>
      <c r="G51" s="17"/>
      <c r="H51" s="18"/>
      <c r="I51" s="18"/>
      <c r="J51" s="18"/>
      <c r="K51" s="19"/>
      <c r="L51" s="19"/>
      <c r="M51" s="19"/>
      <c r="N51" s="19"/>
    </row>
    <row r="52" spans="1:14" s="4" customFormat="1" ht="15" customHeight="1">
      <c r="A52" s="16"/>
      <c r="G52" s="17"/>
      <c r="H52" s="18"/>
      <c r="I52" s="18"/>
      <c r="J52" s="18"/>
      <c r="K52" s="19"/>
      <c r="L52" s="19"/>
      <c r="M52" s="19"/>
      <c r="N52" s="19"/>
    </row>
    <row r="53" spans="1:14" s="4" customFormat="1" ht="15" customHeight="1">
      <c r="A53" s="16"/>
      <c r="G53" s="17"/>
      <c r="H53" s="18"/>
      <c r="I53" s="18"/>
      <c r="J53" s="18"/>
      <c r="K53" s="19"/>
      <c r="L53" s="19"/>
      <c r="M53" s="19"/>
      <c r="N53" s="19"/>
    </row>
    <row r="54" spans="1:14" s="4" customFormat="1" ht="15" customHeight="1">
      <c r="A54" s="16"/>
      <c r="G54" s="17"/>
      <c r="H54" s="18"/>
      <c r="I54" s="18"/>
      <c r="J54" s="18"/>
      <c r="K54" s="19"/>
      <c r="L54" s="19"/>
      <c r="M54" s="19"/>
      <c r="N54" s="19"/>
    </row>
    <row r="55" spans="1:14" s="4" customFormat="1" ht="15" customHeight="1">
      <c r="A55" s="16"/>
      <c r="G55" s="17"/>
      <c r="H55" s="18"/>
      <c r="I55" s="18"/>
      <c r="J55" s="18"/>
      <c r="K55" s="19"/>
      <c r="L55" s="19"/>
      <c r="M55" s="19"/>
      <c r="N55" s="19"/>
    </row>
    <row r="56" spans="1:14" s="4" customFormat="1" ht="15" customHeight="1">
      <c r="A56" s="16"/>
      <c r="G56" s="17"/>
      <c r="H56" s="18"/>
      <c r="I56" s="18"/>
      <c r="J56" s="18"/>
      <c r="K56" s="19"/>
      <c r="L56" s="19"/>
      <c r="M56" s="19"/>
      <c r="N56" s="19"/>
    </row>
    <row r="57" spans="1:14" s="4" customFormat="1" ht="15" customHeight="1">
      <c r="A57" s="16"/>
      <c r="G57" s="17"/>
      <c r="H57" s="18"/>
      <c r="I57" s="18"/>
      <c r="J57" s="18"/>
      <c r="K57" s="19"/>
      <c r="L57" s="19"/>
      <c r="M57" s="19"/>
      <c r="N57" s="19"/>
    </row>
    <row r="58" spans="1:14" s="4" customFormat="1" ht="15" customHeight="1">
      <c r="A58" s="16"/>
      <c r="G58" s="17"/>
      <c r="H58" s="18"/>
      <c r="I58" s="18"/>
      <c r="J58" s="18"/>
      <c r="K58" s="19"/>
      <c r="L58" s="19"/>
      <c r="M58" s="19"/>
      <c r="N58" s="19"/>
    </row>
    <row r="59" spans="1:14" s="4" customFormat="1" ht="15" customHeight="1">
      <c r="A59" s="16"/>
      <c r="G59" s="17"/>
      <c r="H59" s="18"/>
      <c r="I59" s="18"/>
      <c r="J59" s="18"/>
      <c r="K59" s="19"/>
      <c r="L59" s="19"/>
      <c r="M59" s="19"/>
      <c r="N59" s="19"/>
    </row>
    <row r="60" spans="1:14" s="4" customFormat="1" ht="15" customHeight="1">
      <c r="A60" s="16"/>
      <c r="G60" s="17"/>
      <c r="H60" s="18"/>
      <c r="I60" s="18"/>
      <c r="J60" s="18"/>
      <c r="K60" s="19"/>
      <c r="L60" s="19"/>
      <c r="M60" s="19"/>
      <c r="N60" s="19"/>
    </row>
    <row r="61" spans="1:14" s="4" customFormat="1" ht="15" customHeight="1">
      <c r="A61" s="16"/>
      <c r="G61" s="17"/>
      <c r="H61" s="18"/>
      <c r="I61" s="18"/>
      <c r="J61" s="18"/>
      <c r="K61" s="19"/>
      <c r="L61" s="19"/>
      <c r="M61" s="19"/>
      <c r="N61" s="19"/>
    </row>
    <row r="62" spans="1:14" s="4" customFormat="1" ht="15" customHeight="1">
      <c r="A62" s="16"/>
      <c r="G62" s="17"/>
      <c r="H62" s="18"/>
      <c r="I62" s="18"/>
      <c r="J62" s="18"/>
      <c r="K62" s="19"/>
      <c r="L62" s="19"/>
      <c r="M62" s="19"/>
      <c r="N62" s="19"/>
    </row>
    <row r="63" spans="1:14" s="4" customFormat="1" ht="15" customHeight="1">
      <c r="A63" s="16"/>
      <c r="G63" s="17"/>
      <c r="H63" s="18"/>
      <c r="I63" s="18"/>
      <c r="J63" s="18"/>
      <c r="K63" s="19"/>
      <c r="L63" s="19"/>
      <c r="M63" s="19"/>
      <c r="N63" s="19"/>
    </row>
    <row r="64" spans="1:14" s="4" customFormat="1" ht="15" customHeight="1">
      <c r="A64" s="16"/>
      <c r="G64" s="17"/>
      <c r="H64" s="18"/>
      <c r="I64" s="18"/>
      <c r="J64" s="18"/>
      <c r="K64" s="19"/>
      <c r="L64" s="19"/>
      <c r="M64" s="19"/>
      <c r="N64" s="19"/>
    </row>
    <row r="65" spans="1:14" s="4" customFormat="1" ht="15" customHeight="1">
      <c r="A65" s="16"/>
      <c r="G65" s="17"/>
      <c r="H65" s="18"/>
      <c r="I65" s="18"/>
      <c r="J65" s="18"/>
      <c r="K65" s="19"/>
      <c r="L65" s="19"/>
      <c r="M65" s="19"/>
      <c r="N65" s="19"/>
    </row>
    <row r="66" spans="1:14" s="4" customFormat="1" ht="15" customHeight="1">
      <c r="A66" s="16"/>
      <c r="G66" s="17"/>
      <c r="H66" s="18"/>
      <c r="I66" s="18"/>
      <c r="J66" s="18"/>
      <c r="K66" s="19"/>
      <c r="L66" s="19"/>
      <c r="M66" s="19"/>
      <c r="N66" s="19"/>
    </row>
    <row r="67" spans="1:14" s="4" customFormat="1" ht="15" customHeight="1">
      <c r="A67" s="16"/>
      <c r="G67" s="17"/>
      <c r="H67" s="18"/>
      <c r="I67" s="18"/>
      <c r="J67" s="18"/>
      <c r="K67" s="19"/>
      <c r="L67" s="19"/>
      <c r="M67" s="19"/>
      <c r="N67" s="19"/>
    </row>
    <row r="68" spans="1:14" s="4" customFormat="1" ht="15" customHeight="1">
      <c r="A68" s="16"/>
      <c r="G68" s="17"/>
      <c r="H68" s="18"/>
      <c r="I68" s="18"/>
      <c r="J68" s="18"/>
      <c r="K68" s="19"/>
      <c r="L68" s="19"/>
      <c r="M68" s="19"/>
      <c r="N68" s="19"/>
    </row>
    <row r="69" spans="1:14" s="4" customFormat="1" ht="15" customHeight="1">
      <c r="A69" s="16"/>
      <c r="G69" s="17"/>
      <c r="H69" s="18"/>
      <c r="I69" s="18"/>
      <c r="J69" s="18"/>
      <c r="K69" s="19"/>
      <c r="L69" s="19"/>
      <c r="M69" s="19"/>
      <c r="N69" s="19"/>
    </row>
    <row r="70" spans="1:14" s="4" customFormat="1" ht="15" customHeight="1">
      <c r="A70" s="16"/>
      <c r="G70" s="17"/>
      <c r="H70" s="18"/>
      <c r="I70" s="18"/>
      <c r="J70" s="18"/>
      <c r="K70" s="19"/>
      <c r="L70" s="19"/>
      <c r="M70" s="19"/>
      <c r="N70" s="19"/>
    </row>
    <row r="71" spans="1:14" s="4" customFormat="1" ht="15" customHeight="1">
      <c r="A71" s="16"/>
      <c r="G71" s="17"/>
      <c r="H71" s="18"/>
      <c r="I71" s="18"/>
      <c r="J71" s="18"/>
      <c r="K71" s="19"/>
      <c r="L71" s="19"/>
      <c r="M71" s="19"/>
      <c r="N71" s="19"/>
    </row>
    <row r="72" spans="1:14" s="4" customFormat="1" ht="15" customHeight="1">
      <c r="A72" s="16"/>
      <c r="G72" s="17"/>
      <c r="H72" s="18"/>
      <c r="I72" s="18"/>
      <c r="J72" s="18"/>
      <c r="K72" s="19"/>
      <c r="L72" s="19"/>
      <c r="M72" s="19"/>
      <c r="N72" s="19"/>
    </row>
    <row r="73" spans="1:14" s="4" customFormat="1" ht="15" customHeight="1">
      <c r="A73" s="16"/>
      <c r="G73" s="17"/>
      <c r="H73" s="18"/>
      <c r="I73" s="18"/>
      <c r="J73" s="18"/>
      <c r="K73" s="19"/>
      <c r="L73" s="19"/>
      <c r="M73" s="19"/>
      <c r="N73" s="19"/>
    </row>
    <row r="74" spans="1:14" s="4" customFormat="1" ht="15" customHeight="1">
      <c r="A74" s="16"/>
      <c r="G74" s="17"/>
      <c r="H74" s="18"/>
      <c r="I74" s="18"/>
      <c r="J74" s="18"/>
      <c r="K74" s="19"/>
      <c r="L74" s="19"/>
      <c r="M74" s="19"/>
      <c r="N74" s="19"/>
    </row>
    <row r="75" spans="1:14" s="4" customFormat="1" ht="15" customHeight="1">
      <c r="A75" s="16"/>
      <c r="G75" s="17"/>
      <c r="H75" s="18"/>
      <c r="I75" s="18"/>
      <c r="J75" s="18"/>
      <c r="K75" s="19"/>
      <c r="L75" s="19"/>
      <c r="M75" s="19"/>
      <c r="N75" s="19"/>
    </row>
    <row r="76" spans="1:14" s="4" customFormat="1" ht="15" customHeight="1">
      <c r="A76" s="16"/>
      <c r="G76" s="17"/>
      <c r="H76" s="18"/>
      <c r="I76" s="18"/>
      <c r="J76" s="18"/>
      <c r="K76" s="19"/>
      <c r="L76" s="19"/>
      <c r="M76" s="19"/>
      <c r="N76" s="19"/>
    </row>
    <row r="77" spans="1:14" s="4" customFormat="1" ht="15" customHeight="1">
      <c r="A77" s="16"/>
      <c r="G77" s="17"/>
      <c r="H77" s="18"/>
      <c r="I77" s="18"/>
      <c r="J77" s="18"/>
      <c r="K77" s="19"/>
      <c r="L77" s="19"/>
      <c r="M77" s="19"/>
      <c r="N77" s="19"/>
    </row>
    <row r="78" spans="1:14" s="4" customFormat="1" ht="15" customHeight="1">
      <c r="A78" s="16"/>
      <c r="G78" s="17"/>
      <c r="H78" s="18"/>
      <c r="I78" s="18"/>
      <c r="J78" s="18"/>
      <c r="K78" s="19"/>
      <c r="L78" s="19"/>
      <c r="M78" s="19"/>
      <c r="N78" s="19"/>
    </row>
    <row r="79" spans="1:14" s="4" customFormat="1" ht="15" customHeight="1">
      <c r="A79" s="16"/>
      <c r="G79" s="17"/>
      <c r="H79" s="18"/>
      <c r="I79" s="18"/>
      <c r="J79" s="18"/>
      <c r="K79" s="19"/>
      <c r="L79" s="19"/>
      <c r="M79" s="19"/>
      <c r="N79" s="19"/>
    </row>
    <row r="80" spans="1:14" s="4" customFormat="1" ht="15" customHeight="1">
      <c r="A80" s="16"/>
      <c r="G80" s="17"/>
      <c r="H80" s="18"/>
      <c r="I80" s="18"/>
      <c r="J80" s="18"/>
      <c r="K80" s="19"/>
      <c r="L80" s="19"/>
      <c r="M80" s="19"/>
      <c r="N80" s="19"/>
    </row>
    <row r="81" spans="1:14" s="4" customFormat="1" ht="15" customHeight="1">
      <c r="A81" s="16"/>
      <c r="G81" s="17"/>
      <c r="H81" s="18"/>
      <c r="I81" s="18"/>
      <c r="J81" s="18"/>
      <c r="K81" s="19"/>
      <c r="L81" s="19"/>
      <c r="M81" s="19"/>
      <c r="N81" s="19"/>
    </row>
    <row r="82" spans="1:14" s="4" customFormat="1" ht="15" customHeight="1">
      <c r="A82" s="16"/>
      <c r="G82" s="17"/>
      <c r="H82" s="18"/>
      <c r="I82" s="18"/>
      <c r="J82" s="18"/>
      <c r="K82" s="19"/>
      <c r="L82" s="19"/>
      <c r="M82" s="19"/>
      <c r="N82" s="19"/>
    </row>
    <row r="83" spans="1:14" s="4" customFormat="1" ht="15" customHeight="1">
      <c r="A83" s="16"/>
      <c r="G83" s="17"/>
      <c r="H83" s="18"/>
      <c r="I83" s="18"/>
      <c r="J83" s="18"/>
      <c r="K83" s="19"/>
      <c r="L83" s="19"/>
      <c r="M83" s="19"/>
      <c r="N83" s="19"/>
    </row>
    <row r="84" spans="1:14" s="4" customFormat="1" ht="15" customHeight="1">
      <c r="A84" s="16"/>
      <c r="G84" s="17"/>
      <c r="H84" s="18"/>
      <c r="I84" s="18"/>
      <c r="J84" s="18"/>
      <c r="K84" s="19"/>
      <c r="L84" s="19"/>
      <c r="M84" s="19"/>
      <c r="N84" s="19"/>
    </row>
    <row r="85" spans="1:14" s="4" customFormat="1" ht="15" customHeight="1">
      <c r="A85" s="16"/>
      <c r="G85" s="17"/>
      <c r="H85" s="18"/>
      <c r="I85" s="18"/>
      <c r="J85" s="18"/>
      <c r="K85" s="19"/>
      <c r="L85" s="19"/>
      <c r="M85" s="19"/>
      <c r="N85" s="19"/>
    </row>
    <row r="86" spans="1:14" s="4" customFormat="1" ht="15" customHeight="1">
      <c r="A86" s="16"/>
      <c r="G86" s="17"/>
      <c r="H86" s="18"/>
      <c r="I86" s="18"/>
      <c r="J86" s="18"/>
      <c r="K86" s="19"/>
      <c r="L86" s="19"/>
      <c r="M86" s="19"/>
      <c r="N86" s="19"/>
    </row>
    <row r="87" spans="1:14" s="4" customFormat="1" ht="15" customHeight="1">
      <c r="A87" s="16"/>
      <c r="G87" s="17"/>
      <c r="H87" s="18"/>
      <c r="I87" s="18"/>
      <c r="J87" s="18"/>
      <c r="K87" s="19"/>
      <c r="L87" s="19"/>
      <c r="M87" s="19"/>
      <c r="N87" s="19"/>
    </row>
    <row r="88" spans="1:14" s="4" customFormat="1" ht="15" customHeight="1">
      <c r="A88" s="16"/>
      <c r="G88" s="17"/>
      <c r="H88" s="18"/>
      <c r="I88" s="18"/>
      <c r="J88" s="18"/>
      <c r="K88" s="19"/>
      <c r="L88" s="19"/>
      <c r="M88" s="19"/>
      <c r="N88" s="19"/>
    </row>
    <row r="89" spans="1:14" s="4" customFormat="1" ht="15" customHeight="1">
      <c r="A89" s="16"/>
      <c r="G89" s="17"/>
      <c r="H89" s="18"/>
      <c r="I89" s="18"/>
      <c r="J89" s="18"/>
      <c r="K89" s="19"/>
      <c r="L89" s="19"/>
      <c r="M89" s="19"/>
      <c r="N89" s="19"/>
    </row>
    <row r="90" spans="1:14" s="4" customFormat="1" ht="15" customHeight="1">
      <c r="A90" s="16"/>
      <c r="G90" s="17"/>
      <c r="H90" s="18"/>
      <c r="I90" s="18"/>
      <c r="J90" s="18"/>
      <c r="K90" s="19"/>
      <c r="L90" s="19"/>
      <c r="M90" s="19"/>
      <c r="N90" s="19"/>
    </row>
    <row r="91" spans="1:14" s="4" customFormat="1" ht="15" customHeight="1">
      <c r="A91" s="16"/>
      <c r="G91" s="17"/>
      <c r="H91" s="18"/>
      <c r="I91" s="18"/>
      <c r="J91" s="18"/>
      <c r="K91" s="19"/>
      <c r="L91" s="19"/>
      <c r="M91" s="19"/>
      <c r="N91" s="19"/>
    </row>
    <row r="92" spans="1:14" s="4" customFormat="1" ht="15" customHeight="1">
      <c r="A92" s="16"/>
      <c r="G92" s="17"/>
      <c r="H92" s="18"/>
      <c r="I92" s="18"/>
      <c r="J92" s="18"/>
      <c r="K92" s="19"/>
      <c r="L92" s="19"/>
      <c r="M92" s="19"/>
      <c r="N92" s="19"/>
    </row>
    <row r="93" spans="1:14" s="4" customFormat="1" ht="15" customHeight="1">
      <c r="A93" s="16"/>
      <c r="G93" s="17"/>
      <c r="H93" s="18"/>
      <c r="I93" s="18"/>
      <c r="J93" s="18"/>
      <c r="K93" s="19"/>
      <c r="L93" s="19"/>
      <c r="M93" s="19"/>
      <c r="N93" s="19"/>
    </row>
    <row r="94" spans="1:14" s="4" customFormat="1" ht="15" customHeight="1">
      <c r="A94" s="16"/>
      <c r="G94" s="17"/>
      <c r="H94" s="18"/>
      <c r="I94" s="18"/>
      <c r="J94" s="18"/>
      <c r="K94" s="19"/>
      <c r="L94" s="19"/>
      <c r="M94" s="19"/>
      <c r="N94" s="19"/>
    </row>
    <row r="95" spans="1:14" s="4" customFormat="1" ht="15" customHeight="1">
      <c r="A95" s="16"/>
      <c r="G95" s="17"/>
      <c r="H95" s="18"/>
      <c r="I95" s="18"/>
      <c r="J95" s="18"/>
      <c r="K95" s="19"/>
      <c r="L95" s="19"/>
      <c r="M95" s="19"/>
      <c r="N95" s="19"/>
    </row>
    <row r="96" spans="1:14" s="4" customFormat="1" ht="15" customHeight="1">
      <c r="A96" s="16"/>
      <c r="G96" s="17"/>
      <c r="H96" s="18"/>
      <c r="I96" s="18"/>
      <c r="J96" s="18"/>
      <c r="K96" s="19"/>
      <c r="L96" s="19"/>
      <c r="M96" s="19"/>
      <c r="N96" s="19"/>
    </row>
    <row r="97" spans="1:14" s="4" customFormat="1" ht="15" customHeight="1">
      <c r="A97" s="16"/>
      <c r="G97" s="17"/>
      <c r="H97" s="18"/>
      <c r="I97" s="18"/>
      <c r="J97" s="18"/>
      <c r="K97" s="19"/>
      <c r="L97" s="19"/>
      <c r="M97" s="19"/>
      <c r="N97" s="19"/>
    </row>
    <row r="98" spans="1:14" s="4" customFormat="1" ht="15" customHeight="1">
      <c r="A98" s="16"/>
      <c r="G98" s="17"/>
      <c r="H98" s="18"/>
      <c r="I98" s="18"/>
      <c r="J98" s="18"/>
      <c r="K98" s="19"/>
      <c r="L98" s="19"/>
      <c r="M98" s="19"/>
      <c r="N98" s="19"/>
    </row>
    <row r="99" spans="1:14" s="4" customFormat="1" ht="15" customHeight="1">
      <c r="A99" s="16"/>
      <c r="G99" s="17"/>
      <c r="H99" s="18"/>
      <c r="I99" s="18"/>
      <c r="J99" s="18"/>
      <c r="K99" s="19"/>
      <c r="L99" s="19"/>
      <c r="M99" s="19"/>
      <c r="N99" s="19"/>
    </row>
    <row r="100" spans="1:14" s="4" customFormat="1" ht="15" customHeight="1">
      <c r="A100" s="16"/>
      <c r="G100" s="17"/>
      <c r="H100" s="18"/>
      <c r="I100" s="18"/>
      <c r="J100" s="18"/>
      <c r="K100" s="19"/>
      <c r="L100" s="19"/>
      <c r="M100" s="19"/>
      <c r="N100" s="19"/>
    </row>
    <row r="101" spans="1:14" s="4" customFormat="1" ht="15" customHeight="1">
      <c r="A101" s="16"/>
      <c r="G101" s="17"/>
      <c r="H101" s="18"/>
      <c r="I101" s="18"/>
      <c r="J101" s="18"/>
      <c r="K101" s="19"/>
      <c r="L101" s="19"/>
      <c r="M101" s="19"/>
      <c r="N101" s="19"/>
    </row>
    <row r="102" spans="1:14" s="4" customFormat="1" ht="15" customHeight="1">
      <c r="A102" s="16"/>
      <c r="G102" s="17"/>
      <c r="H102" s="18"/>
      <c r="I102" s="18"/>
      <c r="J102" s="18"/>
      <c r="K102" s="19"/>
      <c r="L102" s="19"/>
      <c r="M102" s="19"/>
      <c r="N102" s="19"/>
    </row>
    <row r="103" spans="1:14" s="4" customFormat="1" ht="15" customHeight="1">
      <c r="A103" s="16"/>
      <c r="G103" s="17"/>
      <c r="H103" s="18"/>
      <c r="I103" s="18"/>
      <c r="J103" s="18"/>
      <c r="K103" s="19"/>
      <c r="L103" s="19"/>
      <c r="M103" s="19"/>
      <c r="N103" s="19"/>
    </row>
    <row r="104" spans="1:14" s="4" customFormat="1" ht="15" customHeight="1">
      <c r="A104" s="16"/>
      <c r="G104" s="17"/>
      <c r="H104" s="18"/>
      <c r="I104" s="18"/>
      <c r="J104" s="18"/>
      <c r="K104" s="19"/>
      <c r="L104" s="19"/>
      <c r="M104" s="19"/>
      <c r="N104" s="19"/>
    </row>
    <row r="105" spans="1:14" s="4" customFormat="1" ht="15" customHeight="1">
      <c r="A105" s="16"/>
      <c r="G105" s="17"/>
      <c r="H105" s="18"/>
      <c r="I105" s="18"/>
      <c r="J105" s="18"/>
      <c r="K105" s="19"/>
      <c r="L105" s="19"/>
      <c r="M105" s="19"/>
      <c r="N105" s="19"/>
    </row>
    <row r="106" spans="1:14" s="4" customFormat="1" ht="15" customHeight="1">
      <c r="A106" s="16"/>
      <c r="G106" s="17"/>
      <c r="H106" s="18"/>
      <c r="I106" s="18"/>
      <c r="J106" s="18"/>
      <c r="K106" s="19"/>
      <c r="L106" s="19"/>
      <c r="M106" s="19"/>
      <c r="N106" s="19"/>
    </row>
    <row r="107" spans="1:14" s="4" customFormat="1" ht="15" customHeight="1">
      <c r="A107" s="16"/>
      <c r="G107" s="17"/>
      <c r="H107" s="18"/>
      <c r="I107" s="18"/>
      <c r="J107" s="18"/>
      <c r="K107" s="19"/>
      <c r="L107" s="19"/>
      <c r="M107" s="19"/>
      <c r="N107" s="19"/>
    </row>
    <row r="108" spans="1:14" s="4" customFormat="1" ht="15" customHeight="1">
      <c r="A108" s="16"/>
      <c r="G108" s="17"/>
      <c r="H108" s="18"/>
      <c r="I108" s="18"/>
      <c r="J108" s="18"/>
      <c r="K108" s="19"/>
      <c r="L108" s="19"/>
      <c r="M108" s="19"/>
      <c r="N108" s="19"/>
    </row>
    <row r="109" spans="1:14" s="4" customFormat="1" ht="15" customHeight="1">
      <c r="A109" s="16"/>
      <c r="G109" s="17"/>
      <c r="H109" s="18"/>
      <c r="I109" s="18"/>
      <c r="J109" s="18"/>
      <c r="K109" s="19"/>
      <c r="L109" s="19"/>
      <c r="M109" s="19"/>
      <c r="N109" s="19"/>
    </row>
    <row r="110" spans="1:14" s="4" customFormat="1" ht="15" customHeight="1">
      <c r="A110" s="16"/>
      <c r="G110" s="17"/>
      <c r="H110" s="18"/>
      <c r="I110" s="18"/>
      <c r="J110" s="18"/>
      <c r="K110" s="19"/>
      <c r="L110" s="19"/>
      <c r="M110" s="19"/>
      <c r="N110" s="19"/>
    </row>
    <row r="111" spans="1:14" s="4" customFormat="1" ht="15" customHeight="1">
      <c r="A111" s="16"/>
      <c r="G111" s="17"/>
      <c r="H111" s="18"/>
      <c r="I111" s="18"/>
      <c r="J111" s="18"/>
      <c r="K111" s="19"/>
      <c r="L111" s="19"/>
      <c r="M111" s="19"/>
      <c r="N111" s="19"/>
    </row>
    <row r="112" spans="1:14" s="4" customFormat="1" ht="15" customHeight="1">
      <c r="A112" s="16"/>
      <c r="G112" s="17"/>
      <c r="H112" s="18"/>
      <c r="I112" s="18"/>
      <c r="J112" s="18"/>
      <c r="K112" s="19"/>
      <c r="L112" s="19"/>
      <c r="M112" s="19"/>
      <c r="N112" s="19"/>
    </row>
    <row r="113" spans="1:14" s="4" customFormat="1" ht="15" customHeight="1">
      <c r="A113" s="16"/>
      <c r="G113" s="17"/>
      <c r="H113" s="18"/>
      <c r="I113" s="18"/>
      <c r="J113" s="18"/>
      <c r="K113" s="19"/>
      <c r="L113" s="19"/>
      <c r="M113" s="19"/>
      <c r="N113" s="19"/>
    </row>
    <row r="114" spans="1:14" s="4" customFormat="1" ht="15" customHeight="1">
      <c r="A114" s="16"/>
      <c r="G114" s="17"/>
      <c r="H114" s="18"/>
      <c r="I114" s="18"/>
      <c r="J114" s="18"/>
      <c r="K114" s="19"/>
      <c r="L114" s="19"/>
      <c r="M114" s="19"/>
      <c r="N114" s="19"/>
    </row>
    <row r="115" spans="1:14" s="4" customFormat="1" ht="15" customHeight="1">
      <c r="A115" s="16"/>
      <c r="G115" s="17"/>
      <c r="H115" s="18"/>
      <c r="I115" s="18"/>
      <c r="J115" s="18"/>
      <c r="K115" s="19"/>
      <c r="L115" s="19"/>
      <c r="M115" s="19"/>
      <c r="N115" s="19"/>
    </row>
    <row r="116" spans="1:14" s="4" customFormat="1" ht="15" customHeight="1">
      <c r="A116" s="16"/>
      <c r="G116" s="17"/>
      <c r="H116" s="18"/>
      <c r="I116" s="18"/>
      <c r="J116" s="18"/>
      <c r="K116" s="19"/>
      <c r="L116" s="19"/>
      <c r="M116" s="19"/>
      <c r="N116" s="19"/>
    </row>
    <row r="117" spans="1:14" s="4" customFormat="1" ht="15" customHeight="1">
      <c r="A117" s="16"/>
      <c r="G117" s="17"/>
      <c r="H117" s="18"/>
      <c r="I117" s="18"/>
      <c r="J117" s="18"/>
      <c r="K117" s="19"/>
      <c r="L117" s="19"/>
      <c r="M117" s="19"/>
      <c r="N117" s="19"/>
    </row>
    <row r="118" spans="1:14" s="4" customFormat="1" ht="15" customHeight="1">
      <c r="A118" s="16"/>
      <c r="G118" s="17"/>
      <c r="H118" s="18"/>
      <c r="I118" s="18"/>
      <c r="J118" s="18"/>
      <c r="K118" s="19"/>
      <c r="L118" s="19"/>
      <c r="M118" s="19"/>
      <c r="N118" s="19"/>
    </row>
    <row r="119" spans="1:14" s="4" customFormat="1" ht="15" customHeight="1">
      <c r="A119" s="16"/>
      <c r="G119" s="17"/>
      <c r="H119" s="18"/>
      <c r="I119" s="18"/>
      <c r="J119" s="18"/>
      <c r="K119" s="19"/>
      <c r="L119" s="19"/>
      <c r="M119" s="19"/>
      <c r="N119" s="19"/>
    </row>
    <row r="120" spans="1:14" s="4" customFormat="1" ht="15" customHeight="1">
      <c r="A120" s="16"/>
      <c r="G120" s="17"/>
      <c r="H120" s="18"/>
      <c r="I120" s="18"/>
      <c r="J120" s="18"/>
      <c r="K120" s="19"/>
      <c r="L120" s="19"/>
      <c r="M120" s="19"/>
      <c r="N120" s="19"/>
    </row>
    <row r="121" spans="1:14" s="4" customFormat="1" ht="15" customHeight="1">
      <c r="A121" s="16"/>
      <c r="G121" s="17"/>
      <c r="H121" s="18"/>
      <c r="I121" s="18"/>
      <c r="J121" s="18"/>
      <c r="K121" s="19"/>
      <c r="L121" s="19"/>
      <c r="M121" s="19"/>
      <c r="N121" s="19"/>
    </row>
    <row r="122" spans="1:14" s="4" customFormat="1" ht="15" customHeight="1">
      <c r="A122" s="16"/>
      <c r="G122" s="17"/>
      <c r="H122" s="18"/>
      <c r="I122" s="18"/>
      <c r="J122" s="18"/>
      <c r="K122" s="19"/>
      <c r="L122" s="19"/>
      <c r="M122" s="19"/>
      <c r="N122" s="19"/>
    </row>
    <row r="123" spans="1:14" s="4" customFormat="1" ht="15" customHeight="1">
      <c r="A123" s="16"/>
      <c r="G123" s="17"/>
      <c r="H123" s="18"/>
      <c r="I123" s="18"/>
      <c r="J123" s="18"/>
      <c r="K123" s="19"/>
      <c r="L123" s="19"/>
      <c r="M123" s="19"/>
      <c r="N123" s="19"/>
    </row>
    <row r="124" spans="1:14" s="4" customFormat="1" ht="15" customHeight="1">
      <c r="A124" s="16"/>
      <c r="G124" s="17"/>
      <c r="H124" s="18"/>
      <c r="I124" s="18"/>
      <c r="J124" s="18"/>
      <c r="K124" s="19"/>
      <c r="L124" s="19"/>
      <c r="M124" s="19"/>
      <c r="N124" s="19"/>
    </row>
    <row r="125" spans="1:14" s="4" customFormat="1" ht="15" customHeight="1">
      <c r="A125" s="16"/>
      <c r="G125" s="17"/>
      <c r="H125" s="18"/>
      <c r="I125" s="18"/>
      <c r="J125" s="18"/>
      <c r="K125" s="19"/>
      <c r="L125" s="19"/>
      <c r="M125" s="19"/>
      <c r="N125" s="19"/>
    </row>
    <row r="126" spans="1:14" s="4" customFormat="1" ht="15" customHeight="1">
      <c r="A126" s="16"/>
      <c r="G126" s="17"/>
      <c r="H126" s="18"/>
      <c r="I126" s="18"/>
      <c r="J126" s="18"/>
      <c r="K126" s="19"/>
      <c r="L126" s="19"/>
      <c r="M126" s="19"/>
      <c r="N126" s="19"/>
    </row>
    <row r="127" spans="1:14" s="4" customFormat="1" ht="15" customHeight="1">
      <c r="A127" s="16"/>
      <c r="G127" s="17"/>
      <c r="H127" s="18"/>
      <c r="I127" s="18"/>
      <c r="J127" s="18"/>
      <c r="K127" s="19"/>
      <c r="L127" s="19"/>
      <c r="M127" s="19"/>
      <c r="N127" s="19"/>
    </row>
    <row r="128" spans="1:14" s="4" customFormat="1" ht="15" customHeight="1">
      <c r="A128" s="16"/>
      <c r="G128" s="17"/>
      <c r="H128" s="18"/>
      <c r="I128" s="18"/>
      <c r="J128" s="18"/>
      <c r="K128" s="19"/>
      <c r="L128" s="19"/>
      <c r="M128" s="19"/>
      <c r="N128" s="19"/>
    </row>
    <row r="129" spans="1:14" s="4" customFormat="1" ht="15" customHeight="1">
      <c r="A129" s="16"/>
      <c r="G129" s="17"/>
      <c r="H129" s="18"/>
      <c r="I129" s="18"/>
      <c r="J129" s="18"/>
      <c r="K129" s="19"/>
      <c r="L129" s="19"/>
      <c r="M129" s="19"/>
      <c r="N129" s="19"/>
    </row>
    <row r="130" spans="1:14" s="4" customFormat="1" ht="15" customHeight="1">
      <c r="A130" s="16"/>
      <c r="G130" s="17"/>
      <c r="H130" s="18"/>
      <c r="I130" s="18"/>
      <c r="J130" s="18"/>
      <c r="K130" s="19"/>
      <c r="L130" s="19"/>
      <c r="M130" s="19"/>
      <c r="N130" s="19"/>
    </row>
    <row r="131" spans="1:14" s="4" customFormat="1" ht="15" customHeight="1">
      <c r="A131" s="16"/>
      <c r="G131" s="17"/>
      <c r="H131" s="18"/>
      <c r="I131" s="18"/>
      <c r="J131" s="18"/>
      <c r="K131" s="19"/>
      <c r="L131" s="19"/>
      <c r="M131" s="19"/>
      <c r="N131" s="19"/>
    </row>
    <row r="132" spans="1:14" s="4" customFormat="1" ht="15" customHeight="1">
      <c r="A132" s="16"/>
      <c r="G132" s="17"/>
      <c r="H132" s="18"/>
      <c r="I132" s="18"/>
      <c r="J132" s="18"/>
      <c r="K132" s="19"/>
      <c r="L132" s="19"/>
      <c r="M132" s="19"/>
      <c r="N132" s="19"/>
    </row>
    <row r="133" spans="1:14" s="4" customFormat="1" ht="15" customHeight="1">
      <c r="A133" s="16"/>
      <c r="G133" s="17"/>
      <c r="H133" s="18"/>
      <c r="I133" s="18"/>
      <c r="J133" s="18"/>
      <c r="K133" s="19"/>
      <c r="L133" s="19"/>
      <c r="M133" s="19"/>
      <c r="N133" s="19"/>
    </row>
    <row r="134" spans="1:14" s="4" customFormat="1" ht="15" customHeight="1">
      <c r="A134" s="16"/>
      <c r="G134" s="17"/>
      <c r="H134" s="18"/>
      <c r="I134" s="18"/>
      <c r="J134" s="18"/>
      <c r="K134" s="19"/>
      <c r="L134" s="19"/>
      <c r="M134" s="19"/>
      <c r="N134" s="19"/>
    </row>
    <row r="135" spans="1:14" s="4" customFormat="1" ht="15" customHeight="1">
      <c r="A135" s="16"/>
      <c r="G135" s="17"/>
      <c r="H135" s="18"/>
      <c r="I135" s="18"/>
      <c r="J135" s="18"/>
      <c r="K135" s="19"/>
      <c r="L135" s="19"/>
      <c r="M135" s="19"/>
      <c r="N135" s="19"/>
    </row>
    <row r="136" spans="1:14" s="4" customFormat="1" ht="15" customHeight="1">
      <c r="A136" s="16"/>
      <c r="G136" s="17"/>
      <c r="H136" s="18"/>
      <c r="I136" s="18"/>
      <c r="J136" s="18"/>
      <c r="K136" s="19"/>
      <c r="L136" s="19"/>
      <c r="M136" s="19"/>
      <c r="N136" s="19"/>
    </row>
    <row r="137" spans="1:14" s="4" customFormat="1" ht="15" customHeight="1">
      <c r="A137" s="16"/>
      <c r="G137" s="17"/>
      <c r="H137" s="18"/>
      <c r="I137" s="18"/>
      <c r="J137" s="18"/>
      <c r="K137" s="19"/>
      <c r="L137" s="19"/>
      <c r="M137" s="19"/>
      <c r="N137" s="19"/>
    </row>
    <row r="138" spans="1:14" s="4" customFormat="1" ht="15" customHeight="1">
      <c r="A138" s="16"/>
      <c r="G138" s="17"/>
      <c r="H138" s="18"/>
      <c r="I138" s="18"/>
      <c r="J138" s="18"/>
      <c r="K138" s="19"/>
      <c r="L138" s="19"/>
      <c r="M138" s="19"/>
      <c r="N138" s="19"/>
    </row>
    <row r="139" spans="1:14" s="4" customFormat="1" ht="15" customHeight="1">
      <c r="A139" s="16"/>
      <c r="G139" s="17"/>
      <c r="H139" s="18"/>
      <c r="I139" s="18"/>
      <c r="J139" s="18"/>
      <c r="K139" s="19"/>
      <c r="L139" s="19"/>
      <c r="M139" s="19"/>
      <c r="N139" s="19"/>
    </row>
    <row r="140" spans="1:14" s="4" customFormat="1" ht="15" customHeight="1">
      <c r="A140" s="16"/>
      <c r="G140" s="17"/>
      <c r="H140" s="18"/>
      <c r="I140" s="18"/>
      <c r="J140" s="18"/>
      <c r="K140" s="19"/>
      <c r="L140" s="19"/>
      <c r="M140" s="19"/>
      <c r="N140" s="19"/>
    </row>
    <row r="141" spans="1:14" s="4" customFormat="1" ht="15" customHeight="1">
      <c r="A141" s="16"/>
      <c r="G141" s="17"/>
      <c r="H141" s="18"/>
      <c r="I141" s="18"/>
      <c r="J141" s="18"/>
      <c r="K141" s="19"/>
      <c r="L141" s="19"/>
      <c r="M141" s="19"/>
      <c r="N141" s="19"/>
    </row>
    <row r="142" spans="1:14" s="4" customFormat="1" ht="15" customHeight="1">
      <c r="A142" s="16"/>
      <c r="G142" s="17"/>
      <c r="H142" s="18"/>
      <c r="I142" s="18"/>
      <c r="J142" s="18"/>
      <c r="K142" s="19"/>
      <c r="L142" s="19"/>
      <c r="M142" s="19"/>
      <c r="N142" s="19"/>
    </row>
    <row r="143" spans="1:14" s="4" customFormat="1" ht="15" customHeight="1">
      <c r="A143" s="16"/>
      <c r="G143" s="17"/>
      <c r="H143" s="18"/>
      <c r="I143" s="18"/>
      <c r="J143" s="18"/>
      <c r="K143" s="19"/>
      <c r="L143" s="19"/>
      <c r="M143" s="19"/>
      <c r="N143" s="19"/>
    </row>
    <row r="144" spans="1:14" s="4" customFormat="1" ht="15" customHeight="1">
      <c r="A144" s="16"/>
      <c r="G144" s="17"/>
      <c r="H144" s="18"/>
      <c r="I144" s="18"/>
      <c r="J144" s="18"/>
      <c r="K144" s="19"/>
      <c r="L144" s="19"/>
      <c r="M144" s="19"/>
      <c r="N144" s="19"/>
    </row>
    <row r="145" spans="1:14" s="4" customFormat="1" ht="15" customHeight="1">
      <c r="A145" s="16"/>
      <c r="G145" s="17"/>
      <c r="H145" s="18"/>
      <c r="I145" s="18"/>
      <c r="J145" s="18"/>
      <c r="K145" s="19"/>
      <c r="L145" s="19"/>
      <c r="M145" s="19"/>
      <c r="N145" s="19"/>
    </row>
    <row r="146" spans="1:14" s="4" customFormat="1" ht="15" customHeight="1">
      <c r="A146" s="16"/>
      <c r="G146" s="17"/>
      <c r="H146" s="18"/>
      <c r="I146" s="18"/>
      <c r="J146" s="18"/>
      <c r="K146" s="19"/>
      <c r="L146" s="19"/>
      <c r="M146" s="19"/>
      <c r="N146" s="19"/>
    </row>
    <row r="147" spans="1:14" s="4" customFormat="1" ht="15" customHeight="1">
      <c r="A147" s="16"/>
      <c r="G147" s="17"/>
      <c r="H147" s="18"/>
      <c r="I147" s="18"/>
      <c r="J147" s="18"/>
      <c r="K147" s="19"/>
      <c r="L147" s="19"/>
      <c r="M147" s="19"/>
      <c r="N147" s="19"/>
    </row>
    <row r="148" spans="1:14" s="4" customFormat="1" ht="15" customHeight="1">
      <c r="A148" s="16"/>
      <c r="G148" s="17"/>
      <c r="H148" s="18"/>
      <c r="I148" s="18"/>
      <c r="J148" s="18"/>
      <c r="K148" s="19"/>
      <c r="L148" s="19"/>
      <c r="M148" s="19"/>
      <c r="N148" s="19"/>
    </row>
    <row r="149" spans="1:14" s="4" customFormat="1" ht="15" customHeight="1">
      <c r="A149" s="16"/>
      <c r="G149" s="17"/>
      <c r="H149" s="18"/>
      <c r="I149" s="18"/>
      <c r="J149" s="18"/>
      <c r="K149" s="19"/>
      <c r="L149" s="19"/>
      <c r="M149" s="19"/>
      <c r="N149" s="19"/>
    </row>
    <row r="150" spans="1:14" s="4" customFormat="1" ht="15" customHeight="1">
      <c r="A150" s="16"/>
      <c r="G150" s="17"/>
      <c r="H150" s="18"/>
      <c r="I150" s="18"/>
      <c r="J150" s="18"/>
      <c r="K150" s="19"/>
      <c r="L150" s="19"/>
      <c r="M150" s="19"/>
      <c r="N150" s="19"/>
    </row>
    <row r="151" spans="1:14" s="4" customFormat="1" ht="15" customHeight="1">
      <c r="A151" s="16"/>
      <c r="G151" s="17"/>
      <c r="H151" s="18"/>
      <c r="I151" s="18"/>
      <c r="J151" s="18"/>
      <c r="K151" s="19"/>
      <c r="L151" s="19"/>
      <c r="M151" s="19"/>
      <c r="N151" s="19"/>
    </row>
    <row r="152" spans="1:14" s="4" customFormat="1" ht="15" customHeight="1">
      <c r="A152" s="16"/>
      <c r="G152" s="17"/>
      <c r="H152" s="18"/>
      <c r="I152" s="18"/>
      <c r="J152" s="18"/>
      <c r="K152" s="19"/>
      <c r="L152" s="19"/>
      <c r="M152" s="19"/>
      <c r="N152" s="19"/>
    </row>
    <row r="153" spans="1:14" s="4" customFormat="1" ht="15" customHeight="1">
      <c r="A153" s="16"/>
      <c r="G153" s="17"/>
      <c r="H153" s="18"/>
      <c r="I153" s="18"/>
      <c r="J153" s="18"/>
      <c r="K153" s="19"/>
      <c r="L153" s="19"/>
      <c r="M153" s="19"/>
      <c r="N153" s="19"/>
    </row>
    <row r="154" spans="1:14" s="4" customFormat="1" ht="15" customHeight="1">
      <c r="A154" s="16"/>
      <c r="G154" s="17"/>
      <c r="H154" s="18"/>
      <c r="I154" s="18"/>
      <c r="J154" s="18"/>
      <c r="K154" s="19"/>
      <c r="L154" s="19"/>
      <c r="M154" s="19"/>
      <c r="N154" s="19"/>
    </row>
    <row r="155" spans="1:14" s="4" customFormat="1" ht="15" customHeight="1">
      <c r="A155" s="16"/>
      <c r="G155" s="17"/>
      <c r="H155" s="18"/>
      <c r="I155" s="18"/>
      <c r="J155" s="18"/>
      <c r="K155" s="19"/>
      <c r="L155" s="19"/>
      <c r="M155" s="19"/>
      <c r="N155" s="19"/>
    </row>
    <row r="156" spans="1:14" s="4" customFormat="1" ht="15" customHeight="1">
      <c r="A156" s="16"/>
      <c r="G156" s="17"/>
      <c r="H156" s="18"/>
      <c r="I156" s="18"/>
      <c r="J156" s="18"/>
      <c r="K156" s="19"/>
      <c r="L156" s="19"/>
      <c r="M156" s="19"/>
      <c r="N156" s="19"/>
    </row>
    <row r="157" spans="1:14" s="4" customFormat="1" ht="15" customHeight="1">
      <c r="A157" s="16"/>
      <c r="G157" s="17"/>
      <c r="H157" s="18"/>
      <c r="I157" s="18"/>
      <c r="J157" s="18"/>
      <c r="K157" s="19"/>
      <c r="L157" s="19"/>
      <c r="M157" s="19"/>
      <c r="N157" s="19"/>
    </row>
    <row r="158" spans="1:14" s="4" customFormat="1" ht="15" customHeight="1">
      <c r="A158" s="16"/>
      <c r="G158" s="17"/>
      <c r="H158" s="18"/>
      <c r="I158" s="18"/>
      <c r="J158" s="18"/>
      <c r="K158" s="19"/>
      <c r="L158" s="19"/>
      <c r="M158" s="19"/>
      <c r="N158" s="19"/>
    </row>
    <row r="159" spans="1:14" s="4" customFormat="1" ht="15" customHeight="1">
      <c r="A159" s="16"/>
      <c r="G159" s="17"/>
      <c r="H159" s="18"/>
      <c r="I159" s="18"/>
      <c r="J159" s="18"/>
      <c r="K159" s="19"/>
      <c r="L159" s="19"/>
      <c r="M159" s="19"/>
      <c r="N159" s="19"/>
    </row>
    <row r="160" spans="1:14" s="4" customFormat="1" ht="15" customHeight="1">
      <c r="A160" s="16"/>
      <c r="G160" s="17"/>
      <c r="H160" s="18"/>
      <c r="I160" s="18"/>
      <c r="J160" s="18"/>
      <c r="K160" s="19"/>
      <c r="L160" s="19"/>
      <c r="M160" s="19"/>
      <c r="N160" s="19"/>
    </row>
    <row r="161" spans="1:14" s="4" customFormat="1" ht="15" customHeight="1">
      <c r="A161" s="16"/>
      <c r="G161" s="17"/>
      <c r="H161" s="18"/>
      <c r="I161" s="18"/>
      <c r="J161" s="18"/>
      <c r="K161" s="19"/>
      <c r="L161" s="19"/>
      <c r="M161" s="19"/>
      <c r="N161" s="19"/>
    </row>
    <row r="162" spans="1:14" s="4" customFormat="1" ht="15" customHeight="1">
      <c r="A162" s="16"/>
      <c r="G162" s="17"/>
      <c r="H162" s="18"/>
      <c r="I162" s="18"/>
      <c r="J162" s="18"/>
      <c r="K162" s="19"/>
      <c r="L162" s="19"/>
      <c r="M162" s="19"/>
      <c r="N162" s="19"/>
    </row>
    <row r="163" spans="1:14" s="4" customFormat="1" ht="15" customHeight="1">
      <c r="A163" s="16"/>
      <c r="G163" s="17"/>
      <c r="H163" s="18"/>
      <c r="I163" s="18"/>
      <c r="J163" s="18"/>
      <c r="K163" s="19"/>
      <c r="L163" s="19"/>
      <c r="M163" s="19"/>
      <c r="N163" s="19"/>
    </row>
    <row r="164" spans="1:14" s="4" customFormat="1" ht="15" customHeight="1">
      <c r="A164" s="16"/>
      <c r="G164" s="17"/>
      <c r="H164" s="18"/>
      <c r="I164" s="18"/>
      <c r="J164" s="18"/>
      <c r="K164" s="19"/>
      <c r="L164" s="19"/>
      <c r="M164" s="19"/>
      <c r="N164" s="19"/>
    </row>
    <row r="165" spans="1:14" s="4" customFormat="1" ht="15" customHeight="1">
      <c r="A165" s="16"/>
      <c r="G165" s="17"/>
      <c r="H165" s="18"/>
      <c r="I165" s="18"/>
      <c r="J165" s="18"/>
      <c r="K165" s="19"/>
      <c r="L165" s="19"/>
      <c r="M165" s="19"/>
      <c r="N165" s="19"/>
    </row>
    <row r="166" spans="1:14" s="4" customFormat="1" ht="15" customHeight="1">
      <c r="A166" s="16"/>
      <c r="G166" s="17"/>
      <c r="H166" s="18"/>
      <c r="I166" s="18"/>
      <c r="J166" s="18"/>
      <c r="K166" s="19"/>
      <c r="L166" s="19"/>
      <c r="M166" s="19"/>
      <c r="N166" s="19"/>
    </row>
    <row r="167" spans="1:14" s="4" customFormat="1" ht="15" customHeight="1">
      <c r="A167" s="16"/>
      <c r="G167" s="17"/>
      <c r="H167" s="18"/>
      <c r="I167" s="18"/>
      <c r="J167" s="18"/>
      <c r="K167" s="19"/>
      <c r="L167" s="19"/>
      <c r="M167" s="19"/>
      <c r="N167" s="19"/>
    </row>
    <row r="168" spans="1:14" ht="15" customHeight="1"/>
    <row r="169" spans="1:14" ht="15" customHeight="1"/>
    <row r="170" spans="1:14" ht="15" customHeight="1"/>
    <row r="171" spans="1:14" ht="15" customHeight="1"/>
    <row r="172" spans="1:14" ht="15" customHeight="1"/>
    <row r="173" spans="1:14" ht="15" customHeight="1"/>
    <row r="174" spans="1:14" ht="15" customHeight="1"/>
    <row r="175" spans="1:14" ht="15" customHeight="1"/>
    <row r="176" spans="1:1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sheetData>
  <autoFilter ref="A4:AA4"/>
  <mergeCells count="22">
    <mergeCell ref="A2:A4"/>
    <mergeCell ref="B2:B4"/>
    <mergeCell ref="H2:N2"/>
    <mergeCell ref="I3:K3"/>
    <mergeCell ref="L3:N3"/>
    <mergeCell ref="G2:G4"/>
    <mergeCell ref="F2:F4"/>
    <mergeCell ref="C2:C4"/>
    <mergeCell ref="D2:D4"/>
    <mergeCell ref="E2:E4"/>
    <mergeCell ref="O2:O4"/>
    <mergeCell ref="P2:P4"/>
    <mergeCell ref="Q2:Q4"/>
    <mergeCell ref="X2:AA2"/>
    <mergeCell ref="Z3:AA3"/>
    <mergeCell ref="X3:Y3"/>
    <mergeCell ref="T2:T3"/>
    <mergeCell ref="U2:U3"/>
    <mergeCell ref="V2:V3"/>
    <mergeCell ref="R2:R4"/>
    <mergeCell ref="S2:S4"/>
    <mergeCell ref="W2:W4"/>
  </mergeCells>
  <phoneticPr fontId="2"/>
  <dataValidations count="3">
    <dataValidation imeMode="on" allowBlank="1" showInputMessage="1" showErrorMessage="1" sqref="G5"/>
    <dataValidation type="list" allowBlank="1" showInputMessage="1" showErrorMessage="1" sqref="W5 X5:X12 Z5:Z12">
      <formula1>"○"</formula1>
    </dataValidation>
    <dataValidation type="list" allowBlank="1" showInputMessage="1" showErrorMessage="1" sqref="D5">
      <formula1>$AB$5:$AB$5</formula1>
    </dataValidation>
  </dataValidations>
  <printOptions horizontalCentered="1"/>
  <pageMargins left="0.19685039370078741" right="0.19685039370078741" top="0.59055118110236227" bottom="0.19685039370078741" header="0.31496062992125984" footer="0.51181102362204722"/>
  <pageSetup paperSize="9" scale="40" orientation="landscape" horizontalDpi="300" verticalDpi="300" r:id="rId1"/>
  <headerFooter alignWithMargins="0">
    <oddHeader>&amp;L&amp;A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D884"/>
  <sheetViews>
    <sheetView tabSelected="1" view="pageBreakPreview" topLeftCell="B1" zoomScaleNormal="100" zoomScaleSheetLayoutView="100" workbookViewId="0">
      <pane xSplit="6" ySplit="4" topLeftCell="H5" activePane="bottomRight" state="frozen"/>
      <selection activeCell="C14" sqref="C14"/>
      <selection pane="topRight" activeCell="C14" sqref="C14"/>
      <selection pane="bottomLeft" activeCell="C14" sqref="C14"/>
      <selection pane="bottomRight" activeCell="M5" sqref="M5"/>
    </sheetView>
  </sheetViews>
  <sheetFormatPr defaultRowHeight="13.5"/>
  <cols>
    <col min="1" max="1" width="4.625" style="5" hidden="1" customWidth="1"/>
    <col min="2" max="2" width="8.375" style="4" customWidth="1"/>
    <col min="3" max="3" width="4.5" style="4" bestFit="1" customWidth="1"/>
    <col min="4" max="5" width="8.375" style="4" customWidth="1"/>
    <col min="6" max="6" width="25.625" style="4" customWidth="1"/>
    <col min="7" max="7" width="38.625" style="2" customWidth="1"/>
    <col min="8" max="8" width="6.75" style="14" customWidth="1"/>
    <col min="9" max="10" width="13.375" style="14" customWidth="1"/>
    <col min="11" max="11" width="13.375" style="3" customWidth="1"/>
    <col min="12" max="12" width="13" style="3" customWidth="1"/>
    <col min="13" max="13" width="12.25" style="3" customWidth="1"/>
    <col min="14" max="14" width="13" style="3" customWidth="1"/>
    <col min="15" max="16" width="7.875" style="1" customWidth="1"/>
    <col min="17" max="24" width="11.625" style="1" customWidth="1"/>
    <col min="25" max="25" width="18.625" style="1" customWidth="1"/>
    <col min="26" max="26" width="11.625" style="1" customWidth="1"/>
    <col min="27" max="27" width="18.625" style="1" customWidth="1"/>
    <col min="28" max="16384" width="9" style="1"/>
  </cols>
  <sheetData>
    <row r="1" spans="1:30" s="4" customFormat="1" ht="13.5" customHeight="1" thickBot="1">
      <c r="A1" s="16"/>
      <c r="G1" s="17"/>
      <c r="H1" s="18"/>
      <c r="I1" s="18"/>
      <c r="J1" s="18"/>
      <c r="K1" s="19"/>
      <c r="L1" s="19"/>
      <c r="M1" s="19"/>
      <c r="N1" s="19"/>
    </row>
    <row r="2" spans="1:30" s="4" customFormat="1" ht="16.5" customHeight="1" thickBot="1">
      <c r="A2" s="387"/>
      <c r="B2" s="390" t="s">
        <v>26</v>
      </c>
      <c r="C2" s="407" t="s">
        <v>27</v>
      </c>
      <c r="D2" s="410" t="s">
        <v>28</v>
      </c>
      <c r="E2" s="410" t="s">
        <v>29</v>
      </c>
      <c r="F2" s="410" t="s">
        <v>30</v>
      </c>
      <c r="G2" s="407" t="s">
        <v>34</v>
      </c>
      <c r="H2" s="399" t="s">
        <v>16</v>
      </c>
      <c r="I2" s="400"/>
      <c r="J2" s="400"/>
      <c r="K2" s="400"/>
      <c r="L2" s="400"/>
      <c r="M2" s="400"/>
      <c r="N2" s="401"/>
      <c r="O2" s="402" t="s">
        <v>38</v>
      </c>
      <c r="P2" s="402" t="s">
        <v>39</v>
      </c>
      <c r="Q2" s="391" t="s">
        <v>40</v>
      </c>
      <c r="R2" s="373" t="s">
        <v>41</v>
      </c>
      <c r="S2" s="375" t="s">
        <v>42</v>
      </c>
      <c r="T2" s="379" t="s">
        <v>43</v>
      </c>
      <c r="U2" s="379" t="s">
        <v>44</v>
      </c>
      <c r="V2" s="381" t="s">
        <v>45</v>
      </c>
      <c r="W2" s="381" t="s">
        <v>51</v>
      </c>
      <c r="X2" s="383" t="s">
        <v>13</v>
      </c>
      <c r="Y2" s="384"/>
      <c r="Z2" s="384"/>
      <c r="AA2" s="384"/>
    </row>
    <row r="3" spans="1:30" s="4" customFormat="1" ht="26.25" customHeight="1">
      <c r="A3" s="388"/>
      <c r="B3" s="390"/>
      <c r="C3" s="408"/>
      <c r="D3" s="411"/>
      <c r="E3" s="411"/>
      <c r="F3" s="411"/>
      <c r="G3" s="408"/>
      <c r="H3" s="21"/>
      <c r="I3" s="394" t="s">
        <v>9</v>
      </c>
      <c r="J3" s="395"/>
      <c r="K3" s="396"/>
      <c r="L3" s="397" t="s">
        <v>8</v>
      </c>
      <c r="M3" s="397"/>
      <c r="N3" s="398"/>
      <c r="O3" s="403"/>
      <c r="P3" s="405"/>
      <c r="Q3" s="392"/>
      <c r="R3" s="374"/>
      <c r="S3" s="376"/>
      <c r="T3" s="380"/>
      <c r="U3" s="380"/>
      <c r="V3" s="382"/>
      <c r="W3" s="382"/>
      <c r="X3" s="377" t="s">
        <v>14</v>
      </c>
      <c r="Y3" s="378"/>
      <c r="Z3" s="385" t="s">
        <v>15</v>
      </c>
      <c r="AA3" s="386"/>
    </row>
    <row r="4" spans="1:30" s="16" customFormat="1" ht="16.5" customHeight="1" thickBot="1">
      <c r="A4" s="389"/>
      <c r="B4" s="390"/>
      <c r="C4" s="409"/>
      <c r="D4" s="412"/>
      <c r="E4" s="412"/>
      <c r="F4" s="412"/>
      <c r="G4" s="409"/>
      <c r="H4" s="23" t="s">
        <v>35</v>
      </c>
      <c r="I4" s="24" t="s">
        <v>36</v>
      </c>
      <c r="J4" s="25" t="s">
        <v>46</v>
      </c>
      <c r="K4" s="26" t="s">
        <v>47</v>
      </c>
      <c r="L4" s="27" t="s">
        <v>37</v>
      </c>
      <c r="M4" s="28" t="s">
        <v>48</v>
      </c>
      <c r="N4" s="29" t="s">
        <v>49</v>
      </c>
      <c r="O4" s="404"/>
      <c r="P4" s="406"/>
      <c r="Q4" s="393"/>
      <c r="R4" s="414"/>
      <c r="S4" s="413"/>
      <c r="T4" s="65" t="s">
        <v>24</v>
      </c>
      <c r="U4" s="65" t="s">
        <v>31</v>
      </c>
      <c r="V4" s="66" t="s">
        <v>31</v>
      </c>
      <c r="W4" s="415"/>
      <c r="X4" s="62" t="s">
        <v>52</v>
      </c>
      <c r="Y4" s="63" t="s">
        <v>53</v>
      </c>
      <c r="Z4" s="64" t="s">
        <v>54</v>
      </c>
      <c r="AA4" s="61" t="s">
        <v>55</v>
      </c>
      <c r="AB4" s="56"/>
    </row>
    <row r="5" spans="1:30" s="4" customFormat="1" ht="27" customHeight="1" thickTop="1">
      <c r="A5" s="15"/>
      <c r="B5" s="166" t="s">
        <v>57</v>
      </c>
      <c r="C5" s="35">
        <v>1</v>
      </c>
      <c r="D5" s="34">
        <v>5</v>
      </c>
      <c r="E5" s="171" t="s">
        <v>189</v>
      </c>
      <c r="F5" s="104" t="s">
        <v>188</v>
      </c>
      <c r="G5" s="96" t="s">
        <v>698</v>
      </c>
      <c r="H5" s="72">
        <v>20</v>
      </c>
      <c r="I5" s="83">
        <v>280</v>
      </c>
      <c r="J5" s="416">
        <v>3078464</v>
      </c>
      <c r="K5" s="84">
        <f t="shared" ref="K5" si="0">IF(AND(I5&gt;0,J5&gt;0),J5/I5,0)</f>
        <v>10994.514285714286</v>
      </c>
      <c r="L5" s="85">
        <v>80799</v>
      </c>
      <c r="M5" s="416">
        <v>3078464</v>
      </c>
      <c r="N5" s="84">
        <f t="shared" ref="N5" si="1">IF(AND(L5&gt;0,M5&gt;0),M5/L5,0)</f>
        <v>38.100273518236612</v>
      </c>
      <c r="O5" s="86"/>
      <c r="P5" s="73"/>
      <c r="Q5" s="74"/>
      <c r="R5" s="153">
        <v>13100</v>
      </c>
      <c r="S5" s="154">
        <v>13100</v>
      </c>
      <c r="T5" s="98">
        <v>3598968</v>
      </c>
      <c r="U5" s="98">
        <v>454248</v>
      </c>
      <c r="V5" s="152">
        <f t="shared" ref="V5:V13" si="2">T5-U5</f>
        <v>3144720</v>
      </c>
      <c r="W5" s="75"/>
      <c r="X5" s="43"/>
      <c r="Y5" s="90"/>
      <c r="Z5" s="68"/>
      <c r="AA5" s="97"/>
      <c r="AC5" s="52">
        <v>1</v>
      </c>
      <c r="AD5" s="52" t="s">
        <v>20</v>
      </c>
    </row>
    <row r="6" spans="1:30" s="4" customFormat="1" ht="27" customHeight="1">
      <c r="A6" s="15"/>
      <c r="B6" s="166" t="s">
        <v>57</v>
      </c>
      <c r="C6" s="35">
        <v>2</v>
      </c>
      <c r="D6" s="34">
        <v>2</v>
      </c>
      <c r="E6" s="171" t="s">
        <v>282</v>
      </c>
      <c r="F6" s="106" t="s">
        <v>420</v>
      </c>
      <c r="G6" s="96" t="s">
        <v>526</v>
      </c>
      <c r="H6" s="138">
        <v>20</v>
      </c>
      <c r="I6" s="139">
        <v>262</v>
      </c>
      <c r="J6" s="140">
        <v>6917529</v>
      </c>
      <c r="K6" s="141">
        <f t="shared" ref="K6:K54" si="3">IF(AND(I6&gt;0,J6&gt;0),J6/I6,0)</f>
        <v>26402.782442748092</v>
      </c>
      <c r="L6" s="142">
        <v>26466.7</v>
      </c>
      <c r="M6" s="140">
        <v>6917529</v>
      </c>
      <c r="N6" s="141">
        <f t="shared" ref="N6:N58" si="4">IF(AND(L6&gt;0,M6&gt;0),M6/L6,0)</f>
        <v>261.3672652805223</v>
      </c>
      <c r="O6" s="269"/>
      <c r="P6" s="144"/>
      <c r="Q6" s="145"/>
      <c r="R6" s="155">
        <v>23700</v>
      </c>
      <c r="S6" s="156">
        <v>26397</v>
      </c>
      <c r="T6" s="243">
        <v>9680942</v>
      </c>
      <c r="U6" s="244">
        <v>11869820</v>
      </c>
      <c r="V6" s="159">
        <f t="shared" si="2"/>
        <v>-2188878</v>
      </c>
      <c r="W6" s="151"/>
      <c r="X6" s="44"/>
      <c r="Y6" s="91"/>
      <c r="Z6" s="88"/>
      <c r="AA6" s="58"/>
      <c r="AC6" s="52">
        <v>2</v>
      </c>
      <c r="AD6" s="53" t="s">
        <v>21</v>
      </c>
    </row>
    <row r="7" spans="1:30" s="4" customFormat="1" ht="27" customHeight="1">
      <c r="A7" s="15"/>
      <c r="B7" s="166" t="s">
        <v>57</v>
      </c>
      <c r="C7" s="35">
        <v>3</v>
      </c>
      <c r="D7" s="94">
        <v>2</v>
      </c>
      <c r="E7" s="194" t="s">
        <v>487</v>
      </c>
      <c r="F7" s="104" t="s">
        <v>485</v>
      </c>
      <c r="G7" s="95" t="s">
        <v>795</v>
      </c>
      <c r="H7" s="138">
        <v>20</v>
      </c>
      <c r="I7" s="139">
        <v>348</v>
      </c>
      <c r="J7" s="140">
        <v>3324870</v>
      </c>
      <c r="K7" s="141">
        <f t="shared" si="3"/>
        <v>9554.2241379310344</v>
      </c>
      <c r="L7" s="142">
        <v>40547</v>
      </c>
      <c r="M7" s="270">
        <v>3324870</v>
      </c>
      <c r="N7" s="141">
        <f t="shared" si="4"/>
        <v>82.000394603793126</v>
      </c>
      <c r="O7" s="269"/>
      <c r="P7" s="144"/>
      <c r="Q7" s="147"/>
      <c r="R7" s="271">
        <v>15000</v>
      </c>
      <c r="S7" s="156">
        <v>16000</v>
      </c>
      <c r="T7" s="159">
        <v>9268921</v>
      </c>
      <c r="U7" s="159">
        <v>9669979</v>
      </c>
      <c r="V7" s="167">
        <f t="shared" si="2"/>
        <v>-401058</v>
      </c>
      <c r="W7" s="148"/>
      <c r="X7" s="238" t="s">
        <v>160</v>
      </c>
      <c r="Y7" s="91">
        <v>1.7999999999999999E-2</v>
      </c>
      <c r="Z7" s="88"/>
      <c r="AA7" s="58"/>
      <c r="AC7" s="52">
        <v>3</v>
      </c>
      <c r="AD7" s="53" t="s">
        <v>22</v>
      </c>
    </row>
    <row r="8" spans="1:30" s="4" customFormat="1" ht="27" customHeight="1">
      <c r="A8" s="15"/>
      <c r="B8" s="166" t="s">
        <v>57</v>
      </c>
      <c r="C8" s="35">
        <v>4</v>
      </c>
      <c r="D8" s="94">
        <v>2</v>
      </c>
      <c r="E8" s="115" t="s">
        <v>840</v>
      </c>
      <c r="F8" s="136" t="s">
        <v>839</v>
      </c>
      <c r="G8" s="102" t="s">
        <v>838</v>
      </c>
      <c r="H8" s="138">
        <v>10</v>
      </c>
      <c r="I8" s="139"/>
      <c r="J8" s="140"/>
      <c r="K8" s="141">
        <f>IF(AND(I8&gt;0,J8&gt;0),J8/I8,0)</f>
        <v>0</v>
      </c>
      <c r="L8" s="142"/>
      <c r="M8" s="140"/>
      <c r="N8" s="141">
        <f>IF(AND(L8&gt;0,M8&gt;0),M8/L8,0)</f>
        <v>0</v>
      </c>
      <c r="O8" s="269"/>
      <c r="P8" s="241" t="s">
        <v>509</v>
      </c>
      <c r="Q8" s="223"/>
      <c r="R8" s="155"/>
      <c r="S8" s="156"/>
      <c r="T8" s="204"/>
      <c r="U8" s="159"/>
      <c r="V8" s="159">
        <f t="shared" ref="V8" si="5">T8-U8</f>
        <v>0</v>
      </c>
      <c r="W8" s="151"/>
      <c r="X8" s="44"/>
      <c r="Y8" s="91"/>
      <c r="Z8" s="88"/>
      <c r="AA8" s="58"/>
      <c r="AC8" s="52">
        <v>4</v>
      </c>
      <c r="AD8" s="53" t="s">
        <v>56</v>
      </c>
    </row>
    <row r="9" spans="1:30" s="4" customFormat="1" ht="27" customHeight="1">
      <c r="A9" s="15"/>
      <c r="B9" s="166" t="s">
        <v>57</v>
      </c>
      <c r="C9" s="35">
        <v>5</v>
      </c>
      <c r="D9" s="34">
        <v>2</v>
      </c>
      <c r="E9" s="169" t="s">
        <v>68</v>
      </c>
      <c r="F9" s="104" t="s">
        <v>341</v>
      </c>
      <c r="G9" s="96" t="s">
        <v>630</v>
      </c>
      <c r="H9" s="138">
        <v>20</v>
      </c>
      <c r="I9" s="139">
        <v>230</v>
      </c>
      <c r="J9" s="140">
        <v>2768760</v>
      </c>
      <c r="K9" s="141">
        <f t="shared" si="3"/>
        <v>12038.08695652174</v>
      </c>
      <c r="L9" s="142">
        <v>20639</v>
      </c>
      <c r="M9" s="140">
        <v>2768760</v>
      </c>
      <c r="N9" s="141">
        <f t="shared" si="4"/>
        <v>134.15184844226948</v>
      </c>
      <c r="O9" s="269"/>
      <c r="P9" s="144"/>
      <c r="Q9" s="147"/>
      <c r="R9" s="271">
        <v>11300</v>
      </c>
      <c r="S9" s="156">
        <v>12100</v>
      </c>
      <c r="T9" s="159">
        <v>8657565</v>
      </c>
      <c r="U9" s="159">
        <v>5797819</v>
      </c>
      <c r="V9" s="167">
        <f t="shared" si="2"/>
        <v>2859746</v>
      </c>
      <c r="W9" s="148"/>
      <c r="X9" s="149" t="s">
        <v>60</v>
      </c>
      <c r="Y9" s="91">
        <v>2.1000000000000001E-2</v>
      </c>
      <c r="Z9" s="88"/>
      <c r="AA9" s="58"/>
      <c r="AC9" s="52">
        <v>5</v>
      </c>
      <c r="AD9" s="53" t="s">
        <v>25</v>
      </c>
    </row>
    <row r="10" spans="1:30" s="4" customFormat="1" ht="27" customHeight="1">
      <c r="A10" s="15"/>
      <c r="B10" s="166" t="s">
        <v>57</v>
      </c>
      <c r="C10" s="35">
        <v>6</v>
      </c>
      <c r="D10" s="94">
        <v>2</v>
      </c>
      <c r="E10" s="179" t="s">
        <v>389</v>
      </c>
      <c r="F10" s="104" t="s">
        <v>106</v>
      </c>
      <c r="G10" s="96" t="s">
        <v>780</v>
      </c>
      <c r="H10" s="138">
        <v>20</v>
      </c>
      <c r="I10" s="139">
        <v>333</v>
      </c>
      <c r="J10" s="140">
        <f>2214679+885873+1107343</f>
        <v>4207895</v>
      </c>
      <c r="K10" s="272">
        <f t="shared" si="3"/>
        <v>12636.321321321322</v>
      </c>
      <c r="L10" s="142">
        <v>27605</v>
      </c>
      <c r="M10" s="140">
        <v>4207895</v>
      </c>
      <c r="N10" s="141">
        <f t="shared" si="4"/>
        <v>152.43234921209927</v>
      </c>
      <c r="O10" s="269"/>
      <c r="P10" s="144"/>
      <c r="Q10" s="147"/>
      <c r="R10" s="271">
        <v>10810</v>
      </c>
      <c r="S10" s="156">
        <v>11310</v>
      </c>
      <c r="T10" s="159">
        <v>21439395</v>
      </c>
      <c r="U10" s="159">
        <v>15845861</v>
      </c>
      <c r="V10" s="167">
        <f t="shared" si="2"/>
        <v>5593534</v>
      </c>
      <c r="W10" s="148"/>
      <c r="X10" s="149" t="s">
        <v>60</v>
      </c>
      <c r="Y10" s="91">
        <v>3.3000000000000002E-2</v>
      </c>
      <c r="Z10" s="88"/>
      <c r="AA10" s="58"/>
      <c r="AC10" s="52">
        <v>6</v>
      </c>
      <c r="AD10" s="54" t="s">
        <v>23</v>
      </c>
    </row>
    <row r="11" spans="1:30" s="4" customFormat="1" ht="27" customHeight="1">
      <c r="A11" s="15"/>
      <c r="B11" s="166" t="s">
        <v>57</v>
      </c>
      <c r="C11" s="35">
        <v>7</v>
      </c>
      <c r="D11" s="34">
        <v>2</v>
      </c>
      <c r="E11" s="171" t="s">
        <v>484</v>
      </c>
      <c r="F11" s="104" t="s">
        <v>406</v>
      </c>
      <c r="G11" s="95" t="s">
        <v>587</v>
      </c>
      <c r="H11" s="138">
        <v>15</v>
      </c>
      <c r="I11" s="139">
        <v>202</v>
      </c>
      <c r="J11" s="140">
        <v>5628524</v>
      </c>
      <c r="K11" s="141">
        <f t="shared" si="3"/>
        <v>27863.980198019803</v>
      </c>
      <c r="L11" s="142">
        <v>20995.25</v>
      </c>
      <c r="M11" s="140">
        <v>5628524</v>
      </c>
      <c r="N11" s="141">
        <f t="shared" si="4"/>
        <v>268.08559078839261</v>
      </c>
      <c r="O11" s="269"/>
      <c r="P11" s="144"/>
      <c r="Q11" s="147"/>
      <c r="R11" s="271">
        <v>31250</v>
      </c>
      <c r="S11" s="156">
        <v>32291</v>
      </c>
      <c r="T11" s="159">
        <v>97448125</v>
      </c>
      <c r="U11" s="159">
        <v>100575494</v>
      </c>
      <c r="V11" s="167">
        <f t="shared" si="2"/>
        <v>-3127369</v>
      </c>
      <c r="W11" s="148"/>
      <c r="X11" s="149"/>
      <c r="Y11" s="91"/>
      <c r="Z11" s="88"/>
      <c r="AA11" s="58"/>
      <c r="AC11" s="45"/>
    </row>
    <row r="12" spans="1:30" s="4" customFormat="1" ht="27" customHeight="1">
      <c r="A12" s="15"/>
      <c r="B12" s="166" t="s">
        <v>57</v>
      </c>
      <c r="C12" s="35">
        <v>8</v>
      </c>
      <c r="D12" s="94">
        <v>5</v>
      </c>
      <c r="E12" s="171" t="s">
        <v>352</v>
      </c>
      <c r="F12" s="104" t="s">
        <v>360</v>
      </c>
      <c r="G12" s="96" t="s">
        <v>763</v>
      </c>
      <c r="H12" s="138">
        <v>20</v>
      </c>
      <c r="I12" s="139">
        <v>278</v>
      </c>
      <c r="J12" s="140">
        <v>3988200</v>
      </c>
      <c r="K12" s="141">
        <f t="shared" si="3"/>
        <v>14346.043165467627</v>
      </c>
      <c r="L12" s="142">
        <v>37062</v>
      </c>
      <c r="M12" s="140">
        <v>3988200</v>
      </c>
      <c r="N12" s="141">
        <f t="shared" si="4"/>
        <v>107.60887162052776</v>
      </c>
      <c r="O12" s="269"/>
      <c r="P12" s="144"/>
      <c r="Q12" s="147"/>
      <c r="R12" s="271">
        <v>99</v>
      </c>
      <c r="S12" s="156">
        <v>100</v>
      </c>
      <c r="T12" s="159">
        <v>3176188</v>
      </c>
      <c r="U12" s="159">
        <v>259407</v>
      </c>
      <c r="V12" s="167">
        <f t="shared" si="2"/>
        <v>2916781</v>
      </c>
      <c r="W12" s="148"/>
      <c r="X12" s="149"/>
      <c r="Y12" s="91"/>
      <c r="Z12" s="88"/>
      <c r="AA12" s="58"/>
    </row>
    <row r="13" spans="1:30" s="4" customFormat="1" ht="27" customHeight="1">
      <c r="A13" s="15"/>
      <c r="B13" s="166" t="s">
        <v>57</v>
      </c>
      <c r="C13" s="35">
        <v>9</v>
      </c>
      <c r="D13" s="34">
        <v>2</v>
      </c>
      <c r="E13" s="171" t="s">
        <v>282</v>
      </c>
      <c r="F13" s="106" t="s">
        <v>420</v>
      </c>
      <c r="G13" s="96" t="s">
        <v>652</v>
      </c>
      <c r="H13" s="138">
        <v>40</v>
      </c>
      <c r="I13" s="139">
        <v>474</v>
      </c>
      <c r="J13" s="140">
        <v>9840774</v>
      </c>
      <c r="K13" s="141">
        <f t="shared" si="3"/>
        <v>20761.126582278481</v>
      </c>
      <c r="L13" s="142">
        <v>56477.5</v>
      </c>
      <c r="M13" s="140">
        <v>9840774</v>
      </c>
      <c r="N13" s="141">
        <f t="shared" si="4"/>
        <v>174.24237970873358</v>
      </c>
      <c r="O13" s="269"/>
      <c r="P13" s="144"/>
      <c r="Q13" s="147"/>
      <c r="R13" s="271">
        <v>19100</v>
      </c>
      <c r="S13" s="156">
        <v>20591</v>
      </c>
      <c r="T13" s="159">
        <v>81084602</v>
      </c>
      <c r="U13" s="159">
        <v>70624813</v>
      </c>
      <c r="V13" s="167">
        <f t="shared" si="2"/>
        <v>10459789</v>
      </c>
      <c r="W13" s="148"/>
      <c r="X13" s="149"/>
      <c r="Y13" s="91"/>
      <c r="Z13" s="88"/>
      <c r="AA13" s="58"/>
    </row>
    <row r="14" spans="1:30" s="4" customFormat="1" ht="27" customHeight="1">
      <c r="A14" s="15"/>
      <c r="B14" s="166" t="s">
        <v>57</v>
      </c>
      <c r="C14" s="35">
        <v>10</v>
      </c>
      <c r="D14" s="76">
        <v>2</v>
      </c>
      <c r="E14" s="173" t="s">
        <v>196</v>
      </c>
      <c r="F14" s="104" t="s">
        <v>195</v>
      </c>
      <c r="G14" s="96" t="s">
        <v>703</v>
      </c>
      <c r="H14" s="138">
        <v>40</v>
      </c>
      <c r="I14" s="139">
        <v>508</v>
      </c>
      <c r="J14" s="140">
        <v>6564652</v>
      </c>
      <c r="K14" s="141">
        <f t="shared" si="3"/>
        <v>12922.543307086615</v>
      </c>
      <c r="L14" s="142">
        <v>28814</v>
      </c>
      <c r="M14" s="140">
        <v>6564652</v>
      </c>
      <c r="N14" s="141">
        <f t="shared" si="4"/>
        <v>227.82855556326786</v>
      </c>
      <c r="O14" s="269"/>
      <c r="P14" s="144"/>
      <c r="Q14" s="147"/>
      <c r="R14" s="271">
        <v>20000</v>
      </c>
      <c r="S14" s="156">
        <v>20000</v>
      </c>
      <c r="T14" s="159">
        <v>6564652</v>
      </c>
      <c r="U14" s="159">
        <v>0</v>
      </c>
      <c r="V14" s="167">
        <v>6564652</v>
      </c>
      <c r="W14" s="148"/>
      <c r="X14" s="149"/>
      <c r="Y14" s="91"/>
      <c r="Z14" s="88"/>
      <c r="AA14" s="58"/>
    </row>
    <row r="15" spans="1:30" s="4" customFormat="1" ht="27" customHeight="1">
      <c r="A15" s="15"/>
      <c r="B15" s="166" t="s">
        <v>57</v>
      </c>
      <c r="C15" s="35">
        <v>11</v>
      </c>
      <c r="D15" s="94">
        <v>5</v>
      </c>
      <c r="E15" s="172" t="s">
        <v>465</v>
      </c>
      <c r="F15" s="104" t="s">
        <v>464</v>
      </c>
      <c r="G15" s="95" t="s">
        <v>798</v>
      </c>
      <c r="H15" s="138">
        <v>20</v>
      </c>
      <c r="I15" s="139">
        <v>148</v>
      </c>
      <c r="J15" s="140">
        <v>718800</v>
      </c>
      <c r="K15" s="141">
        <f t="shared" si="3"/>
        <v>4856.7567567567567</v>
      </c>
      <c r="L15" s="142">
        <v>13520</v>
      </c>
      <c r="M15" s="140">
        <v>718800</v>
      </c>
      <c r="N15" s="141">
        <f t="shared" si="4"/>
        <v>53.165680473372781</v>
      </c>
      <c r="O15" s="269"/>
      <c r="P15" s="144"/>
      <c r="Q15" s="147"/>
      <c r="R15" s="271">
        <v>4700</v>
      </c>
      <c r="S15" s="156">
        <v>4800</v>
      </c>
      <c r="T15" s="159">
        <v>21968925</v>
      </c>
      <c r="U15" s="159">
        <v>18994963</v>
      </c>
      <c r="V15" s="167">
        <f t="shared" ref="V15:V25" si="6">T15-U15</f>
        <v>2973962</v>
      </c>
      <c r="W15" s="148"/>
      <c r="X15" s="149"/>
      <c r="Y15" s="91"/>
      <c r="Z15" s="88"/>
      <c r="AA15" s="58"/>
      <c r="AC15" s="45"/>
    </row>
    <row r="16" spans="1:30" s="4" customFormat="1" ht="27" customHeight="1">
      <c r="A16" s="15"/>
      <c r="B16" s="166" t="s">
        <v>57</v>
      </c>
      <c r="C16" s="35">
        <v>12</v>
      </c>
      <c r="D16" s="94">
        <v>2</v>
      </c>
      <c r="E16" s="171" t="s">
        <v>378</v>
      </c>
      <c r="F16" s="104" t="s">
        <v>406</v>
      </c>
      <c r="G16" s="96" t="s">
        <v>775</v>
      </c>
      <c r="H16" s="138">
        <v>40</v>
      </c>
      <c r="I16" s="139">
        <v>295</v>
      </c>
      <c r="J16" s="140">
        <v>3847115</v>
      </c>
      <c r="K16" s="141">
        <f t="shared" si="3"/>
        <v>13041.06779661017</v>
      </c>
      <c r="L16" s="142">
        <v>37677</v>
      </c>
      <c r="M16" s="140">
        <v>3847115</v>
      </c>
      <c r="N16" s="141">
        <f t="shared" si="4"/>
        <v>102.10778459006821</v>
      </c>
      <c r="O16" s="269"/>
      <c r="P16" s="144"/>
      <c r="Q16" s="147"/>
      <c r="R16" s="271">
        <v>11738</v>
      </c>
      <c r="S16" s="156">
        <v>13106</v>
      </c>
      <c r="T16" s="159">
        <v>13424028</v>
      </c>
      <c r="U16" s="159">
        <v>17482915</v>
      </c>
      <c r="V16" s="167">
        <f t="shared" si="6"/>
        <v>-4058887</v>
      </c>
      <c r="W16" s="148"/>
      <c r="X16" s="149"/>
      <c r="Y16" s="91"/>
      <c r="Z16" s="88"/>
      <c r="AA16" s="58"/>
      <c r="AC16" s="45"/>
    </row>
    <row r="17" spans="1:30" s="4" customFormat="1" ht="27" customHeight="1">
      <c r="A17" s="15"/>
      <c r="B17" s="166" t="s">
        <v>57</v>
      </c>
      <c r="C17" s="35">
        <v>13</v>
      </c>
      <c r="D17" s="79">
        <v>5</v>
      </c>
      <c r="E17" s="174" t="s">
        <v>274</v>
      </c>
      <c r="F17" s="104" t="s">
        <v>430</v>
      </c>
      <c r="G17" s="51" t="s">
        <v>710</v>
      </c>
      <c r="H17" s="273">
        <v>20</v>
      </c>
      <c r="I17" s="274">
        <v>264</v>
      </c>
      <c r="J17" s="275">
        <v>1462600</v>
      </c>
      <c r="K17" s="276">
        <f t="shared" si="3"/>
        <v>5540.151515151515</v>
      </c>
      <c r="L17" s="277">
        <v>16680</v>
      </c>
      <c r="M17" s="275">
        <v>1462600</v>
      </c>
      <c r="N17" s="276">
        <f t="shared" si="4"/>
        <v>87.685851318944842</v>
      </c>
      <c r="O17" s="278"/>
      <c r="P17" s="279"/>
      <c r="Q17" s="280"/>
      <c r="R17" s="281">
        <v>6552</v>
      </c>
      <c r="S17" s="282">
        <v>6000</v>
      </c>
      <c r="T17" s="159">
        <v>1911322</v>
      </c>
      <c r="U17" s="159">
        <v>448719</v>
      </c>
      <c r="V17" s="167">
        <f t="shared" si="6"/>
        <v>1462603</v>
      </c>
      <c r="W17" s="148"/>
      <c r="X17" s="283" t="s">
        <v>60</v>
      </c>
      <c r="Y17" s="284">
        <v>9.2999999999999999E-2</v>
      </c>
      <c r="Z17" s="285"/>
      <c r="AA17" s="286"/>
    </row>
    <row r="18" spans="1:30" s="4" customFormat="1" ht="27" customHeight="1">
      <c r="A18" s="15"/>
      <c r="B18" s="94" t="s">
        <v>57</v>
      </c>
      <c r="C18" s="35">
        <v>14</v>
      </c>
      <c r="D18" s="99">
        <v>5</v>
      </c>
      <c r="E18" s="179" t="s">
        <v>855</v>
      </c>
      <c r="F18" s="104" t="s">
        <v>854</v>
      </c>
      <c r="G18" s="95" t="s">
        <v>853</v>
      </c>
      <c r="H18" s="138">
        <v>20</v>
      </c>
      <c r="I18" s="165"/>
      <c r="J18" s="162"/>
      <c r="K18" s="163">
        <f t="shared" ref="K18" si="7">IF(AND(I18&gt;0,J18&gt;0),J18/I18,0)</f>
        <v>0</v>
      </c>
      <c r="L18" s="161"/>
      <c r="M18" s="162"/>
      <c r="N18" s="163">
        <f t="shared" ref="N18" si="8">IF(AND(L18&gt;0,M18&gt;0),M18/L18,0)</f>
        <v>0</v>
      </c>
      <c r="O18" s="143"/>
      <c r="P18" s="144"/>
      <c r="Q18" s="223" t="s">
        <v>503</v>
      </c>
      <c r="R18" s="287"/>
      <c r="S18" s="288"/>
      <c r="T18" s="159"/>
      <c r="U18" s="159"/>
      <c r="V18" s="167">
        <f t="shared" ref="V18" si="9">T18-U18</f>
        <v>0</v>
      </c>
      <c r="W18" s="148"/>
      <c r="X18" s="149"/>
      <c r="Y18" s="91"/>
      <c r="Z18" s="88"/>
      <c r="AA18" s="92"/>
    </row>
    <row r="19" spans="1:30" s="4" customFormat="1" ht="27" customHeight="1">
      <c r="A19" s="15"/>
      <c r="B19" s="166" t="s">
        <v>57</v>
      </c>
      <c r="C19" s="35">
        <v>15</v>
      </c>
      <c r="D19" s="34">
        <v>1</v>
      </c>
      <c r="E19" s="171" t="s">
        <v>174</v>
      </c>
      <c r="F19" s="104" t="s">
        <v>173</v>
      </c>
      <c r="G19" s="96" t="s">
        <v>688</v>
      </c>
      <c r="H19" s="138">
        <v>30</v>
      </c>
      <c r="I19" s="139">
        <v>301</v>
      </c>
      <c r="J19" s="140">
        <v>3489935</v>
      </c>
      <c r="K19" s="141">
        <f t="shared" si="3"/>
        <v>11594.468438538206</v>
      </c>
      <c r="L19" s="142">
        <v>22732</v>
      </c>
      <c r="M19" s="140">
        <v>3489935</v>
      </c>
      <c r="N19" s="141">
        <f t="shared" si="4"/>
        <v>153.52520675699455</v>
      </c>
      <c r="O19" s="269"/>
      <c r="P19" s="144"/>
      <c r="Q19" s="147"/>
      <c r="R19" s="271">
        <v>12500</v>
      </c>
      <c r="S19" s="156">
        <v>12500</v>
      </c>
      <c r="T19" s="159">
        <v>10281236</v>
      </c>
      <c r="U19" s="159">
        <v>11459518</v>
      </c>
      <c r="V19" s="167">
        <f t="shared" si="6"/>
        <v>-1178282</v>
      </c>
      <c r="W19" s="148"/>
      <c r="X19" s="149"/>
      <c r="Y19" s="91"/>
      <c r="Z19" s="88"/>
      <c r="AA19" s="58"/>
    </row>
    <row r="20" spans="1:30" s="4" customFormat="1" ht="27" customHeight="1">
      <c r="A20" s="15"/>
      <c r="B20" s="166" t="s">
        <v>57</v>
      </c>
      <c r="C20" s="35">
        <v>16</v>
      </c>
      <c r="D20" s="87">
        <v>2</v>
      </c>
      <c r="E20" s="173" t="s">
        <v>303</v>
      </c>
      <c r="F20" s="104" t="s">
        <v>320</v>
      </c>
      <c r="G20" s="96" t="s">
        <v>755</v>
      </c>
      <c r="H20" s="138">
        <v>14</v>
      </c>
      <c r="I20" s="139">
        <v>163</v>
      </c>
      <c r="J20" s="140">
        <v>1783500</v>
      </c>
      <c r="K20" s="141">
        <f t="shared" si="3"/>
        <v>10941.717791411043</v>
      </c>
      <c r="L20" s="142">
        <v>15095</v>
      </c>
      <c r="M20" s="140">
        <v>1783500</v>
      </c>
      <c r="N20" s="141">
        <f t="shared" si="4"/>
        <v>118.1517058628685</v>
      </c>
      <c r="O20" s="269"/>
      <c r="P20" s="144"/>
      <c r="Q20" s="147"/>
      <c r="R20" s="271">
        <v>2300000</v>
      </c>
      <c r="S20" s="156">
        <v>1900000</v>
      </c>
      <c r="T20" s="159">
        <v>4056161</v>
      </c>
      <c r="U20" s="159">
        <v>2272661</v>
      </c>
      <c r="V20" s="167">
        <f t="shared" si="6"/>
        <v>1783500</v>
      </c>
      <c r="W20" s="148"/>
      <c r="X20" s="149"/>
      <c r="Y20" s="91"/>
      <c r="Z20" s="88"/>
      <c r="AA20" s="58"/>
    </row>
    <row r="21" spans="1:30" s="4" customFormat="1" ht="27" customHeight="1">
      <c r="A21" s="15"/>
      <c r="B21" s="166" t="s">
        <v>57</v>
      </c>
      <c r="C21" s="35">
        <v>17</v>
      </c>
      <c r="D21" s="34">
        <v>2</v>
      </c>
      <c r="E21" s="171" t="s">
        <v>69</v>
      </c>
      <c r="F21" s="104" t="s">
        <v>340</v>
      </c>
      <c r="G21" s="96" t="s">
        <v>633</v>
      </c>
      <c r="H21" s="138">
        <v>40</v>
      </c>
      <c r="I21" s="139">
        <v>507</v>
      </c>
      <c r="J21" s="140">
        <v>3912168</v>
      </c>
      <c r="K21" s="141">
        <f t="shared" si="3"/>
        <v>7716.3076923076924</v>
      </c>
      <c r="L21" s="142">
        <v>35214</v>
      </c>
      <c r="M21" s="140">
        <v>3912168</v>
      </c>
      <c r="N21" s="141">
        <f t="shared" si="4"/>
        <v>111.09695007667405</v>
      </c>
      <c r="O21" s="269"/>
      <c r="P21" s="144"/>
      <c r="Q21" s="147"/>
      <c r="R21" s="271">
        <v>7666</v>
      </c>
      <c r="S21" s="156">
        <v>10000</v>
      </c>
      <c r="T21" s="159">
        <v>12426904</v>
      </c>
      <c r="U21" s="159">
        <v>18012928</v>
      </c>
      <c r="V21" s="167">
        <f t="shared" si="6"/>
        <v>-5586024</v>
      </c>
      <c r="W21" s="148"/>
      <c r="X21" s="149"/>
      <c r="Y21" s="91"/>
      <c r="Z21" s="88"/>
      <c r="AA21" s="58"/>
      <c r="AC21" s="52"/>
      <c r="AD21" s="53"/>
    </row>
    <row r="22" spans="1:30" s="4" customFormat="1" ht="27" customHeight="1">
      <c r="A22" s="15"/>
      <c r="B22" s="166" t="s">
        <v>57</v>
      </c>
      <c r="C22" s="35">
        <v>18</v>
      </c>
      <c r="D22" s="94">
        <v>2</v>
      </c>
      <c r="E22" s="115" t="s">
        <v>834</v>
      </c>
      <c r="F22" s="136" t="s">
        <v>328</v>
      </c>
      <c r="G22" s="102" t="s">
        <v>833</v>
      </c>
      <c r="H22" s="138">
        <v>20</v>
      </c>
      <c r="I22" s="139"/>
      <c r="J22" s="140"/>
      <c r="K22" s="141">
        <f>IF(AND(I22&gt;0,J22&gt;0),J22/I22,0)</f>
        <v>0</v>
      </c>
      <c r="L22" s="142"/>
      <c r="M22" s="140"/>
      <c r="N22" s="141">
        <f>IF(AND(L22&gt;0,M22&gt;0),M22/L22,0)</f>
        <v>0</v>
      </c>
      <c r="O22" s="269"/>
      <c r="P22" s="241" t="s">
        <v>509</v>
      </c>
      <c r="Q22" s="223"/>
      <c r="R22" s="155"/>
      <c r="S22" s="156"/>
      <c r="T22" s="204"/>
      <c r="U22" s="159"/>
      <c r="V22" s="159">
        <f>T22-U22</f>
        <v>0</v>
      </c>
      <c r="W22" s="151"/>
      <c r="X22" s="44"/>
      <c r="Y22" s="91"/>
      <c r="Z22" s="88"/>
      <c r="AA22" s="58"/>
      <c r="AC22" s="45"/>
    </row>
    <row r="23" spans="1:30" s="4" customFormat="1" ht="27" customHeight="1">
      <c r="A23" s="15"/>
      <c r="B23" s="166" t="s">
        <v>57</v>
      </c>
      <c r="C23" s="35">
        <v>19</v>
      </c>
      <c r="D23" s="80">
        <v>2</v>
      </c>
      <c r="E23" s="174" t="s">
        <v>228</v>
      </c>
      <c r="F23" s="104" t="s">
        <v>328</v>
      </c>
      <c r="G23" s="96" t="s">
        <v>723</v>
      </c>
      <c r="H23" s="138">
        <v>20</v>
      </c>
      <c r="I23" s="139">
        <v>237</v>
      </c>
      <c r="J23" s="140">
        <v>2920358</v>
      </c>
      <c r="K23" s="141">
        <f t="shared" si="3"/>
        <v>12322.185654008439</v>
      </c>
      <c r="L23" s="142">
        <v>10659</v>
      </c>
      <c r="M23" s="140">
        <v>2920358</v>
      </c>
      <c r="N23" s="141">
        <f t="shared" si="4"/>
        <v>273.98048597429403</v>
      </c>
      <c r="O23" s="269"/>
      <c r="P23" s="144"/>
      <c r="Q23" s="147"/>
      <c r="R23" s="271">
        <v>13000</v>
      </c>
      <c r="S23" s="156">
        <v>13250</v>
      </c>
      <c r="T23" s="159">
        <v>8833365</v>
      </c>
      <c r="U23" s="159">
        <v>6300095</v>
      </c>
      <c r="V23" s="167">
        <f t="shared" si="6"/>
        <v>2533270</v>
      </c>
      <c r="W23" s="148"/>
      <c r="X23" s="149"/>
      <c r="Y23" s="91"/>
      <c r="Z23" s="88"/>
      <c r="AA23" s="58"/>
    </row>
    <row r="24" spans="1:30" s="4" customFormat="1" ht="27" customHeight="1">
      <c r="A24" s="15"/>
      <c r="B24" s="166" t="s">
        <v>57</v>
      </c>
      <c r="C24" s="35">
        <v>20</v>
      </c>
      <c r="D24" s="94">
        <v>3</v>
      </c>
      <c r="E24" s="115" t="s">
        <v>837</v>
      </c>
      <c r="F24" s="136" t="s">
        <v>836</v>
      </c>
      <c r="G24" s="102" t="s">
        <v>835</v>
      </c>
      <c r="H24" s="138">
        <v>10</v>
      </c>
      <c r="I24" s="139"/>
      <c r="J24" s="140"/>
      <c r="K24" s="141">
        <f>IF(AND(I24&gt;0,J24&gt;0),J24/I24,0)</f>
        <v>0</v>
      </c>
      <c r="L24" s="142"/>
      <c r="M24" s="140"/>
      <c r="N24" s="141">
        <f>IF(AND(L24&gt;0,M24&gt;0),M24/L24,0)</f>
        <v>0</v>
      </c>
      <c r="O24" s="269"/>
      <c r="P24" s="241" t="s">
        <v>509</v>
      </c>
      <c r="Q24" s="223"/>
      <c r="R24" s="155"/>
      <c r="S24" s="156"/>
      <c r="T24" s="204"/>
      <c r="U24" s="159"/>
      <c r="V24" s="159">
        <f>T24-U24</f>
        <v>0</v>
      </c>
      <c r="W24" s="151"/>
      <c r="X24" s="44"/>
      <c r="Y24" s="91"/>
      <c r="Z24" s="88"/>
      <c r="AA24" s="58"/>
      <c r="AC24" s="45"/>
    </row>
    <row r="25" spans="1:30" s="4" customFormat="1" ht="27" customHeight="1">
      <c r="A25" s="15"/>
      <c r="B25" s="166" t="s">
        <v>57</v>
      </c>
      <c r="C25" s="35">
        <v>21</v>
      </c>
      <c r="D25" s="34">
        <v>5</v>
      </c>
      <c r="E25" s="172" t="s">
        <v>73</v>
      </c>
      <c r="F25" s="110" t="s">
        <v>72</v>
      </c>
      <c r="G25" s="96" t="s">
        <v>634</v>
      </c>
      <c r="H25" s="138">
        <v>20</v>
      </c>
      <c r="I25" s="139">
        <v>156</v>
      </c>
      <c r="J25" s="140">
        <v>938294</v>
      </c>
      <c r="K25" s="141">
        <f t="shared" si="3"/>
        <v>6014.7051282051279</v>
      </c>
      <c r="L25" s="142">
        <v>8841</v>
      </c>
      <c r="M25" s="140">
        <v>938294</v>
      </c>
      <c r="N25" s="141">
        <f t="shared" si="4"/>
        <v>106.1298495645289</v>
      </c>
      <c r="O25" s="269"/>
      <c r="P25" s="144"/>
      <c r="Q25" s="147"/>
      <c r="R25" s="271" t="s">
        <v>207</v>
      </c>
      <c r="S25" s="156" t="s">
        <v>207</v>
      </c>
      <c r="T25" s="159">
        <v>2457871</v>
      </c>
      <c r="U25" s="159">
        <v>877092</v>
      </c>
      <c r="V25" s="167">
        <f t="shared" si="6"/>
        <v>1580779</v>
      </c>
      <c r="W25" s="148"/>
      <c r="X25" s="149"/>
      <c r="Y25" s="91"/>
      <c r="Z25" s="88"/>
      <c r="AA25" s="58"/>
      <c r="AC25" s="52"/>
      <c r="AD25" s="54"/>
    </row>
    <row r="26" spans="1:30" s="4" customFormat="1" ht="27" customHeight="1">
      <c r="A26" s="15"/>
      <c r="B26" s="166" t="s">
        <v>57</v>
      </c>
      <c r="C26" s="35">
        <v>22</v>
      </c>
      <c r="D26" s="76">
        <v>2</v>
      </c>
      <c r="E26" s="171" t="s">
        <v>185</v>
      </c>
      <c r="F26" s="104" t="s">
        <v>427</v>
      </c>
      <c r="G26" s="96" t="s">
        <v>696</v>
      </c>
      <c r="H26" s="253">
        <v>29</v>
      </c>
      <c r="I26" s="289">
        <v>298</v>
      </c>
      <c r="J26" s="290">
        <v>3145000</v>
      </c>
      <c r="K26" s="141">
        <f t="shared" si="3"/>
        <v>10553.691275167785</v>
      </c>
      <c r="L26" s="291">
        <v>29825</v>
      </c>
      <c r="M26" s="290">
        <v>3145000</v>
      </c>
      <c r="N26" s="141">
        <f t="shared" si="4"/>
        <v>105.44844928751048</v>
      </c>
      <c r="O26" s="292"/>
      <c r="P26" s="257"/>
      <c r="Q26" s="260"/>
      <c r="R26" s="271">
        <v>10424</v>
      </c>
      <c r="S26" s="156">
        <v>10530</v>
      </c>
      <c r="T26" s="159">
        <v>6366492</v>
      </c>
      <c r="U26" s="159">
        <v>3284407</v>
      </c>
      <c r="V26" s="167">
        <v>3082085</v>
      </c>
      <c r="W26" s="148"/>
      <c r="X26" s="261"/>
      <c r="Y26" s="91"/>
      <c r="Z26" s="88"/>
      <c r="AA26" s="58"/>
    </row>
    <row r="27" spans="1:30" s="4" customFormat="1" ht="27" customHeight="1">
      <c r="A27" s="15"/>
      <c r="B27" s="166" t="s">
        <v>57</v>
      </c>
      <c r="C27" s="35">
        <v>23</v>
      </c>
      <c r="D27" s="81">
        <v>5</v>
      </c>
      <c r="E27" s="179" t="s">
        <v>256</v>
      </c>
      <c r="F27" s="106" t="s">
        <v>254</v>
      </c>
      <c r="G27" s="96" t="s">
        <v>738</v>
      </c>
      <c r="H27" s="293" t="s">
        <v>255</v>
      </c>
      <c r="I27" s="161">
        <v>245</v>
      </c>
      <c r="J27" s="140">
        <v>2470560</v>
      </c>
      <c r="K27" s="141">
        <f t="shared" si="3"/>
        <v>10083.918367346938</v>
      </c>
      <c r="L27" s="142">
        <v>19995</v>
      </c>
      <c r="M27" s="140">
        <v>2470560</v>
      </c>
      <c r="N27" s="141">
        <f t="shared" si="4"/>
        <v>123.55888972243061</v>
      </c>
      <c r="O27" s="269"/>
      <c r="P27" s="144"/>
      <c r="Q27" s="147"/>
      <c r="R27" s="271" t="s">
        <v>59</v>
      </c>
      <c r="S27" s="156">
        <v>9442</v>
      </c>
      <c r="T27" s="159">
        <v>3794983</v>
      </c>
      <c r="U27" s="159">
        <v>984734</v>
      </c>
      <c r="V27" s="167">
        <f>T27-U27</f>
        <v>2810249</v>
      </c>
      <c r="W27" s="148"/>
      <c r="X27" s="149"/>
      <c r="Y27" s="91"/>
      <c r="Z27" s="88"/>
      <c r="AA27" s="58"/>
    </row>
    <row r="28" spans="1:30" s="4" customFormat="1" ht="27" customHeight="1">
      <c r="A28" s="15"/>
      <c r="B28" s="166" t="s">
        <v>57</v>
      </c>
      <c r="C28" s="35">
        <v>24</v>
      </c>
      <c r="D28" s="69">
        <v>1</v>
      </c>
      <c r="E28" s="176" t="s">
        <v>108</v>
      </c>
      <c r="F28" s="128" t="s">
        <v>107</v>
      </c>
      <c r="G28" s="96" t="s">
        <v>648</v>
      </c>
      <c r="H28" s="138">
        <v>10</v>
      </c>
      <c r="I28" s="139">
        <v>117</v>
      </c>
      <c r="J28" s="140">
        <v>2128705</v>
      </c>
      <c r="K28" s="294">
        <f t="shared" si="3"/>
        <v>18194.059829059828</v>
      </c>
      <c r="L28" s="139">
        <v>702</v>
      </c>
      <c r="M28" s="140">
        <v>2128705</v>
      </c>
      <c r="N28" s="294">
        <f t="shared" si="4"/>
        <v>3032.3433048433048</v>
      </c>
      <c r="O28" s="295"/>
      <c r="P28" s="35"/>
      <c r="Q28" s="296"/>
      <c r="R28" s="271">
        <v>126131</v>
      </c>
      <c r="S28" s="297">
        <v>139605</v>
      </c>
      <c r="T28" s="298">
        <v>1365636</v>
      </c>
      <c r="U28" s="298">
        <v>38713</v>
      </c>
      <c r="V28" s="299">
        <v>1326923</v>
      </c>
      <c r="W28" s="300"/>
      <c r="X28" s="300"/>
      <c r="Y28" s="301"/>
      <c r="Z28" s="301"/>
      <c r="AA28" s="301"/>
    </row>
    <row r="29" spans="1:30" s="4" customFormat="1" ht="27" customHeight="1">
      <c r="A29" s="15"/>
      <c r="B29" s="166" t="s">
        <v>57</v>
      </c>
      <c r="C29" s="35">
        <v>25</v>
      </c>
      <c r="D29" s="81">
        <v>5</v>
      </c>
      <c r="E29" s="171" t="s">
        <v>253</v>
      </c>
      <c r="F29" s="104" t="s">
        <v>252</v>
      </c>
      <c r="G29" s="96" t="s">
        <v>737</v>
      </c>
      <c r="H29" s="302">
        <v>20</v>
      </c>
      <c r="I29" s="139">
        <v>140</v>
      </c>
      <c r="J29" s="140">
        <v>2829900</v>
      </c>
      <c r="K29" s="141">
        <f t="shared" si="3"/>
        <v>20213.571428571428</v>
      </c>
      <c r="L29" s="142">
        <v>7788</v>
      </c>
      <c r="M29" s="140">
        <v>2829900</v>
      </c>
      <c r="N29" s="141">
        <f t="shared" si="4"/>
        <v>363.36671802773498</v>
      </c>
      <c r="O29" s="269"/>
      <c r="P29" s="144"/>
      <c r="Q29" s="147"/>
      <c r="R29" s="271" t="s">
        <v>486</v>
      </c>
      <c r="S29" s="156" t="s">
        <v>486</v>
      </c>
      <c r="T29" s="159">
        <v>14111797</v>
      </c>
      <c r="U29" s="159">
        <v>13976658</v>
      </c>
      <c r="V29" s="167">
        <f>T29-U29</f>
        <v>135139</v>
      </c>
      <c r="W29" s="148"/>
      <c r="X29" s="149"/>
      <c r="Y29" s="91"/>
      <c r="Z29" s="88"/>
      <c r="AA29" s="58"/>
    </row>
    <row r="30" spans="1:30" s="4" customFormat="1" ht="27" customHeight="1">
      <c r="A30" s="15"/>
      <c r="B30" s="166" t="s">
        <v>57</v>
      </c>
      <c r="C30" s="35">
        <v>26</v>
      </c>
      <c r="D30" s="34">
        <v>2</v>
      </c>
      <c r="E30" s="171" t="s">
        <v>94</v>
      </c>
      <c r="F30" s="104" t="s">
        <v>338</v>
      </c>
      <c r="G30" s="96" t="s">
        <v>643</v>
      </c>
      <c r="H30" s="138">
        <v>10</v>
      </c>
      <c r="I30" s="142">
        <v>114</v>
      </c>
      <c r="J30" s="140">
        <v>343000</v>
      </c>
      <c r="K30" s="141">
        <f t="shared" si="3"/>
        <v>3008.7719298245615</v>
      </c>
      <c r="L30" s="142">
        <v>10012</v>
      </c>
      <c r="M30" s="140">
        <v>343000</v>
      </c>
      <c r="N30" s="141">
        <f t="shared" si="4"/>
        <v>34.258889332800642</v>
      </c>
      <c r="O30" s="269"/>
      <c r="P30" s="144"/>
      <c r="Q30" s="147"/>
      <c r="R30" s="271">
        <v>3000</v>
      </c>
      <c r="S30" s="156">
        <v>3000</v>
      </c>
      <c r="T30" s="159">
        <v>320129</v>
      </c>
      <c r="U30" s="159">
        <v>120883</v>
      </c>
      <c r="V30" s="167">
        <f>T30-U30</f>
        <v>199246</v>
      </c>
      <c r="W30" s="148"/>
      <c r="X30" s="149"/>
      <c r="Y30" s="91"/>
      <c r="Z30" s="88"/>
      <c r="AA30" s="58"/>
    </row>
    <row r="31" spans="1:30" s="4" customFormat="1" ht="27" customHeight="1">
      <c r="A31" s="15"/>
      <c r="B31" s="166" t="s">
        <v>57</v>
      </c>
      <c r="C31" s="35">
        <v>27</v>
      </c>
      <c r="D31" s="81">
        <v>5</v>
      </c>
      <c r="E31" s="171" t="s">
        <v>240</v>
      </c>
      <c r="F31" s="104" t="s">
        <v>241</v>
      </c>
      <c r="G31" s="96" t="s">
        <v>730</v>
      </c>
      <c r="H31" s="138">
        <v>20</v>
      </c>
      <c r="I31" s="139">
        <v>268</v>
      </c>
      <c r="J31" s="140">
        <v>3636300</v>
      </c>
      <c r="K31" s="141">
        <f t="shared" si="3"/>
        <v>13568.283582089553</v>
      </c>
      <c r="L31" s="142">
        <v>30354</v>
      </c>
      <c r="M31" s="140">
        <v>3636300</v>
      </c>
      <c r="N31" s="141">
        <f t="shared" si="4"/>
        <v>119.79640245107728</v>
      </c>
      <c r="O31" s="269"/>
      <c r="P31" s="144"/>
      <c r="Q31" s="147"/>
      <c r="R31" s="271">
        <v>11971</v>
      </c>
      <c r="S31" s="156">
        <v>12092</v>
      </c>
      <c r="T31" s="159">
        <v>86792665</v>
      </c>
      <c r="U31" s="159">
        <v>76547230</v>
      </c>
      <c r="V31" s="167">
        <f>T31-U31</f>
        <v>10245435</v>
      </c>
      <c r="W31" s="148"/>
      <c r="X31" s="149"/>
      <c r="Y31" s="91"/>
      <c r="Z31" s="88"/>
      <c r="AA31" s="58"/>
    </row>
    <row r="32" spans="1:30" s="4" customFormat="1" ht="27" customHeight="1">
      <c r="A32" s="15"/>
      <c r="B32" s="166" t="s">
        <v>57</v>
      </c>
      <c r="C32" s="35">
        <v>28</v>
      </c>
      <c r="D32" s="94">
        <v>4</v>
      </c>
      <c r="E32" s="171" t="s">
        <v>362</v>
      </c>
      <c r="F32" s="104" t="s">
        <v>443</v>
      </c>
      <c r="G32" s="51" t="s">
        <v>766</v>
      </c>
      <c r="H32" s="138">
        <v>20</v>
      </c>
      <c r="I32" s="139">
        <v>94</v>
      </c>
      <c r="J32" s="140">
        <v>1231543</v>
      </c>
      <c r="K32" s="141">
        <f t="shared" si="3"/>
        <v>13101.521276595744</v>
      </c>
      <c r="L32" s="142">
        <v>9457</v>
      </c>
      <c r="M32" s="140">
        <v>1231543</v>
      </c>
      <c r="N32" s="141">
        <f t="shared" si="4"/>
        <v>130.22554721370415</v>
      </c>
      <c r="O32" s="269"/>
      <c r="P32" s="144"/>
      <c r="Q32" s="147"/>
      <c r="R32" s="271">
        <v>12300</v>
      </c>
      <c r="S32" s="156">
        <v>12300</v>
      </c>
      <c r="T32" s="159">
        <v>1758445</v>
      </c>
      <c r="U32" s="159">
        <v>1140168</v>
      </c>
      <c r="V32" s="167">
        <f t="shared" ref="V32" si="10">T32-U32</f>
        <v>618277</v>
      </c>
      <c r="W32" s="148"/>
      <c r="X32" s="149"/>
      <c r="Y32" s="91"/>
      <c r="Z32" s="88"/>
      <c r="AA32" s="58"/>
    </row>
    <row r="33" spans="1:30" s="4" customFormat="1" ht="27" customHeight="1">
      <c r="A33" s="15"/>
      <c r="B33" s="166" t="s">
        <v>57</v>
      </c>
      <c r="C33" s="35">
        <v>29</v>
      </c>
      <c r="D33" s="34">
        <v>5</v>
      </c>
      <c r="E33" s="171" t="s">
        <v>490</v>
      </c>
      <c r="F33" s="136" t="s">
        <v>491</v>
      </c>
      <c r="G33" s="102" t="s">
        <v>800</v>
      </c>
      <c r="H33" s="138">
        <v>20</v>
      </c>
      <c r="I33" s="139">
        <v>289</v>
      </c>
      <c r="J33" s="140">
        <v>1473000</v>
      </c>
      <c r="K33" s="141">
        <f t="shared" si="3"/>
        <v>5096.8858131487887</v>
      </c>
      <c r="L33" s="142">
        <v>20655</v>
      </c>
      <c r="M33" s="140">
        <v>1473000</v>
      </c>
      <c r="N33" s="141">
        <f t="shared" si="4"/>
        <v>71.314451706608565</v>
      </c>
      <c r="O33" s="269"/>
      <c r="P33" s="144"/>
      <c r="Q33" s="145"/>
      <c r="R33" s="155">
        <v>6500</v>
      </c>
      <c r="S33" s="156">
        <v>6500</v>
      </c>
      <c r="T33" s="204">
        <v>21612900</v>
      </c>
      <c r="U33" s="159">
        <v>1473000</v>
      </c>
      <c r="V33" s="159">
        <f t="shared" ref="V33:V79" si="11">T33-U33</f>
        <v>20139900</v>
      </c>
      <c r="W33" s="151"/>
      <c r="X33" s="44"/>
      <c r="Y33" s="91"/>
      <c r="Z33" s="88"/>
      <c r="AA33" s="58"/>
      <c r="AC33" s="45"/>
    </row>
    <row r="34" spans="1:30" s="4" customFormat="1" ht="27" customHeight="1">
      <c r="A34" s="15"/>
      <c r="B34" s="166" t="s">
        <v>57</v>
      </c>
      <c r="C34" s="35">
        <v>30</v>
      </c>
      <c r="D34" s="34">
        <v>4</v>
      </c>
      <c r="E34" s="174" t="s">
        <v>171</v>
      </c>
      <c r="F34" s="104" t="s">
        <v>172</v>
      </c>
      <c r="G34" s="96" t="s">
        <v>680</v>
      </c>
      <c r="H34" s="138">
        <v>14</v>
      </c>
      <c r="I34" s="139">
        <v>345</v>
      </c>
      <c r="J34" s="140">
        <v>3634825</v>
      </c>
      <c r="K34" s="141">
        <f t="shared" si="3"/>
        <v>10535.72463768116</v>
      </c>
      <c r="L34" s="142">
        <v>14688</v>
      </c>
      <c r="M34" s="140">
        <v>3634825</v>
      </c>
      <c r="N34" s="141">
        <f t="shared" si="4"/>
        <v>247.46902233115469</v>
      </c>
      <c r="O34" s="269"/>
      <c r="P34" s="144"/>
      <c r="Q34" s="147"/>
      <c r="R34" s="271">
        <v>3260</v>
      </c>
      <c r="S34" s="156">
        <v>3265</v>
      </c>
      <c r="T34" s="159">
        <v>3754180</v>
      </c>
      <c r="U34" s="159">
        <v>3728200</v>
      </c>
      <c r="V34" s="167">
        <f t="shared" si="11"/>
        <v>25980</v>
      </c>
      <c r="W34" s="148" t="s">
        <v>60</v>
      </c>
      <c r="X34" s="149"/>
      <c r="Y34" s="91"/>
      <c r="Z34" s="88"/>
      <c r="AA34" s="58"/>
    </row>
    <row r="35" spans="1:30" s="4" customFormat="1" ht="27" customHeight="1">
      <c r="A35" s="15"/>
      <c r="B35" s="166" t="s">
        <v>57</v>
      </c>
      <c r="C35" s="35">
        <v>31</v>
      </c>
      <c r="D35" s="94">
        <v>4</v>
      </c>
      <c r="E35" s="171" t="s">
        <v>351</v>
      </c>
      <c r="F35" s="104" t="s">
        <v>350</v>
      </c>
      <c r="G35" s="96" t="s">
        <v>762</v>
      </c>
      <c r="H35" s="138">
        <v>14</v>
      </c>
      <c r="I35" s="139">
        <v>164</v>
      </c>
      <c r="J35" s="140">
        <v>2015437</v>
      </c>
      <c r="K35" s="141">
        <f t="shared" si="3"/>
        <v>12289.25</v>
      </c>
      <c r="L35" s="142">
        <v>10744</v>
      </c>
      <c r="M35" s="140">
        <v>2015437</v>
      </c>
      <c r="N35" s="141">
        <f t="shared" si="4"/>
        <v>187.58721146686523</v>
      </c>
      <c r="O35" s="269"/>
      <c r="P35" s="144"/>
      <c r="Q35" s="147"/>
      <c r="R35" s="271">
        <v>11906</v>
      </c>
      <c r="S35" s="156">
        <v>12978</v>
      </c>
      <c r="T35" s="159">
        <v>2683214</v>
      </c>
      <c r="U35" s="159">
        <v>661795</v>
      </c>
      <c r="V35" s="167">
        <f t="shared" si="11"/>
        <v>2021419</v>
      </c>
      <c r="W35" s="148"/>
      <c r="X35" s="149"/>
      <c r="Y35" s="91"/>
      <c r="Z35" s="88"/>
      <c r="AA35" s="58"/>
    </row>
    <row r="36" spans="1:30" s="4" customFormat="1" ht="27" customHeight="1">
      <c r="A36" s="15"/>
      <c r="B36" s="166" t="s">
        <v>57</v>
      </c>
      <c r="C36" s="35">
        <v>32</v>
      </c>
      <c r="D36" s="34">
        <v>5</v>
      </c>
      <c r="E36" s="173" t="s">
        <v>75</v>
      </c>
      <c r="F36" s="110" t="s">
        <v>74</v>
      </c>
      <c r="G36" s="96" t="s">
        <v>635</v>
      </c>
      <c r="H36" s="138">
        <v>20</v>
      </c>
      <c r="I36" s="139">
        <v>146</v>
      </c>
      <c r="J36" s="140">
        <v>1437055</v>
      </c>
      <c r="K36" s="141">
        <f t="shared" si="3"/>
        <v>9842.8424657534251</v>
      </c>
      <c r="L36" s="142">
        <v>7878</v>
      </c>
      <c r="M36" s="140">
        <v>1437055</v>
      </c>
      <c r="N36" s="141">
        <f t="shared" si="4"/>
        <v>182.41368367605992</v>
      </c>
      <c r="O36" s="269"/>
      <c r="P36" s="144"/>
      <c r="Q36" s="147"/>
      <c r="R36" s="271">
        <v>10000</v>
      </c>
      <c r="S36" s="156">
        <v>10000</v>
      </c>
      <c r="T36" s="159">
        <v>22600733</v>
      </c>
      <c r="U36" s="159">
        <v>18116040</v>
      </c>
      <c r="V36" s="167">
        <f t="shared" si="11"/>
        <v>4484693</v>
      </c>
      <c r="W36" s="148"/>
      <c r="X36" s="149"/>
      <c r="Y36" s="91"/>
      <c r="Z36" s="88"/>
      <c r="AA36" s="58"/>
      <c r="AC36" s="52"/>
      <c r="AD36" s="54"/>
    </row>
    <row r="37" spans="1:30" s="4" customFormat="1" ht="27" customHeight="1">
      <c r="A37" s="15"/>
      <c r="B37" s="166" t="s">
        <v>57</v>
      </c>
      <c r="C37" s="35">
        <v>33</v>
      </c>
      <c r="D37" s="34">
        <v>4</v>
      </c>
      <c r="E37" s="174" t="s">
        <v>171</v>
      </c>
      <c r="F37" s="104" t="s">
        <v>172</v>
      </c>
      <c r="G37" s="96" t="s">
        <v>682</v>
      </c>
      <c r="H37" s="138">
        <v>20</v>
      </c>
      <c r="I37" s="139">
        <v>224</v>
      </c>
      <c r="J37" s="140">
        <v>2269750</v>
      </c>
      <c r="K37" s="141">
        <f t="shared" si="3"/>
        <v>10132.8125</v>
      </c>
      <c r="L37" s="142">
        <v>9111.5</v>
      </c>
      <c r="M37" s="140">
        <v>2269750</v>
      </c>
      <c r="N37" s="141">
        <f t="shared" si="4"/>
        <v>249.10826976897329</v>
      </c>
      <c r="O37" s="269"/>
      <c r="P37" s="144"/>
      <c r="Q37" s="145"/>
      <c r="R37" s="155">
        <v>8200</v>
      </c>
      <c r="S37" s="156">
        <v>8300</v>
      </c>
      <c r="T37" s="204">
        <v>2238875</v>
      </c>
      <c r="U37" s="159">
        <v>2291775</v>
      </c>
      <c r="V37" s="159">
        <f t="shared" si="11"/>
        <v>-52900</v>
      </c>
      <c r="W37" s="151" t="s">
        <v>60</v>
      </c>
      <c r="X37" s="44" t="s">
        <v>60</v>
      </c>
      <c r="Y37" s="91">
        <v>2.5999999999999999E-2</v>
      </c>
      <c r="Z37" s="88"/>
      <c r="AA37" s="58"/>
    </row>
    <row r="38" spans="1:30" s="4" customFormat="1" ht="27" customHeight="1">
      <c r="A38" s="15"/>
      <c r="B38" s="166" t="s">
        <v>57</v>
      </c>
      <c r="C38" s="35">
        <v>34</v>
      </c>
      <c r="D38" s="34">
        <v>4</v>
      </c>
      <c r="E38" s="174" t="s">
        <v>171</v>
      </c>
      <c r="F38" s="104" t="s">
        <v>172</v>
      </c>
      <c r="G38" s="96" t="s">
        <v>681</v>
      </c>
      <c r="H38" s="138">
        <v>20</v>
      </c>
      <c r="I38" s="139">
        <v>253</v>
      </c>
      <c r="J38" s="140">
        <v>2983225</v>
      </c>
      <c r="K38" s="141">
        <f t="shared" si="3"/>
        <v>11791.403162055336</v>
      </c>
      <c r="L38" s="142">
        <v>11165.5</v>
      </c>
      <c r="M38" s="140">
        <v>2983225</v>
      </c>
      <c r="N38" s="141">
        <f t="shared" si="4"/>
        <v>267.18239219022882</v>
      </c>
      <c r="O38" s="269"/>
      <c r="P38" s="144"/>
      <c r="Q38" s="145"/>
      <c r="R38" s="155">
        <v>10100</v>
      </c>
      <c r="S38" s="156">
        <v>10200</v>
      </c>
      <c r="T38" s="204">
        <v>3026894</v>
      </c>
      <c r="U38" s="159">
        <v>3025275</v>
      </c>
      <c r="V38" s="159">
        <f t="shared" si="11"/>
        <v>1619</v>
      </c>
      <c r="W38" s="151" t="s">
        <v>60</v>
      </c>
      <c r="X38" s="44"/>
      <c r="Y38" s="91"/>
      <c r="Z38" s="88"/>
      <c r="AA38" s="58"/>
    </row>
    <row r="39" spans="1:30" s="4" customFormat="1" ht="27" customHeight="1">
      <c r="A39" s="15"/>
      <c r="B39" s="166" t="s">
        <v>57</v>
      </c>
      <c r="C39" s="35">
        <v>35</v>
      </c>
      <c r="D39" s="34">
        <v>2</v>
      </c>
      <c r="E39" s="171" t="s">
        <v>218</v>
      </c>
      <c r="F39" s="105" t="s">
        <v>214</v>
      </c>
      <c r="G39" s="36" t="s">
        <v>715</v>
      </c>
      <c r="H39" s="138">
        <v>20</v>
      </c>
      <c r="I39" s="139">
        <v>194</v>
      </c>
      <c r="J39" s="140">
        <v>2251850</v>
      </c>
      <c r="K39" s="141">
        <f t="shared" si="3"/>
        <v>11607.474226804125</v>
      </c>
      <c r="L39" s="142">
        <v>20325</v>
      </c>
      <c r="M39" s="140">
        <v>2251850</v>
      </c>
      <c r="N39" s="141">
        <f t="shared" si="4"/>
        <v>110.79212792127922</v>
      </c>
      <c r="O39" s="269"/>
      <c r="P39" s="144"/>
      <c r="Q39" s="145"/>
      <c r="R39" s="155">
        <v>10600</v>
      </c>
      <c r="S39" s="156">
        <v>10700</v>
      </c>
      <c r="T39" s="204">
        <v>7423064</v>
      </c>
      <c r="U39" s="159">
        <v>5171214</v>
      </c>
      <c r="V39" s="159">
        <f t="shared" si="11"/>
        <v>2251850</v>
      </c>
      <c r="W39" s="151"/>
      <c r="X39" s="44"/>
      <c r="Y39" s="91"/>
      <c r="Z39" s="88"/>
      <c r="AA39" s="58"/>
    </row>
    <row r="40" spans="1:30" s="4" customFormat="1" ht="27" customHeight="1">
      <c r="A40" s="15"/>
      <c r="B40" s="166" t="s">
        <v>57</v>
      </c>
      <c r="C40" s="35">
        <v>36</v>
      </c>
      <c r="D40" s="34">
        <v>4</v>
      </c>
      <c r="E40" s="174" t="s">
        <v>171</v>
      </c>
      <c r="F40" s="104" t="s">
        <v>172</v>
      </c>
      <c r="G40" s="96" t="s">
        <v>683</v>
      </c>
      <c r="H40" s="138">
        <v>20</v>
      </c>
      <c r="I40" s="139">
        <v>362</v>
      </c>
      <c r="J40" s="140">
        <v>4265825</v>
      </c>
      <c r="K40" s="141">
        <f t="shared" si="3"/>
        <v>11784.046961325967</v>
      </c>
      <c r="L40" s="142">
        <v>16694</v>
      </c>
      <c r="M40" s="140">
        <v>4265825</v>
      </c>
      <c r="N40" s="141">
        <f t="shared" si="4"/>
        <v>255.53043009464477</v>
      </c>
      <c r="O40" s="269"/>
      <c r="P40" s="144"/>
      <c r="Q40" s="145"/>
      <c r="R40" s="303">
        <v>9100</v>
      </c>
      <c r="S40" s="304">
        <v>9200</v>
      </c>
      <c r="T40" s="204">
        <v>4272800</v>
      </c>
      <c r="U40" s="159">
        <v>4302425</v>
      </c>
      <c r="V40" s="159">
        <f t="shared" si="11"/>
        <v>-29625</v>
      </c>
      <c r="W40" s="151" t="s">
        <v>60</v>
      </c>
      <c r="X40" s="44"/>
      <c r="Y40" s="91"/>
      <c r="Z40" s="88"/>
      <c r="AA40" s="58"/>
    </row>
    <row r="41" spans="1:30" s="4" customFormat="1" ht="27" customHeight="1">
      <c r="A41" s="15"/>
      <c r="B41" s="166" t="s">
        <v>57</v>
      </c>
      <c r="C41" s="35">
        <v>37</v>
      </c>
      <c r="D41" s="34">
        <v>2</v>
      </c>
      <c r="E41" s="174" t="s">
        <v>84</v>
      </c>
      <c r="F41" s="104" t="s">
        <v>85</v>
      </c>
      <c r="G41" s="96" t="s">
        <v>639</v>
      </c>
      <c r="H41" s="138">
        <v>20</v>
      </c>
      <c r="I41" s="139">
        <v>217</v>
      </c>
      <c r="J41" s="140">
        <v>3165650</v>
      </c>
      <c r="K41" s="141">
        <f t="shared" si="3"/>
        <v>14588.248847926267</v>
      </c>
      <c r="L41" s="142">
        <v>23877</v>
      </c>
      <c r="M41" s="140">
        <v>3165650</v>
      </c>
      <c r="N41" s="141">
        <f t="shared" si="4"/>
        <v>132.5815638480546</v>
      </c>
      <c r="O41" s="269"/>
      <c r="P41" s="144"/>
      <c r="Q41" s="147"/>
      <c r="R41" s="271">
        <v>15126</v>
      </c>
      <c r="S41" s="156">
        <v>15428</v>
      </c>
      <c r="T41" s="159">
        <v>4967550</v>
      </c>
      <c r="U41" s="159">
        <v>4789517</v>
      </c>
      <c r="V41" s="167">
        <f t="shared" si="11"/>
        <v>178033</v>
      </c>
      <c r="W41" s="148" t="s">
        <v>60</v>
      </c>
      <c r="X41" s="149"/>
      <c r="Y41" s="91"/>
      <c r="Z41" s="88"/>
      <c r="AA41" s="58"/>
    </row>
    <row r="42" spans="1:30" s="4" customFormat="1" ht="27" customHeight="1">
      <c r="A42" s="15"/>
      <c r="B42" s="166" t="s">
        <v>57</v>
      </c>
      <c r="C42" s="35">
        <v>38</v>
      </c>
      <c r="D42" s="70">
        <v>4</v>
      </c>
      <c r="E42" s="178" t="s">
        <v>77</v>
      </c>
      <c r="F42" s="108" t="s">
        <v>145</v>
      </c>
      <c r="G42" s="129" t="s">
        <v>667</v>
      </c>
      <c r="H42" s="207">
        <v>3</v>
      </c>
      <c r="I42" s="305">
        <v>33</v>
      </c>
      <c r="J42" s="306">
        <v>193858</v>
      </c>
      <c r="K42" s="307">
        <f t="shared" si="3"/>
        <v>5874.484848484848</v>
      </c>
      <c r="L42" s="305">
        <v>809</v>
      </c>
      <c r="M42" s="306">
        <v>193858</v>
      </c>
      <c r="N42" s="307">
        <f t="shared" si="4"/>
        <v>239.62669962917181</v>
      </c>
      <c r="O42" s="308"/>
      <c r="P42" s="212"/>
      <c r="Q42" s="215"/>
      <c r="R42" s="309">
        <v>16000</v>
      </c>
      <c r="S42" s="310">
        <v>16000</v>
      </c>
      <c r="T42" s="216">
        <v>415027</v>
      </c>
      <c r="U42" s="216">
        <v>482049</v>
      </c>
      <c r="V42" s="217">
        <f t="shared" si="11"/>
        <v>-67022</v>
      </c>
      <c r="W42" s="218"/>
      <c r="X42" s="219"/>
      <c r="Y42" s="220"/>
      <c r="Z42" s="221"/>
      <c r="AA42" s="222"/>
    </row>
    <row r="43" spans="1:30" s="4" customFormat="1" ht="27" customHeight="1">
      <c r="A43" s="15"/>
      <c r="B43" s="94" t="s">
        <v>57</v>
      </c>
      <c r="C43" s="35">
        <v>39</v>
      </c>
      <c r="D43" s="94">
        <v>4</v>
      </c>
      <c r="E43" s="179" t="s">
        <v>852</v>
      </c>
      <c r="F43" s="104" t="s">
        <v>851</v>
      </c>
      <c r="G43" s="95" t="s">
        <v>850</v>
      </c>
      <c r="H43" s="138">
        <v>15</v>
      </c>
      <c r="I43" s="165"/>
      <c r="J43" s="162"/>
      <c r="K43" s="163">
        <f t="shared" ref="K43" si="12">IF(AND(I43&gt;0,J43&gt;0),J43/I43,0)</f>
        <v>0</v>
      </c>
      <c r="L43" s="161"/>
      <c r="M43" s="162"/>
      <c r="N43" s="163">
        <f t="shared" ref="N43" si="13">IF(AND(L43&gt;0,M43&gt;0),M43/L43,0)</f>
        <v>0</v>
      </c>
      <c r="O43" s="143"/>
      <c r="P43" s="144"/>
      <c r="Q43" s="223" t="s">
        <v>503</v>
      </c>
      <c r="R43" s="287"/>
      <c r="S43" s="288"/>
      <c r="T43" s="159"/>
      <c r="U43" s="159"/>
      <c r="V43" s="167">
        <f t="shared" ref="V43" si="14">T43-U43</f>
        <v>0</v>
      </c>
      <c r="W43" s="148"/>
      <c r="X43" s="149"/>
      <c r="Y43" s="91"/>
      <c r="Z43" s="88"/>
      <c r="AA43" s="92"/>
    </row>
    <row r="44" spans="1:30" s="4" customFormat="1" ht="27" customHeight="1">
      <c r="A44" s="15"/>
      <c r="B44" s="166" t="s">
        <v>57</v>
      </c>
      <c r="C44" s="35">
        <v>40</v>
      </c>
      <c r="D44" s="94">
        <v>4</v>
      </c>
      <c r="E44" s="171" t="s">
        <v>468</v>
      </c>
      <c r="F44" s="104" t="s">
        <v>466</v>
      </c>
      <c r="G44" s="95" t="s">
        <v>592</v>
      </c>
      <c r="H44" s="138">
        <v>10</v>
      </c>
      <c r="I44" s="139">
        <f>7+8+8+8+9+9+9+8+8+7+6+7</f>
        <v>94</v>
      </c>
      <c r="J44" s="140">
        <f>13750+129500+136750+154500+150000+151500+157500+129500+13900+123750+110000+130600</f>
        <v>1401250</v>
      </c>
      <c r="K44" s="141">
        <f t="shared" si="3"/>
        <v>14906.91489361702</v>
      </c>
      <c r="L44" s="142">
        <f>491+499+418+452+571+558+581+501+463+464+425+501</f>
        <v>5924</v>
      </c>
      <c r="M44" s="140">
        <f>13750+129500+136750+154500+150000+151500+157500+129500+13900+123750+110000+130600</f>
        <v>1401250</v>
      </c>
      <c r="N44" s="141">
        <f t="shared" si="4"/>
        <v>236.53781228899393</v>
      </c>
      <c r="O44" s="269"/>
      <c r="P44" s="144"/>
      <c r="Q44" s="147"/>
      <c r="R44" s="271">
        <v>30000</v>
      </c>
      <c r="S44" s="156">
        <v>30000</v>
      </c>
      <c r="T44" s="159">
        <v>372937</v>
      </c>
      <c r="U44" s="159">
        <v>18000</v>
      </c>
      <c r="V44" s="167">
        <f t="shared" si="11"/>
        <v>354937</v>
      </c>
      <c r="W44" s="148"/>
      <c r="X44" s="149"/>
      <c r="Y44" s="91"/>
      <c r="Z44" s="88"/>
      <c r="AA44" s="58"/>
      <c r="AC44" s="45"/>
    </row>
    <row r="45" spans="1:30" s="4" customFormat="1" ht="27" customHeight="1">
      <c r="A45" s="15"/>
      <c r="B45" s="166" t="s">
        <v>57</v>
      </c>
      <c r="C45" s="35">
        <v>41</v>
      </c>
      <c r="D45" s="94">
        <v>4</v>
      </c>
      <c r="E45" s="195" t="s">
        <v>469</v>
      </c>
      <c r="F45" s="104" t="s">
        <v>470</v>
      </c>
      <c r="G45" s="95" t="s">
        <v>589</v>
      </c>
      <c r="H45" s="138">
        <v>10</v>
      </c>
      <c r="I45" s="139">
        <v>84</v>
      </c>
      <c r="J45" s="140">
        <v>714800</v>
      </c>
      <c r="K45" s="141">
        <f t="shared" si="3"/>
        <v>8509.5238095238092</v>
      </c>
      <c r="L45" s="142">
        <v>1828</v>
      </c>
      <c r="M45" s="140">
        <v>714800</v>
      </c>
      <c r="N45" s="141">
        <f t="shared" si="4"/>
        <v>391.02844638949671</v>
      </c>
      <c r="O45" s="269"/>
      <c r="P45" s="144"/>
      <c r="Q45" s="147"/>
      <c r="R45" s="271">
        <v>12000</v>
      </c>
      <c r="S45" s="271">
        <v>12000</v>
      </c>
      <c r="T45" s="159">
        <v>10469925</v>
      </c>
      <c r="U45" s="159">
        <v>16293091</v>
      </c>
      <c r="V45" s="167">
        <f t="shared" si="11"/>
        <v>-5823166</v>
      </c>
      <c r="W45" s="148"/>
      <c r="X45" s="149"/>
      <c r="Y45" s="91"/>
      <c r="Z45" s="88"/>
      <c r="AA45" s="58"/>
      <c r="AC45" s="45"/>
    </row>
    <row r="46" spans="1:30" s="4" customFormat="1" ht="27" customHeight="1">
      <c r="A46" s="15"/>
      <c r="B46" s="166" t="s">
        <v>57</v>
      </c>
      <c r="C46" s="35">
        <v>42</v>
      </c>
      <c r="D46" s="34">
        <v>5</v>
      </c>
      <c r="E46" s="171" t="s">
        <v>66</v>
      </c>
      <c r="F46" s="104" t="s">
        <v>65</v>
      </c>
      <c r="G46" s="96" t="s">
        <v>632</v>
      </c>
      <c r="H46" s="138">
        <v>20</v>
      </c>
      <c r="I46" s="139">
        <v>101</v>
      </c>
      <c r="J46" s="140">
        <v>1748200</v>
      </c>
      <c r="K46" s="141">
        <f t="shared" si="3"/>
        <v>17308.910891089108</v>
      </c>
      <c r="L46" s="142">
        <v>5220</v>
      </c>
      <c r="M46" s="140">
        <f>J46</f>
        <v>1748200</v>
      </c>
      <c r="N46" s="141">
        <f t="shared" si="4"/>
        <v>334.90421455938696</v>
      </c>
      <c r="O46" s="269"/>
      <c r="P46" s="144"/>
      <c r="Q46" s="147"/>
      <c r="R46" s="271">
        <v>20119</v>
      </c>
      <c r="S46" s="156">
        <v>20300</v>
      </c>
      <c r="T46" s="159">
        <v>13736623</v>
      </c>
      <c r="U46" s="159">
        <f>18880268-M46</f>
        <v>17132068</v>
      </c>
      <c r="V46" s="167">
        <f t="shared" si="11"/>
        <v>-3395445</v>
      </c>
      <c r="W46" s="148"/>
      <c r="X46" s="149"/>
      <c r="Y46" s="91"/>
      <c r="Z46" s="88"/>
      <c r="AA46" s="58"/>
      <c r="AC46" s="52"/>
      <c r="AD46" s="53"/>
    </row>
    <row r="47" spans="1:30" s="4" customFormat="1" ht="27" customHeight="1">
      <c r="A47" s="15"/>
      <c r="B47" s="166" t="s">
        <v>57</v>
      </c>
      <c r="C47" s="35">
        <v>43</v>
      </c>
      <c r="D47" s="94">
        <v>4</v>
      </c>
      <c r="E47" s="115" t="s">
        <v>824</v>
      </c>
      <c r="F47" s="136" t="s">
        <v>823</v>
      </c>
      <c r="G47" s="102" t="s">
        <v>822</v>
      </c>
      <c r="H47" s="138">
        <v>20</v>
      </c>
      <c r="I47" s="139"/>
      <c r="J47" s="140"/>
      <c r="K47" s="141">
        <f t="shared" ref="K47" si="15">IF(AND(I47&gt;0,J47&gt;0),J47/I47,0)</f>
        <v>0</v>
      </c>
      <c r="L47" s="142"/>
      <c r="M47" s="140"/>
      <c r="N47" s="141">
        <f t="shared" ref="N47" si="16">IF(AND(L47&gt;0,M47&gt;0),M47/L47,0)</f>
        <v>0</v>
      </c>
      <c r="O47" s="269"/>
      <c r="P47" s="144"/>
      <c r="Q47" s="223" t="s">
        <v>510</v>
      </c>
      <c r="R47" s="155"/>
      <c r="S47" s="156"/>
      <c r="T47" s="204"/>
      <c r="U47" s="159"/>
      <c r="V47" s="159">
        <f t="shared" ref="V47" si="17">T47-U47</f>
        <v>0</v>
      </c>
      <c r="W47" s="151"/>
      <c r="X47" s="44"/>
      <c r="Y47" s="91"/>
      <c r="Z47" s="88"/>
      <c r="AA47" s="58"/>
      <c r="AC47" s="45"/>
    </row>
    <row r="48" spans="1:30" s="4" customFormat="1" ht="27" customHeight="1">
      <c r="A48" s="15"/>
      <c r="B48" s="166" t="s">
        <v>57</v>
      </c>
      <c r="C48" s="35">
        <v>44</v>
      </c>
      <c r="D48" s="94">
        <v>4</v>
      </c>
      <c r="E48" s="115" t="s">
        <v>505</v>
      </c>
      <c r="F48" s="194" t="s">
        <v>513</v>
      </c>
      <c r="G48" s="95" t="s">
        <v>805</v>
      </c>
      <c r="H48" s="138">
        <v>20</v>
      </c>
      <c r="I48" s="139">
        <v>154</v>
      </c>
      <c r="J48" s="140">
        <v>874877</v>
      </c>
      <c r="K48" s="141">
        <f t="shared" si="3"/>
        <v>5681.0194805194806</v>
      </c>
      <c r="L48" s="142">
        <v>7392</v>
      </c>
      <c r="M48" s="140">
        <v>874877</v>
      </c>
      <c r="N48" s="141">
        <f t="shared" si="4"/>
        <v>118.35457251082251</v>
      </c>
      <c r="O48" s="269"/>
      <c r="P48" s="144"/>
      <c r="Q48" s="147"/>
      <c r="R48" s="271">
        <v>5600</v>
      </c>
      <c r="S48" s="156">
        <v>5700</v>
      </c>
      <c r="T48" s="159"/>
      <c r="U48" s="159"/>
      <c r="V48" s="167">
        <f t="shared" si="11"/>
        <v>0</v>
      </c>
      <c r="W48" s="148"/>
      <c r="X48" s="149"/>
      <c r="Y48" s="91"/>
      <c r="Z48" s="88"/>
      <c r="AA48" s="58"/>
      <c r="AC48" s="45"/>
    </row>
    <row r="49" spans="1:30" s="4" customFormat="1" ht="27" customHeight="1">
      <c r="A49" s="15"/>
      <c r="B49" s="166" t="s">
        <v>57</v>
      </c>
      <c r="C49" s="35">
        <v>45</v>
      </c>
      <c r="D49" s="81">
        <v>2</v>
      </c>
      <c r="E49" s="181" t="s">
        <v>259</v>
      </c>
      <c r="F49" s="104" t="s">
        <v>258</v>
      </c>
      <c r="G49" s="96" t="s">
        <v>740</v>
      </c>
      <c r="H49" s="138">
        <v>10</v>
      </c>
      <c r="I49" s="139">
        <v>50</v>
      </c>
      <c r="J49" s="140">
        <v>348692</v>
      </c>
      <c r="K49" s="141">
        <f t="shared" si="3"/>
        <v>6973.84</v>
      </c>
      <c r="L49" s="142">
        <v>1971</v>
      </c>
      <c r="M49" s="140">
        <v>348692</v>
      </c>
      <c r="N49" s="141">
        <f t="shared" si="4"/>
        <v>176.91121258244547</v>
      </c>
      <c r="O49" s="150" t="s">
        <v>125</v>
      </c>
      <c r="P49" s="144"/>
      <c r="Q49" s="147"/>
      <c r="R49" s="271">
        <v>7000</v>
      </c>
      <c r="S49" s="156">
        <v>8000</v>
      </c>
      <c r="T49" s="159">
        <v>684839</v>
      </c>
      <c r="U49" s="159">
        <v>684839</v>
      </c>
      <c r="V49" s="167">
        <f t="shared" si="11"/>
        <v>0</v>
      </c>
      <c r="W49" s="148"/>
      <c r="X49" s="149"/>
      <c r="Y49" s="91">
        <v>0</v>
      </c>
      <c r="Z49" s="88"/>
      <c r="AA49" s="58">
        <v>0</v>
      </c>
    </row>
    <row r="50" spans="1:30" s="4" customFormat="1" ht="27" customHeight="1">
      <c r="A50" s="15"/>
      <c r="B50" s="166" t="s">
        <v>57</v>
      </c>
      <c r="C50" s="35">
        <v>46</v>
      </c>
      <c r="D50" s="94">
        <v>4</v>
      </c>
      <c r="E50" s="115" t="s">
        <v>821</v>
      </c>
      <c r="F50" s="136" t="s">
        <v>820</v>
      </c>
      <c r="G50" s="102" t="s">
        <v>819</v>
      </c>
      <c r="H50" s="138">
        <v>20</v>
      </c>
      <c r="I50" s="139"/>
      <c r="J50" s="140"/>
      <c r="K50" s="141">
        <f>IF(AND(I50&gt;0,J50&gt;0),J50/I50,0)</f>
        <v>0</v>
      </c>
      <c r="L50" s="142"/>
      <c r="M50" s="140"/>
      <c r="N50" s="141">
        <f>IF(AND(L50&gt;0,M50&gt;0),M50/L50,0)</f>
        <v>0</v>
      </c>
      <c r="O50" s="269"/>
      <c r="P50" s="144"/>
      <c r="Q50" s="223" t="s">
        <v>510</v>
      </c>
      <c r="R50" s="155"/>
      <c r="S50" s="156"/>
      <c r="T50" s="204"/>
      <c r="U50" s="159"/>
      <c r="V50" s="159">
        <f>T50-U50</f>
        <v>0</v>
      </c>
      <c r="W50" s="151"/>
      <c r="X50" s="44"/>
      <c r="Y50" s="91"/>
      <c r="Z50" s="88"/>
      <c r="AA50" s="58"/>
      <c r="AC50" s="45"/>
    </row>
    <row r="51" spans="1:30" s="4" customFormat="1" ht="27" customHeight="1">
      <c r="A51" s="15"/>
      <c r="B51" s="166" t="s">
        <v>57</v>
      </c>
      <c r="C51" s="35">
        <v>47</v>
      </c>
      <c r="D51" s="94">
        <v>4</v>
      </c>
      <c r="E51" s="171" t="s">
        <v>489</v>
      </c>
      <c r="F51" s="104" t="s">
        <v>488</v>
      </c>
      <c r="G51" s="198" t="s">
        <v>799</v>
      </c>
      <c r="H51" s="138">
        <v>20</v>
      </c>
      <c r="I51" s="139">
        <v>0</v>
      </c>
      <c r="J51" s="140">
        <v>0</v>
      </c>
      <c r="K51" s="141">
        <f t="shared" si="3"/>
        <v>0</v>
      </c>
      <c r="L51" s="142">
        <v>0</v>
      </c>
      <c r="M51" s="140">
        <v>0</v>
      </c>
      <c r="N51" s="141">
        <f t="shared" si="4"/>
        <v>0</v>
      </c>
      <c r="O51" s="150" t="s">
        <v>160</v>
      </c>
      <c r="P51" s="144"/>
      <c r="Q51" s="145"/>
      <c r="R51" s="155" t="s">
        <v>486</v>
      </c>
      <c r="S51" s="156" t="s">
        <v>486</v>
      </c>
      <c r="T51" s="204">
        <v>0</v>
      </c>
      <c r="U51" s="159">
        <v>0</v>
      </c>
      <c r="V51" s="159">
        <f t="shared" si="11"/>
        <v>0</v>
      </c>
      <c r="W51" s="151"/>
      <c r="X51" s="44"/>
      <c r="Y51" s="91"/>
      <c r="Z51" s="88"/>
      <c r="AA51" s="58"/>
      <c r="AC51" s="45"/>
    </row>
    <row r="52" spans="1:30" s="4" customFormat="1" ht="27" customHeight="1">
      <c r="A52" s="15"/>
      <c r="B52" s="166" t="s">
        <v>57</v>
      </c>
      <c r="C52" s="35">
        <v>48</v>
      </c>
      <c r="D52" s="34">
        <v>2</v>
      </c>
      <c r="E52" s="171" t="s">
        <v>79</v>
      </c>
      <c r="F52" s="104" t="s">
        <v>416</v>
      </c>
      <c r="G52" s="96" t="s">
        <v>637</v>
      </c>
      <c r="H52" s="138">
        <v>15</v>
      </c>
      <c r="I52" s="139">
        <v>151</v>
      </c>
      <c r="J52" s="140">
        <v>944250</v>
      </c>
      <c r="K52" s="141">
        <f t="shared" si="3"/>
        <v>6253.3112582781459</v>
      </c>
      <c r="L52" s="142">
        <v>14690</v>
      </c>
      <c r="M52" s="140">
        <v>944250</v>
      </c>
      <c r="N52" s="141">
        <f t="shared" si="4"/>
        <v>64.278420694349904</v>
      </c>
      <c r="O52" s="269"/>
      <c r="P52" s="144"/>
      <c r="Q52" s="147"/>
      <c r="R52" s="271" t="s">
        <v>59</v>
      </c>
      <c r="S52" s="156" t="s">
        <v>59</v>
      </c>
      <c r="T52" s="159">
        <v>2176117</v>
      </c>
      <c r="U52" s="159">
        <v>1231867</v>
      </c>
      <c r="V52" s="167">
        <f t="shared" si="11"/>
        <v>944250</v>
      </c>
      <c r="W52" s="148" t="s">
        <v>60</v>
      </c>
      <c r="X52" s="149"/>
      <c r="Y52" s="91">
        <v>0.19</v>
      </c>
      <c r="Z52" s="88"/>
      <c r="AA52" s="58"/>
      <c r="AC52" s="52"/>
      <c r="AD52" s="54"/>
    </row>
    <row r="53" spans="1:30" s="4" customFormat="1" ht="27" customHeight="1">
      <c r="A53" s="15"/>
      <c r="B53" s="166" t="s">
        <v>57</v>
      </c>
      <c r="C53" s="35">
        <v>49</v>
      </c>
      <c r="D53" s="34">
        <v>2</v>
      </c>
      <c r="E53" s="173" t="s">
        <v>144</v>
      </c>
      <c r="F53" s="104" t="s">
        <v>336</v>
      </c>
      <c r="G53" s="96" t="s">
        <v>666</v>
      </c>
      <c r="H53" s="138">
        <v>20</v>
      </c>
      <c r="I53" s="139">
        <v>203</v>
      </c>
      <c r="J53" s="140">
        <v>1263186</v>
      </c>
      <c r="K53" s="141">
        <f t="shared" si="3"/>
        <v>6222.5911330049257</v>
      </c>
      <c r="L53" s="142">
        <v>8015</v>
      </c>
      <c r="M53" s="140">
        <v>1263186</v>
      </c>
      <c r="N53" s="141">
        <f t="shared" si="4"/>
        <v>157.60274485339988</v>
      </c>
      <c r="O53" s="269"/>
      <c r="P53" s="144"/>
      <c r="Q53" s="147"/>
      <c r="R53" s="271" t="s">
        <v>143</v>
      </c>
      <c r="S53" s="156" t="s">
        <v>143</v>
      </c>
      <c r="T53" s="159">
        <v>1506058</v>
      </c>
      <c r="U53" s="159">
        <v>218538</v>
      </c>
      <c r="V53" s="167">
        <f t="shared" si="11"/>
        <v>1287520</v>
      </c>
      <c r="W53" s="148"/>
      <c r="X53" s="149"/>
      <c r="Y53" s="91"/>
      <c r="Z53" s="88"/>
      <c r="AA53" s="58"/>
    </row>
    <row r="54" spans="1:30" s="4" customFormat="1" ht="27" customHeight="1">
      <c r="A54" s="15"/>
      <c r="B54" s="166" t="s">
        <v>57</v>
      </c>
      <c r="C54" s="35">
        <v>50</v>
      </c>
      <c r="D54" s="34">
        <v>5</v>
      </c>
      <c r="E54" s="180" t="s">
        <v>167</v>
      </c>
      <c r="F54" s="104" t="s">
        <v>166</v>
      </c>
      <c r="G54" s="96" t="s">
        <v>678</v>
      </c>
      <c r="H54" s="302">
        <v>20</v>
      </c>
      <c r="I54" s="165">
        <v>136</v>
      </c>
      <c r="J54" s="140">
        <v>1512200</v>
      </c>
      <c r="K54" s="141">
        <f t="shared" si="3"/>
        <v>11119.117647058823</v>
      </c>
      <c r="L54" s="142">
        <v>136</v>
      </c>
      <c r="M54" s="140">
        <v>1512200</v>
      </c>
      <c r="N54" s="141">
        <f t="shared" si="4"/>
        <v>11119.117647058823</v>
      </c>
      <c r="O54" s="269"/>
      <c r="P54" s="144"/>
      <c r="Q54" s="147"/>
      <c r="R54" s="271">
        <v>27000</v>
      </c>
      <c r="S54" s="156">
        <v>27000</v>
      </c>
      <c r="T54" s="159">
        <v>11955696</v>
      </c>
      <c r="U54" s="159">
        <v>12768992</v>
      </c>
      <c r="V54" s="167">
        <f t="shared" si="11"/>
        <v>-813296</v>
      </c>
      <c r="W54" s="148"/>
      <c r="X54" s="149"/>
      <c r="Y54" s="91"/>
      <c r="Z54" s="88"/>
      <c r="AA54" s="58"/>
    </row>
    <row r="55" spans="1:30" s="4" customFormat="1" ht="27" customHeight="1">
      <c r="A55" s="15"/>
      <c r="B55" s="166" t="s">
        <v>57</v>
      </c>
      <c r="C55" s="35">
        <v>51</v>
      </c>
      <c r="D55" s="34">
        <v>2</v>
      </c>
      <c r="E55" s="171" t="s">
        <v>148</v>
      </c>
      <c r="F55" s="104" t="s">
        <v>147</v>
      </c>
      <c r="G55" s="96" t="s">
        <v>670</v>
      </c>
      <c r="H55" s="138">
        <v>10</v>
      </c>
      <c r="I55" s="139">
        <v>111</v>
      </c>
      <c r="J55" s="140">
        <v>2429154</v>
      </c>
      <c r="K55" s="276">
        <f t="shared" ref="K55" si="18">IF(AND(I55&gt;0,J55&gt;0),J55/I55,0)</f>
        <v>21884.27027027027</v>
      </c>
      <c r="L55" s="142">
        <v>6511.5</v>
      </c>
      <c r="M55" s="140">
        <v>2429154</v>
      </c>
      <c r="N55" s="276">
        <f t="shared" si="4"/>
        <v>373.0559778852799</v>
      </c>
      <c r="O55" s="269"/>
      <c r="P55" s="144"/>
      <c r="Q55" s="147"/>
      <c r="R55" s="271">
        <v>22400</v>
      </c>
      <c r="S55" s="156">
        <v>22645</v>
      </c>
      <c r="T55" s="159">
        <v>7026107</v>
      </c>
      <c r="U55" s="159">
        <v>7021420</v>
      </c>
      <c r="V55" s="167">
        <f t="shared" si="11"/>
        <v>4687</v>
      </c>
      <c r="W55" s="148"/>
      <c r="X55" s="149"/>
      <c r="Y55" s="91"/>
      <c r="Z55" s="88"/>
      <c r="AA55" s="58"/>
    </row>
    <row r="56" spans="1:30" s="4" customFormat="1" ht="27" customHeight="1">
      <c r="A56" s="15"/>
      <c r="B56" s="166" t="s">
        <v>57</v>
      </c>
      <c r="C56" s="35">
        <v>52</v>
      </c>
      <c r="D56" s="81">
        <v>2</v>
      </c>
      <c r="E56" s="173" t="s">
        <v>120</v>
      </c>
      <c r="F56" s="104" t="s">
        <v>242</v>
      </c>
      <c r="G56" s="96" t="s">
        <v>731</v>
      </c>
      <c r="H56" s="138">
        <v>30</v>
      </c>
      <c r="I56" s="139">
        <v>415</v>
      </c>
      <c r="J56" s="140">
        <v>3915321</v>
      </c>
      <c r="K56" s="141">
        <f>IF(AND(I56&gt;0,J56&gt;0),J56/I56,0)</f>
        <v>9434.5084337349399</v>
      </c>
      <c r="L56" s="142">
        <v>6066</v>
      </c>
      <c r="M56" s="140">
        <v>3915321</v>
      </c>
      <c r="N56" s="141">
        <f t="shared" si="4"/>
        <v>645.45351137487637</v>
      </c>
      <c r="O56" s="269"/>
      <c r="P56" s="144"/>
      <c r="Q56" s="147"/>
      <c r="R56" s="271">
        <v>18000</v>
      </c>
      <c r="S56" s="156">
        <v>18000</v>
      </c>
      <c r="T56" s="159">
        <v>6927988</v>
      </c>
      <c r="U56" s="159">
        <v>4275437</v>
      </c>
      <c r="V56" s="167">
        <f t="shared" si="11"/>
        <v>2652551</v>
      </c>
      <c r="W56" s="148"/>
      <c r="X56" s="149" t="s">
        <v>60</v>
      </c>
      <c r="Y56" s="91">
        <v>7.0000000000000007E-2</v>
      </c>
      <c r="Z56" s="88"/>
      <c r="AA56" s="58"/>
    </row>
    <row r="57" spans="1:30" s="4" customFormat="1" ht="27" customHeight="1">
      <c r="A57" s="15"/>
      <c r="B57" s="166" t="s">
        <v>57</v>
      </c>
      <c r="C57" s="35">
        <v>53</v>
      </c>
      <c r="D57" s="34">
        <v>2</v>
      </c>
      <c r="E57" s="179" t="s">
        <v>180</v>
      </c>
      <c r="F57" s="104" t="s">
        <v>426</v>
      </c>
      <c r="G57" s="96" t="s">
        <v>692</v>
      </c>
      <c r="H57" s="138">
        <v>20</v>
      </c>
      <c r="I57" s="139">
        <v>245</v>
      </c>
      <c r="J57" s="140">
        <v>2784032</v>
      </c>
      <c r="K57" s="141">
        <f>IF(AND(I57&gt;0,J57&gt;0),J57/I57,0)</f>
        <v>11363.395918367347</v>
      </c>
      <c r="L57" s="142">
        <v>26356</v>
      </c>
      <c r="M57" s="140">
        <v>2784032</v>
      </c>
      <c r="N57" s="141">
        <f t="shared" si="4"/>
        <v>105.63181059341326</v>
      </c>
      <c r="O57" s="269"/>
      <c r="P57" s="144"/>
      <c r="Q57" s="147"/>
      <c r="R57" s="271">
        <v>11000</v>
      </c>
      <c r="S57" s="156">
        <v>12500</v>
      </c>
      <c r="T57" s="159">
        <v>6333649</v>
      </c>
      <c r="U57" s="159">
        <v>8344123</v>
      </c>
      <c r="V57" s="167">
        <f t="shared" si="11"/>
        <v>-2010474</v>
      </c>
      <c r="W57" s="148" t="s">
        <v>60</v>
      </c>
      <c r="X57" s="149" t="s">
        <v>60</v>
      </c>
      <c r="Y57" s="91">
        <v>5.0000000000000001E-4</v>
      </c>
      <c r="Z57" s="88"/>
      <c r="AA57" s="58"/>
    </row>
    <row r="58" spans="1:30" s="4" customFormat="1" ht="27" customHeight="1">
      <c r="A58" s="15"/>
      <c r="B58" s="166" t="s">
        <v>57</v>
      </c>
      <c r="C58" s="35">
        <v>54</v>
      </c>
      <c r="D58" s="34">
        <v>2</v>
      </c>
      <c r="E58" s="171" t="s">
        <v>212</v>
      </c>
      <c r="F58" s="105" t="s">
        <v>213</v>
      </c>
      <c r="G58" s="41" t="s">
        <v>714</v>
      </c>
      <c r="H58" s="138">
        <v>10</v>
      </c>
      <c r="I58" s="139">
        <v>120</v>
      </c>
      <c r="J58" s="140">
        <v>1929300</v>
      </c>
      <c r="K58" s="141">
        <f>IF(AND(I58&gt;0,J58&gt;0),J58/I58,0)</f>
        <v>16077.5</v>
      </c>
      <c r="L58" s="142">
        <v>11043</v>
      </c>
      <c r="M58" s="140">
        <v>1929300</v>
      </c>
      <c r="N58" s="141">
        <f t="shared" si="4"/>
        <v>174.70795979353437</v>
      </c>
      <c r="O58" s="269"/>
      <c r="P58" s="144"/>
      <c r="Q58" s="145"/>
      <c r="R58" s="311">
        <v>12092</v>
      </c>
      <c r="S58" s="312">
        <v>12240</v>
      </c>
      <c r="T58" s="313">
        <v>2235029</v>
      </c>
      <c r="U58" s="314">
        <v>305729</v>
      </c>
      <c r="V58" s="159">
        <f t="shared" si="11"/>
        <v>1929300</v>
      </c>
      <c r="W58" s="151"/>
      <c r="X58" s="44" t="s">
        <v>60</v>
      </c>
      <c r="Y58" s="91">
        <v>0.23</v>
      </c>
      <c r="Z58" s="88"/>
      <c r="AA58" s="58"/>
    </row>
    <row r="59" spans="1:30" s="4" customFormat="1" ht="27" customHeight="1">
      <c r="A59" s="15"/>
      <c r="B59" s="166" t="s">
        <v>57</v>
      </c>
      <c r="C59" s="35">
        <v>55</v>
      </c>
      <c r="D59" s="87">
        <v>5</v>
      </c>
      <c r="E59" s="179" t="s">
        <v>308</v>
      </c>
      <c r="F59" s="104" t="s">
        <v>442</v>
      </c>
      <c r="G59" s="96" t="s">
        <v>757</v>
      </c>
      <c r="H59" s="138">
        <v>20</v>
      </c>
      <c r="I59" s="139">
        <v>140</v>
      </c>
      <c r="J59" s="140">
        <v>1881420</v>
      </c>
      <c r="K59" s="141">
        <f t="shared" ref="K59" si="19">IF(AND(I59&gt;0,J59&gt;0),J59/I59,0)</f>
        <v>13438.714285714286</v>
      </c>
      <c r="L59" s="142">
        <v>11158.5</v>
      </c>
      <c r="M59" s="140">
        <v>1881420</v>
      </c>
      <c r="N59" s="141">
        <f t="shared" ref="N59" si="20">IF(AND(L59&gt;0,M59&gt;0),M59/L59,0)</f>
        <v>168.60868396289823</v>
      </c>
      <c r="O59" s="269"/>
      <c r="P59" s="144"/>
      <c r="Q59" s="147"/>
      <c r="R59" s="271">
        <v>10100</v>
      </c>
      <c r="S59" s="156">
        <v>13500</v>
      </c>
      <c r="T59" s="159">
        <v>3584126</v>
      </c>
      <c r="U59" s="159">
        <v>2270453</v>
      </c>
      <c r="V59" s="167">
        <f t="shared" si="11"/>
        <v>1313673</v>
      </c>
      <c r="W59" s="148"/>
      <c r="X59" s="149"/>
      <c r="Y59" s="91"/>
      <c r="Z59" s="88"/>
      <c r="AA59" s="58"/>
    </row>
    <row r="60" spans="1:30" s="4" customFormat="1" ht="27" customHeight="1">
      <c r="A60" s="15"/>
      <c r="B60" s="166" t="s">
        <v>57</v>
      </c>
      <c r="C60" s="35">
        <v>56</v>
      </c>
      <c r="D60" s="34">
        <v>2</v>
      </c>
      <c r="E60" s="171" t="s">
        <v>135</v>
      </c>
      <c r="F60" s="104" t="s">
        <v>423</v>
      </c>
      <c r="G60" s="96" t="s">
        <v>662</v>
      </c>
      <c r="H60" s="138">
        <v>20</v>
      </c>
      <c r="I60" s="139">
        <v>235</v>
      </c>
      <c r="J60" s="140">
        <v>1895380</v>
      </c>
      <c r="K60" s="141">
        <f t="shared" ref="K60:K81" si="21">IF(AND(I60&gt;0,J60&gt;0),J60/I60,0)</f>
        <v>8065.4468085106382</v>
      </c>
      <c r="L60" s="142">
        <v>4364</v>
      </c>
      <c r="M60" s="140">
        <v>1895380</v>
      </c>
      <c r="N60" s="141">
        <f t="shared" ref="N60:N82" si="22">IF(AND(L60&gt;0,M60&gt;0),M60/L60,0)</f>
        <v>434.3217231897342</v>
      </c>
      <c r="O60" s="269"/>
      <c r="P60" s="144"/>
      <c r="Q60" s="147"/>
      <c r="R60" s="271">
        <v>6500</v>
      </c>
      <c r="S60" s="156">
        <v>7000</v>
      </c>
      <c r="T60" s="159">
        <v>2703256</v>
      </c>
      <c r="U60" s="159">
        <v>803526</v>
      </c>
      <c r="V60" s="167">
        <f t="shared" si="11"/>
        <v>1899730</v>
      </c>
      <c r="W60" s="148"/>
      <c r="X60" s="149"/>
      <c r="Y60" s="91"/>
      <c r="Z60" s="88"/>
      <c r="AA60" s="58"/>
    </row>
    <row r="61" spans="1:30" s="4" customFormat="1" ht="27" customHeight="1">
      <c r="A61" s="15"/>
      <c r="B61" s="166" t="s">
        <v>57</v>
      </c>
      <c r="C61" s="35">
        <v>57</v>
      </c>
      <c r="D61" s="34">
        <v>2</v>
      </c>
      <c r="E61" s="174" t="s">
        <v>86</v>
      </c>
      <c r="F61" s="104" t="s">
        <v>87</v>
      </c>
      <c r="G61" s="96" t="s">
        <v>640</v>
      </c>
      <c r="H61" s="138">
        <v>30</v>
      </c>
      <c r="I61" s="139">
        <v>417</v>
      </c>
      <c r="J61" s="140">
        <v>4101800</v>
      </c>
      <c r="K61" s="141">
        <f t="shared" si="21"/>
        <v>9836.4508393285378</v>
      </c>
      <c r="L61" s="142">
        <v>40140</v>
      </c>
      <c r="M61" s="140">
        <v>4101800</v>
      </c>
      <c r="N61" s="141">
        <f t="shared" si="22"/>
        <v>102.18734429496762</v>
      </c>
      <c r="O61" s="269"/>
      <c r="P61" s="144"/>
      <c r="Q61" s="147"/>
      <c r="R61" s="271">
        <v>8865</v>
      </c>
      <c r="S61" s="156">
        <v>9065</v>
      </c>
      <c r="T61" s="159">
        <v>7872299</v>
      </c>
      <c r="U61" s="159">
        <v>8288291</v>
      </c>
      <c r="V61" s="167">
        <f t="shared" si="11"/>
        <v>-415992</v>
      </c>
      <c r="W61" s="148" t="s">
        <v>60</v>
      </c>
      <c r="X61" s="149" t="s">
        <v>60</v>
      </c>
      <c r="Y61" s="91">
        <v>3.7999999999999999E-2</v>
      </c>
      <c r="Z61" s="88"/>
      <c r="AA61" s="58"/>
    </row>
    <row r="62" spans="1:30" s="4" customFormat="1" ht="27" customHeight="1">
      <c r="A62" s="15"/>
      <c r="B62" s="166" t="s">
        <v>57</v>
      </c>
      <c r="C62" s="35">
        <v>58</v>
      </c>
      <c r="D62" s="34">
        <v>2</v>
      </c>
      <c r="E62" s="172" t="s">
        <v>279</v>
      </c>
      <c r="F62" s="104" t="s">
        <v>138</v>
      </c>
      <c r="G62" s="96" t="s">
        <v>664</v>
      </c>
      <c r="H62" s="138">
        <v>22</v>
      </c>
      <c r="I62" s="139">
        <v>324</v>
      </c>
      <c r="J62" s="140">
        <v>3801527</v>
      </c>
      <c r="K62" s="141">
        <f t="shared" si="21"/>
        <v>11733.108024691359</v>
      </c>
      <c r="L62" s="142">
        <v>15395.58</v>
      </c>
      <c r="M62" s="140">
        <v>3824921</v>
      </c>
      <c r="N62" s="141">
        <f t="shared" si="22"/>
        <v>248.44279981657073</v>
      </c>
      <c r="O62" s="269"/>
      <c r="P62" s="144"/>
      <c r="Q62" s="147"/>
      <c r="R62" s="271">
        <v>10512</v>
      </c>
      <c r="S62" s="156">
        <v>11051</v>
      </c>
      <c r="T62" s="159">
        <v>9783498</v>
      </c>
      <c r="U62" s="159">
        <v>4753598</v>
      </c>
      <c r="V62" s="167">
        <f t="shared" si="11"/>
        <v>5029900</v>
      </c>
      <c r="W62" s="148"/>
      <c r="X62" s="149"/>
      <c r="Y62" s="91"/>
      <c r="Z62" s="88"/>
      <c r="AA62" s="58"/>
    </row>
    <row r="63" spans="1:30" s="4" customFormat="1" ht="27" customHeight="1">
      <c r="A63" s="15"/>
      <c r="B63" s="166" t="s">
        <v>57</v>
      </c>
      <c r="C63" s="35">
        <v>59</v>
      </c>
      <c r="D63" s="34">
        <v>2</v>
      </c>
      <c r="E63" s="171" t="s">
        <v>277</v>
      </c>
      <c r="F63" s="105" t="s">
        <v>178</v>
      </c>
      <c r="G63" s="96" t="s">
        <v>690</v>
      </c>
      <c r="H63" s="138">
        <v>10</v>
      </c>
      <c r="I63" s="139">
        <v>136</v>
      </c>
      <c r="J63" s="140">
        <v>703260</v>
      </c>
      <c r="K63" s="141">
        <f t="shared" si="21"/>
        <v>5171.0294117647063</v>
      </c>
      <c r="L63" s="142">
        <v>15057</v>
      </c>
      <c r="M63" s="140">
        <v>703260</v>
      </c>
      <c r="N63" s="141">
        <f t="shared" si="22"/>
        <v>46.706515242080094</v>
      </c>
      <c r="O63" s="269"/>
      <c r="P63" s="144"/>
      <c r="Q63" s="145"/>
      <c r="R63" s="155">
        <v>5000</v>
      </c>
      <c r="S63" s="156">
        <v>5500</v>
      </c>
      <c r="T63" s="204">
        <v>1241698</v>
      </c>
      <c r="U63" s="159">
        <v>886445</v>
      </c>
      <c r="V63" s="159">
        <f t="shared" si="11"/>
        <v>355253</v>
      </c>
      <c r="W63" s="151"/>
      <c r="X63" s="44"/>
      <c r="Y63" s="91"/>
      <c r="Z63" s="88"/>
      <c r="AA63" s="58"/>
    </row>
    <row r="64" spans="1:30" s="4" customFormat="1" ht="27" customHeight="1">
      <c r="A64" s="15"/>
      <c r="B64" s="166" t="s">
        <v>57</v>
      </c>
      <c r="C64" s="35">
        <v>60</v>
      </c>
      <c r="D64" s="94">
        <v>2</v>
      </c>
      <c r="E64" s="172" t="s">
        <v>379</v>
      </c>
      <c r="F64" s="104" t="s">
        <v>404</v>
      </c>
      <c r="G64" s="96" t="s">
        <v>577</v>
      </c>
      <c r="H64" s="138">
        <v>20</v>
      </c>
      <c r="I64" s="139">
        <v>132</v>
      </c>
      <c r="J64" s="140">
        <v>814187</v>
      </c>
      <c r="K64" s="141">
        <f t="shared" si="21"/>
        <v>6168.083333333333</v>
      </c>
      <c r="L64" s="142">
        <v>11799</v>
      </c>
      <c r="M64" s="140">
        <v>814187</v>
      </c>
      <c r="N64" s="141">
        <f t="shared" si="22"/>
        <v>69.00474616492923</v>
      </c>
      <c r="O64" s="269"/>
      <c r="P64" s="144"/>
      <c r="Q64" s="147"/>
      <c r="R64" s="271">
        <v>15000</v>
      </c>
      <c r="S64" s="156">
        <v>142</v>
      </c>
      <c r="T64" s="159">
        <v>64518</v>
      </c>
      <c r="U64" s="159">
        <v>8655</v>
      </c>
      <c r="V64" s="167">
        <f t="shared" si="11"/>
        <v>55863</v>
      </c>
      <c r="W64" s="148"/>
      <c r="X64" s="149"/>
      <c r="Y64" s="91"/>
      <c r="Z64" s="88"/>
      <c r="AA64" s="58"/>
      <c r="AC64" s="45"/>
    </row>
    <row r="65" spans="1:29" s="4" customFormat="1" ht="27" customHeight="1">
      <c r="A65" s="15"/>
      <c r="B65" s="166" t="s">
        <v>57</v>
      </c>
      <c r="C65" s="35">
        <v>61</v>
      </c>
      <c r="D65" s="34">
        <v>4</v>
      </c>
      <c r="E65" s="174" t="s">
        <v>171</v>
      </c>
      <c r="F65" s="104" t="s">
        <v>172</v>
      </c>
      <c r="G65" s="96" t="s">
        <v>541</v>
      </c>
      <c r="H65" s="138">
        <v>20</v>
      </c>
      <c r="I65" s="139">
        <v>342</v>
      </c>
      <c r="J65" s="140">
        <v>4737500</v>
      </c>
      <c r="K65" s="141">
        <f t="shared" si="21"/>
        <v>13852.33918128655</v>
      </c>
      <c r="L65" s="142">
        <v>18950</v>
      </c>
      <c r="M65" s="140">
        <v>4737500</v>
      </c>
      <c r="N65" s="141">
        <f t="shared" si="22"/>
        <v>250</v>
      </c>
      <c r="O65" s="269"/>
      <c r="P65" s="144"/>
      <c r="Q65" s="145"/>
      <c r="R65" s="155">
        <v>8510</v>
      </c>
      <c r="S65" s="156">
        <v>11000</v>
      </c>
      <c r="T65" s="204">
        <v>4676600</v>
      </c>
      <c r="U65" s="159">
        <v>4812625</v>
      </c>
      <c r="V65" s="159">
        <f t="shared" si="11"/>
        <v>-136025</v>
      </c>
      <c r="W65" s="151" t="s">
        <v>60</v>
      </c>
      <c r="X65" s="44"/>
      <c r="Y65" s="91"/>
      <c r="Z65" s="88"/>
      <c r="AA65" s="58"/>
    </row>
    <row r="66" spans="1:29" s="4" customFormat="1" ht="27" customHeight="1">
      <c r="A66" s="15"/>
      <c r="B66" s="166" t="s">
        <v>57</v>
      </c>
      <c r="C66" s="35">
        <v>62</v>
      </c>
      <c r="D66" s="87">
        <v>4</v>
      </c>
      <c r="E66" s="171" t="s">
        <v>342</v>
      </c>
      <c r="F66" s="104" t="s">
        <v>310</v>
      </c>
      <c r="G66" s="96" t="s">
        <v>566</v>
      </c>
      <c r="H66" s="138">
        <v>10</v>
      </c>
      <c r="I66" s="139">
        <v>201</v>
      </c>
      <c r="J66" s="140">
        <v>155900</v>
      </c>
      <c r="K66" s="141">
        <f t="shared" si="21"/>
        <v>775.62189054726366</v>
      </c>
      <c r="L66" s="142">
        <v>779</v>
      </c>
      <c r="M66" s="140">
        <v>155900</v>
      </c>
      <c r="N66" s="141">
        <f t="shared" si="22"/>
        <v>200.12836970474967</v>
      </c>
      <c r="O66" s="269"/>
      <c r="P66" s="144"/>
      <c r="Q66" s="147"/>
      <c r="R66" s="271" t="s">
        <v>143</v>
      </c>
      <c r="S66" s="156" t="s">
        <v>143</v>
      </c>
      <c r="T66" s="159">
        <v>138412</v>
      </c>
      <c r="U66" s="159">
        <v>0</v>
      </c>
      <c r="V66" s="167">
        <f t="shared" si="11"/>
        <v>138412</v>
      </c>
      <c r="W66" s="148"/>
      <c r="X66" s="149"/>
      <c r="Y66" s="91"/>
      <c r="Z66" s="88"/>
      <c r="AA66" s="58"/>
    </row>
    <row r="67" spans="1:29" s="4" customFormat="1" ht="27" customHeight="1">
      <c r="A67" s="15"/>
      <c r="B67" s="166" t="s">
        <v>57</v>
      </c>
      <c r="C67" s="35">
        <v>63</v>
      </c>
      <c r="D67" s="34">
        <v>2</v>
      </c>
      <c r="E67" s="171" t="s">
        <v>148</v>
      </c>
      <c r="F67" s="104" t="s">
        <v>149</v>
      </c>
      <c r="G67" s="96" t="s">
        <v>669</v>
      </c>
      <c r="H67" s="138">
        <v>20</v>
      </c>
      <c r="I67" s="139">
        <v>334</v>
      </c>
      <c r="J67" s="140">
        <v>3346555</v>
      </c>
      <c r="K67" s="141">
        <f t="shared" si="21"/>
        <v>10019.625748502995</v>
      </c>
      <c r="L67" s="142">
        <v>15547.75</v>
      </c>
      <c r="M67" s="140">
        <v>3346555</v>
      </c>
      <c r="N67" s="141">
        <f t="shared" si="22"/>
        <v>215.24368477754015</v>
      </c>
      <c r="O67" s="269"/>
      <c r="P67" s="144"/>
      <c r="Q67" s="147"/>
      <c r="R67" s="271">
        <v>10257</v>
      </c>
      <c r="S67" s="156">
        <v>10305</v>
      </c>
      <c r="T67" s="159">
        <v>4090688</v>
      </c>
      <c r="U67" s="159">
        <v>4089435</v>
      </c>
      <c r="V67" s="167">
        <f t="shared" si="11"/>
        <v>1253</v>
      </c>
      <c r="W67" s="148"/>
      <c r="X67" s="149"/>
      <c r="Y67" s="91"/>
      <c r="Z67" s="88"/>
      <c r="AA67" s="58"/>
    </row>
    <row r="68" spans="1:29" s="4" customFormat="1" ht="27" customHeight="1">
      <c r="A68" s="15"/>
      <c r="B68" s="166" t="s">
        <v>57</v>
      </c>
      <c r="C68" s="35">
        <v>64</v>
      </c>
      <c r="D68" s="34">
        <v>4</v>
      </c>
      <c r="E68" s="171" t="s">
        <v>96</v>
      </c>
      <c r="F68" s="104" t="s">
        <v>95</v>
      </c>
      <c r="G68" s="51" t="s">
        <v>520</v>
      </c>
      <c r="H68" s="138">
        <v>10</v>
      </c>
      <c r="I68" s="139">
        <v>11</v>
      </c>
      <c r="J68" s="140">
        <v>135850</v>
      </c>
      <c r="K68" s="141">
        <f t="shared" si="21"/>
        <v>12350</v>
      </c>
      <c r="L68" s="142">
        <v>742.3</v>
      </c>
      <c r="M68" s="140">
        <v>135850</v>
      </c>
      <c r="N68" s="141">
        <f t="shared" si="22"/>
        <v>183.0122591943958</v>
      </c>
      <c r="O68" s="269"/>
      <c r="P68" s="144"/>
      <c r="Q68" s="147"/>
      <c r="R68" s="271">
        <v>215</v>
      </c>
      <c r="S68" s="156">
        <v>215</v>
      </c>
      <c r="T68" s="159">
        <v>213845</v>
      </c>
      <c r="U68" s="159">
        <v>78417</v>
      </c>
      <c r="V68" s="167">
        <f t="shared" si="11"/>
        <v>135428</v>
      </c>
      <c r="W68" s="148"/>
      <c r="X68" s="149" t="s">
        <v>60</v>
      </c>
      <c r="Y68" s="91">
        <v>0.998</v>
      </c>
      <c r="Z68" s="88"/>
      <c r="AA68" s="58"/>
    </row>
    <row r="69" spans="1:29" s="4" customFormat="1" ht="27" customHeight="1">
      <c r="A69" s="15"/>
      <c r="B69" s="166" t="s">
        <v>57</v>
      </c>
      <c r="C69" s="35">
        <v>65</v>
      </c>
      <c r="D69" s="94">
        <v>4</v>
      </c>
      <c r="E69" s="171" t="s">
        <v>402</v>
      </c>
      <c r="F69" s="104" t="s">
        <v>365</v>
      </c>
      <c r="G69" s="96" t="s">
        <v>768</v>
      </c>
      <c r="H69" s="138">
        <v>10</v>
      </c>
      <c r="I69" s="139">
        <v>112</v>
      </c>
      <c r="J69" s="140">
        <v>1561345</v>
      </c>
      <c r="K69" s="141">
        <f t="shared" si="21"/>
        <v>13940.580357142857</v>
      </c>
      <c r="L69" s="142">
        <v>112</v>
      </c>
      <c r="M69" s="140">
        <v>1561345</v>
      </c>
      <c r="N69" s="141">
        <f t="shared" si="22"/>
        <v>13940.580357142857</v>
      </c>
      <c r="O69" s="269"/>
      <c r="P69" s="144"/>
      <c r="Q69" s="147"/>
      <c r="R69" s="271">
        <v>13500</v>
      </c>
      <c r="S69" s="156">
        <v>13600</v>
      </c>
      <c r="T69" s="159"/>
      <c r="U69" s="159"/>
      <c r="V69" s="167">
        <f t="shared" si="11"/>
        <v>0</v>
      </c>
      <c r="W69" s="148"/>
      <c r="X69" s="149"/>
      <c r="Y69" s="91"/>
      <c r="Z69" s="88"/>
      <c r="AA69" s="58"/>
    </row>
    <row r="70" spans="1:29" s="4" customFormat="1" ht="27" customHeight="1">
      <c r="A70" s="15"/>
      <c r="B70" s="166" t="s">
        <v>57</v>
      </c>
      <c r="C70" s="35">
        <v>66</v>
      </c>
      <c r="D70" s="94">
        <v>5</v>
      </c>
      <c r="E70" s="171" t="s">
        <v>497</v>
      </c>
      <c r="F70" s="104" t="s">
        <v>496</v>
      </c>
      <c r="G70" s="95" t="s">
        <v>794</v>
      </c>
      <c r="H70" s="138">
        <v>10</v>
      </c>
      <c r="I70" s="139">
        <v>55</v>
      </c>
      <c r="J70" s="140">
        <v>46200</v>
      </c>
      <c r="K70" s="141">
        <f t="shared" si="21"/>
        <v>840</v>
      </c>
      <c r="L70" s="142">
        <v>55</v>
      </c>
      <c r="M70" s="140">
        <v>462000</v>
      </c>
      <c r="N70" s="141">
        <f t="shared" si="22"/>
        <v>8400</v>
      </c>
      <c r="O70" s="269"/>
      <c r="P70" s="144"/>
      <c r="Q70" s="147"/>
      <c r="R70" s="271">
        <v>10000</v>
      </c>
      <c r="S70" s="156">
        <v>10100</v>
      </c>
      <c r="T70" s="159"/>
      <c r="U70" s="159"/>
      <c r="V70" s="167">
        <f t="shared" si="11"/>
        <v>0</v>
      </c>
      <c r="W70" s="148"/>
      <c r="X70" s="149"/>
      <c r="Y70" s="91"/>
      <c r="Z70" s="88"/>
      <c r="AA70" s="58"/>
      <c r="AC70" s="45"/>
    </row>
    <row r="71" spans="1:29" s="4" customFormat="1" ht="27" customHeight="1">
      <c r="A71" s="15"/>
      <c r="B71" s="166" t="s">
        <v>57</v>
      </c>
      <c r="C71" s="35">
        <v>67</v>
      </c>
      <c r="D71" s="94">
        <v>5</v>
      </c>
      <c r="E71" s="172" t="s">
        <v>392</v>
      </c>
      <c r="F71" s="106" t="s">
        <v>447</v>
      </c>
      <c r="G71" s="96" t="s">
        <v>581</v>
      </c>
      <c r="H71" s="138">
        <v>10</v>
      </c>
      <c r="I71" s="139">
        <v>172</v>
      </c>
      <c r="J71" s="140">
        <v>1575057</v>
      </c>
      <c r="K71" s="141">
        <f t="shared" si="21"/>
        <v>9157.3081395348836</v>
      </c>
      <c r="L71" s="142">
        <v>9913</v>
      </c>
      <c r="M71" s="140">
        <v>1575057</v>
      </c>
      <c r="N71" s="141">
        <f t="shared" si="22"/>
        <v>158.88802582467466</v>
      </c>
      <c r="O71" s="269"/>
      <c r="P71" s="144"/>
      <c r="Q71" s="147"/>
      <c r="R71" s="271">
        <v>10000</v>
      </c>
      <c r="S71" s="156">
        <v>11000</v>
      </c>
      <c r="T71" s="159">
        <v>17922950</v>
      </c>
      <c r="U71" s="159">
        <v>23110331</v>
      </c>
      <c r="V71" s="167">
        <f t="shared" si="11"/>
        <v>-5187381</v>
      </c>
      <c r="W71" s="148"/>
      <c r="X71" s="238" t="s">
        <v>160</v>
      </c>
      <c r="Y71" s="91">
        <v>9.5000000000000005E-5</v>
      </c>
      <c r="Z71" s="88"/>
      <c r="AA71" s="58"/>
      <c r="AC71" s="45"/>
    </row>
    <row r="72" spans="1:29" s="4" customFormat="1" ht="27" customHeight="1">
      <c r="A72" s="15"/>
      <c r="B72" s="166" t="s">
        <v>57</v>
      </c>
      <c r="C72" s="35">
        <v>68</v>
      </c>
      <c r="D72" s="94">
        <v>4</v>
      </c>
      <c r="E72" s="115" t="s">
        <v>601</v>
      </c>
      <c r="F72" s="136" t="s">
        <v>808</v>
      </c>
      <c r="G72" s="102" t="s">
        <v>809</v>
      </c>
      <c r="H72" s="138">
        <v>10</v>
      </c>
      <c r="I72" s="139"/>
      <c r="J72" s="140"/>
      <c r="K72" s="141">
        <f>IF(AND(I72&gt;0,J72&gt;0),J72/I72,0)</f>
        <v>0</v>
      </c>
      <c r="L72" s="142"/>
      <c r="M72" s="140"/>
      <c r="N72" s="141">
        <f>IF(AND(L72&gt;0,M72&gt;0),M72/L72,0)</f>
        <v>0</v>
      </c>
      <c r="O72" s="269"/>
      <c r="P72" s="144"/>
      <c r="Q72" s="223" t="s">
        <v>510</v>
      </c>
      <c r="R72" s="155"/>
      <c r="S72" s="156"/>
      <c r="T72" s="204"/>
      <c r="U72" s="159"/>
      <c r="V72" s="159">
        <f>T72-U72</f>
        <v>0</v>
      </c>
      <c r="W72" s="151"/>
      <c r="X72" s="44"/>
      <c r="Y72" s="91"/>
      <c r="Z72" s="88"/>
      <c r="AA72" s="58"/>
      <c r="AC72" s="45"/>
    </row>
    <row r="73" spans="1:29" s="4" customFormat="1" ht="27" customHeight="1">
      <c r="A73" s="15"/>
      <c r="B73" s="166" t="s">
        <v>57</v>
      </c>
      <c r="C73" s="35">
        <v>69</v>
      </c>
      <c r="D73" s="94">
        <v>2</v>
      </c>
      <c r="E73" s="171" t="s">
        <v>371</v>
      </c>
      <c r="F73" s="104" t="s">
        <v>346</v>
      </c>
      <c r="G73" s="96" t="s">
        <v>771</v>
      </c>
      <c r="H73" s="138">
        <v>20</v>
      </c>
      <c r="I73" s="139">
        <v>250</v>
      </c>
      <c r="J73" s="140">
        <v>3151375</v>
      </c>
      <c r="K73" s="141">
        <f t="shared" si="21"/>
        <v>12605.5</v>
      </c>
      <c r="L73" s="142">
        <v>21362</v>
      </c>
      <c r="M73" s="140">
        <v>3151375</v>
      </c>
      <c r="N73" s="141">
        <f t="shared" si="22"/>
        <v>147.52246980619793</v>
      </c>
      <c r="O73" s="269"/>
      <c r="P73" s="144"/>
      <c r="Q73" s="147"/>
      <c r="R73" s="271">
        <v>12500</v>
      </c>
      <c r="S73" s="156">
        <v>12600</v>
      </c>
      <c r="T73" s="159">
        <v>7702570</v>
      </c>
      <c r="U73" s="159">
        <v>4246815</v>
      </c>
      <c r="V73" s="167">
        <f t="shared" si="11"/>
        <v>3455755</v>
      </c>
      <c r="W73" s="148" t="s">
        <v>60</v>
      </c>
      <c r="X73" s="149" t="s">
        <v>60</v>
      </c>
      <c r="Y73" s="91">
        <v>4.0000000000000001E-3</v>
      </c>
      <c r="Z73" s="88"/>
      <c r="AA73" s="58"/>
    </row>
    <row r="74" spans="1:29" s="4" customFormat="1" ht="27" customHeight="1">
      <c r="A74" s="15"/>
      <c r="B74" s="166" t="s">
        <v>57</v>
      </c>
      <c r="C74" s="35">
        <v>70</v>
      </c>
      <c r="D74" s="94">
        <v>2</v>
      </c>
      <c r="E74" s="174" t="s">
        <v>409</v>
      </c>
      <c r="F74" s="104" t="s">
        <v>449</v>
      </c>
      <c r="G74" s="51" t="s">
        <v>785</v>
      </c>
      <c r="H74" s="273">
        <v>29</v>
      </c>
      <c r="I74" s="274">
        <v>221</v>
      </c>
      <c r="J74" s="275">
        <v>7081320</v>
      </c>
      <c r="K74" s="276">
        <f t="shared" si="21"/>
        <v>32042.171945701357</v>
      </c>
      <c r="L74" s="277">
        <v>18126</v>
      </c>
      <c r="M74" s="275">
        <v>7081320</v>
      </c>
      <c r="N74" s="276">
        <f t="shared" si="22"/>
        <v>390.67196292618337</v>
      </c>
      <c r="O74" s="315"/>
      <c r="P74" s="279"/>
      <c r="Q74" s="316"/>
      <c r="R74" s="271" t="s">
        <v>463</v>
      </c>
      <c r="S74" s="156" t="s">
        <v>463</v>
      </c>
      <c r="T74" s="159">
        <v>7194591</v>
      </c>
      <c r="U74" s="159">
        <v>12881862</v>
      </c>
      <c r="V74" s="167">
        <f t="shared" si="11"/>
        <v>-5687271</v>
      </c>
      <c r="W74" s="148"/>
      <c r="X74" s="283"/>
      <c r="Y74" s="284"/>
      <c r="Z74" s="285"/>
      <c r="AA74" s="317"/>
      <c r="AC74" s="45"/>
    </row>
    <row r="75" spans="1:29" s="4" customFormat="1" ht="27" customHeight="1">
      <c r="A75" s="15"/>
      <c r="B75" s="166" t="s">
        <v>57</v>
      </c>
      <c r="C75" s="35">
        <v>71</v>
      </c>
      <c r="D75" s="69">
        <v>2</v>
      </c>
      <c r="E75" s="176" t="s">
        <v>359</v>
      </c>
      <c r="F75" s="42" t="s">
        <v>361</v>
      </c>
      <c r="G75" s="96" t="s">
        <v>765</v>
      </c>
      <c r="H75" s="138">
        <v>30</v>
      </c>
      <c r="I75" s="139">
        <v>426</v>
      </c>
      <c r="J75" s="140">
        <v>4078650</v>
      </c>
      <c r="K75" s="294">
        <f t="shared" si="21"/>
        <v>9574.2957746478878</v>
      </c>
      <c r="L75" s="139">
        <v>35149</v>
      </c>
      <c r="M75" s="140">
        <v>4078650</v>
      </c>
      <c r="N75" s="294">
        <f t="shared" si="22"/>
        <v>116.03886312555123</v>
      </c>
      <c r="O75" s="318"/>
      <c r="P75" s="35"/>
      <c r="Q75" s="319"/>
      <c r="R75" s="320">
        <v>10227</v>
      </c>
      <c r="S75" s="321">
        <v>10636</v>
      </c>
      <c r="T75" s="322">
        <v>14093619</v>
      </c>
      <c r="U75" s="322">
        <v>10014969</v>
      </c>
      <c r="V75" s="323">
        <f t="shared" si="11"/>
        <v>4078650</v>
      </c>
      <c r="W75" s="300"/>
      <c r="X75" s="324" t="s">
        <v>60</v>
      </c>
      <c r="Y75" s="325">
        <v>1.4999999999999999E-2</v>
      </c>
      <c r="Z75" s="301"/>
      <c r="AA75" s="301"/>
    </row>
    <row r="76" spans="1:29" s="4" customFormat="1" ht="27" customHeight="1">
      <c r="A76" s="15"/>
      <c r="B76" s="166" t="s">
        <v>57</v>
      </c>
      <c r="C76" s="35">
        <v>72</v>
      </c>
      <c r="D76" s="34">
        <v>5</v>
      </c>
      <c r="E76" s="171" t="s">
        <v>110</v>
      </c>
      <c r="F76" s="107" t="s">
        <v>109</v>
      </c>
      <c r="G76" s="96" t="s">
        <v>649</v>
      </c>
      <c r="H76" s="138">
        <v>40</v>
      </c>
      <c r="I76" s="139">
        <v>448</v>
      </c>
      <c r="J76" s="140">
        <v>4073300</v>
      </c>
      <c r="K76" s="141">
        <f t="shared" si="21"/>
        <v>9092.1875</v>
      </c>
      <c r="L76" s="142">
        <v>47705</v>
      </c>
      <c r="M76" s="140">
        <v>4073300</v>
      </c>
      <c r="N76" s="141">
        <f t="shared" si="22"/>
        <v>85.38517975055025</v>
      </c>
      <c r="O76" s="269"/>
      <c r="P76" s="144"/>
      <c r="Q76" s="147"/>
      <c r="R76" s="271">
        <v>7900</v>
      </c>
      <c r="S76" s="156">
        <v>8000</v>
      </c>
      <c r="T76" s="159">
        <v>5451667</v>
      </c>
      <c r="U76" s="159">
        <v>1378367</v>
      </c>
      <c r="V76" s="167">
        <f t="shared" si="11"/>
        <v>4073300</v>
      </c>
      <c r="W76" s="148"/>
      <c r="X76" s="149"/>
      <c r="Y76" s="91"/>
      <c r="Z76" s="88"/>
      <c r="AA76" s="58"/>
    </row>
    <row r="77" spans="1:29" s="4" customFormat="1" ht="27" customHeight="1">
      <c r="A77" s="15"/>
      <c r="B77" s="166" t="s">
        <v>57</v>
      </c>
      <c r="C77" s="35">
        <v>73</v>
      </c>
      <c r="D77" s="34">
        <v>5</v>
      </c>
      <c r="E77" s="171" t="s">
        <v>494</v>
      </c>
      <c r="F77" s="136" t="s">
        <v>495</v>
      </c>
      <c r="G77" s="198" t="s">
        <v>801</v>
      </c>
      <c r="H77" s="138">
        <v>25</v>
      </c>
      <c r="I77" s="139">
        <v>141</v>
      </c>
      <c r="J77" s="140">
        <v>1688650</v>
      </c>
      <c r="K77" s="141">
        <f t="shared" si="21"/>
        <v>11976.241134751774</v>
      </c>
      <c r="L77" s="142">
        <v>8771</v>
      </c>
      <c r="M77" s="140">
        <v>1688650</v>
      </c>
      <c r="N77" s="141">
        <f t="shared" si="22"/>
        <v>192.52650780982785</v>
      </c>
      <c r="O77" s="269"/>
      <c r="P77" s="144"/>
      <c r="Q77" s="145"/>
      <c r="R77" s="155">
        <v>9500</v>
      </c>
      <c r="S77" s="156">
        <v>9800</v>
      </c>
      <c r="T77" s="204">
        <v>14210678</v>
      </c>
      <c r="U77" s="159">
        <v>5451498</v>
      </c>
      <c r="V77" s="159">
        <f t="shared" si="11"/>
        <v>8759180</v>
      </c>
      <c r="W77" s="151"/>
      <c r="X77" s="44"/>
      <c r="Y77" s="91"/>
      <c r="Z77" s="88"/>
      <c r="AA77" s="58"/>
      <c r="AC77" s="45"/>
    </row>
    <row r="78" spans="1:29" s="4" customFormat="1" ht="27" customHeight="1">
      <c r="A78" s="15"/>
      <c r="B78" s="166" t="s">
        <v>57</v>
      </c>
      <c r="C78" s="35">
        <v>74</v>
      </c>
      <c r="D78" s="34">
        <v>5</v>
      </c>
      <c r="E78" s="175" t="s">
        <v>101</v>
      </c>
      <c r="F78" s="106" t="s">
        <v>412</v>
      </c>
      <c r="G78" s="51" t="s">
        <v>646</v>
      </c>
      <c r="H78" s="138">
        <v>20</v>
      </c>
      <c r="I78" s="139">
        <v>112</v>
      </c>
      <c r="J78" s="140">
        <v>1124400</v>
      </c>
      <c r="K78" s="141">
        <f t="shared" si="21"/>
        <v>10039.285714285714</v>
      </c>
      <c r="L78" s="142">
        <v>8284</v>
      </c>
      <c r="M78" s="140">
        <v>1124400</v>
      </c>
      <c r="N78" s="141">
        <f t="shared" si="22"/>
        <v>135.73153066151619</v>
      </c>
      <c r="O78" s="269"/>
      <c r="P78" s="144"/>
      <c r="Q78" s="147"/>
      <c r="R78" s="271">
        <v>9100</v>
      </c>
      <c r="S78" s="156">
        <v>9200</v>
      </c>
      <c r="T78" s="159">
        <v>1761036</v>
      </c>
      <c r="U78" s="159">
        <v>684012</v>
      </c>
      <c r="V78" s="167">
        <f t="shared" si="11"/>
        <v>1077024</v>
      </c>
      <c r="W78" s="148"/>
      <c r="X78" s="149"/>
      <c r="Y78" s="91"/>
      <c r="Z78" s="88"/>
      <c r="AA78" s="58"/>
    </row>
    <row r="79" spans="1:29" s="4" customFormat="1" ht="27" customHeight="1">
      <c r="A79" s="15"/>
      <c r="B79" s="166" t="s">
        <v>57</v>
      </c>
      <c r="C79" s="35">
        <v>75</v>
      </c>
      <c r="D79" s="81">
        <v>2</v>
      </c>
      <c r="E79" s="170" t="s">
        <v>292</v>
      </c>
      <c r="F79" s="104" t="s">
        <v>440</v>
      </c>
      <c r="G79" s="96" t="s">
        <v>748</v>
      </c>
      <c r="H79" s="138">
        <v>23</v>
      </c>
      <c r="I79" s="139">
        <v>297</v>
      </c>
      <c r="J79" s="140">
        <v>4645461</v>
      </c>
      <c r="K79" s="141">
        <f t="shared" si="21"/>
        <v>15641.282828282829</v>
      </c>
      <c r="L79" s="142">
        <v>26619</v>
      </c>
      <c r="M79" s="140">
        <v>4645461</v>
      </c>
      <c r="N79" s="141">
        <f t="shared" si="22"/>
        <v>174.51673616589653</v>
      </c>
      <c r="O79" s="269"/>
      <c r="P79" s="144"/>
      <c r="Q79" s="147"/>
      <c r="R79" s="271">
        <v>14286</v>
      </c>
      <c r="S79" s="156">
        <v>15714</v>
      </c>
      <c r="T79" s="159">
        <v>28846874</v>
      </c>
      <c r="U79" s="159">
        <v>39409088</v>
      </c>
      <c r="V79" s="240">
        <f t="shared" si="11"/>
        <v>-10562214</v>
      </c>
      <c r="W79" s="148"/>
      <c r="X79" s="149" t="s">
        <v>60</v>
      </c>
      <c r="Y79" s="91">
        <v>0.12</v>
      </c>
      <c r="Z79" s="88"/>
      <c r="AA79" s="58"/>
    </row>
    <row r="80" spans="1:29" s="4" customFormat="1" ht="27" customHeight="1">
      <c r="A80" s="15"/>
      <c r="B80" s="166" t="s">
        <v>57</v>
      </c>
      <c r="C80" s="35">
        <v>76</v>
      </c>
      <c r="D80" s="81">
        <v>2</v>
      </c>
      <c r="E80" s="170" t="s">
        <v>292</v>
      </c>
      <c r="F80" s="104" t="s">
        <v>441</v>
      </c>
      <c r="G80" s="96" t="s">
        <v>749</v>
      </c>
      <c r="H80" s="138">
        <v>44</v>
      </c>
      <c r="I80" s="139">
        <v>509</v>
      </c>
      <c r="J80" s="140">
        <v>8638540</v>
      </c>
      <c r="K80" s="141">
        <f t="shared" si="21"/>
        <v>16971.591355599216</v>
      </c>
      <c r="L80" s="142">
        <v>46122</v>
      </c>
      <c r="M80" s="140">
        <v>8638540</v>
      </c>
      <c r="N80" s="141">
        <f t="shared" si="22"/>
        <v>187.29760201205499</v>
      </c>
      <c r="O80" s="269"/>
      <c r="P80" s="144"/>
      <c r="Q80" s="147"/>
      <c r="R80" s="271">
        <v>16078</v>
      </c>
      <c r="S80" s="156">
        <v>16471</v>
      </c>
      <c r="T80" s="159">
        <v>18823192</v>
      </c>
      <c r="U80" s="159">
        <v>29797281</v>
      </c>
      <c r="V80" s="240">
        <f t="shared" ref="V80" si="23">T80-U80</f>
        <v>-10974089</v>
      </c>
      <c r="W80" s="148"/>
      <c r="X80" s="149" t="s">
        <v>60</v>
      </c>
      <c r="Y80" s="91">
        <v>0.15</v>
      </c>
      <c r="Z80" s="88"/>
      <c r="AA80" s="58"/>
    </row>
    <row r="81" spans="1:29" s="4" customFormat="1" ht="27" customHeight="1">
      <c r="A81" s="15"/>
      <c r="B81" s="166" t="s">
        <v>57</v>
      </c>
      <c r="C81" s="35">
        <v>77</v>
      </c>
      <c r="D81" s="87">
        <v>2</v>
      </c>
      <c r="E81" s="187" t="s">
        <v>298</v>
      </c>
      <c r="F81" s="104" t="s">
        <v>323</v>
      </c>
      <c r="G81" s="96" t="s">
        <v>751</v>
      </c>
      <c r="H81" s="138">
        <v>17</v>
      </c>
      <c r="I81" s="139">
        <v>175</v>
      </c>
      <c r="J81" s="140">
        <v>2671790</v>
      </c>
      <c r="K81" s="141">
        <f t="shared" si="21"/>
        <v>15267.371428571429</v>
      </c>
      <c r="L81" s="142">
        <v>11812</v>
      </c>
      <c r="M81" s="140">
        <v>2671790</v>
      </c>
      <c r="N81" s="141">
        <f t="shared" si="22"/>
        <v>226.19285472400949</v>
      </c>
      <c r="O81" s="269"/>
      <c r="P81" s="144"/>
      <c r="Q81" s="147"/>
      <c r="R81" s="271">
        <v>16515</v>
      </c>
      <c r="S81" s="156">
        <v>16793</v>
      </c>
      <c r="T81" s="159">
        <v>13473741</v>
      </c>
      <c r="U81" s="159">
        <v>11240988</v>
      </c>
      <c r="V81" s="167">
        <f t="shared" ref="V81:V91" si="24">T81-U81</f>
        <v>2232753</v>
      </c>
      <c r="W81" s="148"/>
      <c r="X81" s="149"/>
      <c r="Y81" s="91"/>
      <c r="Z81" s="88"/>
      <c r="AA81" s="58"/>
    </row>
    <row r="82" spans="1:29" s="4" customFormat="1" ht="27" customHeight="1">
      <c r="A82" s="15"/>
      <c r="B82" s="166" t="s">
        <v>57</v>
      </c>
      <c r="C82" s="35">
        <v>78</v>
      </c>
      <c r="D82" s="79">
        <v>4</v>
      </c>
      <c r="E82" s="171" t="s">
        <v>205</v>
      </c>
      <c r="F82" s="104" t="s">
        <v>204</v>
      </c>
      <c r="G82" s="96" t="s">
        <v>709</v>
      </c>
      <c r="H82" s="138">
        <v>30</v>
      </c>
      <c r="I82" s="139">
        <v>377</v>
      </c>
      <c r="J82" s="140">
        <v>5096300</v>
      </c>
      <c r="K82" s="141">
        <f t="shared" ref="K82" si="25">IF(AND(I82&gt;0,J82&gt;0),J82/I82,0)</f>
        <v>13518.037135278515</v>
      </c>
      <c r="L82" s="142">
        <v>27999</v>
      </c>
      <c r="M82" s="140">
        <v>5096300</v>
      </c>
      <c r="N82" s="141">
        <f t="shared" si="22"/>
        <v>182.01721490053217</v>
      </c>
      <c r="O82" s="269"/>
      <c r="P82" s="144"/>
      <c r="Q82" s="147"/>
      <c r="R82" s="271">
        <v>12500</v>
      </c>
      <c r="S82" s="156">
        <v>13500</v>
      </c>
      <c r="T82" s="159">
        <v>7677298</v>
      </c>
      <c r="U82" s="159">
        <v>5096300</v>
      </c>
      <c r="V82" s="167">
        <f t="shared" si="24"/>
        <v>2580998</v>
      </c>
      <c r="W82" s="148"/>
      <c r="X82" s="149"/>
      <c r="Y82" s="91"/>
      <c r="Z82" s="88"/>
      <c r="AA82" s="58"/>
    </row>
    <row r="83" spans="1:29" s="4" customFormat="1" ht="27" customHeight="1">
      <c r="A83" s="15"/>
      <c r="B83" s="166" t="s">
        <v>57</v>
      </c>
      <c r="C83" s="35">
        <v>79</v>
      </c>
      <c r="D83" s="80">
        <v>2</v>
      </c>
      <c r="E83" s="169" t="s">
        <v>273</v>
      </c>
      <c r="F83" s="104" t="s">
        <v>230</v>
      </c>
      <c r="G83" s="96" t="s">
        <v>725</v>
      </c>
      <c r="H83" s="138">
        <v>15</v>
      </c>
      <c r="I83" s="139">
        <v>151</v>
      </c>
      <c r="J83" s="140">
        <v>1730900</v>
      </c>
      <c r="K83" s="141">
        <f t="shared" ref="K83" si="26">IF(AND(I83&gt;0,J83&gt;0),J83/I83,0)</f>
        <v>11462.913907284768</v>
      </c>
      <c r="L83" s="142">
        <v>12485</v>
      </c>
      <c r="M83" s="140">
        <v>1730900</v>
      </c>
      <c r="N83" s="141">
        <f t="shared" ref="N83" si="27">IF(AND(L83&gt;0,M83&gt;0),M83/L83,0)</f>
        <v>138.6383660392471</v>
      </c>
      <c r="O83" s="269"/>
      <c r="P83" s="144"/>
      <c r="Q83" s="147"/>
      <c r="R83" s="271">
        <v>10600</v>
      </c>
      <c r="S83" s="156">
        <v>10700</v>
      </c>
      <c r="T83" s="159">
        <v>2417584</v>
      </c>
      <c r="U83" s="159">
        <v>2417623</v>
      </c>
      <c r="V83" s="167">
        <f t="shared" si="24"/>
        <v>-39</v>
      </c>
      <c r="W83" s="148"/>
      <c r="X83" s="149"/>
      <c r="Y83" s="91"/>
      <c r="Z83" s="88"/>
      <c r="AA83" s="58"/>
    </row>
    <row r="84" spans="1:29" s="4" customFormat="1" ht="27" customHeight="1">
      <c r="A84" s="15"/>
      <c r="B84" s="166" t="s">
        <v>57</v>
      </c>
      <c r="C84" s="35">
        <v>80</v>
      </c>
      <c r="D84" s="34">
        <v>5</v>
      </c>
      <c r="E84" s="171" t="s">
        <v>121</v>
      </c>
      <c r="F84" s="104" t="s">
        <v>337</v>
      </c>
      <c r="G84" s="96" t="s">
        <v>656</v>
      </c>
      <c r="H84" s="138">
        <v>20</v>
      </c>
      <c r="I84" s="139">
        <v>112</v>
      </c>
      <c r="J84" s="140">
        <v>1663082</v>
      </c>
      <c r="K84" s="141">
        <f t="shared" ref="K84:K89" si="28">IF(AND(I84&gt;0,J84&gt;0),J84/I84,0)</f>
        <v>14848.946428571429</v>
      </c>
      <c r="L84" s="142">
        <v>11096</v>
      </c>
      <c r="M84" s="140">
        <v>1663082</v>
      </c>
      <c r="N84" s="141">
        <f t="shared" ref="N84:N89" si="29">IF(AND(L84&gt;0,M84&gt;0),M84/L84,0)</f>
        <v>149.88121845710165</v>
      </c>
      <c r="O84" s="269"/>
      <c r="P84" s="144"/>
      <c r="Q84" s="147"/>
      <c r="R84" s="271">
        <v>13210</v>
      </c>
      <c r="S84" s="156">
        <v>13220</v>
      </c>
      <c r="T84" s="159">
        <v>1909146</v>
      </c>
      <c r="U84" s="159">
        <v>348000</v>
      </c>
      <c r="V84" s="167">
        <f t="shared" si="24"/>
        <v>1561146</v>
      </c>
      <c r="W84" s="148" t="s">
        <v>60</v>
      </c>
      <c r="X84" s="149"/>
      <c r="Y84" s="91"/>
      <c r="Z84" s="88"/>
      <c r="AA84" s="58"/>
    </row>
    <row r="85" spans="1:29" s="4" customFormat="1" ht="27" customHeight="1">
      <c r="A85" s="15"/>
      <c r="B85" s="166" t="s">
        <v>57</v>
      </c>
      <c r="C85" s="35">
        <v>81</v>
      </c>
      <c r="D85" s="34">
        <v>2</v>
      </c>
      <c r="E85" s="171" t="s">
        <v>283</v>
      </c>
      <c r="F85" s="104" t="s">
        <v>99</v>
      </c>
      <c r="G85" s="105" t="s">
        <v>645</v>
      </c>
      <c r="H85" s="138">
        <v>20</v>
      </c>
      <c r="I85" s="139">
        <v>190</v>
      </c>
      <c r="J85" s="140">
        <v>5762442</v>
      </c>
      <c r="K85" s="141">
        <f t="shared" si="28"/>
        <v>30328.642105263159</v>
      </c>
      <c r="L85" s="142">
        <v>15792</v>
      </c>
      <c r="M85" s="140">
        <v>5762442</v>
      </c>
      <c r="N85" s="141">
        <f t="shared" si="29"/>
        <v>364.89627659574467</v>
      </c>
      <c r="O85" s="269"/>
      <c r="P85" s="144"/>
      <c r="Q85" s="147"/>
      <c r="R85" s="271">
        <v>30100</v>
      </c>
      <c r="S85" s="156">
        <v>30150</v>
      </c>
      <c r="T85" s="159">
        <v>16681450</v>
      </c>
      <c r="U85" s="159">
        <v>10919008</v>
      </c>
      <c r="V85" s="167">
        <f t="shared" si="24"/>
        <v>5762442</v>
      </c>
      <c r="W85" s="148"/>
      <c r="X85" s="149"/>
      <c r="Y85" s="91"/>
      <c r="Z85" s="88"/>
      <c r="AA85" s="58"/>
    </row>
    <row r="86" spans="1:29" s="4" customFormat="1" ht="27" customHeight="1">
      <c r="A86" s="15"/>
      <c r="B86" s="166" t="s">
        <v>57</v>
      </c>
      <c r="C86" s="35">
        <v>82</v>
      </c>
      <c r="D86" s="34">
        <v>2</v>
      </c>
      <c r="E86" s="171" t="s">
        <v>128</v>
      </c>
      <c r="F86" s="104" t="s">
        <v>127</v>
      </c>
      <c r="G86" s="96" t="s">
        <v>659</v>
      </c>
      <c r="H86" s="138">
        <v>10</v>
      </c>
      <c r="I86" s="139">
        <v>132</v>
      </c>
      <c r="J86" s="140">
        <v>1728500</v>
      </c>
      <c r="K86" s="141">
        <f t="shared" si="28"/>
        <v>13094.69696969697</v>
      </c>
      <c r="L86" s="142">
        <v>14380</v>
      </c>
      <c r="M86" s="140">
        <v>1728500</v>
      </c>
      <c r="N86" s="141">
        <f t="shared" si="29"/>
        <v>120.20166898470097</v>
      </c>
      <c r="O86" s="269"/>
      <c r="P86" s="144"/>
      <c r="Q86" s="147"/>
      <c r="R86" s="271">
        <v>13162</v>
      </c>
      <c r="S86" s="156">
        <v>13275</v>
      </c>
      <c r="T86" s="159">
        <v>6424310</v>
      </c>
      <c r="U86" s="159">
        <v>7447264</v>
      </c>
      <c r="V86" s="167">
        <f t="shared" si="24"/>
        <v>-1022954</v>
      </c>
      <c r="W86" s="148"/>
      <c r="X86" s="149" t="s">
        <v>60</v>
      </c>
      <c r="Y86" s="91">
        <v>0.105</v>
      </c>
      <c r="Z86" s="88"/>
      <c r="AA86" s="58"/>
    </row>
    <row r="87" spans="1:29" s="4" customFormat="1" ht="27" customHeight="1">
      <c r="A87" s="15"/>
      <c r="B87" s="166" t="s">
        <v>57</v>
      </c>
      <c r="C87" s="35">
        <v>83</v>
      </c>
      <c r="D87" s="87">
        <v>5</v>
      </c>
      <c r="E87" s="171" t="s">
        <v>306</v>
      </c>
      <c r="F87" s="104" t="s">
        <v>304</v>
      </c>
      <c r="G87" s="96" t="s">
        <v>756</v>
      </c>
      <c r="H87" s="138">
        <v>10</v>
      </c>
      <c r="I87" s="139">
        <v>48</v>
      </c>
      <c r="J87" s="140">
        <v>182768</v>
      </c>
      <c r="K87" s="141">
        <f t="shared" si="28"/>
        <v>3807.6666666666665</v>
      </c>
      <c r="L87" s="142">
        <v>2282.5</v>
      </c>
      <c r="M87" s="140">
        <v>182768</v>
      </c>
      <c r="N87" s="141">
        <f t="shared" si="29"/>
        <v>80.073603504928812</v>
      </c>
      <c r="O87" s="150" t="s">
        <v>160</v>
      </c>
      <c r="P87" s="144"/>
      <c r="Q87" s="147"/>
      <c r="R87" s="271" t="s">
        <v>344</v>
      </c>
      <c r="S87" s="156" t="s">
        <v>344</v>
      </c>
      <c r="T87" s="159">
        <v>357536</v>
      </c>
      <c r="U87" s="159">
        <v>188277</v>
      </c>
      <c r="V87" s="167">
        <f t="shared" si="24"/>
        <v>169259</v>
      </c>
      <c r="W87" s="148"/>
      <c r="X87" s="149"/>
      <c r="Y87" s="91"/>
      <c r="Z87" s="88"/>
      <c r="AA87" s="58"/>
    </row>
    <row r="88" spans="1:29" s="4" customFormat="1" ht="27" customHeight="1">
      <c r="A88" s="15"/>
      <c r="B88" s="166" t="s">
        <v>57</v>
      </c>
      <c r="C88" s="35">
        <v>84</v>
      </c>
      <c r="D88" s="34">
        <v>2</v>
      </c>
      <c r="E88" s="171" t="s">
        <v>128</v>
      </c>
      <c r="F88" s="104" t="s">
        <v>129</v>
      </c>
      <c r="G88" s="96" t="s">
        <v>660</v>
      </c>
      <c r="H88" s="138">
        <v>10</v>
      </c>
      <c r="I88" s="139">
        <v>102</v>
      </c>
      <c r="J88" s="140">
        <v>1049820</v>
      </c>
      <c r="K88" s="141">
        <f t="shared" si="28"/>
        <v>10292.35294117647</v>
      </c>
      <c r="L88" s="142">
        <v>10620</v>
      </c>
      <c r="M88" s="140">
        <v>1049820</v>
      </c>
      <c r="N88" s="141">
        <f t="shared" si="29"/>
        <v>98.853107344632775</v>
      </c>
      <c r="O88" s="269"/>
      <c r="P88" s="144"/>
      <c r="Q88" s="147"/>
      <c r="R88" s="271">
        <v>11100</v>
      </c>
      <c r="S88" s="156">
        <v>11200</v>
      </c>
      <c r="T88" s="159">
        <v>11808626</v>
      </c>
      <c r="U88" s="159">
        <v>14072994</v>
      </c>
      <c r="V88" s="167">
        <f t="shared" si="24"/>
        <v>-2264368</v>
      </c>
      <c r="W88" s="148"/>
      <c r="X88" s="149" t="s">
        <v>60</v>
      </c>
      <c r="Y88" s="91">
        <v>0.01</v>
      </c>
      <c r="Z88" s="88"/>
      <c r="AA88" s="58"/>
    </row>
    <row r="89" spans="1:29" s="4" customFormat="1" ht="27" customHeight="1">
      <c r="A89" s="15"/>
      <c r="B89" s="166" t="s">
        <v>57</v>
      </c>
      <c r="C89" s="35">
        <v>85</v>
      </c>
      <c r="D89" s="34">
        <v>2</v>
      </c>
      <c r="E89" s="172" t="s">
        <v>276</v>
      </c>
      <c r="F89" s="104" t="s">
        <v>330</v>
      </c>
      <c r="G89" s="96" t="s">
        <v>691</v>
      </c>
      <c r="H89" s="138">
        <v>20</v>
      </c>
      <c r="I89" s="139">
        <v>174</v>
      </c>
      <c r="J89" s="140">
        <v>1815793</v>
      </c>
      <c r="K89" s="141">
        <f t="shared" si="28"/>
        <v>10435.591954022988</v>
      </c>
      <c r="L89" s="142">
        <v>870</v>
      </c>
      <c r="M89" s="140">
        <v>1815793</v>
      </c>
      <c r="N89" s="141">
        <f t="shared" si="29"/>
        <v>2087.1183908045978</v>
      </c>
      <c r="O89" s="269"/>
      <c r="P89" s="144"/>
      <c r="Q89" s="147"/>
      <c r="R89" s="271" t="s">
        <v>59</v>
      </c>
      <c r="S89" s="156" t="s">
        <v>59</v>
      </c>
      <c r="T89" s="159">
        <v>5843455</v>
      </c>
      <c r="U89" s="159">
        <v>3898490</v>
      </c>
      <c r="V89" s="167">
        <f t="shared" si="24"/>
        <v>1944965</v>
      </c>
      <c r="W89" s="148"/>
      <c r="X89" s="149"/>
      <c r="Y89" s="91"/>
      <c r="Z89" s="88"/>
      <c r="AA89" s="58"/>
    </row>
    <row r="90" spans="1:29" s="4" customFormat="1" ht="27" customHeight="1">
      <c r="A90" s="15"/>
      <c r="B90" s="166" t="s">
        <v>57</v>
      </c>
      <c r="C90" s="35">
        <v>86</v>
      </c>
      <c r="D90" s="34">
        <v>3</v>
      </c>
      <c r="E90" s="171" t="s">
        <v>152</v>
      </c>
      <c r="F90" s="104" t="s">
        <v>417</v>
      </c>
      <c r="G90" s="51" t="s">
        <v>672</v>
      </c>
      <c r="H90" s="138">
        <v>22</v>
      </c>
      <c r="I90" s="139">
        <v>307</v>
      </c>
      <c r="J90" s="140">
        <v>7485022</v>
      </c>
      <c r="K90" s="141">
        <f t="shared" ref="K90" si="30">IF(AND(I90&gt;0,J90&gt;0),J90/I90,0)</f>
        <v>24381.179153094461</v>
      </c>
      <c r="L90" s="142">
        <v>14300.4</v>
      </c>
      <c r="M90" s="140">
        <v>7485022</v>
      </c>
      <c r="N90" s="141">
        <f t="shared" ref="N90" si="31">IF(AND(L90&gt;0,M90&gt;0),M90/L90,0)</f>
        <v>523.41347095186154</v>
      </c>
      <c r="O90" s="269"/>
      <c r="P90" s="144"/>
      <c r="Q90" s="147"/>
      <c r="R90" s="271">
        <v>24900</v>
      </c>
      <c r="S90" s="156">
        <v>25100</v>
      </c>
      <c r="T90" s="159">
        <v>36596793</v>
      </c>
      <c r="U90" s="159">
        <v>16152273</v>
      </c>
      <c r="V90" s="167">
        <f t="shared" si="24"/>
        <v>20444520</v>
      </c>
      <c r="W90" s="148"/>
      <c r="X90" s="149"/>
      <c r="Y90" s="91"/>
      <c r="Z90" s="88"/>
      <c r="AA90" s="58"/>
    </row>
    <row r="91" spans="1:29" s="4" customFormat="1" ht="27" customHeight="1">
      <c r="A91" s="15"/>
      <c r="B91" s="166" t="s">
        <v>57</v>
      </c>
      <c r="C91" s="35">
        <v>87</v>
      </c>
      <c r="D91" s="34">
        <v>3</v>
      </c>
      <c r="E91" s="174" t="s">
        <v>97</v>
      </c>
      <c r="F91" s="104" t="s">
        <v>417</v>
      </c>
      <c r="G91" s="96" t="s">
        <v>644</v>
      </c>
      <c r="H91" s="138">
        <v>30</v>
      </c>
      <c r="I91" s="139">
        <v>400</v>
      </c>
      <c r="J91" s="140">
        <v>12108827</v>
      </c>
      <c r="K91" s="141">
        <f>IF(AND(I91&gt;0,J91&gt;0),J91/I91,0)</f>
        <v>30272.067500000001</v>
      </c>
      <c r="L91" s="142">
        <v>29201</v>
      </c>
      <c r="M91" s="140">
        <v>12108827</v>
      </c>
      <c r="N91" s="141">
        <f>IF(AND(L91&gt;0,M91&gt;0),M91/L91,0)</f>
        <v>414.67165508030547</v>
      </c>
      <c r="O91" s="269"/>
      <c r="P91" s="144"/>
      <c r="Q91" s="147"/>
      <c r="R91" s="271" t="s">
        <v>98</v>
      </c>
      <c r="S91" s="156" t="s">
        <v>98</v>
      </c>
      <c r="T91" s="159">
        <v>30957872</v>
      </c>
      <c r="U91" s="159">
        <v>15736582</v>
      </c>
      <c r="V91" s="167">
        <f t="shared" si="24"/>
        <v>15221290</v>
      </c>
      <c r="W91" s="148"/>
      <c r="X91" s="149"/>
      <c r="Y91" s="91"/>
      <c r="Z91" s="88"/>
      <c r="AA91" s="58"/>
    </row>
    <row r="92" spans="1:29" s="4" customFormat="1" ht="27" customHeight="1">
      <c r="A92" s="15"/>
      <c r="B92" s="166" t="s">
        <v>57</v>
      </c>
      <c r="C92" s="35">
        <v>88</v>
      </c>
      <c r="D92" s="34">
        <v>3</v>
      </c>
      <c r="E92" s="172" t="s">
        <v>146</v>
      </c>
      <c r="F92" s="104" t="s">
        <v>424</v>
      </c>
      <c r="G92" s="51" t="s">
        <v>668</v>
      </c>
      <c r="H92" s="326">
        <v>25</v>
      </c>
      <c r="I92" s="139">
        <v>276</v>
      </c>
      <c r="J92" s="140">
        <v>10224324</v>
      </c>
      <c r="K92" s="141">
        <f>IF(AND(I92&gt;0,J92&gt;0),J92/I92,0)</f>
        <v>37044.65217391304</v>
      </c>
      <c r="L92" s="142">
        <v>23424</v>
      </c>
      <c r="M92" s="140">
        <v>10224324</v>
      </c>
      <c r="N92" s="141">
        <f>IF(AND(L92&gt;0,M92&gt;0),M92/L92,0)</f>
        <v>436.48924180327867</v>
      </c>
      <c r="O92" s="269"/>
      <c r="P92" s="144"/>
      <c r="Q92" s="147"/>
      <c r="R92" s="271">
        <v>46200</v>
      </c>
      <c r="S92" s="156">
        <v>46400</v>
      </c>
      <c r="T92" s="159">
        <v>45457416</v>
      </c>
      <c r="U92" s="159">
        <v>34306407</v>
      </c>
      <c r="V92" s="167">
        <v>11151009</v>
      </c>
      <c r="W92" s="148"/>
      <c r="X92" s="149"/>
      <c r="Y92" s="91"/>
      <c r="Z92" s="88"/>
      <c r="AA92" s="58"/>
    </row>
    <row r="93" spans="1:29" s="4" customFormat="1" ht="27" customHeight="1">
      <c r="A93" s="15"/>
      <c r="B93" s="166" t="s">
        <v>57</v>
      </c>
      <c r="C93" s="35">
        <v>89</v>
      </c>
      <c r="D93" s="94">
        <v>2</v>
      </c>
      <c r="E93" s="171" t="s">
        <v>501</v>
      </c>
      <c r="F93" s="104" t="s">
        <v>500</v>
      </c>
      <c r="G93" s="95" t="s">
        <v>802</v>
      </c>
      <c r="H93" s="138">
        <v>20</v>
      </c>
      <c r="I93" s="139">
        <v>67</v>
      </c>
      <c r="J93" s="140">
        <v>243431</v>
      </c>
      <c r="K93" s="141">
        <f>IF(AND(I93&gt;0,J93&gt;0),J93/I93,0)</f>
        <v>3633.2985074626868</v>
      </c>
      <c r="L93" s="142">
        <v>2939.75</v>
      </c>
      <c r="M93" s="140">
        <v>242431</v>
      </c>
      <c r="N93" s="141">
        <f>IF(AND(L93&gt;0,M93&gt;0),M93/L93,0)</f>
        <v>82.466536270090998</v>
      </c>
      <c r="O93" s="269"/>
      <c r="P93" s="144"/>
      <c r="Q93" s="147"/>
      <c r="R93" s="271">
        <v>6500</v>
      </c>
      <c r="S93" s="156">
        <v>6500</v>
      </c>
      <c r="T93" s="159">
        <v>138257</v>
      </c>
      <c r="U93" s="159">
        <v>329693</v>
      </c>
      <c r="V93" s="167">
        <f>T93-U93</f>
        <v>-191436</v>
      </c>
      <c r="W93" s="148"/>
      <c r="X93" s="149"/>
      <c r="Y93" s="91"/>
      <c r="Z93" s="88"/>
      <c r="AA93" s="58"/>
      <c r="AC93" s="45"/>
    </row>
    <row r="94" spans="1:29" s="4" customFormat="1" ht="27" customHeight="1">
      <c r="A94" s="15"/>
      <c r="B94" s="166" t="s">
        <v>57</v>
      </c>
      <c r="C94" s="35">
        <v>90</v>
      </c>
      <c r="D94" s="87">
        <v>2</v>
      </c>
      <c r="E94" s="171" t="s">
        <v>345</v>
      </c>
      <c r="F94" s="104" t="s">
        <v>346</v>
      </c>
      <c r="G94" s="96" t="s">
        <v>760</v>
      </c>
      <c r="H94" s="138">
        <v>15</v>
      </c>
      <c r="I94" s="139">
        <v>172</v>
      </c>
      <c r="J94" s="140">
        <v>1815442</v>
      </c>
      <c r="K94" s="141">
        <f t="shared" ref="K94" si="32">IF(AND(I94&gt;0,J94&gt;0),J94/I94,0)</f>
        <v>10554.89534883721</v>
      </c>
      <c r="L94" s="142">
        <v>12139</v>
      </c>
      <c r="M94" s="140">
        <v>1815442</v>
      </c>
      <c r="N94" s="141">
        <f t="shared" ref="N94" si="33">IF(AND(L94&gt;0,M94&gt;0),M94/L94,0)</f>
        <v>149.5544937803773</v>
      </c>
      <c r="O94" s="269"/>
      <c r="P94" s="144"/>
      <c r="Q94" s="147"/>
      <c r="R94" s="271">
        <v>10247</v>
      </c>
      <c r="S94" s="156">
        <v>10555</v>
      </c>
      <c r="T94" s="159">
        <v>2719873</v>
      </c>
      <c r="U94" s="159">
        <v>440037</v>
      </c>
      <c r="V94" s="167">
        <f t="shared" ref="V94" si="34">T94-U94</f>
        <v>2279836</v>
      </c>
      <c r="W94" s="148" t="s">
        <v>60</v>
      </c>
      <c r="X94" s="149"/>
      <c r="Y94" s="91"/>
      <c r="Z94" s="88"/>
      <c r="AA94" s="58"/>
    </row>
    <row r="95" spans="1:29" s="4" customFormat="1" ht="27" customHeight="1">
      <c r="A95" s="15"/>
      <c r="B95" s="166" t="s">
        <v>57</v>
      </c>
      <c r="C95" s="35">
        <v>91</v>
      </c>
      <c r="D95" s="34">
        <v>2</v>
      </c>
      <c r="E95" s="171" t="s">
        <v>181</v>
      </c>
      <c r="F95" s="104" t="s">
        <v>331</v>
      </c>
      <c r="G95" s="96" t="s">
        <v>693</v>
      </c>
      <c r="H95" s="138">
        <v>40</v>
      </c>
      <c r="I95" s="139">
        <v>668</v>
      </c>
      <c r="J95" s="140">
        <v>10855780</v>
      </c>
      <c r="K95" s="141">
        <f t="shared" ref="K95:K100" si="35">IF(AND(I95&gt;0,J95&gt;0),J95/I95,0)</f>
        <v>16251.167664670658</v>
      </c>
      <c r="L95" s="142">
        <v>53440</v>
      </c>
      <c r="M95" s="140">
        <v>10855780</v>
      </c>
      <c r="N95" s="141">
        <f t="shared" ref="N95:N100" si="36">IF(AND(L95&gt;0,M95&gt;0),M95/L95,0)</f>
        <v>203.13959580838323</v>
      </c>
      <c r="O95" s="269"/>
      <c r="P95" s="144"/>
      <c r="Q95" s="147"/>
      <c r="R95" s="271">
        <v>17000</v>
      </c>
      <c r="S95" s="156">
        <v>16270</v>
      </c>
      <c r="T95" s="159"/>
      <c r="U95" s="159"/>
      <c r="V95" s="167">
        <f>T95-U95</f>
        <v>0</v>
      </c>
      <c r="W95" s="148"/>
      <c r="X95" s="149"/>
      <c r="Y95" s="91"/>
      <c r="Z95" s="88"/>
      <c r="AA95" s="58"/>
    </row>
    <row r="96" spans="1:29" s="4" customFormat="1" ht="27" customHeight="1">
      <c r="A96" s="15"/>
      <c r="B96" s="166" t="s">
        <v>57</v>
      </c>
      <c r="C96" s="35">
        <v>92</v>
      </c>
      <c r="D96" s="99">
        <v>5</v>
      </c>
      <c r="E96" s="115" t="s">
        <v>827</v>
      </c>
      <c r="F96" s="200" t="s">
        <v>826</v>
      </c>
      <c r="G96" s="42" t="s">
        <v>825</v>
      </c>
      <c r="H96" s="138">
        <v>10</v>
      </c>
      <c r="I96" s="139"/>
      <c r="J96" s="140"/>
      <c r="K96" s="141">
        <f t="shared" si="35"/>
        <v>0</v>
      </c>
      <c r="L96" s="142"/>
      <c r="M96" s="327"/>
      <c r="N96" s="141">
        <f t="shared" si="36"/>
        <v>0</v>
      </c>
      <c r="O96" s="269"/>
      <c r="P96" s="144"/>
      <c r="Q96" s="223" t="s">
        <v>510</v>
      </c>
      <c r="R96" s="328"/>
      <c r="S96" s="329"/>
      <c r="T96" s="330"/>
      <c r="U96" s="330"/>
      <c r="V96" s="159">
        <f t="shared" ref="V96" si="37">T96-U96</f>
        <v>0</v>
      </c>
      <c r="W96" s="151"/>
      <c r="X96" s="44"/>
      <c r="Y96" s="91"/>
      <c r="Z96" s="88"/>
      <c r="AA96" s="58"/>
    </row>
    <row r="97" spans="1:29" s="4" customFormat="1" ht="27" customHeight="1">
      <c r="A97" s="15"/>
      <c r="B97" s="166" t="s">
        <v>57</v>
      </c>
      <c r="C97" s="35">
        <v>93</v>
      </c>
      <c r="D97" s="94">
        <v>5</v>
      </c>
      <c r="E97" s="196" t="s">
        <v>142</v>
      </c>
      <c r="F97" s="104" t="s">
        <v>141</v>
      </c>
      <c r="G97" s="95" t="s">
        <v>803</v>
      </c>
      <c r="H97" s="138">
        <v>20</v>
      </c>
      <c r="I97" s="139">
        <v>252</v>
      </c>
      <c r="J97" s="140">
        <v>3398082</v>
      </c>
      <c r="K97" s="141">
        <f t="shared" si="35"/>
        <v>13484.452380952382</v>
      </c>
      <c r="L97" s="142">
        <v>14700</v>
      </c>
      <c r="M97" s="140">
        <v>3398082</v>
      </c>
      <c r="N97" s="141">
        <f t="shared" si="36"/>
        <v>231.16204081632654</v>
      </c>
      <c r="O97" s="269"/>
      <c r="P97" s="144"/>
      <c r="Q97" s="147"/>
      <c r="R97" s="271">
        <v>14500</v>
      </c>
      <c r="S97" s="156">
        <v>14800</v>
      </c>
      <c r="T97" s="159">
        <v>3765030</v>
      </c>
      <c r="U97" s="159">
        <v>366948</v>
      </c>
      <c r="V97" s="167">
        <f>T97-U97</f>
        <v>3398082</v>
      </c>
      <c r="W97" s="148"/>
      <c r="X97" s="149"/>
      <c r="Y97" s="91"/>
      <c r="Z97" s="88"/>
      <c r="AA97" s="58"/>
      <c r="AC97" s="45"/>
    </row>
    <row r="98" spans="1:29" s="4" customFormat="1" ht="27" customHeight="1">
      <c r="A98" s="15"/>
      <c r="B98" s="166" t="s">
        <v>57</v>
      </c>
      <c r="C98" s="35">
        <v>94</v>
      </c>
      <c r="D98" s="34">
        <v>4</v>
      </c>
      <c r="E98" s="174" t="s">
        <v>171</v>
      </c>
      <c r="F98" s="104" t="s">
        <v>172</v>
      </c>
      <c r="G98" s="96" t="s">
        <v>686</v>
      </c>
      <c r="H98" s="138">
        <v>20</v>
      </c>
      <c r="I98" s="139">
        <v>338</v>
      </c>
      <c r="J98" s="140">
        <v>4181025</v>
      </c>
      <c r="K98" s="141">
        <f t="shared" si="35"/>
        <v>12369.896449704142</v>
      </c>
      <c r="L98" s="142">
        <v>16679</v>
      </c>
      <c r="M98" s="140">
        <v>4181025</v>
      </c>
      <c r="N98" s="141">
        <f t="shared" si="36"/>
        <v>250.67599976017746</v>
      </c>
      <c r="O98" s="269"/>
      <c r="P98" s="144"/>
      <c r="Q98" s="145"/>
      <c r="R98" s="155">
        <v>8850</v>
      </c>
      <c r="S98" s="156">
        <v>8950</v>
      </c>
      <c r="T98" s="204">
        <v>4257930</v>
      </c>
      <c r="U98" s="159">
        <v>4223100</v>
      </c>
      <c r="V98" s="159">
        <f>T98-U98</f>
        <v>34830</v>
      </c>
      <c r="W98" s="151" t="s">
        <v>60</v>
      </c>
      <c r="X98" s="44"/>
      <c r="Y98" s="91"/>
      <c r="Z98" s="88"/>
      <c r="AA98" s="58"/>
    </row>
    <row r="99" spans="1:29" s="4" customFormat="1" ht="27" customHeight="1">
      <c r="A99" s="15"/>
      <c r="B99" s="166" t="s">
        <v>57</v>
      </c>
      <c r="C99" s="35">
        <v>95</v>
      </c>
      <c r="D99" s="100">
        <v>5</v>
      </c>
      <c r="E99" s="191" t="s">
        <v>395</v>
      </c>
      <c r="F99" s="132" t="s">
        <v>448</v>
      </c>
      <c r="G99" s="133" t="s">
        <v>781</v>
      </c>
      <c r="H99" s="138">
        <v>14</v>
      </c>
      <c r="I99" s="139">
        <v>169</v>
      </c>
      <c r="J99" s="140">
        <v>1246376</v>
      </c>
      <c r="K99" s="141">
        <f t="shared" si="35"/>
        <v>7375.0059171597632</v>
      </c>
      <c r="L99" s="142">
        <v>2577</v>
      </c>
      <c r="M99" s="140">
        <v>1246376</v>
      </c>
      <c r="N99" s="141">
        <f t="shared" si="36"/>
        <v>483.65386107877379</v>
      </c>
      <c r="O99" s="143"/>
      <c r="P99" s="144"/>
      <c r="Q99" s="145"/>
      <c r="R99" s="287">
        <v>9100</v>
      </c>
      <c r="S99" s="288">
        <v>9450</v>
      </c>
      <c r="T99" s="159">
        <v>1372846</v>
      </c>
      <c r="U99" s="159">
        <v>386723</v>
      </c>
      <c r="V99" s="167">
        <f t="shared" ref="V99" si="38">T99-U99</f>
        <v>986123</v>
      </c>
      <c r="W99" s="148"/>
      <c r="X99" s="149"/>
      <c r="Y99" s="91"/>
      <c r="Z99" s="88"/>
      <c r="AA99" s="92"/>
      <c r="AC99" s="45"/>
    </row>
    <row r="100" spans="1:29" s="4" customFormat="1" ht="27" customHeight="1">
      <c r="A100" s="15"/>
      <c r="B100" s="166" t="s">
        <v>57</v>
      </c>
      <c r="C100" s="35">
        <v>96</v>
      </c>
      <c r="D100" s="34">
        <v>4</v>
      </c>
      <c r="E100" s="171" t="s">
        <v>154</v>
      </c>
      <c r="F100" s="105" t="s">
        <v>155</v>
      </c>
      <c r="G100" s="96" t="s">
        <v>673</v>
      </c>
      <c r="H100" s="138">
        <v>20</v>
      </c>
      <c r="I100" s="139">
        <v>211</v>
      </c>
      <c r="J100" s="140">
        <v>4227648</v>
      </c>
      <c r="K100" s="141">
        <f t="shared" si="35"/>
        <v>20036.246445497629</v>
      </c>
      <c r="L100" s="142">
        <v>21854</v>
      </c>
      <c r="M100" s="140">
        <v>4227648</v>
      </c>
      <c r="N100" s="141">
        <f t="shared" si="36"/>
        <v>193.44962020682712</v>
      </c>
      <c r="O100" s="269"/>
      <c r="P100" s="144"/>
      <c r="Q100" s="145"/>
      <c r="R100" s="155">
        <v>2058</v>
      </c>
      <c r="S100" s="156">
        <v>20100</v>
      </c>
      <c r="T100" s="204">
        <v>21332669</v>
      </c>
      <c r="U100" s="159">
        <v>16942398</v>
      </c>
      <c r="V100" s="159">
        <f>T100-U100</f>
        <v>4390271</v>
      </c>
      <c r="W100" s="151" t="s">
        <v>60</v>
      </c>
      <c r="X100" s="44"/>
      <c r="Y100" s="91"/>
      <c r="Z100" s="88"/>
      <c r="AA100" s="58"/>
    </row>
    <row r="101" spans="1:29" s="4" customFormat="1" ht="27" customHeight="1">
      <c r="A101" s="15"/>
      <c r="B101" s="166" t="s">
        <v>57</v>
      </c>
      <c r="C101" s="35">
        <v>97</v>
      </c>
      <c r="D101" s="81">
        <v>5</v>
      </c>
      <c r="E101" s="171" t="s">
        <v>232</v>
      </c>
      <c r="F101" s="104" t="s">
        <v>435</v>
      </c>
      <c r="G101" s="96" t="s">
        <v>726</v>
      </c>
      <c r="H101" s="253">
        <v>10</v>
      </c>
      <c r="I101" s="289">
        <v>97</v>
      </c>
      <c r="J101" s="290">
        <v>1866888</v>
      </c>
      <c r="K101" s="141">
        <v>19246.268041237112</v>
      </c>
      <c r="L101" s="291">
        <v>9166</v>
      </c>
      <c r="M101" s="290">
        <v>1866888</v>
      </c>
      <c r="N101" s="141">
        <v>203.67532184158847</v>
      </c>
      <c r="O101" s="292"/>
      <c r="P101" s="257"/>
      <c r="Q101" s="260"/>
      <c r="R101" s="271">
        <v>151</v>
      </c>
      <c r="S101" s="156">
        <v>152</v>
      </c>
      <c r="T101" s="159">
        <v>4064965</v>
      </c>
      <c r="U101" s="159">
        <v>2782354</v>
      </c>
      <c r="V101" s="167">
        <v>1282611</v>
      </c>
      <c r="W101" s="148" t="s">
        <v>60</v>
      </c>
      <c r="X101" s="261" t="s">
        <v>60</v>
      </c>
      <c r="Y101" s="91">
        <v>0.36</v>
      </c>
      <c r="Z101" s="88"/>
      <c r="AA101" s="58"/>
    </row>
    <row r="102" spans="1:29" s="4" customFormat="1" ht="27" customHeight="1">
      <c r="A102" s="15"/>
      <c r="B102" s="166" t="s">
        <v>57</v>
      </c>
      <c r="C102" s="35">
        <v>98</v>
      </c>
      <c r="D102" s="80">
        <v>6</v>
      </c>
      <c r="E102" s="183" t="s">
        <v>227</v>
      </c>
      <c r="F102" s="104" t="s">
        <v>434</v>
      </c>
      <c r="G102" s="96" t="s">
        <v>550</v>
      </c>
      <c r="H102" s="138">
        <v>10</v>
      </c>
      <c r="I102" s="139">
        <v>64</v>
      </c>
      <c r="J102" s="140">
        <v>335868</v>
      </c>
      <c r="K102" s="141">
        <f>IF(AND(I102&gt;0,J102&gt;0),J102/I102,0)</f>
        <v>5247.9375</v>
      </c>
      <c r="L102" s="142">
        <v>5186</v>
      </c>
      <c r="M102" s="140">
        <v>335868</v>
      </c>
      <c r="N102" s="141">
        <f>IF(AND(L102&gt;0,M102&gt;0),M102/L102,0)</f>
        <v>64.764365599691473</v>
      </c>
      <c r="O102" s="269"/>
      <c r="P102" s="144"/>
      <c r="Q102" s="147"/>
      <c r="R102" s="271">
        <v>37</v>
      </c>
      <c r="S102" s="156">
        <v>39</v>
      </c>
      <c r="T102" s="159">
        <v>612804</v>
      </c>
      <c r="U102" s="159">
        <v>67440</v>
      </c>
      <c r="V102" s="167">
        <f>T102-U102</f>
        <v>545364</v>
      </c>
      <c r="W102" s="148"/>
      <c r="X102" s="149"/>
      <c r="Y102" s="91"/>
      <c r="Z102" s="88"/>
      <c r="AA102" s="58"/>
    </row>
    <row r="103" spans="1:29" s="4" customFormat="1" ht="27" customHeight="1">
      <c r="A103" s="15"/>
      <c r="B103" s="166" t="s">
        <v>57</v>
      </c>
      <c r="C103" s="35">
        <v>99</v>
      </c>
      <c r="D103" s="94">
        <v>4</v>
      </c>
      <c r="E103" s="169" t="s">
        <v>401</v>
      </c>
      <c r="F103" s="104" t="s">
        <v>382</v>
      </c>
      <c r="G103" s="96" t="s">
        <v>777</v>
      </c>
      <c r="H103" s="138">
        <v>20</v>
      </c>
      <c r="I103" s="139">
        <v>249</v>
      </c>
      <c r="J103" s="140">
        <v>1567125</v>
      </c>
      <c r="K103" s="141">
        <f>IF(AND(I103&gt;0,J103&gt;0),J103/I103,0)</f>
        <v>6293.674698795181</v>
      </c>
      <c r="L103" s="142">
        <v>9622</v>
      </c>
      <c r="M103" s="140">
        <v>1567125</v>
      </c>
      <c r="N103" s="141">
        <f>IF(AND(L103&gt;0,M103&gt;0),M103/L103,0)</f>
        <v>162.86894616503847</v>
      </c>
      <c r="O103" s="269"/>
      <c r="P103" s="144"/>
      <c r="Q103" s="147"/>
      <c r="R103" s="271" t="s">
        <v>59</v>
      </c>
      <c r="S103" s="156" t="s">
        <v>59</v>
      </c>
      <c r="T103" s="159">
        <v>422394</v>
      </c>
      <c r="U103" s="159">
        <v>3080</v>
      </c>
      <c r="V103" s="167">
        <f>T103-U103</f>
        <v>419314</v>
      </c>
      <c r="W103" s="148"/>
      <c r="X103" s="149"/>
      <c r="Y103" s="91"/>
      <c r="Z103" s="88"/>
      <c r="AA103" s="58"/>
      <c r="AC103" s="45"/>
    </row>
    <row r="104" spans="1:29" s="4" customFormat="1" ht="27" customHeight="1">
      <c r="A104" s="15"/>
      <c r="B104" s="166" t="s">
        <v>57</v>
      </c>
      <c r="C104" s="35">
        <v>100</v>
      </c>
      <c r="D104" s="94">
        <v>4</v>
      </c>
      <c r="E104" s="179" t="s">
        <v>388</v>
      </c>
      <c r="F104" s="104" t="s">
        <v>387</v>
      </c>
      <c r="G104" s="96" t="s">
        <v>579</v>
      </c>
      <c r="H104" s="138">
        <v>10</v>
      </c>
      <c r="I104" s="139">
        <v>100</v>
      </c>
      <c r="J104" s="140">
        <v>739250</v>
      </c>
      <c r="K104" s="141">
        <f>IF(AND(I104&gt;0,J104&gt;0),J104/I104,0)</f>
        <v>7392.5</v>
      </c>
      <c r="L104" s="142">
        <v>3786</v>
      </c>
      <c r="M104" s="140">
        <v>739250</v>
      </c>
      <c r="N104" s="141">
        <f t="shared" ref="N104" si="39">IF(AND(L104&gt;0,M104&gt;0),M104/L104,0)</f>
        <v>195.25884838880086</v>
      </c>
      <c r="O104" s="269"/>
      <c r="P104" s="144"/>
      <c r="Q104" s="147"/>
      <c r="R104" s="271">
        <v>10000</v>
      </c>
      <c r="S104" s="156">
        <v>10000</v>
      </c>
      <c r="T104" s="159">
        <v>965506</v>
      </c>
      <c r="U104" s="159">
        <v>265563</v>
      </c>
      <c r="V104" s="167">
        <f>T104-U104</f>
        <v>699943</v>
      </c>
      <c r="W104" s="148"/>
      <c r="X104" s="149"/>
      <c r="Y104" s="91"/>
      <c r="Z104" s="88"/>
      <c r="AA104" s="58"/>
      <c r="AC104" s="45"/>
    </row>
    <row r="105" spans="1:29" s="4" customFormat="1" ht="27" customHeight="1">
      <c r="A105" s="15"/>
      <c r="B105" s="166" t="s">
        <v>57</v>
      </c>
      <c r="C105" s="35">
        <v>101</v>
      </c>
      <c r="D105" s="79">
        <v>5</v>
      </c>
      <c r="E105" s="171" t="s">
        <v>219</v>
      </c>
      <c r="F105" s="104" t="s">
        <v>332</v>
      </c>
      <c r="G105" s="96" t="s">
        <v>716</v>
      </c>
      <c r="H105" s="138">
        <v>20</v>
      </c>
      <c r="I105" s="139">
        <v>223</v>
      </c>
      <c r="J105" s="140">
        <v>1422640</v>
      </c>
      <c r="K105" s="141">
        <f>IF(AND(I105&gt;0,J105&gt;0),J105/I105,0)</f>
        <v>6379.5515695067261</v>
      </c>
      <c r="L105" s="142">
        <v>10292</v>
      </c>
      <c r="M105" s="140">
        <v>1422640</v>
      </c>
      <c r="N105" s="141">
        <f>IF(AND(L105&gt;0,M105&gt;0),M105/L105,0)</f>
        <v>138.22774970851145</v>
      </c>
      <c r="O105" s="269"/>
      <c r="P105" s="144"/>
      <c r="Q105" s="147"/>
      <c r="R105" s="271" t="s">
        <v>143</v>
      </c>
      <c r="S105" s="271" t="s">
        <v>143</v>
      </c>
      <c r="T105" s="159">
        <v>3091569</v>
      </c>
      <c r="U105" s="159">
        <v>1733680</v>
      </c>
      <c r="V105" s="167">
        <f>T105-U105</f>
        <v>1357889</v>
      </c>
      <c r="W105" s="331"/>
      <c r="X105" s="149" t="s">
        <v>60</v>
      </c>
      <c r="Y105" s="91">
        <v>3.7999999999999999E-2</v>
      </c>
      <c r="Z105" s="88"/>
      <c r="AA105" s="58"/>
    </row>
    <row r="106" spans="1:29" s="4" customFormat="1" ht="27" customHeight="1">
      <c r="A106" s="15"/>
      <c r="B106" s="166" t="s">
        <v>57</v>
      </c>
      <c r="C106" s="35">
        <v>102</v>
      </c>
      <c r="D106" s="76">
        <v>5</v>
      </c>
      <c r="E106" s="169" t="s">
        <v>142</v>
      </c>
      <c r="F106" s="104" t="s">
        <v>141</v>
      </c>
      <c r="G106" s="96" t="s">
        <v>702</v>
      </c>
      <c r="H106" s="138">
        <v>20</v>
      </c>
      <c r="I106" s="139">
        <v>249</v>
      </c>
      <c r="J106" s="140">
        <v>2755195</v>
      </c>
      <c r="K106" s="141">
        <f t="shared" ref="K106" si="40">IF(AND(I106&gt;0,J106&gt;0),J106/I106,0)</f>
        <v>11065.040160642569</v>
      </c>
      <c r="L106" s="142">
        <v>12466</v>
      </c>
      <c r="M106" s="140">
        <v>2755195</v>
      </c>
      <c r="N106" s="141">
        <f t="shared" ref="N106" si="41">IF(AND(L106&gt;0,M106&gt;0),M106/L106,0)</f>
        <v>221.01676560243862</v>
      </c>
      <c r="O106" s="269"/>
      <c r="P106" s="144"/>
      <c r="Q106" s="147"/>
      <c r="R106" s="271">
        <v>12000</v>
      </c>
      <c r="S106" s="156">
        <v>12500</v>
      </c>
      <c r="T106" s="159">
        <v>3211144</v>
      </c>
      <c r="U106" s="159">
        <v>455949</v>
      </c>
      <c r="V106" s="167">
        <v>2755195</v>
      </c>
      <c r="W106" s="148"/>
      <c r="X106" s="149"/>
      <c r="Y106" s="91"/>
      <c r="Z106" s="88"/>
      <c r="AA106" s="58"/>
    </row>
    <row r="107" spans="1:29" s="4" customFormat="1" ht="27" customHeight="1">
      <c r="A107" s="15"/>
      <c r="B107" s="166" t="s">
        <v>57</v>
      </c>
      <c r="C107" s="35">
        <v>103</v>
      </c>
      <c r="D107" s="34">
        <v>4</v>
      </c>
      <c r="E107" s="171" t="s">
        <v>130</v>
      </c>
      <c r="F107" s="104" t="s">
        <v>422</v>
      </c>
      <c r="G107" s="96" t="s">
        <v>661</v>
      </c>
      <c r="H107" s="138">
        <v>20</v>
      </c>
      <c r="I107" s="139">
        <v>31</v>
      </c>
      <c r="J107" s="140">
        <v>140800</v>
      </c>
      <c r="K107" s="141">
        <f>IF(AND(I107&gt;0,J107&gt;0),J107/I107,0)</f>
        <v>4541.9354838709678</v>
      </c>
      <c r="L107" s="142">
        <v>3028</v>
      </c>
      <c r="M107" s="140">
        <v>140800</v>
      </c>
      <c r="N107" s="141">
        <f>IF(AND(L107&gt;0,M107&gt;0),M107/L107,0)</f>
        <v>46.499339498018493</v>
      </c>
      <c r="O107" s="269"/>
      <c r="P107" s="144"/>
      <c r="Q107" s="147"/>
      <c r="R107" s="271">
        <v>5200</v>
      </c>
      <c r="S107" s="156">
        <v>5600</v>
      </c>
      <c r="T107" s="159">
        <v>1788411</v>
      </c>
      <c r="U107" s="159">
        <v>1065754</v>
      </c>
      <c r="V107" s="167">
        <f t="shared" ref="V107" si="42">T107-U107</f>
        <v>722657</v>
      </c>
      <c r="W107" s="148"/>
      <c r="X107" s="149"/>
      <c r="Y107" s="91"/>
      <c r="Z107" s="88"/>
      <c r="AA107" s="58"/>
    </row>
    <row r="108" spans="1:29" s="4" customFormat="1" ht="27" customHeight="1">
      <c r="A108" s="15"/>
      <c r="B108" s="166" t="s">
        <v>57</v>
      </c>
      <c r="C108" s="35">
        <v>104</v>
      </c>
      <c r="D108" s="94">
        <v>4</v>
      </c>
      <c r="E108" s="115" t="s">
        <v>830</v>
      </c>
      <c r="F108" s="136" t="s">
        <v>829</v>
      </c>
      <c r="G108" s="198" t="s">
        <v>828</v>
      </c>
      <c r="H108" s="138">
        <v>10</v>
      </c>
      <c r="I108" s="139"/>
      <c r="J108" s="140"/>
      <c r="K108" s="141">
        <f>IF(AND(I108&gt;0,J108&gt;0),J108/I108,0)</f>
        <v>0</v>
      </c>
      <c r="L108" s="142"/>
      <c r="M108" s="140"/>
      <c r="N108" s="141">
        <f>IF(AND(L108&gt;0,M108&gt;0),M108/L108,0)</f>
        <v>0</v>
      </c>
      <c r="O108" s="269"/>
      <c r="P108" s="241" t="s">
        <v>509</v>
      </c>
      <c r="Q108" s="223"/>
      <c r="R108" s="155"/>
      <c r="S108" s="156"/>
      <c r="T108" s="204"/>
      <c r="U108" s="159"/>
      <c r="V108" s="159">
        <f>T108-U108</f>
        <v>0</v>
      </c>
      <c r="W108" s="151"/>
      <c r="X108" s="44"/>
      <c r="Y108" s="91"/>
      <c r="Z108" s="88"/>
      <c r="AA108" s="58"/>
      <c r="AC108" s="45"/>
    </row>
    <row r="109" spans="1:29" s="4" customFormat="1" ht="27" customHeight="1">
      <c r="A109" s="15"/>
      <c r="B109" s="166" t="s">
        <v>57</v>
      </c>
      <c r="C109" s="35">
        <v>105</v>
      </c>
      <c r="D109" s="101">
        <v>5</v>
      </c>
      <c r="E109" s="192" t="s">
        <v>395</v>
      </c>
      <c r="F109" s="134" t="s">
        <v>448</v>
      </c>
      <c r="G109" s="135" t="s">
        <v>583</v>
      </c>
      <c r="H109" s="138">
        <v>10</v>
      </c>
      <c r="I109" s="139">
        <v>48</v>
      </c>
      <c r="J109" s="140">
        <v>635095</v>
      </c>
      <c r="K109" s="141">
        <f>IF(AND(I109&gt;0,J109&gt;0),J109/I109,0)</f>
        <v>13231.145833333334</v>
      </c>
      <c r="L109" s="142">
        <v>974</v>
      </c>
      <c r="M109" s="140">
        <v>635095</v>
      </c>
      <c r="N109" s="141">
        <f t="shared" ref="N109" si="43">IF(AND(L109&gt;0,M109&gt;0),M109/L109,0)</f>
        <v>652.0482546201232</v>
      </c>
      <c r="O109" s="143"/>
      <c r="P109" s="144"/>
      <c r="Q109" s="145"/>
      <c r="R109" s="332">
        <v>18080</v>
      </c>
      <c r="S109" s="288">
        <v>19210</v>
      </c>
      <c r="T109" s="204">
        <v>627735</v>
      </c>
      <c r="U109" s="159">
        <v>241012</v>
      </c>
      <c r="V109" s="159">
        <f t="shared" ref="V109" si="44">T109-U109</f>
        <v>386723</v>
      </c>
      <c r="W109" s="151"/>
      <c r="X109" s="44"/>
      <c r="Y109" s="91"/>
      <c r="Z109" s="88"/>
      <c r="AA109" s="92"/>
      <c r="AC109" s="45"/>
    </row>
    <row r="110" spans="1:29" s="4" customFormat="1" ht="27" customHeight="1">
      <c r="A110" s="15"/>
      <c r="B110" s="166" t="s">
        <v>57</v>
      </c>
      <c r="C110" s="35">
        <v>106</v>
      </c>
      <c r="D110" s="94">
        <v>4</v>
      </c>
      <c r="E110" s="171" t="s">
        <v>477</v>
      </c>
      <c r="F110" s="104" t="s">
        <v>476</v>
      </c>
      <c r="G110" s="95" t="s">
        <v>804</v>
      </c>
      <c r="H110" s="138">
        <v>30</v>
      </c>
      <c r="I110" s="139">
        <v>357</v>
      </c>
      <c r="J110" s="140">
        <v>2374800</v>
      </c>
      <c r="K110" s="141">
        <f t="shared" ref="K110" si="45">IF(AND(I110&gt;0,J110&gt;0),J110/I110,0)</f>
        <v>6652.1008403361348</v>
      </c>
      <c r="L110" s="142">
        <v>19538.5</v>
      </c>
      <c r="M110" s="140">
        <v>2374800</v>
      </c>
      <c r="N110" s="141">
        <f t="shared" ref="N110" si="46">IF(AND(L110&gt;0,M110&gt;0),M110/L110,0)</f>
        <v>121.54464262865625</v>
      </c>
      <c r="O110" s="269"/>
      <c r="P110" s="144"/>
      <c r="Q110" s="147"/>
      <c r="R110" s="271">
        <v>6600</v>
      </c>
      <c r="S110" s="156">
        <v>7700</v>
      </c>
      <c r="T110" s="159">
        <v>1281399</v>
      </c>
      <c r="U110" s="159">
        <v>0</v>
      </c>
      <c r="V110" s="167">
        <f t="shared" ref="V110" si="47">T110-U110</f>
        <v>1281399</v>
      </c>
      <c r="W110" s="148"/>
      <c r="X110" s="149" t="s">
        <v>60</v>
      </c>
      <c r="Y110" s="91">
        <v>0.11</v>
      </c>
      <c r="Z110" s="88"/>
      <c r="AA110" s="58"/>
    </row>
    <row r="111" spans="1:29" s="4" customFormat="1" ht="27" customHeight="1">
      <c r="A111" s="15"/>
      <c r="B111" s="166" t="s">
        <v>57</v>
      </c>
      <c r="C111" s="35">
        <v>107</v>
      </c>
      <c r="D111" s="94">
        <v>6</v>
      </c>
      <c r="E111" s="171" t="s">
        <v>483</v>
      </c>
      <c r="F111" s="104" t="s">
        <v>482</v>
      </c>
      <c r="G111" s="95" t="s">
        <v>594</v>
      </c>
      <c r="H111" s="138">
        <v>10</v>
      </c>
      <c r="I111" s="139">
        <v>12</v>
      </c>
      <c r="J111" s="140">
        <v>120500</v>
      </c>
      <c r="K111" s="141">
        <f>IF(AND(I111&gt;0,J111&gt;0),J111/I111,0)</f>
        <v>10041.666666666666</v>
      </c>
      <c r="L111" s="142">
        <v>1080</v>
      </c>
      <c r="M111" s="140">
        <v>120500</v>
      </c>
      <c r="N111" s="141">
        <f>IF(AND(L111&gt;0,M111&gt;0),M111/L111,0)</f>
        <v>111.57407407407408</v>
      </c>
      <c r="O111" s="269"/>
      <c r="P111" s="144"/>
      <c r="Q111" s="147"/>
      <c r="R111" s="271" t="s">
        <v>486</v>
      </c>
      <c r="S111" s="156" t="s">
        <v>486</v>
      </c>
      <c r="T111" s="159">
        <v>752029</v>
      </c>
      <c r="U111" s="159">
        <v>596043</v>
      </c>
      <c r="V111" s="167">
        <f>T111-U111</f>
        <v>155986</v>
      </c>
      <c r="W111" s="148"/>
      <c r="X111" s="238" t="s">
        <v>160</v>
      </c>
      <c r="Y111" s="91">
        <v>0.1</v>
      </c>
      <c r="Z111" s="88"/>
      <c r="AA111" s="58"/>
      <c r="AC111" s="45"/>
    </row>
    <row r="112" spans="1:29" s="4" customFormat="1" ht="27" customHeight="1">
      <c r="A112" s="15"/>
      <c r="B112" s="166" t="s">
        <v>57</v>
      </c>
      <c r="C112" s="35">
        <v>108</v>
      </c>
      <c r="D112" s="34">
        <v>6</v>
      </c>
      <c r="E112" s="179" t="s">
        <v>151</v>
      </c>
      <c r="F112" s="104" t="s">
        <v>150</v>
      </c>
      <c r="G112" s="96" t="s">
        <v>671</v>
      </c>
      <c r="H112" s="138">
        <v>20</v>
      </c>
      <c r="I112" s="139">
        <v>65</v>
      </c>
      <c r="J112" s="140">
        <v>840495</v>
      </c>
      <c r="K112" s="141">
        <v>12930</v>
      </c>
      <c r="L112" s="142">
        <v>4999.25</v>
      </c>
      <c r="M112" s="140">
        <v>840495</v>
      </c>
      <c r="N112" s="141">
        <f>IF(AND(L112&gt;0,M112&gt;0),M112/L112,0)</f>
        <v>168.12421863279491</v>
      </c>
      <c r="O112" s="150" t="s">
        <v>125</v>
      </c>
      <c r="P112" s="144"/>
      <c r="Q112" s="147"/>
      <c r="R112" s="271">
        <v>13000</v>
      </c>
      <c r="S112" s="156">
        <v>13500</v>
      </c>
      <c r="T112" s="159">
        <v>947273</v>
      </c>
      <c r="U112" s="159">
        <v>32344</v>
      </c>
      <c r="V112" s="167">
        <f>T112-U112</f>
        <v>914929</v>
      </c>
      <c r="W112" s="148"/>
      <c r="X112" s="149"/>
      <c r="Y112" s="91"/>
      <c r="Z112" s="88"/>
      <c r="AA112" s="58"/>
    </row>
    <row r="113" spans="1:29" s="4" customFormat="1" ht="27" customHeight="1">
      <c r="A113" s="15"/>
      <c r="B113" s="166" t="s">
        <v>57</v>
      </c>
      <c r="C113" s="35">
        <v>109</v>
      </c>
      <c r="D113" s="34">
        <v>4</v>
      </c>
      <c r="E113" s="170" t="s">
        <v>126</v>
      </c>
      <c r="F113" s="104" t="s">
        <v>124</v>
      </c>
      <c r="G113" s="96" t="s">
        <v>658</v>
      </c>
      <c r="H113" s="138">
        <v>20</v>
      </c>
      <c r="I113" s="139">
        <v>16</v>
      </c>
      <c r="J113" s="140">
        <v>132745</v>
      </c>
      <c r="K113" s="141">
        <f>IF(AND(I113&gt;0,J113&gt;0),J113/I113,0)</f>
        <v>8296.5625</v>
      </c>
      <c r="L113" s="142">
        <v>849</v>
      </c>
      <c r="M113" s="140">
        <v>130785</v>
      </c>
      <c r="N113" s="141">
        <f>IF(AND(L113&gt;0,M113&gt;0),M113/L113,0)</f>
        <v>154.04593639575972</v>
      </c>
      <c r="O113" s="150" t="s">
        <v>125</v>
      </c>
      <c r="P113" s="144"/>
      <c r="Q113" s="147"/>
      <c r="R113" s="271">
        <v>12290</v>
      </c>
      <c r="S113" s="156">
        <v>12577</v>
      </c>
      <c r="T113" s="159">
        <v>154688</v>
      </c>
      <c r="U113" s="159">
        <v>50887</v>
      </c>
      <c r="V113" s="167">
        <f>T113-U113</f>
        <v>103801</v>
      </c>
      <c r="W113" s="148"/>
      <c r="X113" s="149"/>
      <c r="Y113" s="91"/>
      <c r="Z113" s="88"/>
      <c r="AA113" s="58"/>
    </row>
    <row r="114" spans="1:29" s="4" customFormat="1" ht="27" customHeight="1">
      <c r="A114" s="15"/>
      <c r="B114" s="166" t="s">
        <v>57</v>
      </c>
      <c r="C114" s="35">
        <v>110</v>
      </c>
      <c r="D114" s="93">
        <v>4</v>
      </c>
      <c r="E114" s="172" t="s">
        <v>349</v>
      </c>
      <c r="F114" s="109" t="s">
        <v>347</v>
      </c>
      <c r="G114" s="96" t="s">
        <v>761</v>
      </c>
      <c r="H114" s="224">
        <v>20</v>
      </c>
      <c r="I114" s="291">
        <v>95</v>
      </c>
      <c r="J114" s="333">
        <v>984723</v>
      </c>
      <c r="K114" s="141">
        <v>10365.505263157895</v>
      </c>
      <c r="L114" s="291">
        <v>6863</v>
      </c>
      <c r="M114" s="333">
        <v>984723</v>
      </c>
      <c r="N114" s="141">
        <v>143.48287920734373</v>
      </c>
      <c r="O114" s="334" t="s">
        <v>348</v>
      </c>
      <c r="P114" s="228"/>
      <c r="Q114" s="231"/>
      <c r="R114" s="271">
        <v>10000</v>
      </c>
      <c r="S114" s="156">
        <v>10378</v>
      </c>
      <c r="T114" s="159">
        <v>13164574</v>
      </c>
      <c r="U114" s="159">
        <v>8837649</v>
      </c>
      <c r="V114" s="167">
        <v>4326925</v>
      </c>
      <c r="W114" s="148"/>
      <c r="X114" s="232" t="s">
        <v>60</v>
      </c>
      <c r="Y114" s="233"/>
      <c r="Z114" s="88"/>
      <c r="AA114" s="58"/>
    </row>
    <row r="115" spans="1:29" s="4" customFormat="1" ht="27" customHeight="1">
      <c r="A115" s="15"/>
      <c r="B115" s="166" t="s">
        <v>57</v>
      </c>
      <c r="C115" s="35">
        <v>111</v>
      </c>
      <c r="D115" s="94">
        <v>5</v>
      </c>
      <c r="E115" s="169" t="s">
        <v>142</v>
      </c>
      <c r="F115" s="104" t="s">
        <v>141</v>
      </c>
      <c r="G115" s="95" t="s">
        <v>790</v>
      </c>
      <c r="H115" s="138">
        <v>20</v>
      </c>
      <c r="I115" s="139">
        <v>20</v>
      </c>
      <c r="J115" s="140">
        <v>628980</v>
      </c>
      <c r="K115" s="141">
        <f t="shared" ref="K115" si="48">IF(AND(I115&gt;0,J115&gt;0),J115/I115,0)</f>
        <v>31449</v>
      </c>
      <c r="L115" s="142">
        <v>1600</v>
      </c>
      <c r="M115" s="140">
        <v>628980</v>
      </c>
      <c r="N115" s="141">
        <f t="shared" ref="N115" si="49">IF(AND(L115&gt;0,M115&gt;0),M115/L115,0)</f>
        <v>393.11250000000001</v>
      </c>
      <c r="O115" s="150" t="s">
        <v>125</v>
      </c>
      <c r="P115" s="144"/>
      <c r="Q115" s="147"/>
      <c r="R115" s="271">
        <v>30000</v>
      </c>
      <c r="S115" s="156">
        <v>35000</v>
      </c>
      <c r="T115" s="159">
        <v>628980</v>
      </c>
      <c r="U115" s="159">
        <v>0</v>
      </c>
      <c r="V115" s="167">
        <f t="shared" ref="V115:V137" si="50">T115-U115</f>
        <v>628980</v>
      </c>
      <c r="W115" s="148"/>
      <c r="X115" s="149"/>
      <c r="Y115" s="91"/>
      <c r="Z115" s="88"/>
      <c r="AA115" s="58"/>
    </row>
    <row r="116" spans="1:29" s="4" customFormat="1" ht="27" customHeight="1">
      <c r="A116" s="15"/>
      <c r="B116" s="166" t="s">
        <v>57</v>
      </c>
      <c r="C116" s="35">
        <v>112</v>
      </c>
      <c r="D116" s="34">
        <v>2</v>
      </c>
      <c r="E116" s="171" t="s">
        <v>190</v>
      </c>
      <c r="F116" s="105" t="s">
        <v>191</v>
      </c>
      <c r="G116" s="96" t="s">
        <v>699</v>
      </c>
      <c r="H116" s="138">
        <v>20</v>
      </c>
      <c r="I116" s="139">
        <v>192</v>
      </c>
      <c r="J116" s="140">
        <v>3801405</v>
      </c>
      <c r="K116" s="141">
        <f t="shared" ref="K116:K128" si="51">IF(AND(I116&gt;0,J116&gt;0),J116/I116,0)</f>
        <v>19798.984375</v>
      </c>
      <c r="L116" s="142">
        <v>20184</v>
      </c>
      <c r="M116" s="140">
        <v>3801405</v>
      </c>
      <c r="N116" s="141">
        <f t="shared" ref="N116:N128" si="52">IF(AND(L116&gt;0,M116&gt;0),M116/L116,0)</f>
        <v>188.33754458977407</v>
      </c>
      <c r="O116" s="269"/>
      <c r="P116" s="144"/>
      <c r="Q116" s="145"/>
      <c r="R116" s="155">
        <v>13500</v>
      </c>
      <c r="S116" s="156">
        <v>14000</v>
      </c>
      <c r="T116" s="204">
        <v>10968094</v>
      </c>
      <c r="U116" s="159">
        <v>7276287</v>
      </c>
      <c r="V116" s="159">
        <f t="shared" si="50"/>
        <v>3691807</v>
      </c>
      <c r="W116" s="151" t="s">
        <v>60</v>
      </c>
      <c r="X116" s="44"/>
      <c r="Y116" s="91"/>
      <c r="Z116" s="88"/>
      <c r="AA116" s="58"/>
    </row>
    <row r="117" spans="1:29" s="4" customFormat="1" ht="27" customHeight="1">
      <c r="A117" s="15"/>
      <c r="B117" s="166" t="s">
        <v>57</v>
      </c>
      <c r="C117" s="35">
        <v>113</v>
      </c>
      <c r="D117" s="81">
        <v>5</v>
      </c>
      <c r="E117" s="179" t="s">
        <v>290</v>
      </c>
      <c r="F117" s="104" t="s">
        <v>289</v>
      </c>
      <c r="G117" s="96" t="s">
        <v>745</v>
      </c>
      <c r="H117" s="138">
        <v>10</v>
      </c>
      <c r="I117" s="139">
        <v>186</v>
      </c>
      <c r="J117" s="140">
        <v>864860</v>
      </c>
      <c r="K117" s="141">
        <f t="shared" si="51"/>
        <v>4649.7849462365593</v>
      </c>
      <c r="L117" s="142">
        <v>3757</v>
      </c>
      <c r="M117" s="140">
        <v>864860</v>
      </c>
      <c r="N117" s="141">
        <f t="shared" si="52"/>
        <v>230.19962736225713</v>
      </c>
      <c r="O117" s="269"/>
      <c r="P117" s="144"/>
      <c r="Q117" s="147"/>
      <c r="R117" s="271">
        <v>110</v>
      </c>
      <c r="S117" s="156">
        <v>120</v>
      </c>
      <c r="T117" s="159">
        <v>1120655</v>
      </c>
      <c r="U117" s="159">
        <v>233815</v>
      </c>
      <c r="V117" s="167">
        <f t="shared" si="50"/>
        <v>886840</v>
      </c>
      <c r="W117" s="148"/>
      <c r="X117" s="149"/>
      <c r="Y117" s="91"/>
      <c r="Z117" s="88"/>
      <c r="AA117" s="58"/>
    </row>
    <row r="118" spans="1:29" s="4" customFormat="1" ht="27" customHeight="1">
      <c r="A118" s="15"/>
      <c r="B118" s="166" t="s">
        <v>57</v>
      </c>
      <c r="C118" s="35">
        <v>114</v>
      </c>
      <c r="D118" s="34">
        <v>2</v>
      </c>
      <c r="E118" s="171" t="s">
        <v>112</v>
      </c>
      <c r="F118" s="104" t="s">
        <v>419</v>
      </c>
      <c r="G118" s="96" t="s">
        <v>650</v>
      </c>
      <c r="H118" s="138">
        <v>30</v>
      </c>
      <c r="I118" s="139">
        <v>464</v>
      </c>
      <c r="J118" s="140">
        <v>5404774</v>
      </c>
      <c r="K118" s="141">
        <f t="shared" si="51"/>
        <v>11648.219827586207</v>
      </c>
      <c r="L118" s="142">
        <v>9426</v>
      </c>
      <c r="M118" s="140">
        <v>5404774</v>
      </c>
      <c r="N118" s="141">
        <f t="shared" si="52"/>
        <v>573.38998514746447</v>
      </c>
      <c r="O118" s="143"/>
      <c r="P118" s="144"/>
      <c r="Q118" s="145"/>
      <c r="R118" s="287">
        <v>11716.4</v>
      </c>
      <c r="S118" s="288">
        <v>11834</v>
      </c>
      <c r="T118" s="159">
        <v>24508839</v>
      </c>
      <c r="U118" s="159">
        <v>19702427</v>
      </c>
      <c r="V118" s="167">
        <f t="shared" si="50"/>
        <v>4806412</v>
      </c>
      <c r="W118" s="148"/>
      <c r="X118" s="149"/>
      <c r="Y118" s="91"/>
      <c r="Z118" s="88"/>
      <c r="AA118" s="92"/>
    </row>
    <row r="119" spans="1:29" s="4" customFormat="1" ht="27" customHeight="1">
      <c r="A119" s="15"/>
      <c r="B119" s="166" t="s">
        <v>57</v>
      </c>
      <c r="C119" s="35">
        <v>115</v>
      </c>
      <c r="D119" s="34">
        <v>2</v>
      </c>
      <c r="E119" s="171" t="s">
        <v>184</v>
      </c>
      <c r="F119" s="104" t="s">
        <v>191</v>
      </c>
      <c r="G119" s="96" t="s">
        <v>695</v>
      </c>
      <c r="H119" s="138">
        <v>20</v>
      </c>
      <c r="I119" s="139">
        <v>252</v>
      </c>
      <c r="J119" s="140">
        <v>2691700</v>
      </c>
      <c r="K119" s="141">
        <f t="shared" si="51"/>
        <v>10681.349206349207</v>
      </c>
      <c r="L119" s="142">
        <v>27720</v>
      </c>
      <c r="M119" s="140">
        <v>2691700</v>
      </c>
      <c r="N119" s="141">
        <f t="shared" si="52"/>
        <v>97.103174603174608</v>
      </c>
      <c r="O119" s="269"/>
      <c r="P119" s="144"/>
      <c r="Q119" s="147"/>
      <c r="R119" s="271">
        <v>12000</v>
      </c>
      <c r="S119" s="156">
        <v>12500</v>
      </c>
      <c r="T119" s="159">
        <v>17395975</v>
      </c>
      <c r="U119" s="159">
        <v>19109002</v>
      </c>
      <c r="V119" s="167">
        <f t="shared" si="50"/>
        <v>-1713027</v>
      </c>
      <c r="W119" s="148"/>
      <c r="X119" s="149"/>
      <c r="Y119" s="91"/>
      <c r="Z119" s="88"/>
      <c r="AA119" s="58"/>
    </row>
    <row r="120" spans="1:29" s="4" customFormat="1" ht="27" customHeight="1">
      <c r="A120" s="15"/>
      <c r="B120" s="166" t="s">
        <v>57</v>
      </c>
      <c r="C120" s="35">
        <v>116</v>
      </c>
      <c r="D120" s="34">
        <v>2</v>
      </c>
      <c r="E120" s="171" t="s">
        <v>217</v>
      </c>
      <c r="F120" s="105" t="s">
        <v>210</v>
      </c>
      <c r="G120" s="41" t="s">
        <v>713</v>
      </c>
      <c r="H120" s="138">
        <v>15</v>
      </c>
      <c r="I120" s="139">
        <v>152</v>
      </c>
      <c r="J120" s="140">
        <v>5933250</v>
      </c>
      <c r="K120" s="141">
        <f t="shared" si="51"/>
        <v>39034.539473684214</v>
      </c>
      <c r="L120" s="142">
        <v>11696</v>
      </c>
      <c r="M120" s="140">
        <v>5933250</v>
      </c>
      <c r="N120" s="141">
        <f t="shared" si="52"/>
        <v>507.2888166894665</v>
      </c>
      <c r="O120" s="150" t="s">
        <v>160</v>
      </c>
      <c r="P120" s="144"/>
      <c r="Q120" s="145"/>
      <c r="R120" s="155" t="s">
        <v>211</v>
      </c>
      <c r="S120" s="156" t="s">
        <v>211</v>
      </c>
      <c r="T120" s="204">
        <v>5186746</v>
      </c>
      <c r="U120" s="159">
        <v>5734997</v>
      </c>
      <c r="V120" s="159">
        <f t="shared" si="50"/>
        <v>-548251</v>
      </c>
      <c r="W120" s="151"/>
      <c r="X120" s="44"/>
      <c r="Y120" s="91"/>
      <c r="Z120" s="88"/>
      <c r="AA120" s="58"/>
    </row>
    <row r="121" spans="1:29" s="4" customFormat="1" ht="27" customHeight="1">
      <c r="A121" s="15"/>
      <c r="B121" s="166" t="s">
        <v>57</v>
      </c>
      <c r="C121" s="35">
        <v>117</v>
      </c>
      <c r="D121" s="34">
        <v>5</v>
      </c>
      <c r="E121" s="171" t="s">
        <v>278</v>
      </c>
      <c r="F121" s="104" t="s">
        <v>164</v>
      </c>
      <c r="G121" s="96" t="s">
        <v>677</v>
      </c>
      <c r="H121" s="138">
        <v>20</v>
      </c>
      <c r="I121" s="139">
        <v>203</v>
      </c>
      <c r="J121" s="140">
        <v>2223030</v>
      </c>
      <c r="K121" s="141">
        <f t="shared" si="51"/>
        <v>10950.886699507389</v>
      </c>
      <c r="L121" s="142">
        <v>21314</v>
      </c>
      <c r="M121" s="140">
        <v>2223030</v>
      </c>
      <c r="N121" s="141">
        <f t="shared" si="52"/>
        <v>104.29905226611616</v>
      </c>
      <c r="O121" s="269"/>
      <c r="P121" s="144"/>
      <c r="Q121" s="147"/>
      <c r="R121" s="271">
        <v>11500</v>
      </c>
      <c r="S121" s="156">
        <v>12000</v>
      </c>
      <c r="T121" s="159">
        <v>4747797</v>
      </c>
      <c r="U121" s="159">
        <v>2733890</v>
      </c>
      <c r="V121" s="167">
        <f t="shared" si="50"/>
        <v>2013907</v>
      </c>
      <c r="W121" s="148"/>
      <c r="X121" s="149"/>
      <c r="Y121" s="91"/>
      <c r="Z121" s="88"/>
      <c r="AA121" s="58"/>
    </row>
    <row r="122" spans="1:29" s="4" customFormat="1" ht="27" customHeight="1">
      <c r="A122" s="15"/>
      <c r="B122" s="166" t="s">
        <v>57</v>
      </c>
      <c r="C122" s="35">
        <v>118</v>
      </c>
      <c r="D122" s="94">
        <v>4</v>
      </c>
      <c r="E122" s="171" t="s">
        <v>374</v>
      </c>
      <c r="F122" s="104" t="s">
        <v>444</v>
      </c>
      <c r="G122" s="51" t="s">
        <v>772</v>
      </c>
      <c r="H122" s="138">
        <v>30</v>
      </c>
      <c r="I122" s="139">
        <v>462</v>
      </c>
      <c r="J122" s="140">
        <v>9581515</v>
      </c>
      <c r="K122" s="141">
        <f t="shared" si="51"/>
        <v>20739.209956709958</v>
      </c>
      <c r="L122" s="142">
        <v>28366</v>
      </c>
      <c r="M122" s="140">
        <v>9581515</v>
      </c>
      <c r="N122" s="141">
        <f t="shared" si="52"/>
        <v>337.78167524501163</v>
      </c>
      <c r="O122" s="269"/>
      <c r="P122" s="144"/>
      <c r="Q122" s="147"/>
      <c r="R122" s="271">
        <v>19000</v>
      </c>
      <c r="S122" s="156">
        <v>19500</v>
      </c>
      <c r="T122" s="159">
        <v>55628346</v>
      </c>
      <c r="U122" s="159">
        <v>34681121</v>
      </c>
      <c r="V122" s="167">
        <f t="shared" si="50"/>
        <v>20947225</v>
      </c>
      <c r="W122" s="148"/>
      <c r="X122" s="149"/>
      <c r="Y122" s="91"/>
      <c r="Z122" s="88"/>
      <c r="AA122" s="58"/>
    </row>
    <row r="123" spans="1:29" s="4" customFormat="1" ht="27" customHeight="1">
      <c r="A123" s="15"/>
      <c r="B123" s="166" t="s">
        <v>57</v>
      </c>
      <c r="C123" s="35">
        <v>119</v>
      </c>
      <c r="D123" s="81">
        <v>4</v>
      </c>
      <c r="E123" s="185" t="s">
        <v>237</v>
      </c>
      <c r="F123" s="104" t="s">
        <v>236</v>
      </c>
      <c r="G123" s="96" t="s">
        <v>729</v>
      </c>
      <c r="H123" s="138">
        <v>10</v>
      </c>
      <c r="I123" s="139">
        <v>15</v>
      </c>
      <c r="J123" s="140">
        <v>507188</v>
      </c>
      <c r="K123" s="141">
        <f t="shared" si="51"/>
        <v>33812.533333333333</v>
      </c>
      <c r="L123" s="142">
        <v>1268</v>
      </c>
      <c r="M123" s="140">
        <v>507188</v>
      </c>
      <c r="N123" s="141">
        <f t="shared" si="52"/>
        <v>399.99053627760253</v>
      </c>
      <c r="O123" s="269"/>
      <c r="P123" s="144"/>
      <c r="Q123" s="147"/>
      <c r="R123" s="271">
        <v>33375</v>
      </c>
      <c r="S123" s="156">
        <v>33500</v>
      </c>
      <c r="T123" s="159">
        <v>12305</v>
      </c>
      <c r="U123" s="159">
        <v>3240</v>
      </c>
      <c r="V123" s="167">
        <f t="shared" si="50"/>
        <v>9065</v>
      </c>
      <c r="W123" s="148"/>
      <c r="X123" s="149"/>
      <c r="Y123" s="91"/>
      <c r="Z123" s="335" t="s">
        <v>60</v>
      </c>
      <c r="AA123" s="58">
        <v>0</v>
      </c>
    </row>
    <row r="124" spans="1:29" s="4" customFormat="1" ht="27" customHeight="1">
      <c r="A124" s="15"/>
      <c r="B124" s="166" t="s">
        <v>57</v>
      </c>
      <c r="C124" s="35">
        <v>120</v>
      </c>
      <c r="D124" s="81">
        <v>6</v>
      </c>
      <c r="E124" s="171" t="s">
        <v>260</v>
      </c>
      <c r="F124" s="104" t="s">
        <v>437</v>
      </c>
      <c r="G124" s="96" t="s">
        <v>741</v>
      </c>
      <c r="H124" s="138">
        <v>20</v>
      </c>
      <c r="I124" s="139">
        <v>302</v>
      </c>
      <c r="J124" s="140">
        <v>4824345</v>
      </c>
      <c r="K124" s="141">
        <f t="shared" si="51"/>
        <v>15974.652317880795</v>
      </c>
      <c r="L124" s="142">
        <v>19827</v>
      </c>
      <c r="M124" s="140">
        <v>4824345</v>
      </c>
      <c r="N124" s="141">
        <f t="shared" si="52"/>
        <v>243.32198517173552</v>
      </c>
      <c r="O124" s="269"/>
      <c r="P124" s="144"/>
      <c r="Q124" s="147"/>
      <c r="R124" s="271">
        <v>13043</v>
      </c>
      <c r="S124" s="156">
        <v>13098</v>
      </c>
      <c r="T124" s="159">
        <v>3195857</v>
      </c>
      <c r="U124" s="159">
        <v>960840</v>
      </c>
      <c r="V124" s="167">
        <f t="shared" si="50"/>
        <v>2235017</v>
      </c>
      <c r="W124" s="148"/>
      <c r="X124" s="149"/>
      <c r="Y124" s="91"/>
      <c r="Z124" s="88"/>
      <c r="AA124" s="58"/>
    </row>
    <row r="125" spans="1:29" s="4" customFormat="1" ht="27" customHeight="1">
      <c r="A125" s="15"/>
      <c r="B125" s="166" t="s">
        <v>57</v>
      </c>
      <c r="C125" s="35">
        <v>121</v>
      </c>
      <c r="D125" s="94">
        <v>4</v>
      </c>
      <c r="E125" s="171" t="s">
        <v>414</v>
      </c>
      <c r="F125" s="104" t="s">
        <v>413</v>
      </c>
      <c r="G125" s="89" t="s">
        <v>788</v>
      </c>
      <c r="H125" s="138">
        <v>20</v>
      </c>
      <c r="I125" s="139">
        <v>64</v>
      </c>
      <c r="J125" s="140">
        <v>1340000</v>
      </c>
      <c r="K125" s="141">
        <f t="shared" si="51"/>
        <v>20937.5</v>
      </c>
      <c r="L125" s="142">
        <v>1405</v>
      </c>
      <c r="M125" s="140">
        <v>1340000</v>
      </c>
      <c r="N125" s="141">
        <f t="shared" si="52"/>
        <v>953.73665480427042</v>
      </c>
      <c r="O125" s="269"/>
      <c r="P125" s="144"/>
      <c r="Q125" s="147"/>
      <c r="R125" s="271">
        <v>20000</v>
      </c>
      <c r="S125" s="156">
        <v>22000</v>
      </c>
      <c r="T125" s="159">
        <v>1683000</v>
      </c>
      <c r="U125" s="159">
        <v>420000</v>
      </c>
      <c r="V125" s="167">
        <f t="shared" si="50"/>
        <v>1263000</v>
      </c>
      <c r="W125" s="148"/>
      <c r="X125" s="149" t="s">
        <v>60</v>
      </c>
      <c r="Y125" s="91">
        <v>0.23</v>
      </c>
      <c r="Z125" s="88"/>
      <c r="AA125" s="58"/>
      <c r="AC125" s="45"/>
    </row>
    <row r="126" spans="1:29" s="4" customFormat="1" ht="27" customHeight="1">
      <c r="A126" s="15"/>
      <c r="B126" s="166" t="s">
        <v>57</v>
      </c>
      <c r="C126" s="35">
        <v>122</v>
      </c>
      <c r="D126" s="34">
        <v>2</v>
      </c>
      <c r="E126" s="171" t="s">
        <v>462</v>
      </c>
      <c r="F126" s="104" t="s">
        <v>461</v>
      </c>
      <c r="G126" s="102" t="s">
        <v>789</v>
      </c>
      <c r="H126" s="138">
        <v>20</v>
      </c>
      <c r="I126" s="139">
        <v>380</v>
      </c>
      <c r="J126" s="140">
        <v>6835750</v>
      </c>
      <c r="K126" s="141">
        <f t="shared" si="51"/>
        <v>17988.815789473683</v>
      </c>
      <c r="L126" s="142">
        <v>26944</v>
      </c>
      <c r="M126" s="140">
        <v>6835750</v>
      </c>
      <c r="N126" s="141">
        <f t="shared" si="52"/>
        <v>253.7021229216152</v>
      </c>
      <c r="O126" s="269"/>
      <c r="P126" s="144"/>
      <c r="Q126" s="147"/>
      <c r="R126" s="271">
        <v>18000</v>
      </c>
      <c r="S126" s="156">
        <v>18500</v>
      </c>
      <c r="T126" s="159">
        <v>4864940</v>
      </c>
      <c r="U126" s="159">
        <v>9702613</v>
      </c>
      <c r="V126" s="167">
        <f t="shared" si="50"/>
        <v>-4837673</v>
      </c>
      <c r="W126" s="148"/>
      <c r="X126" s="149"/>
      <c r="Y126" s="91"/>
      <c r="Z126" s="88"/>
      <c r="AA126" s="58"/>
      <c r="AC126" s="45"/>
    </row>
    <row r="127" spans="1:29" s="4" customFormat="1" ht="27" customHeight="1">
      <c r="A127" s="15"/>
      <c r="B127" s="166" t="s">
        <v>57</v>
      </c>
      <c r="C127" s="35">
        <v>123</v>
      </c>
      <c r="D127" s="34">
        <v>4</v>
      </c>
      <c r="E127" s="174" t="s">
        <v>171</v>
      </c>
      <c r="F127" s="104" t="s">
        <v>172</v>
      </c>
      <c r="G127" s="96" t="s">
        <v>542</v>
      </c>
      <c r="H127" s="138">
        <v>10</v>
      </c>
      <c r="I127" s="139">
        <v>274</v>
      </c>
      <c r="J127" s="140">
        <v>2949525</v>
      </c>
      <c r="K127" s="141">
        <f t="shared" si="51"/>
        <v>10764.689781021898</v>
      </c>
      <c r="L127" s="142">
        <v>12319</v>
      </c>
      <c r="M127" s="140">
        <v>2949525</v>
      </c>
      <c r="N127" s="141">
        <f t="shared" si="52"/>
        <v>239.42893091971752</v>
      </c>
      <c r="O127" s="269"/>
      <c r="P127" s="144"/>
      <c r="Q127" s="145"/>
      <c r="R127" s="311">
        <v>9210</v>
      </c>
      <c r="S127" s="312">
        <v>10000</v>
      </c>
      <c r="T127" s="313">
        <v>3038070</v>
      </c>
      <c r="U127" s="314">
        <v>2970825</v>
      </c>
      <c r="V127" s="159">
        <f t="shared" si="50"/>
        <v>67245</v>
      </c>
      <c r="W127" s="151" t="s">
        <v>60</v>
      </c>
      <c r="X127" s="44"/>
      <c r="Y127" s="91"/>
      <c r="Z127" s="88"/>
      <c r="AA127" s="58"/>
    </row>
    <row r="128" spans="1:29" s="4" customFormat="1" ht="27" customHeight="1">
      <c r="A128" s="15"/>
      <c r="B128" s="166" t="s">
        <v>57</v>
      </c>
      <c r="C128" s="35">
        <v>124</v>
      </c>
      <c r="D128" s="76">
        <v>4</v>
      </c>
      <c r="E128" s="172" t="s">
        <v>102</v>
      </c>
      <c r="F128" s="104" t="s">
        <v>187</v>
      </c>
      <c r="G128" s="96" t="s">
        <v>697</v>
      </c>
      <c r="H128" s="138">
        <v>20</v>
      </c>
      <c r="I128" s="139">
        <v>239</v>
      </c>
      <c r="J128" s="140">
        <v>2843500</v>
      </c>
      <c r="K128" s="141">
        <f t="shared" si="51"/>
        <v>11897.489539748954</v>
      </c>
      <c r="L128" s="142">
        <v>1076</v>
      </c>
      <c r="M128" s="140">
        <v>2843500</v>
      </c>
      <c r="N128" s="141">
        <f t="shared" si="52"/>
        <v>2642.6579925650558</v>
      </c>
      <c r="O128" s="269"/>
      <c r="P128" s="144"/>
      <c r="Q128" s="147"/>
      <c r="R128" s="271">
        <v>13200</v>
      </c>
      <c r="S128" s="156">
        <v>13200</v>
      </c>
      <c r="T128" s="159">
        <v>3341400</v>
      </c>
      <c r="U128" s="159">
        <v>1000000</v>
      </c>
      <c r="V128" s="167">
        <f t="shared" si="50"/>
        <v>2341400</v>
      </c>
      <c r="W128" s="148"/>
      <c r="X128" s="149"/>
      <c r="Y128" s="91"/>
      <c r="Z128" s="88"/>
      <c r="AA128" s="58"/>
    </row>
    <row r="129" spans="1:29" s="4" customFormat="1" ht="27" customHeight="1">
      <c r="A129" s="15"/>
      <c r="B129" s="166" t="s">
        <v>57</v>
      </c>
      <c r="C129" s="35">
        <v>125</v>
      </c>
      <c r="D129" s="81">
        <v>2</v>
      </c>
      <c r="E129" s="171" t="s">
        <v>234</v>
      </c>
      <c r="F129" s="104" t="s">
        <v>233</v>
      </c>
      <c r="G129" s="96" t="s">
        <v>727</v>
      </c>
      <c r="H129" s="242">
        <v>10</v>
      </c>
      <c r="I129" s="139">
        <v>96</v>
      </c>
      <c r="J129" s="140">
        <v>738768</v>
      </c>
      <c r="K129" s="141">
        <f t="shared" ref="K129" si="53">IF(AND(I129&gt;0,J129&gt;0),J129/I129,0)</f>
        <v>7695.5</v>
      </c>
      <c r="L129" s="142">
        <v>9600</v>
      </c>
      <c r="M129" s="140">
        <v>738768</v>
      </c>
      <c r="N129" s="141">
        <f t="shared" ref="N129" si="54">IF(AND(L129&gt;0,M129&gt;0),M129/L129,0)</f>
        <v>76.954999999999998</v>
      </c>
      <c r="O129" s="269"/>
      <c r="P129" s="144"/>
      <c r="Q129" s="147"/>
      <c r="R129" s="271">
        <v>12760</v>
      </c>
      <c r="S129" s="156">
        <v>13200</v>
      </c>
      <c r="T129" s="159">
        <v>1872880</v>
      </c>
      <c r="U129" s="159">
        <v>1040686</v>
      </c>
      <c r="V129" s="167">
        <f t="shared" si="50"/>
        <v>832194</v>
      </c>
      <c r="W129" s="148"/>
      <c r="X129" s="149"/>
      <c r="Y129" s="91"/>
      <c r="Z129" s="88"/>
      <c r="AA129" s="58"/>
    </row>
    <row r="130" spans="1:29" s="4" customFormat="1" ht="27" customHeight="1">
      <c r="A130" s="15"/>
      <c r="B130" s="166" t="s">
        <v>57</v>
      </c>
      <c r="C130" s="35">
        <v>126</v>
      </c>
      <c r="D130" s="34">
        <v>5</v>
      </c>
      <c r="E130" s="171" t="s">
        <v>223</v>
      </c>
      <c r="F130" s="105" t="s">
        <v>224</v>
      </c>
      <c r="G130" s="96" t="s">
        <v>720</v>
      </c>
      <c r="H130" s="138">
        <v>20</v>
      </c>
      <c r="I130" s="139">
        <v>178</v>
      </c>
      <c r="J130" s="140">
        <v>3761200</v>
      </c>
      <c r="K130" s="141">
        <f>IF(AND(I130&gt;0,J130&gt;0),J130/I130,0)</f>
        <v>21130.337078651686</v>
      </c>
      <c r="L130" s="142">
        <v>15210</v>
      </c>
      <c r="M130" s="140">
        <v>3761200</v>
      </c>
      <c r="N130" s="141">
        <f>IF(AND(L130&gt;0,M130&gt;0),M130/L130,0)</f>
        <v>247.28468113083497</v>
      </c>
      <c r="O130" s="150" t="s">
        <v>160</v>
      </c>
      <c r="P130" s="144"/>
      <c r="Q130" s="145"/>
      <c r="R130" s="155">
        <v>30107</v>
      </c>
      <c r="S130" s="156">
        <v>30500</v>
      </c>
      <c r="T130" s="204">
        <v>33875376</v>
      </c>
      <c r="U130" s="159">
        <v>22852432</v>
      </c>
      <c r="V130" s="159">
        <f t="shared" si="50"/>
        <v>11022944</v>
      </c>
      <c r="W130" s="151"/>
      <c r="X130" s="44"/>
      <c r="Y130" s="91"/>
      <c r="Z130" s="88"/>
      <c r="AA130" s="58"/>
    </row>
    <row r="131" spans="1:29" s="4" customFormat="1" ht="27" customHeight="1">
      <c r="A131" s="15"/>
      <c r="B131" s="166" t="s">
        <v>57</v>
      </c>
      <c r="C131" s="35">
        <v>127</v>
      </c>
      <c r="D131" s="34">
        <v>4</v>
      </c>
      <c r="E131" s="174" t="s">
        <v>171</v>
      </c>
      <c r="F131" s="104" t="s">
        <v>172</v>
      </c>
      <c r="G131" s="96" t="s">
        <v>685</v>
      </c>
      <c r="H131" s="138">
        <v>20</v>
      </c>
      <c r="I131" s="139">
        <v>31</v>
      </c>
      <c r="J131" s="140">
        <v>373025</v>
      </c>
      <c r="K131" s="141">
        <f>IF(AND(I131&gt;0,J131&gt;0),J131/I131,0)</f>
        <v>12033.064516129032</v>
      </c>
      <c r="L131" s="142">
        <v>1464.5</v>
      </c>
      <c r="M131" s="140">
        <v>373025</v>
      </c>
      <c r="N131" s="141">
        <f>IF(AND(L131&gt;0,M131&gt;0),M131/L131,0)</f>
        <v>254.71150563332196</v>
      </c>
      <c r="O131" s="150" t="s">
        <v>125</v>
      </c>
      <c r="P131" s="144"/>
      <c r="Q131" s="145"/>
      <c r="R131" s="155">
        <v>8000</v>
      </c>
      <c r="S131" s="156">
        <v>8000</v>
      </c>
      <c r="T131" s="204">
        <v>440000</v>
      </c>
      <c r="U131" s="159">
        <v>385025</v>
      </c>
      <c r="V131" s="159">
        <f t="shared" si="50"/>
        <v>54975</v>
      </c>
      <c r="W131" s="151" t="s">
        <v>60</v>
      </c>
      <c r="X131" s="44"/>
      <c r="Y131" s="91"/>
      <c r="Z131" s="88"/>
      <c r="AA131" s="58"/>
    </row>
    <row r="132" spans="1:29" s="4" customFormat="1" ht="27" customHeight="1">
      <c r="A132" s="15"/>
      <c r="B132" s="166" t="s">
        <v>57</v>
      </c>
      <c r="C132" s="35">
        <v>128</v>
      </c>
      <c r="D132" s="34">
        <v>2</v>
      </c>
      <c r="E132" s="171" t="s">
        <v>120</v>
      </c>
      <c r="F132" s="104" t="s">
        <v>119</v>
      </c>
      <c r="G132" s="96" t="s">
        <v>655</v>
      </c>
      <c r="H132" s="138">
        <v>12</v>
      </c>
      <c r="I132" s="139">
        <v>180</v>
      </c>
      <c r="J132" s="140">
        <v>3383112</v>
      </c>
      <c r="K132" s="141">
        <f>IF(AND(I132&gt;0,J132&gt;0),J132/I132,0)</f>
        <v>18795.066666666666</v>
      </c>
      <c r="L132" s="142">
        <v>17913</v>
      </c>
      <c r="M132" s="140">
        <v>3383112</v>
      </c>
      <c r="N132" s="141">
        <f>IF(AND(L132&gt;0,M132&gt;0),M132/L132,0)</f>
        <v>188.86350695025959</v>
      </c>
      <c r="O132" s="269"/>
      <c r="P132" s="144"/>
      <c r="Q132" s="147"/>
      <c r="R132" s="271">
        <v>22000</v>
      </c>
      <c r="S132" s="156">
        <v>23000</v>
      </c>
      <c r="T132" s="159">
        <v>6515807</v>
      </c>
      <c r="U132" s="159">
        <v>3101365</v>
      </c>
      <c r="V132" s="167">
        <f t="shared" si="50"/>
        <v>3414442</v>
      </c>
      <c r="W132" s="148" t="s">
        <v>60</v>
      </c>
      <c r="X132" s="149"/>
      <c r="Y132" s="91"/>
      <c r="Z132" s="88"/>
      <c r="AA132" s="58"/>
    </row>
    <row r="133" spans="1:29" s="4" customFormat="1" ht="27" customHeight="1">
      <c r="A133" s="15"/>
      <c r="B133" s="166" t="s">
        <v>57</v>
      </c>
      <c r="C133" s="35">
        <v>129</v>
      </c>
      <c r="D133" s="81">
        <v>5</v>
      </c>
      <c r="E133" s="171" t="s">
        <v>271</v>
      </c>
      <c r="F133" s="104" t="s">
        <v>436</v>
      </c>
      <c r="G133" s="51" t="s">
        <v>732</v>
      </c>
      <c r="H133" s="273">
        <v>20</v>
      </c>
      <c r="I133" s="274">
        <v>270</v>
      </c>
      <c r="J133" s="275">
        <v>9056618</v>
      </c>
      <c r="K133" s="276">
        <f>IF(AND(I133&gt;0,J133&gt;0),J133/I133,0)</f>
        <v>33543.029629629629</v>
      </c>
      <c r="L133" s="277">
        <v>23737.25</v>
      </c>
      <c r="M133" s="275">
        <v>9056618</v>
      </c>
      <c r="N133" s="276">
        <f>IF(AND(L133&gt;0,M133&gt;0),M133/L133,0)</f>
        <v>381.53610885843977</v>
      </c>
      <c r="O133" s="315"/>
      <c r="P133" s="279"/>
      <c r="Q133" s="316"/>
      <c r="R133" s="271">
        <v>25000</v>
      </c>
      <c r="S133" s="156">
        <v>25556</v>
      </c>
      <c r="T133" s="159">
        <v>65433532</v>
      </c>
      <c r="U133" s="159">
        <v>64214805</v>
      </c>
      <c r="V133" s="167">
        <f t="shared" si="50"/>
        <v>1218727</v>
      </c>
      <c r="W133" s="148"/>
      <c r="X133" s="336" t="s">
        <v>160</v>
      </c>
      <c r="Y133" s="284">
        <v>0.8</v>
      </c>
      <c r="Z133" s="285"/>
      <c r="AA133" s="317"/>
    </row>
    <row r="134" spans="1:29" s="4" customFormat="1" ht="27" customHeight="1">
      <c r="A134" s="15"/>
      <c r="B134" s="166" t="s">
        <v>57</v>
      </c>
      <c r="C134" s="35">
        <v>130</v>
      </c>
      <c r="D134" s="77">
        <v>5</v>
      </c>
      <c r="E134" s="171" t="s">
        <v>197</v>
      </c>
      <c r="F134" s="104" t="s">
        <v>429</v>
      </c>
      <c r="G134" s="96" t="s">
        <v>704</v>
      </c>
      <c r="H134" s="253">
        <v>20</v>
      </c>
      <c r="I134" s="139">
        <v>127</v>
      </c>
      <c r="J134" s="140">
        <v>2645652</v>
      </c>
      <c r="K134" s="141">
        <f t="shared" ref="K134" si="55">IF(AND(I134&gt;0,J134&gt;0),J134/I134,0)</f>
        <v>20831.905511811023</v>
      </c>
      <c r="L134" s="142">
        <v>2191</v>
      </c>
      <c r="M134" s="140">
        <v>2645652</v>
      </c>
      <c r="N134" s="141">
        <f t="shared" ref="N134" si="56">IF(AND(L134&gt;0,M134&gt;0),M134/L134,0)</f>
        <v>1207.5089000456412</v>
      </c>
      <c r="O134" s="269"/>
      <c r="P134" s="144"/>
      <c r="Q134" s="147"/>
      <c r="R134" s="271">
        <v>21956</v>
      </c>
      <c r="S134" s="156">
        <v>24250</v>
      </c>
      <c r="T134" s="159">
        <v>20703222</v>
      </c>
      <c r="U134" s="159">
        <v>8559091</v>
      </c>
      <c r="V134" s="167">
        <f t="shared" si="50"/>
        <v>12144131</v>
      </c>
      <c r="W134" s="148"/>
      <c r="X134" s="261"/>
      <c r="Y134" s="91"/>
      <c r="Z134" s="88"/>
      <c r="AA134" s="58">
        <v>0</v>
      </c>
    </row>
    <row r="135" spans="1:29" s="4" customFormat="1" ht="27" customHeight="1">
      <c r="A135" s="15"/>
      <c r="B135" s="166" t="s">
        <v>57</v>
      </c>
      <c r="C135" s="35">
        <v>131</v>
      </c>
      <c r="D135" s="94">
        <v>6</v>
      </c>
      <c r="E135" s="171" t="s">
        <v>354</v>
      </c>
      <c r="F135" s="104" t="s">
        <v>353</v>
      </c>
      <c r="G135" s="96" t="s">
        <v>572</v>
      </c>
      <c r="H135" s="138">
        <v>10</v>
      </c>
      <c r="I135" s="139">
        <v>149</v>
      </c>
      <c r="J135" s="140">
        <v>4695194</v>
      </c>
      <c r="K135" s="141">
        <f>IF(AND(I135&gt;0,J135&gt;0),J135/I135,0)</f>
        <v>31511.36912751678</v>
      </c>
      <c r="L135" s="142">
        <v>12998</v>
      </c>
      <c r="M135" s="140">
        <v>4695194</v>
      </c>
      <c r="N135" s="141">
        <f>IF(AND(L135&gt;0,M135&gt;0),M135/L135,0)</f>
        <v>361.2243422064933</v>
      </c>
      <c r="O135" s="269"/>
      <c r="P135" s="144"/>
      <c r="Q135" s="147"/>
      <c r="R135" s="271">
        <v>30500</v>
      </c>
      <c r="S135" s="156">
        <v>31500</v>
      </c>
      <c r="T135" s="159">
        <v>6572548</v>
      </c>
      <c r="U135" s="159">
        <f>5784041-4576852</f>
        <v>1207189</v>
      </c>
      <c r="V135" s="167">
        <f t="shared" si="50"/>
        <v>5365359</v>
      </c>
      <c r="W135" s="148"/>
      <c r="X135" s="149" t="s">
        <v>60</v>
      </c>
      <c r="Y135" s="91">
        <v>0.03</v>
      </c>
      <c r="Z135" s="88"/>
      <c r="AA135" s="58"/>
    </row>
    <row r="136" spans="1:29" s="4" customFormat="1" ht="27" customHeight="1">
      <c r="A136" s="15"/>
      <c r="B136" s="166" t="s">
        <v>57</v>
      </c>
      <c r="C136" s="35">
        <v>132</v>
      </c>
      <c r="D136" s="34">
        <v>6</v>
      </c>
      <c r="E136" s="171" t="s">
        <v>170</v>
      </c>
      <c r="F136" s="104" t="s">
        <v>315</v>
      </c>
      <c r="G136" s="96" t="s">
        <v>539</v>
      </c>
      <c r="H136" s="138">
        <v>10</v>
      </c>
      <c r="I136" s="139">
        <v>93</v>
      </c>
      <c r="J136" s="140">
        <v>1158400</v>
      </c>
      <c r="K136" s="141">
        <f>IF(AND(I136&gt;0,J136&gt;0),J136/I136,0)</f>
        <v>12455.913978494624</v>
      </c>
      <c r="L136" s="142">
        <v>4480</v>
      </c>
      <c r="M136" s="140">
        <v>1158400</v>
      </c>
      <c r="N136" s="141">
        <f>IF(AND(L136&gt;0,M136&gt;0),M136/L136,0)</f>
        <v>258.57142857142856</v>
      </c>
      <c r="O136" s="269"/>
      <c r="P136" s="144"/>
      <c r="Q136" s="145"/>
      <c r="R136" s="155">
        <v>12500</v>
      </c>
      <c r="S136" s="156">
        <v>12550</v>
      </c>
      <c r="T136" s="204">
        <v>1761300</v>
      </c>
      <c r="U136" s="159">
        <v>299093</v>
      </c>
      <c r="V136" s="159">
        <f t="shared" si="50"/>
        <v>1462207</v>
      </c>
      <c r="W136" s="151"/>
      <c r="X136" s="44" t="s">
        <v>60</v>
      </c>
      <c r="Y136" s="91">
        <v>0.6</v>
      </c>
      <c r="Z136" s="88"/>
      <c r="AA136" s="58"/>
    </row>
    <row r="137" spans="1:29" s="4" customFormat="1" ht="27" customHeight="1">
      <c r="A137" s="15"/>
      <c r="B137" s="166" t="s">
        <v>57</v>
      </c>
      <c r="C137" s="35">
        <v>133</v>
      </c>
      <c r="D137" s="94">
        <v>2</v>
      </c>
      <c r="E137" s="171" t="s">
        <v>383</v>
      </c>
      <c r="F137" s="104" t="s">
        <v>446</v>
      </c>
      <c r="G137" s="96" t="s">
        <v>778</v>
      </c>
      <c r="H137" s="138">
        <v>20</v>
      </c>
      <c r="I137" s="139">
        <v>303</v>
      </c>
      <c r="J137" s="140">
        <v>3645610</v>
      </c>
      <c r="K137" s="141">
        <f>IF(AND(I137&gt;0,J137&gt;0),J137/I137,0)</f>
        <v>12031.716171617161</v>
      </c>
      <c r="L137" s="142">
        <v>25915</v>
      </c>
      <c r="M137" s="140">
        <v>3645610</v>
      </c>
      <c r="N137" s="141">
        <f>IF(AND(L137&gt;0,M137&gt;0),M137/L137,0)</f>
        <v>140.67567046112291</v>
      </c>
      <c r="O137" s="269"/>
      <c r="P137" s="144"/>
      <c r="Q137" s="147"/>
      <c r="R137" s="271">
        <v>13800</v>
      </c>
      <c r="S137" s="156">
        <v>15000</v>
      </c>
      <c r="T137" s="159">
        <v>13070903</v>
      </c>
      <c r="U137" s="159">
        <v>8360684</v>
      </c>
      <c r="V137" s="167">
        <f t="shared" si="50"/>
        <v>4710219</v>
      </c>
      <c r="W137" s="148"/>
      <c r="X137" s="149"/>
      <c r="Y137" s="91"/>
      <c r="Z137" s="88"/>
      <c r="AA137" s="58"/>
      <c r="AC137" s="45"/>
    </row>
    <row r="138" spans="1:29" s="4" customFormat="1" ht="27" customHeight="1">
      <c r="A138" s="15"/>
      <c r="B138" s="166" t="s">
        <v>57</v>
      </c>
      <c r="C138" s="35">
        <v>134</v>
      </c>
      <c r="D138" s="80">
        <v>2</v>
      </c>
      <c r="E138" s="174" t="s">
        <v>226</v>
      </c>
      <c r="F138" s="104" t="s">
        <v>329</v>
      </c>
      <c r="G138" s="96" t="s">
        <v>722</v>
      </c>
      <c r="H138" s="253">
        <v>34</v>
      </c>
      <c r="I138" s="289">
        <v>433</v>
      </c>
      <c r="J138" s="290">
        <v>6528055</v>
      </c>
      <c r="K138" s="141">
        <v>15076.339491916859</v>
      </c>
      <c r="L138" s="291">
        <v>38104</v>
      </c>
      <c r="M138" s="290">
        <v>6528055</v>
      </c>
      <c r="N138" s="141">
        <v>171.32203968087339</v>
      </c>
      <c r="O138" s="292"/>
      <c r="P138" s="257"/>
      <c r="Q138" s="260"/>
      <c r="R138" s="271">
        <v>14900</v>
      </c>
      <c r="S138" s="156">
        <v>15000</v>
      </c>
      <c r="T138" s="159">
        <v>31287511</v>
      </c>
      <c r="U138" s="159">
        <v>28122900</v>
      </c>
      <c r="V138" s="167">
        <v>3164611</v>
      </c>
      <c r="W138" s="148" t="s">
        <v>60</v>
      </c>
      <c r="X138" s="261"/>
      <c r="Y138" s="91"/>
      <c r="Z138" s="88"/>
      <c r="AA138" s="58"/>
    </row>
    <row r="139" spans="1:29" s="4" customFormat="1" ht="27" customHeight="1">
      <c r="A139" s="15"/>
      <c r="B139" s="166" t="s">
        <v>57</v>
      </c>
      <c r="C139" s="35">
        <v>135</v>
      </c>
      <c r="D139" s="99">
        <v>5</v>
      </c>
      <c r="E139" s="115" t="s">
        <v>816</v>
      </c>
      <c r="F139" s="136" t="s">
        <v>815</v>
      </c>
      <c r="G139" s="102" t="s">
        <v>814</v>
      </c>
      <c r="H139" s="138">
        <v>20</v>
      </c>
      <c r="I139" s="139"/>
      <c r="J139" s="140"/>
      <c r="K139" s="141">
        <f>IF(AND(I139&gt;0,J139&gt;0),J139/I139,0)</f>
        <v>0</v>
      </c>
      <c r="L139" s="142"/>
      <c r="M139" s="140"/>
      <c r="N139" s="141">
        <f>IF(AND(L139&gt;0,M139&gt;0),M139/L139,0)</f>
        <v>0</v>
      </c>
      <c r="O139" s="269"/>
      <c r="P139" s="144"/>
      <c r="Q139" s="223" t="s">
        <v>510</v>
      </c>
      <c r="R139" s="155"/>
      <c r="S139" s="156"/>
      <c r="T139" s="204"/>
      <c r="U139" s="159"/>
      <c r="V139" s="159">
        <f>T139-U139</f>
        <v>0</v>
      </c>
      <c r="W139" s="151"/>
      <c r="X139" s="44"/>
      <c r="Y139" s="91"/>
      <c r="Z139" s="88"/>
      <c r="AA139" s="58"/>
      <c r="AC139" s="45"/>
    </row>
    <row r="140" spans="1:29" s="4" customFormat="1" ht="27" customHeight="1">
      <c r="A140" s="15"/>
      <c r="B140" s="166" t="s">
        <v>57</v>
      </c>
      <c r="C140" s="35">
        <v>136</v>
      </c>
      <c r="D140" s="94">
        <v>6</v>
      </c>
      <c r="E140" s="179" t="s">
        <v>411</v>
      </c>
      <c r="F140" s="104" t="s">
        <v>410</v>
      </c>
      <c r="G140" s="95" t="s">
        <v>787</v>
      </c>
      <c r="H140" s="138">
        <v>30</v>
      </c>
      <c r="I140" s="139">
        <v>264</v>
      </c>
      <c r="J140" s="140">
        <v>2442360</v>
      </c>
      <c r="K140" s="141">
        <f t="shared" ref="K140:K157" si="57">IF(AND(I140&gt;0,J140&gt;0),J140/I140,0)</f>
        <v>9251.363636363636</v>
      </c>
      <c r="L140" s="142">
        <v>26021</v>
      </c>
      <c r="M140" s="140">
        <v>2442360</v>
      </c>
      <c r="N140" s="141">
        <f>IF(AND(L140&gt;0,M140&gt;0),M140/L140,0)</f>
        <v>93.86111217862495</v>
      </c>
      <c r="O140" s="269"/>
      <c r="P140" s="144"/>
      <c r="Q140" s="147"/>
      <c r="R140" s="271">
        <v>11000</v>
      </c>
      <c r="S140" s="156">
        <v>120000</v>
      </c>
      <c r="T140" s="159">
        <v>6646128</v>
      </c>
      <c r="U140" s="159">
        <v>2442360</v>
      </c>
      <c r="V140" s="167">
        <f>T140-U140</f>
        <v>4203768</v>
      </c>
      <c r="W140" s="148"/>
      <c r="X140" s="149"/>
      <c r="Y140" s="91"/>
      <c r="Z140" s="88"/>
      <c r="AA140" s="58"/>
      <c r="AC140" s="45"/>
    </row>
    <row r="141" spans="1:29" s="4" customFormat="1" ht="27" customHeight="1">
      <c r="A141" s="15"/>
      <c r="B141" s="166" t="s">
        <v>57</v>
      </c>
      <c r="C141" s="35">
        <v>137</v>
      </c>
      <c r="D141" s="78">
        <v>5</v>
      </c>
      <c r="E141" s="171" t="s">
        <v>200</v>
      </c>
      <c r="F141" s="104" t="s">
        <v>221</v>
      </c>
      <c r="G141" s="96" t="s">
        <v>707</v>
      </c>
      <c r="H141" s="253">
        <v>20</v>
      </c>
      <c r="I141" s="289">
        <v>127</v>
      </c>
      <c r="J141" s="290">
        <v>1001865</v>
      </c>
      <c r="K141" s="141">
        <f t="shared" si="57"/>
        <v>7888.7007874015744</v>
      </c>
      <c r="L141" s="142">
        <v>8926</v>
      </c>
      <c r="M141" s="290">
        <v>1001865</v>
      </c>
      <c r="N141" s="141">
        <f t="shared" ref="N141" si="58">IF(AND(L141&gt;0,M141&gt;0),M141/L141,0)</f>
        <v>112.24120546717455</v>
      </c>
      <c r="O141" s="292"/>
      <c r="P141" s="257"/>
      <c r="Q141" s="260"/>
      <c r="R141" s="271">
        <v>101</v>
      </c>
      <c r="S141" s="156">
        <v>102</v>
      </c>
      <c r="T141" s="159">
        <v>1156762</v>
      </c>
      <c r="U141" s="159">
        <v>272275</v>
      </c>
      <c r="V141" s="167">
        <v>884487</v>
      </c>
      <c r="W141" s="148"/>
      <c r="X141" s="261" t="s">
        <v>60</v>
      </c>
      <c r="Y141" s="337">
        <v>2.0000000000000001E-4</v>
      </c>
      <c r="Z141" s="88"/>
      <c r="AA141" s="58"/>
    </row>
    <row r="142" spans="1:29" s="4" customFormat="1" ht="27" customHeight="1">
      <c r="A142" s="15"/>
      <c r="B142" s="166" t="s">
        <v>57</v>
      </c>
      <c r="C142" s="35">
        <v>138</v>
      </c>
      <c r="D142" s="94">
        <v>2</v>
      </c>
      <c r="E142" s="172" t="s">
        <v>364</v>
      </c>
      <c r="F142" s="104" t="s">
        <v>363</v>
      </c>
      <c r="G142" s="96" t="s">
        <v>767</v>
      </c>
      <c r="H142" s="138">
        <v>40</v>
      </c>
      <c r="I142" s="139">
        <v>290</v>
      </c>
      <c r="J142" s="140">
        <v>4964595</v>
      </c>
      <c r="K142" s="141">
        <f t="shared" si="57"/>
        <v>17119.293103448275</v>
      </c>
      <c r="L142" s="142">
        <v>20693</v>
      </c>
      <c r="M142" s="140">
        <v>4964595</v>
      </c>
      <c r="N142" s="141">
        <f>IF(AND(L142&gt;0,M142&gt;0),M142/L142,0)</f>
        <v>239.91663847677958</v>
      </c>
      <c r="O142" s="269"/>
      <c r="P142" s="144"/>
      <c r="Q142" s="147"/>
      <c r="R142" s="271">
        <v>16000</v>
      </c>
      <c r="S142" s="156">
        <v>17000</v>
      </c>
      <c r="T142" s="159">
        <v>8576224</v>
      </c>
      <c r="U142" s="159">
        <v>8779323</v>
      </c>
      <c r="V142" s="167">
        <f t="shared" ref="V142:V164" si="59">T142-U142</f>
        <v>-203099</v>
      </c>
      <c r="W142" s="148" t="s">
        <v>60</v>
      </c>
      <c r="X142" s="149" t="s">
        <v>60</v>
      </c>
      <c r="Y142" s="91">
        <v>0.28899999999999998</v>
      </c>
      <c r="Z142" s="88"/>
      <c r="AA142" s="58"/>
    </row>
    <row r="143" spans="1:29" s="4" customFormat="1" ht="27" customHeight="1">
      <c r="A143" s="15"/>
      <c r="B143" s="166" t="s">
        <v>57</v>
      </c>
      <c r="C143" s="35">
        <v>139</v>
      </c>
      <c r="D143" s="94">
        <v>4</v>
      </c>
      <c r="E143" s="189" t="s">
        <v>401</v>
      </c>
      <c r="F143" s="104" t="s">
        <v>382</v>
      </c>
      <c r="G143" s="96" t="s">
        <v>578</v>
      </c>
      <c r="H143" s="138">
        <v>10</v>
      </c>
      <c r="I143" s="139">
        <v>80</v>
      </c>
      <c r="J143" s="140">
        <v>1006800</v>
      </c>
      <c r="K143" s="141">
        <f t="shared" si="57"/>
        <v>12585</v>
      </c>
      <c r="L143" s="142">
        <v>5034</v>
      </c>
      <c r="M143" s="140">
        <v>1006800</v>
      </c>
      <c r="N143" s="141">
        <f t="shared" ref="N143" si="60">IF(AND(L143&gt;0,M143&gt;0),M143/L143,0)</f>
        <v>200</v>
      </c>
      <c r="O143" s="269"/>
      <c r="P143" s="144"/>
      <c r="Q143" s="147"/>
      <c r="R143" s="271">
        <v>12500</v>
      </c>
      <c r="S143" s="156">
        <v>13000</v>
      </c>
      <c r="T143" s="159">
        <v>354914</v>
      </c>
      <c r="U143" s="159">
        <v>72696</v>
      </c>
      <c r="V143" s="167">
        <f t="shared" si="59"/>
        <v>282218</v>
      </c>
      <c r="W143" s="148"/>
      <c r="X143" s="149"/>
      <c r="Y143" s="91"/>
      <c r="Z143" s="88"/>
      <c r="AA143" s="58"/>
      <c r="AC143" s="45"/>
    </row>
    <row r="144" spans="1:29" s="4" customFormat="1" ht="27" customHeight="1">
      <c r="A144" s="15"/>
      <c r="B144" s="166" t="s">
        <v>57</v>
      </c>
      <c r="C144" s="35">
        <v>140</v>
      </c>
      <c r="D144" s="94">
        <v>4</v>
      </c>
      <c r="E144" s="115" t="s">
        <v>818</v>
      </c>
      <c r="F144" s="136" t="s">
        <v>817</v>
      </c>
      <c r="G144" s="102" t="s">
        <v>602</v>
      </c>
      <c r="H144" s="138">
        <v>20</v>
      </c>
      <c r="I144" s="139"/>
      <c r="J144" s="140"/>
      <c r="K144" s="141">
        <f>IF(AND(I144&gt;0,J144&gt;0),J144/I144,0)</f>
        <v>0</v>
      </c>
      <c r="L144" s="142"/>
      <c r="M144" s="140"/>
      <c r="N144" s="141">
        <f>IF(AND(L144&gt;0,M144&gt;0),M144/L144,0)</f>
        <v>0</v>
      </c>
      <c r="O144" s="269"/>
      <c r="P144" s="144"/>
      <c r="Q144" s="223" t="s">
        <v>510</v>
      </c>
      <c r="R144" s="155"/>
      <c r="S144" s="156"/>
      <c r="T144" s="204"/>
      <c r="U144" s="159"/>
      <c r="V144" s="159">
        <f>T144-U144</f>
        <v>0</v>
      </c>
      <c r="W144" s="151"/>
      <c r="X144" s="44"/>
      <c r="Y144" s="91"/>
      <c r="Z144" s="88"/>
      <c r="AA144" s="58"/>
      <c r="AC144" s="45"/>
    </row>
    <row r="145" spans="1:30" s="4" customFormat="1" ht="27" customHeight="1">
      <c r="A145" s="15"/>
      <c r="B145" s="166" t="s">
        <v>57</v>
      </c>
      <c r="C145" s="35">
        <v>141</v>
      </c>
      <c r="D145" s="34">
        <v>4</v>
      </c>
      <c r="E145" s="171" t="s">
        <v>80</v>
      </c>
      <c r="F145" s="104" t="s">
        <v>81</v>
      </c>
      <c r="G145" s="96" t="s">
        <v>638</v>
      </c>
      <c r="H145" s="138">
        <v>14</v>
      </c>
      <c r="I145" s="139">
        <v>189</v>
      </c>
      <c r="J145" s="140">
        <v>3521284</v>
      </c>
      <c r="K145" s="141">
        <f t="shared" si="57"/>
        <v>18631.132275132277</v>
      </c>
      <c r="L145" s="142">
        <v>14448.1</v>
      </c>
      <c r="M145" s="140">
        <v>3521284</v>
      </c>
      <c r="N145" s="141">
        <f t="shared" ref="N145:N157" si="61">IF(AND(L145&gt;0,M145&gt;0),M145/L145,0)</f>
        <v>243.71952021373053</v>
      </c>
      <c r="O145" s="269"/>
      <c r="P145" s="144"/>
      <c r="Q145" s="147"/>
      <c r="R145" s="271">
        <v>11250</v>
      </c>
      <c r="S145" s="156">
        <v>13636</v>
      </c>
      <c r="T145" s="159">
        <v>3401597</v>
      </c>
      <c r="U145" s="159">
        <v>378341</v>
      </c>
      <c r="V145" s="167">
        <f t="shared" si="59"/>
        <v>3023256</v>
      </c>
      <c r="W145" s="148"/>
      <c r="X145" s="149" t="s">
        <v>60</v>
      </c>
      <c r="Y145" s="233">
        <f>2632305/T145</f>
        <v>0.77384387392157272</v>
      </c>
      <c r="Z145" s="88"/>
      <c r="AA145" s="58"/>
    </row>
    <row r="146" spans="1:30" s="4" customFormat="1" ht="27" customHeight="1">
      <c r="A146" s="15"/>
      <c r="B146" s="166" t="s">
        <v>57</v>
      </c>
      <c r="C146" s="35">
        <v>142</v>
      </c>
      <c r="D146" s="34">
        <v>2</v>
      </c>
      <c r="E146" s="171" t="s">
        <v>158</v>
      </c>
      <c r="F146" s="105" t="s">
        <v>159</v>
      </c>
      <c r="G146" s="96" t="s">
        <v>675</v>
      </c>
      <c r="H146" s="138">
        <v>20</v>
      </c>
      <c r="I146" s="139">
        <v>261</v>
      </c>
      <c r="J146" s="140">
        <v>3624206</v>
      </c>
      <c r="K146" s="141">
        <f t="shared" si="57"/>
        <v>13885.846743295018</v>
      </c>
      <c r="L146" s="142">
        <v>13290</v>
      </c>
      <c r="M146" s="140">
        <v>3624206</v>
      </c>
      <c r="N146" s="141">
        <f t="shared" si="61"/>
        <v>272.70173062452972</v>
      </c>
      <c r="O146" s="150" t="s">
        <v>160</v>
      </c>
      <c r="P146" s="144"/>
      <c r="Q146" s="145"/>
      <c r="R146" s="155" t="s">
        <v>161</v>
      </c>
      <c r="S146" s="156" t="s">
        <v>161</v>
      </c>
      <c r="T146" s="204">
        <v>7867170</v>
      </c>
      <c r="U146" s="204">
        <v>4121083</v>
      </c>
      <c r="V146" s="159">
        <f t="shared" si="59"/>
        <v>3746087</v>
      </c>
      <c r="W146" s="151"/>
      <c r="X146" s="44"/>
      <c r="Y146" s="91"/>
      <c r="Z146" s="88"/>
      <c r="AA146" s="58"/>
    </row>
    <row r="147" spans="1:30" s="4" customFormat="1" ht="27" customHeight="1">
      <c r="A147" s="15"/>
      <c r="B147" s="166" t="s">
        <v>57</v>
      </c>
      <c r="C147" s="35">
        <v>143</v>
      </c>
      <c r="D147" s="94">
        <v>4</v>
      </c>
      <c r="E147" s="171" t="s">
        <v>370</v>
      </c>
      <c r="F147" s="104" t="s">
        <v>369</v>
      </c>
      <c r="G147" s="96" t="s">
        <v>770</v>
      </c>
      <c r="H147" s="242">
        <v>20</v>
      </c>
      <c r="I147" s="139">
        <v>12</v>
      </c>
      <c r="J147" s="140">
        <v>117300</v>
      </c>
      <c r="K147" s="141">
        <f t="shared" si="57"/>
        <v>9775</v>
      </c>
      <c r="L147" s="142">
        <v>391</v>
      </c>
      <c r="M147" s="140">
        <v>117300</v>
      </c>
      <c r="N147" s="141">
        <f t="shared" si="61"/>
        <v>300</v>
      </c>
      <c r="O147" s="150" t="s">
        <v>160</v>
      </c>
      <c r="P147" s="144"/>
      <c r="Q147" s="147"/>
      <c r="R147" s="271" t="s">
        <v>59</v>
      </c>
      <c r="S147" s="156" t="s">
        <v>59</v>
      </c>
      <c r="T147" s="159">
        <v>138600</v>
      </c>
      <c r="U147" s="159">
        <v>10658</v>
      </c>
      <c r="V147" s="167">
        <f t="shared" si="59"/>
        <v>127942</v>
      </c>
      <c r="W147" s="148"/>
      <c r="X147" s="149"/>
      <c r="Y147" s="91"/>
      <c r="Z147" s="88"/>
      <c r="AA147" s="58"/>
    </row>
    <row r="148" spans="1:30" s="4" customFormat="1" ht="27" customHeight="1">
      <c r="A148" s="15"/>
      <c r="B148" s="166" t="s">
        <v>57</v>
      </c>
      <c r="C148" s="35">
        <v>144</v>
      </c>
      <c r="D148" s="34">
        <v>2</v>
      </c>
      <c r="E148" s="171" t="s">
        <v>105</v>
      </c>
      <c r="F148" s="105" t="s">
        <v>106</v>
      </c>
      <c r="G148" s="96" t="s">
        <v>523</v>
      </c>
      <c r="H148" s="138">
        <v>15</v>
      </c>
      <c r="I148" s="139">
        <v>148</v>
      </c>
      <c r="J148" s="140">
        <v>2681437</v>
      </c>
      <c r="K148" s="141">
        <f t="shared" si="57"/>
        <v>18117.817567567567</v>
      </c>
      <c r="L148" s="142">
        <v>17079</v>
      </c>
      <c r="M148" s="140">
        <v>2681437</v>
      </c>
      <c r="N148" s="141">
        <f t="shared" si="61"/>
        <v>157.00199074887288</v>
      </c>
      <c r="O148" s="269"/>
      <c r="P148" s="144"/>
      <c r="Q148" s="145"/>
      <c r="R148" s="155">
        <v>17943</v>
      </c>
      <c r="S148" s="156">
        <v>18012</v>
      </c>
      <c r="T148" s="204">
        <v>31557996</v>
      </c>
      <c r="U148" s="159">
        <v>31023924</v>
      </c>
      <c r="V148" s="159">
        <f t="shared" si="59"/>
        <v>534072</v>
      </c>
      <c r="W148" s="151" t="s">
        <v>60</v>
      </c>
      <c r="X148" s="44"/>
      <c r="Y148" s="91"/>
      <c r="Z148" s="88"/>
      <c r="AA148" s="58"/>
    </row>
    <row r="149" spans="1:30" s="4" customFormat="1" ht="27" customHeight="1">
      <c r="A149" s="15"/>
      <c r="B149" s="166" t="s">
        <v>57</v>
      </c>
      <c r="C149" s="35">
        <v>145</v>
      </c>
      <c r="D149" s="34">
        <v>2</v>
      </c>
      <c r="E149" s="170" t="s">
        <v>284</v>
      </c>
      <c r="F149" s="104" t="s">
        <v>61</v>
      </c>
      <c r="G149" s="96" t="s">
        <v>631</v>
      </c>
      <c r="H149" s="138">
        <v>10</v>
      </c>
      <c r="I149" s="139">
        <v>96</v>
      </c>
      <c r="J149" s="140">
        <v>1889089</v>
      </c>
      <c r="K149" s="141">
        <f t="shared" si="57"/>
        <v>19678.010416666668</v>
      </c>
      <c r="L149" s="142">
        <v>7460</v>
      </c>
      <c r="M149" s="140">
        <v>1889089</v>
      </c>
      <c r="N149" s="141">
        <f t="shared" si="61"/>
        <v>253.22908847184988</v>
      </c>
      <c r="O149" s="269"/>
      <c r="P149" s="144"/>
      <c r="Q149" s="147"/>
      <c r="R149" s="271">
        <v>16500</v>
      </c>
      <c r="S149" s="156">
        <v>19500</v>
      </c>
      <c r="T149" s="159">
        <v>5110000</v>
      </c>
      <c r="U149" s="159">
        <v>5941911</v>
      </c>
      <c r="V149" s="167">
        <f t="shared" si="59"/>
        <v>-831911</v>
      </c>
      <c r="W149" s="148"/>
      <c r="X149" s="149"/>
      <c r="Y149" s="91"/>
      <c r="Z149" s="88"/>
      <c r="AA149" s="58"/>
      <c r="AC149" s="52"/>
      <c r="AD149" s="53"/>
    </row>
    <row r="150" spans="1:30" s="4" customFormat="1" ht="27" customHeight="1">
      <c r="A150" s="15"/>
      <c r="B150" s="166" t="s">
        <v>57</v>
      </c>
      <c r="C150" s="35">
        <v>146</v>
      </c>
      <c r="D150" s="79">
        <v>2</v>
      </c>
      <c r="E150" s="171" t="s">
        <v>209</v>
      </c>
      <c r="F150" s="104" t="s">
        <v>333</v>
      </c>
      <c r="G150" s="96" t="s">
        <v>712</v>
      </c>
      <c r="H150" s="138">
        <v>20</v>
      </c>
      <c r="I150" s="139">
        <v>240</v>
      </c>
      <c r="J150" s="140">
        <v>3068000</v>
      </c>
      <c r="K150" s="141">
        <f t="shared" si="57"/>
        <v>12783.333333333334</v>
      </c>
      <c r="L150" s="142">
        <v>22343</v>
      </c>
      <c r="M150" s="140">
        <v>3068000</v>
      </c>
      <c r="N150" s="141">
        <f t="shared" si="61"/>
        <v>137.31370004028108</v>
      </c>
      <c r="O150" s="269"/>
      <c r="P150" s="144"/>
      <c r="Q150" s="147"/>
      <c r="R150" s="271">
        <v>15400</v>
      </c>
      <c r="S150" s="156">
        <v>15500</v>
      </c>
      <c r="T150" s="159">
        <v>5404441</v>
      </c>
      <c r="U150" s="159">
        <v>5401874</v>
      </c>
      <c r="V150" s="167">
        <f t="shared" si="59"/>
        <v>2567</v>
      </c>
      <c r="W150" s="148"/>
      <c r="X150" s="149"/>
      <c r="Y150" s="91"/>
      <c r="Z150" s="88"/>
      <c r="AA150" s="58"/>
    </row>
    <row r="151" spans="1:30" s="4" customFormat="1" ht="27" customHeight="1">
      <c r="A151" s="15"/>
      <c r="B151" s="166" t="s">
        <v>57</v>
      </c>
      <c r="C151" s="35">
        <v>147</v>
      </c>
      <c r="D151" s="94">
        <v>5</v>
      </c>
      <c r="E151" s="174" t="s">
        <v>471</v>
      </c>
      <c r="F151" s="39" t="s">
        <v>473</v>
      </c>
      <c r="G151" s="95" t="s">
        <v>797</v>
      </c>
      <c r="H151" s="138">
        <v>20</v>
      </c>
      <c r="I151" s="139">
        <v>82</v>
      </c>
      <c r="J151" s="140">
        <v>4640970</v>
      </c>
      <c r="K151" s="141">
        <f t="shared" si="57"/>
        <v>56597.195121951219</v>
      </c>
      <c r="L151" s="142">
        <v>5857</v>
      </c>
      <c r="M151" s="140">
        <v>4640970</v>
      </c>
      <c r="N151" s="141">
        <f t="shared" si="61"/>
        <v>792.38005805019634</v>
      </c>
      <c r="O151" s="150" t="s">
        <v>125</v>
      </c>
      <c r="P151" s="144"/>
      <c r="Q151" s="145"/>
      <c r="R151" s="155">
        <v>35202</v>
      </c>
      <c r="S151" s="156">
        <v>56800</v>
      </c>
      <c r="T151" s="157">
        <v>4666116</v>
      </c>
      <c r="U151" s="158">
        <v>4640970</v>
      </c>
      <c r="V151" s="159">
        <f t="shared" si="59"/>
        <v>25146</v>
      </c>
      <c r="W151" s="151"/>
      <c r="X151" s="44"/>
      <c r="Y151" s="91"/>
      <c r="Z151" s="88"/>
      <c r="AA151" s="58"/>
      <c r="AC151" s="45"/>
    </row>
    <row r="152" spans="1:30" s="4" customFormat="1" ht="27" customHeight="1">
      <c r="A152" s="15"/>
      <c r="B152" s="166" t="s">
        <v>57</v>
      </c>
      <c r="C152" s="35">
        <v>148</v>
      </c>
      <c r="D152" s="87">
        <v>2</v>
      </c>
      <c r="E152" s="171" t="s">
        <v>299</v>
      </c>
      <c r="F152" s="104" t="s">
        <v>322</v>
      </c>
      <c r="G152" s="96" t="s">
        <v>752</v>
      </c>
      <c r="H152" s="138">
        <v>20</v>
      </c>
      <c r="I152" s="139">
        <v>218</v>
      </c>
      <c r="J152" s="140">
        <v>2241848</v>
      </c>
      <c r="K152" s="141">
        <f t="shared" si="57"/>
        <v>10283.706422018349</v>
      </c>
      <c r="L152" s="142">
        <v>21432</v>
      </c>
      <c r="M152" s="140">
        <v>2241848</v>
      </c>
      <c r="N152" s="141">
        <f t="shared" si="61"/>
        <v>104.60283687943263</v>
      </c>
      <c r="O152" s="269"/>
      <c r="P152" s="144"/>
      <c r="Q152" s="147"/>
      <c r="R152" s="271">
        <v>10343</v>
      </c>
      <c r="S152" s="156">
        <v>10368</v>
      </c>
      <c r="T152" s="159">
        <v>2302781</v>
      </c>
      <c r="U152" s="159">
        <v>1444449</v>
      </c>
      <c r="V152" s="167">
        <f t="shared" si="59"/>
        <v>858332</v>
      </c>
      <c r="W152" s="148"/>
      <c r="X152" s="149"/>
      <c r="Y152" s="91"/>
      <c r="Z152" s="88"/>
      <c r="AA152" s="58"/>
    </row>
    <row r="153" spans="1:30" s="4" customFormat="1" ht="27" customHeight="1">
      <c r="A153" s="15"/>
      <c r="B153" s="166" t="s">
        <v>57</v>
      </c>
      <c r="C153" s="35">
        <v>149</v>
      </c>
      <c r="D153" s="34">
        <v>2</v>
      </c>
      <c r="E153" s="181" t="s">
        <v>183</v>
      </c>
      <c r="F153" s="104" t="s">
        <v>182</v>
      </c>
      <c r="G153" s="96" t="s">
        <v>694</v>
      </c>
      <c r="H153" s="138">
        <v>40</v>
      </c>
      <c r="I153" s="139">
        <v>420</v>
      </c>
      <c r="J153" s="140">
        <v>3596025</v>
      </c>
      <c r="K153" s="141">
        <f t="shared" si="57"/>
        <v>8561.9642857142862</v>
      </c>
      <c r="L153" s="142">
        <v>49104</v>
      </c>
      <c r="M153" s="140">
        <v>3596025</v>
      </c>
      <c r="N153" s="141">
        <f t="shared" si="61"/>
        <v>73.232832355816228</v>
      </c>
      <c r="O153" s="269"/>
      <c r="P153" s="144"/>
      <c r="Q153" s="147"/>
      <c r="R153" s="271">
        <v>8000</v>
      </c>
      <c r="S153" s="156">
        <v>8485</v>
      </c>
      <c r="T153" s="159">
        <v>4774051</v>
      </c>
      <c r="U153" s="159">
        <v>4583170</v>
      </c>
      <c r="V153" s="167">
        <f t="shared" si="59"/>
        <v>190881</v>
      </c>
      <c r="W153" s="148"/>
      <c r="X153" s="149" t="s">
        <v>60</v>
      </c>
      <c r="Y153" s="91">
        <v>0.57199999999999995</v>
      </c>
      <c r="Z153" s="88"/>
      <c r="AA153" s="58"/>
    </row>
    <row r="154" spans="1:30" s="4" customFormat="1" ht="27" customHeight="1">
      <c r="A154" s="15"/>
      <c r="B154" s="166" t="s">
        <v>57</v>
      </c>
      <c r="C154" s="35">
        <v>150</v>
      </c>
      <c r="D154" s="81">
        <v>2</v>
      </c>
      <c r="E154" s="173" t="s">
        <v>291</v>
      </c>
      <c r="F154" s="104" t="s">
        <v>182</v>
      </c>
      <c r="G154" s="96" t="s">
        <v>746</v>
      </c>
      <c r="H154" s="138">
        <v>20</v>
      </c>
      <c r="I154" s="139">
        <v>228</v>
      </c>
      <c r="J154" s="140">
        <v>2727823</v>
      </c>
      <c r="K154" s="141">
        <f t="shared" si="57"/>
        <v>11964.135964912281</v>
      </c>
      <c r="L154" s="142">
        <v>25680</v>
      </c>
      <c r="M154" s="140">
        <v>2727823</v>
      </c>
      <c r="N154" s="141">
        <f t="shared" si="61"/>
        <v>106.22363707165108</v>
      </c>
      <c r="O154" s="269"/>
      <c r="P154" s="144"/>
      <c r="Q154" s="147"/>
      <c r="R154" s="271">
        <v>11500</v>
      </c>
      <c r="S154" s="156">
        <v>11500</v>
      </c>
      <c r="T154" s="159">
        <v>17677579</v>
      </c>
      <c r="U154" s="159">
        <v>15374910</v>
      </c>
      <c r="V154" s="167">
        <f t="shared" si="59"/>
        <v>2302669</v>
      </c>
      <c r="W154" s="148"/>
      <c r="X154" s="149"/>
      <c r="Y154" s="91"/>
      <c r="Z154" s="88"/>
      <c r="AA154" s="58"/>
    </row>
    <row r="155" spans="1:30" s="4" customFormat="1" ht="27" customHeight="1">
      <c r="A155" s="15"/>
      <c r="B155" s="166" t="s">
        <v>57</v>
      </c>
      <c r="C155" s="35">
        <v>151</v>
      </c>
      <c r="D155" s="94">
        <v>2</v>
      </c>
      <c r="E155" s="173" t="s">
        <v>183</v>
      </c>
      <c r="F155" s="104" t="s">
        <v>182</v>
      </c>
      <c r="G155" s="95" t="s">
        <v>746</v>
      </c>
      <c r="H155" s="138">
        <v>20</v>
      </c>
      <c r="I155" s="139">
        <v>228</v>
      </c>
      <c r="J155" s="140">
        <v>2727823</v>
      </c>
      <c r="K155" s="141">
        <f t="shared" si="57"/>
        <v>11964.135964912281</v>
      </c>
      <c r="L155" s="142">
        <v>25680</v>
      </c>
      <c r="M155" s="140">
        <v>2727823</v>
      </c>
      <c r="N155" s="141">
        <f t="shared" si="61"/>
        <v>106.22363707165108</v>
      </c>
      <c r="O155" s="269"/>
      <c r="P155" s="144"/>
      <c r="Q155" s="147"/>
      <c r="R155" s="271">
        <v>11500</v>
      </c>
      <c r="S155" s="156">
        <v>11500</v>
      </c>
      <c r="T155" s="159">
        <v>17677579</v>
      </c>
      <c r="U155" s="159">
        <v>15374910</v>
      </c>
      <c r="V155" s="167">
        <f t="shared" si="59"/>
        <v>2302669</v>
      </c>
      <c r="W155" s="148"/>
      <c r="X155" s="149"/>
      <c r="Y155" s="91"/>
      <c r="Z155" s="88"/>
      <c r="AA155" s="58"/>
      <c r="AC155" s="45"/>
    </row>
    <row r="156" spans="1:30" s="4" customFormat="1" ht="27" customHeight="1">
      <c r="A156" s="15"/>
      <c r="B156" s="166" t="s">
        <v>57</v>
      </c>
      <c r="C156" s="35">
        <v>152</v>
      </c>
      <c r="D156" s="34">
        <v>2</v>
      </c>
      <c r="E156" s="171" t="s">
        <v>91</v>
      </c>
      <c r="F156" s="104" t="s">
        <v>90</v>
      </c>
      <c r="G156" s="96" t="s">
        <v>641</v>
      </c>
      <c r="H156" s="138">
        <v>20</v>
      </c>
      <c r="I156" s="139">
        <v>261</v>
      </c>
      <c r="J156" s="140">
        <v>1973200</v>
      </c>
      <c r="K156" s="141">
        <f t="shared" si="57"/>
        <v>7560.1532567049808</v>
      </c>
      <c r="L156" s="142">
        <v>26426</v>
      </c>
      <c r="M156" s="140">
        <v>1973200</v>
      </c>
      <c r="N156" s="141">
        <f t="shared" si="61"/>
        <v>74.668886702489971</v>
      </c>
      <c r="O156" s="269"/>
      <c r="P156" s="144"/>
      <c r="Q156" s="147"/>
      <c r="R156" s="271">
        <v>7400</v>
      </c>
      <c r="S156" s="156">
        <v>7500</v>
      </c>
      <c r="T156" s="159">
        <v>4997348</v>
      </c>
      <c r="U156" s="159">
        <v>5727768</v>
      </c>
      <c r="V156" s="167">
        <f t="shared" si="59"/>
        <v>-730420</v>
      </c>
      <c r="W156" s="148"/>
      <c r="X156" s="149" t="s">
        <v>60</v>
      </c>
      <c r="Y156" s="91">
        <v>0.47899999999999998</v>
      </c>
      <c r="Z156" s="335" t="s">
        <v>60</v>
      </c>
      <c r="AA156" s="58">
        <v>0</v>
      </c>
    </row>
    <row r="157" spans="1:30" s="4" customFormat="1" ht="27" customHeight="1">
      <c r="A157" s="15"/>
      <c r="B157" s="166" t="s">
        <v>57</v>
      </c>
      <c r="C157" s="35">
        <v>153</v>
      </c>
      <c r="D157" s="77">
        <v>1</v>
      </c>
      <c r="E157" s="181" t="s">
        <v>199</v>
      </c>
      <c r="F157" s="104" t="s">
        <v>198</v>
      </c>
      <c r="G157" s="96" t="s">
        <v>706</v>
      </c>
      <c r="H157" s="138">
        <v>40</v>
      </c>
      <c r="I157" s="139">
        <v>457</v>
      </c>
      <c r="J157" s="140">
        <v>4763757</v>
      </c>
      <c r="K157" s="141">
        <f t="shared" si="57"/>
        <v>10423.975929978118</v>
      </c>
      <c r="L157" s="142">
        <v>40014</v>
      </c>
      <c r="M157" s="140">
        <v>4763757</v>
      </c>
      <c r="N157" s="141">
        <f t="shared" si="61"/>
        <v>119.05225671015145</v>
      </c>
      <c r="O157" s="269"/>
      <c r="P157" s="144"/>
      <c r="Q157" s="147"/>
      <c r="R157" s="271">
        <v>11010</v>
      </c>
      <c r="S157" s="156">
        <v>11020</v>
      </c>
      <c r="T157" s="159">
        <v>7436836</v>
      </c>
      <c r="U157" s="159">
        <v>2487566</v>
      </c>
      <c r="V157" s="167">
        <f t="shared" si="59"/>
        <v>4949270</v>
      </c>
      <c r="W157" s="148" t="s">
        <v>60</v>
      </c>
      <c r="X157" s="149" t="s">
        <v>60</v>
      </c>
      <c r="Y157" s="91">
        <v>8.6E-3</v>
      </c>
      <c r="Z157" s="88"/>
      <c r="AA157" s="58"/>
    </row>
    <row r="158" spans="1:30" s="4" customFormat="1" ht="27" customHeight="1">
      <c r="A158" s="15"/>
      <c r="B158" s="166" t="s">
        <v>57</v>
      </c>
      <c r="C158" s="35">
        <v>154</v>
      </c>
      <c r="D158" s="94">
        <v>4</v>
      </c>
      <c r="E158" s="115" t="s">
        <v>810</v>
      </c>
      <c r="F158" s="136" t="s">
        <v>807</v>
      </c>
      <c r="G158" s="102" t="s">
        <v>806</v>
      </c>
      <c r="H158" s="138">
        <v>20</v>
      </c>
      <c r="I158" s="139"/>
      <c r="J158" s="140"/>
      <c r="K158" s="141">
        <f>IF(AND(I158&gt;0,J158&gt;0),J158/I158,0)</f>
        <v>0</v>
      </c>
      <c r="L158" s="142"/>
      <c r="M158" s="140"/>
      <c r="N158" s="141">
        <f>IF(AND(L158&gt;0,M158&gt;0),M158/L158,0)</f>
        <v>0</v>
      </c>
      <c r="O158" s="269"/>
      <c r="P158" s="144"/>
      <c r="Q158" s="223" t="s">
        <v>510</v>
      </c>
      <c r="R158" s="155"/>
      <c r="S158" s="156"/>
      <c r="T158" s="204"/>
      <c r="U158" s="159"/>
      <c r="V158" s="159">
        <f>T158-U158</f>
        <v>0</v>
      </c>
      <c r="W158" s="151"/>
      <c r="X158" s="44"/>
      <c r="Y158" s="91"/>
      <c r="Z158" s="88"/>
      <c r="AA158" s="58"/>
      <c r="AC158" s="45"/>
    </row>
    <row r="159" spans="1:30" s="4" customFormat="1" ht="27" customHeight="1">
      <c r="A159" s="15"/>
      <c r="B159" s="166" t="s">
        <v>57</v>
      </c>
      <c r="C159" s="35">
        <v>155</v>
      </c>
      <c r="D159" s="94">
        <v>5</v>
      </c>
      <c r="E159" s="169" t="s">
        <v>403</v>
      </c>
      <c r="F159" s="104" t="s">
        <v>356</v>
      </c>
      <c r="G159" s="96" t="s">
        <v>764</v>
      </c>
      <c r="H159" s="138">
        <v>20</v>
      </c>
      <c r="I159" s="139">
        <v>338</v>
      </c>
      <c r="J159" s="140">
        <v>3505950</v>
      </c>
      <c r="K159" s="141">
        <f t="shared" ref="K159" si="62">IF(AND(I159&gt;0,J159&gt;0),J159/I159,0)</f>
        <v>10372.633136094675</v>
      </c>
      <c r="L159" s="142">
        <v>30324</v>
      </c>
      <c r="M159" s="140">
        <v>3505950</v>
      </c>
      <c r="N159" s="141">
        <f t="shared" ref="N159" si="63">IF(AND(L159&gt;0,M159&gt;0),M159/L159,0)</f>
        <v>115.61634349030471</v>
      </c>
      <c r="O159" s="269"/>
      <c r="P159" s="144"/>
      <c r="Q159" s="147"/>
      <c r="R159" s="271">
        <v>12800</v>
      </c>
      <c r="S159" s="156">
        <v>13000</v>
      </c>
      <c r="T159" s="159">
        <v>36114231</v>
      </c>
      <c r="U159" s="159">
        <v>40172990</v>
      </c>
      <c r="V159" s="167">
        <f t="shared" si="59"/>
        <v>-4058759</v>
      </c>
      <c r="W159" s="148"/>
      <c r="X159" s="149" t="s">
        <v>60</v>
      </c>
      <c r="Y159" s="91">
        <v>8.0000000000000002E-3</v>
      </c>
      <c r="Z159" s="88"/>
      <c r="AA159" s="58"/>
    </row>
    <row r="160" spans="1:30" s="4" customFormat="1" ht="27" customHeight="1">
      <c r="A160" s="15"/>
      <c r="B160" s="166" t="s">
        <v>57</v>
      </c>
      <c r="C160" s="35">
        <v>156</v>
      </c>
      <c r="D160" s="34">
        <v>4</v>
      </c>
      <c r="E160" s="172" t="s">
        <v>102</v>
      </c>
      <c r="F160" s="104" t="s">
        <v>418</v>
      </c>
      <c r="G160" s="51" t="s">
        <v>647</v>
      </c>
      <c r="H160" s="273">
        <v>20</v>
      </c>
      <c r="I160" s="274">
        <v>293</v>
      </c>
      <c r="J160" s="275">
        <v>3737900</v>
      </c>
      <c r="K160" s="276">
        <f>IF(AND(I160&gt;0,J160&gt;0),J160/I160,0)</f>
        <v>12757.337883959044</v>
      </c>
      <c r="L160" s="277">
        <v>15822</v>
      </c>
      <c r="M160" s="275">
        <v>3737900</v>
      </c>
      <c r="N160" s="276">
        <f>IF(AND(L160&gt;0,M160&gt;0),M160/L160,0)</f>
        <v>236.24699785109343</v>
      </c>
      <c r="O160" s="315"/>
      <c r="P160" s="279"/>
      <c r="Q160" s="316"/>
      <c r="R160" s="271">
        <v>11000</v>
      </c>
      <c r="S160" s="156">
        <v>11500</v>
      </c>
      <c r="T160" s="159">
        <v>3831000</v>
      </c>
      <c r="U160" s="159">
        <v>1000000</v>
      </c>
      <c r="V160" s="167">
        <f t="shared" si="59"/>
        <v>2831000</v>
      </c>
      <c r="W160" s="148"/>
      <c r="X160" s="283"/>
      <c r="Y160" s="284"/>
      <c r="Z160" s="285"/>
      <c r="AA160" s="317"/>
    </row>
    <row r="161" spans="1:30" s="4" customFormat="1" ht="27" customHeight="1">
      <c r="A161" s="15"/>
      <c r="B161" s="166" t="s">
        <v>57</v>
      </c>
      <c r="C161" s="35">
        <v>157</v>
      </c>
      <c r="D161" s="81">
        <v>2</v>
      </c>
      <c r="E161" s="171" t="s">
        <v>264</v>
      </c>
      <c r="F161" s="104" t="s">
        <v>265</v>
      </c>
      <c r="G161" s="38" t="s">
        <v>557</v>
      </c>
      <c r="H161" s="138">
        <v>24</v>
      </c>
      <c r="I161" s="139">
        <v>468</v>
      </c>
      <c r="J161" s="140">
        <v>9419750</v>
      </c>
      <c r="K161" s="141">
        <f>IF(AND(I161&gt;0,J161&gt;0),J161/I161,0)</f>
        <v>20127.670940170941</v>
      </c>
      <c r="L161" s="142">
        <v>23133</v>
      </c>
      <c r="M161" s="140">
        <v>9419750</v>
      </c>
      <c r="N161" s="141">
        <f>IF(AND(L161&gt;0,M161&gt;0),M161/L161,0)</f>
        <v>407.1996714650067</v>
      </c>
      <c r="O161" s="269"/>
      <c r="P161" s="144"/>
      <c r="Q161" s="145"/>
      <c r="R161" s="155">
        <v>19850</v>
      </c>
      <c r="S161" s="156">
        <v>20050</v>
      </c>
      <c r="T161" s="204">
        <v>17548138</v>
      </c>
      <c r="U161" s="159">
        <v>6429390</v>
      </c>
      <c r="V161" s="159">
        <f t="shared" si="59"/>
        <v>11118748</v>
      </c>
      <c r="W161" s="151"/>
      <c r="X161" s="44"/>
      <c r="Y161" s="91"/>
      <c r="Z161" s="88"/>
      <c r="AA161" s="58"/>
    </row>
    <row r="162" spans="1:30" s="4" customFormat="1" ht="27" customHeight="1">
      <c r="A162" s="15"/>
      <c r="B162" s="166" t="s">
        <v>57</v>
      </c>
      <c r="C162" s="35">
        <v>158</v>
      </c>
      <c r="D162" s="34">
        <v>4</v>
      </c>
      <c r="E162" s="186" t="s">
        <v>244</v>
      </c>
      <c r="F162" s="131" t="s">
        <v>245</v>
      </c>
      <c r="G162" s="33" t="s">
        <v>734</v>
      </c>
      <c r="H162" s="138">
        <v>20</v>
      </c>
      <c r="I162" s="139">
        <v>40</v>
      </c>
      <c r="J162" s="140">
        <v>600175</v>
      </c>
      <c r="K162" s="141">
        <f>IF(AND(I162&gt;0,J162&gt;0),J162/I162,0)</f>
        <v>15004.375</v>
      </c>
      <c r="L162" s="142">
        <v>2365</v>
      </c>
      <c r="M162" s="140">
        <v>600175</v>
      </c>
      <c r="N162" s="141">
        <f>IF(AND(L162&gt;0,M162&gt;0),M162/L162,0)</f>
        <v>253.77378435517971</v>
      </c>
      <c r="O162" s="269"/>
      <c r="P162" s="144"/>
      <c r="Q162" s="145"/>
      <c r="R162" s="155" t="s">
        <v>246</v>
      </c>
      <c r="S162" s="156" t="s">
        <v>246</v>
      </c>
      <c r="T162" s="204">
        <v>4080650</v>
      </c>
      <c r="U162" s="159">
        <v>14832512</v>
      </c>
      <c r="V162" s="159">
        <f t="shared" si="59"/>
        <v>-10751862</v>
      </c>
      <c r="W162" s="151"/>
      <c r="X162" s="44" t="s">
        <v>60</v>
      </c>
      <c r="Y162" s="91">
        <v>0.05</v>
      </c>
      <c r="Z162" s="88"/>
      <c r="AA162" s="58"/>
    </row>
    <row r="163" spans="1:30" s="4" customFormat="1" ht="27" customHeight="1">
      <c r="A163" s="15"/>
      <c r="B163" s="166" t="s">
        <v>57</v>
      </c>
      <c r="C163" s="35">
        <v>159</v>
      </c>
      <c r="D163" s="94">
        <v>1</v>
      </c>
      <c r="E163" s="171" t="s">
        <v>377</v>
      </c>
      <c r="F163" s="104" t="s">
        <v>445</v>
      </c>
      <c r="G163" s="96" t="s">
        <v>774</v>
      </c>
      <c r="H163" s="138">
        <v>20</v>
      </c>
      <c r="I163" s="139">
        <v>196</v>
      </c>
      <c r="J163" s="140">
        <v>906225</v>
      </c>
      <c r="K163" s="141">
        <f>IF(AND(I163&gt;0,J163&gt;0),J163/I163,0)</f>
        <v>4623.5969387755104</v>
      </c>
      <c r="L163" s="142">
        <v>15360</v>
      </c>
      <c r="M163" s="140">
        <v>906225</v>
      </c>
      <c r="N163" s="141">
        <f>IF(AND(L163&gt;0,M163&gt;0),M163/L163,0)</f>
        <v>58.9990234375</v>
      </c>
      <c r="O163" s="269"/>
      <c r="P163" s="144"/>
      <c r="Q163" s="147"/>
      <c r="R163" s="271">
        <v>5864</v>
      </c>
      <c r="S163" s="156">
        <v>5926</v>
      </c>
      <c r="T163" s="159">
        <v>4144933</v>
      </c>
      <c r="U163" s="159">
        <v>2489314</v>
      </c>
      <c r="V163" s="167">
        <f t="shared" si="59"/>
        <v>1655619</v>
      </c>
      <c r="W163" s="148"/>
      <c r="X163" s="149"/>
      <c r="Y163" s="91"/>
      <c r="Z163" s="88"/>
      <c r="AA163" s="58"/>
      <c r="AC163" s="45"/>
    </row>
    <row r="164" spans="1:30" s="4" customFormat="1" ht="27" customHeight="1">
      <c r="A164" s="15"/>
      <c r="B164" s="166" t="s">
        <v>57</v>
      </c>
      <c r="C164" s="35">
        <v>160</v>
      </c>
      <c r="D164" s="94">
        <v>2</v>
      </c>
      <c r="E164" s="193" t="s">
        <v>475</v>
      </c>
      <c r="F164" s="104" t="s">
        <v>474</v>
      </c>
      <c r="G164" s="95" t="s">
        <v>792</v>
      </c>
      <c r="H164" s="138">
        <v>15</v>
      </c>
      <c r="I164" s="139">
        <v>96</v>
      </c>
      <c r="J164" s="140">
        <v>507175</v>
      </c>
      <c r="K164" s="141">
        <f>IF(AND(I164&gt;0,J164&gt;0),J164/I164,0)</f>
        <v>5283.072916666667</v>
      </c>
      <c r="L164" s="142">
        <v>6640</v>
      </c>
      <c r="M164" s="140">
        <v>507175</v>
      </c>
      <c r="N164" s="141">
        <f>IF(AND(L164&gt;0,M164&gt;0),M164/L164,0)</f>
        <v>76.381777108433738</v>
      </c>
      <c r="O164" s="269"/>
      <c r="P164" s="144"/>
      <c r="Q164" s="235"/>
      <c r="R164" s="271">
        <v>5200</v>
      </c>
      <c r="S164" s="156" t="s">
        <v>143</v>
      </c>
      <c r="T164" s="159">
        <v>1286405</v>
      </c>
      <c r="U164" s="159">
        <v>553085</v>
      </c>
      <c r="V164" s="167">
        <f t="shared" si="59"/>
        <v>733320</v>
      </c>
      <c r="W164" s="148"/>
      <c r="X164" s="149"/>
      <c r="Y164" s="91"/>
      <c r="Z164" s="88"/>
      <c r="AA164" s="58"/>
      <c r="AC164" s="45"/>
    </row>
    <row r="165" spans="1:30" s="4" customFormat="1" ht="27" customHeight="1">
      <c r="A165" s="15"/>
      <c r="B165" s="166" t="s">
        <v>57</v>
      </c>
      <c r="C165" s="35">
        <v>161</v>
      </c>
      <c r="D165" s="34">
        <v>2</v>
      </c>
      <c r="E165" s="169" t="s">
        <v>67</v>
      </c>
      <c r="F165" s="104" t="s">
        <v>58</v>
      </c>
      <c r="G165" s="96" t="s">
        <v>629</v>
      </c>
      <c r="H165" s="138">
        <v>40</v>
      </c>
      <c r="I165" s="139">
        <v>540</v>
      </c>
      <c r="J165" s="140">
        <v>18722447</v>
      </c>
      <c r="K165" s="141">
        <f t="shared" ref="K165:K197" si="64">IF(AND(I165&gt;0,J165&gt;0),J165/I165,0)</f>
        <v>34671.198148148149</v>
      </c>
      <c r="L165" s="142">
        <v>72183</v>
      </c>
      <c r="M165" s="140">
        <v>18722447</v>
      </c>
      <c r="N165" s="141">
        <f t="shared" ref="N165:N197" si="65">IF(AND(L165&gt;0,M165&gt;0),M165/L165,0)</f>
        <v>259.37474197525734</v>
      </c>
      <c r="O165" s="269"/>
      <c r="P165" s="144"/>
      <c r="Q165" s="147"/>
      <c r="R165" s="271" t="s">
        <v>59</v>
      </c>
      <c r="S165" s="156" t="s">
        <v>59</v>
      </c>
      <c r="T165" s="159">
        <v>116464566</v>
      </c>
      <c r="U165" s="159">
        <f>120444299-18722447</f>
        <v>101721852</v>
      </c>
      <c r="V165" s="167">
        <f t="shared" ref="V165" si="66">T165-U165</f>
        <v>14742714</v>
      </c>
      <c r="W165" s="148"/>
      <c r="X165" s="149"/>
      <c r="Y165" s="91"/>
      <c r="Z165" s="88"/>
      <c r="AA165" s="58"/>
      <c r="AC165" s="52"/>
      <c r="AD165" s="52"/>
    </row>
    <row r="166" spans="1:30" s="4" customFormat="1" ht="27" customHeight="1">
      <c r="A166" s="15"/>
      <c r="B166" s="166" t="s">
        <v>57</v>
      </c>
      <c r="C166" s="35">
        <v>162</v>
      </c>
      <c r="D166" s="94">
        <v>2</v>
      </c>
      <c r="E166" s="171" t="s">
        <v>407</v>
      </c>
      <c r="F166" s="104" t="s">
        <v>408</v>
      </c>
      <c r="G166" s="96" t="s">
        <v>784</v>
      </c>
      <c r="H166" s="138">
        <v>20</v>
      </c>
      <c r="I166" s="139">
        <v>300</v>
      </c>
      <c r="J166" s="140">
        <v>6003100</v>
      </c>
      <c r="K166" s="141">
        <f>IF(AND(I166&gt;0,J166&gt;0),J166/I166,0)</f>
        <v>20010.333333333332</v>
      </c>
      <c r="L166" s="142">
        <f>I166*110</f>
        <v>33000</v>
      </c>
      <c r="M166" s="140">
        <v>6003100</v>
      </c>
      <c r="N166" s="141">
        <f>IF(AND(L166&gt;0,M166&gt;0),M166/L166,0)</f>
        <v>181.91212121212121</v>
      </c>
      <c r="O166" s="269"/>
      <c r="P166" s="144"/>
      <c r="Q166" s="147"/>
      <c r="R166" s="271">
        <v>19500</v>
      </c>
      <c r="S166" s="156">
        <v>20509</v>
      </c>
      <c r="T166" s="159">
        <v>7769115</v>
      </c>
      <c r="U166" s="159">
        <v>7769115</v>
      </c>
      <c r="V166" s="167">
        <f>T166-U166</f>
        <v>0</v>
      </c>
      <c r="W166" s="148"/>
      <c r="X166" s="149"/>
      <c r="Y166" s="91"/>
      <c r="Z166" s="88"/>
      <c r="AA166" s="58"/>
      <c r="AC166" s="45"/>
    </row>
    <row r="167" spans="1:30" s="4" customFormat="1" ht="27" customHeight="1">
      <c r="A167" s="15"/>
      <c r="B167" s="166" t="s">
        <v>57</v>
      </c>
      <c r="C167" s="35">
        <v>163</v>
      </c>
      <c r="D167" s="77">
        <v>5</v>
      </c>
      <c r="E167" s="171" t="s">
        <v>202</v>
      </c>
      <c r="F167" s="104" t="s">
        <v>203</v>
      </c>
      <c r="G167" s="96" t="s">
        <v>705</v>
      </c>
      <c r="H167" s="138">
        <v>20</v>
      </c>
      <c r="I167" s="139">
        <v>96</v>
      </c>
      <c r="J167" s="140">
        <v>795180</v>
      </c>
      <c r="K167" s="141">
        <f t="shared" ref="K167" si="67">IF(AND(I167&gt;0,J167&gt;0),J167/I167,0)</f>
        <v>8283.125</v>
      </c>
      <c r="L167" s="142">
        <v>720</v>
      </c>
      <c r="M167" s="140">
        <v>795180</v>
      </c>
      <c r="N167" s="141">
        <f>IF(AND(L167&gt;0,M167&gt;0),M167/L167,0)</f>
        <v>1104.4166666666667</v>
      </c>
      <c r="O167" s="269"/>
      <c r="P167" s="144"/>
      <c r="Q167" s="147"/>
      <c r="R167" s="271">
        <v>7000</v>
      </c>
      <c r="S167" s="156">
        <v>7500</v>
      </c>
      <c r="T167" s="159">
        <v>1945232</v>
      </c>
      <c r="U167" s="159">
        <v>1941340</v>
      </c>
      <c r="V167" s="167">
        <f>T167-U167</f>
        <v>3892</v>
      </c>
      <c r="W167" s="148"/>
      <c r="X167" s="149"/>
      <c r="Y167" s="91"/>
      <c r="Z167" s="88"/>
      <c r="AA167" s="58"/>
    </row>
    <row r="168" spans="1:30" s="4" customFormat="1" ht="27" customHeight="1">
      <c r="A168" s="15"/>
      <c r="B168" s="166" t="s">
        <v>57</v>
      </c>
      <c r="C168" s="35">
        <v>164</v>
      </c>
      <c r="D168" s="76">
        <v>2</v>
      </c>
      <c r="E168" s="173" t="s">
        <v>275</v>
      </c>
      <c r="F168" s="104" t="s">
        <v>316</v>
      </c>
      <c r="G168" s="96" t="s">
        <v>701</v>
      </c>
      <c r="H168" s="138">
        <v>20</v>
      </c>
      <c r="I168" s="139">
        <v>131</v>
      </c>
      <c r="J168" s="140">
        <v>4358498</v>
      </c>
      <c r="K168" s="141">
        <f>IF(AND(I168&gt;0,J168&gt;0),J168/I168,0)</f>
        <v>33270.977099236639</v>
      </c>
      <c r="L168" s="142">
        <v>10978</v>
      </c>
      <c r="M168" s="140">
        <v>4358498</v>
      </c>
      <c r="N168" s="141">
        <f>IF(AND(L168&gt;0,M168&gt;0),M168/L168,0)</f>
        <v>397.02113317544178</v>
      </c>
      <c r="O168" s="269"/>
      <c r="P168" s="144"/>
      <c r="Q168" s="147"/>
      <c r="R168" s="271">
        <v>41000</v>
      </c>
      <c r="S168" s="156">
        <v>42000</v>
      </c>
      <c r="T168" s="159">
        <v>5393339</v>
      </c>
      <c r="U168" s="162">
        <v>3485186</v>
      </c>
      <c r="V168" s="167">
        <f>T168-U168</f>
        <v>1908153</v>
      </c>
      <c r="W168" s="148"/>
      <c r="X168" s="149"/>
      <c r="Y168" s="91"/>
      <c r="Z168" s="88"/>
      <c r="AA168" s="58"/>
    </row>
    <row r="169" spans="1:30" s="4" customFormat="1" ht="27" customHeight="1">
      <c r="A169" s="15"/>
      <c r="B169" s="166" t="s">
        <v>57</v>
      </c>
      <c r="C169" s="35">
        <v>165</v>
      </c>
      <c r="D169" s="79">
        <v>2</v>
      </c>
      <c r="E169" s="173" t="s">
        <v>201</v>
      </c>
      <c r="F169" s="104" t="s">
        <v>334</v>
      </c>
      <c r="G169" s="96" t="s">
        <v>708</v>
      </c>
      <c r="H169" s="253">
        <v>20</v>
      </c>
      <c r="I169" s="289">
        <v>294</v>
      </c>
      <c r="J169" s="290">
        <v>2988414</v>
      </c>
      <c r="K169" s="141">
        <v>10164.673469387755</v>
      </c>
      <c r="L169" s="291">
        <v>22423</v>
      </c>
      <c r="M169" s="290">
        <v>2988414</v>
      </c>
      <c r="N169" s="141">
        <v>133.27449493823306</v>
      </c>
      <c r="O169" s="292"/>
      <c r="P169" s="257"/>
      <c r="Q169" s="260"/>
      <c r="R169" s="271">
        <v>7500</v>
      </c>
      <c r="S169" s="156">
        <v>10500</v>
      </c>
      <c r="T169" s="159">
        <v>3411511</v>
      </c>
      <c r="U169" s="159">
        <v>484302</v>
      </c>
      <c r="V169" s="167">
        <v>2927209</v>
      </c>
      <c r="W169" s="148"/>
      <c r="X169" s="261"/>
      <c r="Y169" s="91"/>
      <c r="Z169" s="88"/>
      <c r="AA169" s="58"/>
    </row>
    <row r="170" spans="1:30" s="4" customFormat="1" ht="27" customHeight="1">
      <c r="A170" s="15"/>
      <c r="B170" s="166" t="s">
        <v>57</v>
      </c>
      <c r="C170" s="35">
        <v>166</v>
      </c>
      <c r="D170" s="81">
        <v>2</v>
      </c>
      <c r="E170" s="179" t="s">
        <v>295</v>
      </c>
      <c r="F170" s="104" t="s">
        <v>324</v>
      </c>
      <c r="G170" s="96" t="s">
        <v>750</v>
      </c>
      <c r="H170" s="138">
        <v>20</v>
      </c>
      <c r="I170" s="139">
        <v>279</v>
      </c>
      <c r="J170" s="140">
        <v>4658300</v>
      </c>
      <c r="K170" s="141">
        <f>IF(AND(I170&gt;0,J170&gt;0),J170/I170,0)</f>
        <v>16696.415770609317</v>
      </c>
      <c r="L170" s="142">
        <v>49034</v>
      </c>
      <c r="M170" s="140">
        <v>4658300</v>
      </c>
      <c r="N170" s="141">
        <f>IF(AND(L170&gt;0,M170&gt;0),M170/L170,0)</f>
        <v>95.001427580862256</v>
      </c>
      <c r="O170" s="269"/>
      <c r="P170" s="144"/>
      <c r="Q170" s="147"/>
      <c r="R170" s="271">
        <v>11000</v>
      </c>
      <c r="S170" s="156">
        <v>17000</v>
      </c>
      <c r="T170" s="159">
        <v>5584342</v>
      </c>
      <c r="U170" s="159">
        <v>1232831</v>
      </c>
      <c r="V170" s="167">
        <f>T170-U170</f>
        <v>4351511</v>
      </c>
      <c r="W170" s="148"/>
      <c r="X170" s="149"/>
      <c r="Y170" s="91"/>
      <c r="Z170" s="88"/>
      <c r="AA170" s="58"/>
    </row>
    <row r="171" spans="1:30" s="4" customFormat="1" ht="27" customHeight="1">
      <c r="A171" s="15"/>
      <c r="B171" s="166" t="s">
        <v>57</v>
      </c>
      <c r="C171" s="35">
        <v>167</v>
      </c>
      <c r="D171" s="34">
        <v>2</v>
      </c>
      <c r="E171" s="171" t="s">
        <v>176</v>
      </c>
      <c r="F171" s="105" t="s">
        <v>177</v>
      </c>
      <c r="G171" s="96" t="s">
        <v>689</v>
      </c>
      <c r="H171" s="138">
        <v>70</v>
      </c>
      <c r="I171" s="139">
        <v>841</v>
      </c>
      <c r="J171" s="140">
        <v>10185323</v>
      </c>
      <c r="K171" s="141">
        <f>IF(AND(I171&gt;0,J171&gt;0),J171/I171,0)</f>
        <v>12110.966706302021</v>
      </c>
      <c r="L171" s="142">
        <v>96480</v>
      </c>
      <c r="M171" s="140">
        <v>10185323</v>
      </c>
      <c r="N171" s="141">
        <f>IF(AND(L171&gt;0,M171&gt;0),M171/L171,0)</f>
        <v>105.56926824212272</v>
      </c>
      <c r="O171" s="269"/>
      <c r="P171" s="144"/>
      <c r="Q171" s="145"/>
      <c r="R171" s="155">
        <v>12578</v>
      </c>
      <c r="S171" s="156">
        <v>12703</v>
      </c>
      <c r="T171" s="204">
        <v>92717091</v>
      </c>
      <c r="U171" s="159">
        <v>82666559</v>
      </c>
      <c r="V171" s="159">
        <f>T171-U171</f>
        <v>10050532</v>
      </c>
      <c r="W171" s="151"/>
      <c r="X171" s="44"/>
      <c r="Y171" s="91"/>
      <c r="Z171" s="88"/>
      <c r="AA171" s="58"/>
    </row>
    <row r="172" spans="1:30" s="4" customFormat="1" ht="27" customHeight="1">
      <c r="A172" s="15"/>
      <c r="B172" s="166" t="s">
        <v>57</v>
      </c>
      <c r="C172" s="35">
        <v>168</v>
      </c>
      <c r="D172" s="94">
        <v>6</v>
      </c>
      <c r="E172" s="171" t="s">
        <v>479</v>
      </c>
      <c r="F172" s="104" t="s">
        <v>478</v>
      </c>
      <c r="G172" s="95" t="s">
        <v>791</v>
      </c>
      <c r="H172" s="138">
        <v>20</v>
      </c>
      <c r="I172" s="139">
        <v>229</v>
      </c>
      <c r="J172" s="140">
        <v>1407805</v>
      </c>
      <c r="K172" s="141">
        <f t="shared" ref="K172" si="68">IF(AND(I172&gt;0,J172&gt;0),J172/I172,0)</f>
        <v>6147.620087336245</v>
      </c>
      <c r="L172" s="142">
        <v>13901</v>
      </c>
      <c r="M172" s="140">
        <v>1407805</v>
      </c>
      <c r="N172" s="141">
        <f t="shared" ref="N172" si="69">IF(AND(L172&gt;0,M172&gt;0),M172/L172,0)</f>
        <v>101.27364937774261</v>
      </c>
      <c r="O172" s="269"/>
      <c r="P172" s="144"/>
      <c r="Q172" s="147"/>
      <c r="R172" s="271">
        <v>6500</v>
      </c>
      <c r="S172" s="156">
        <v>6700</v>
      </c>
      <c r="T172" s="159">
        <v>1237874</v>
      </c>
      <c r="U172" s="159">
        <v>108497</v>
      </c>
      <c r="V172" s="167">
        <f t="shared" ref="V172" si="70">T172-U172</f>
        <v>1129377</v>
      </c>
      <c r="W172" s="148"/>
      <c r="X172" s="149"/>
      <c r="Y172" s="91"/>
      <c r="Z172" s="88"/>
      <c r="AA172" s="58"/>
      <c r="AC172" s="45"/>
    </row>
    <row r="173" spans="1:30" s="4" customFormat="1" ht="27" customHeight="1">
      <c r="A173" s="15"/>
      <c r="B173" s="166" t="s">
        <v>57</v>
      </c>
      <c r="C173" s="35">
        <v>169</v>
      </c>
      <c r="D173" s="34">
        <v>4</v>
      </c>
      <c r="E173" s="171" t="s">
        <v>156</v>
      </c>
      <c r="F173" s="105" t="s">
        <v>157</v>
      </c>
      <c r="G173" s="96" t="s">
        <v>674</v>
      </c>
      <c r="H173" s="138">
        <v>10</v>
      </c>
      <c r="I173" s="139">
        <v>56</v>
      </c>
      <c r="J173" s="140">
        <v>719960</v>
      </c>
      <c r="K173" s="141">
        <f t="shared" ref="K173:K185" si="71">IF(AND(I173&gt;0,J173&gt;0),J173/I173,0)</f>
        <v>12856.428571428571</v>
      </c>
      <c r="L173" s="142">
        <v>3108</v>
      </c>
      <c r="M173" s="140">
        <v>719960</v>
      </c>
      <c r="N173" s="141">
        <f t="shared" ref="N173:N186" si="72">IF(AND(L173&gt;0,M173&gt;0),M173/L173,0)</f>
        <v>231.64736164736163</v>
      </c>
      <c r="O173" s="269"/>
      <c r="P173" s="144"/>
      <c r="Q173" s="145"/>
      <c r="R173" s="155">
        <v>21190</v>
      </c>
      <c r="S173" s="156">
        <v>22381</v>
      </c>
      <c r="T173" s="204">
        <v>32705133</v>
      </c>
      <c r="U173" s="159">
        <v>36142191</v>
      </c>
      <c r="V173" s="159">
        <f t="shared" ref="V173:V183" si="73">T173-U173</f>
        <v>-3437058</v>
      </c>
      <c r="W173" s="151"/>
      <c r="X173" s="44"/>
      <c r="Y173" s="91"/>
      <c r="Z173" s="88"/>
      <c r="AA173" s="58"/>
    </row>
    <row r="174" spans="1:30" s="4" customFormat="1" ht="27" customHeight="1">
      <c r="A174" s="15"/>
      <c r="B174" s="166" t="s">
        <v>57</v>
      </c>
      <c r="C174" s="35">
        <v>170</v>
      </c>
      <c r="D174" s="94">
        <v>4</v>
      </c>
      <c r="E174" s="115" t="s">
        <v>843</v>
      </c>
      <c r="F174" s="136" t="s">
        <v>842</v>
      </c>
      <c r="G174" s="102" t="s">
        <v>841</v>
      </c>
      <c r="H174" s="138">
        <v>20</v>
      </c>
      <c r="I174" s="139"/>
      <c r="J174" s="140"/>
      <c r="K174" s="141">
        <f>IF(AND(I174&gt;0,J174&gt;0),J174/I174,0)</f>
        <v>0</v>
      </c>
      <c r="L174" s="142"/>
      <c r="M174" s="140"/>
      <c r="N174" s="141">
        <f>IF(AND(L174&gt;0,M174&gt;0),M174/L174,0)</f>
        <v>0</v>
      </c>
      <c r="O174" s="269"/>
      <c r="P174" s="144"/>
      <c r="Q174" s="223" t="s">
        <v>503</v>
      </c>
      <c r="R174" s="155"/>
      <c r="S174" s="156"/>
      <c r="T174" s="204"/>
      <c r="U174" s="159"/>
      <c r="V174" s="159">
        <f>T174-U174</f>
        <v>0</v>
      </c>
      <c r="W174" s="151"/>
      <c r="X174" s="44"/>
      <c r="Y174" s="91"/>
      <c r="Z174" s="88"/>
      <c r="AA174" s="58"/>
      <c r="AC174" s="45"/>
    </row>
    <row r="175" spans="1:30" s="4" customFormat="1" ht="27" customHeight="1">
      <c r="A175" s="15"/>
      <c r="B175" s="166" t="s">
        <v>57</v>
      </c>
      <c r="C175" s="35">
        <v>171</v>
      </c>
      <c r="D175" s="34">
        <v>5</v>
      </c>
      <c r="E175" s="171" t="s">
        <v>493</v>
      </c>
      <c r="F175" s="136" t="s">
        <v>492</v>
      </c>
      <c r="G175" s="198" t="s">
        <v>796</v>
      </c>
      <c r="H175" s="138">
        <v>20</v>
      </c>
      <c r="I175" s="139">
        <v>77</v>
      </c>
      <c r="J175" s="140">
        <v>370500</v>
      </c>
      <c r="K175" s="141">
        <f t="shared" si="71"/>
        <v>4811.6883116883118</v>
      </c>
      <c r="L175" s="142">
        <v>4774</v>
      </c>
      <c r="M175" s="140">
        <v>370500</v>
      </c>
      <c r="N175" s="141">
        <f t="shared" si="72"/>
        <v>77.607875994972773</v>
      </c>
      <c r="O175" s="269"/>
      <c r="P175" s="144"/>
      <c r="Q175" s="145"/>
      <c r="R175" s="155" t="s">
        <v>486</v>
      </c>
      <c r="S175" s="156">
        <v>5000</v>
      </c>
      <c r="T175" s="204">
        <v>7731140</v>
      </c>
      <c r="U175" s="159">
        <v>10755098</v>
      </c>
      <c r="V175" s="159">
        <f t="shared" si="73"/>
        <v>-3023958</v>
      </c>
      <c r="W175" s="151"/>
      <c r="X175" s="44"/>
      <c r="Y175" s="91"/>
      <c r="Z175" s="88"/>
      <c r="AA175" s="58"/>
      <c r="AC175" s="45"/>
    </row>
    <row r="176" spans="1:30" s="4" customFormat="1" ht="27" customHeight="1">
      <c r="A176" s="15"/>
      <c r="B176" s="166" t="s">
        <v>57</v>
      </c>
      <c r="C176" s="35">
        <v>172</v>
      </c>
      <c r="D176" s="34">
        <v>5</v>
      </c>
      <c r="E176" s="171" t="s">
        <v>247</v>
      </c>
      <c r="F176" s="105" t="s">
        <v>248</v>
      </c>
      <c r="G176" s="38" t="s">
        <v>735</v>
      </c>
      <c r="H176" s="138">
        <v>20</v>
      </c>
      <c r="I176" s="139">
        <v>232</v>
      </c>
      <c r="J176" s="140">
        <v>4908383</v>
      </c>
      <c r="K176" s="141">
        <f t="shared" si="71"/>
        <v>21156.823275862069</v>
      </c>
      <c r="L176" s="142">
        <v>23598</v>
      </c>
      <c r="M176" s="140">
        <v>4908383</v>
      </c>
      <c r="N176" s="141">
        <f t="shared" si="72"/>
        <v>207.99995762352742</v>
      </c>
      <c r="O176" s="269"/>
      <c r="P176" s="144"/>
      <c r="Q176" s="145"/>
      <c r="R176" s="155">
        <v>21402</v>
      </c>
      <c r="S176" s="156">
        <v>22000</v>
      </c>
      <c r="T176" s="204">
        <v>34554380</v>
      </c>
      <c r="U176" s="159">
        <v>32647643</v>
      </c>
      <c r="V176" s="159">
        <f t="shared" si="73"/>
        <v>1906737</v>
      </c>
      <c r="W176" s="151"/>
      <c r="X176" s="44"/>
      <c r="Y176" s="91"/>
      <c r="Z176" s="88"/>
      <c r="AA176" s="58"/>
    </row>
    <row r="177" spans="1:30" s="4" customFormat="1" ht="27" customHeight="1">
      <c r="A177" s="15"/>
      <c r="B177" s="166" t="s">
        <v>57</v>
      </c>
      <c r="C177" s="35">
        <v>173</v>
      </c>
      <c r="D177" s="80">
        <v>2</v>
      </c>
      <c r="E177" s="171" t="s">
        <v>229</v>
      </c>
      <c r="F177" s="104" t="s">
        <v>327</v>
      </c>
      <c r="G177" s="96" t="s">
        <v>724</v>
      </c>
      <c r="H177" s="138">
        <v>20</v>
      </c>
      <c r="I177" s="139">
        <v>342</v>
      </c>
      <c r="J177" s="140">
        <v>8599279</v>
      </c>
      <c r="K177" s="141">
        <f t="shared" si="71"/>
        <v>25144.090643274852</v>
      </c>
      <c r="L177" s="142">
        <v>28620.5</v>
      </c>
      <c r="M177" s="140">
        <v>8599279</v>
      </c>
      <c r="N177" s="141">
        <f t="shared" si="72"/>
        <v>300.45872713614369</v>
      </c>
      <c r="O177" s="269"/>
      <c r="P177" s="144"/>
      <c r="Q177" s="147"/>
      <c r="R177" s="271">
        <v>24500</v>
      </c>
      <c r="S177" s="156">
        <v>25000</v>
      </c>
      <c r="T177" s="159">
        <v>17313423</v>
      </c>
      <c r="U177" s="159">
        <v>7774514</v>
      </c>
      <c r="V177" s="167">
        <f t="shared" si="73"/>
        <v>9538909</v>
      </c>
      <c r="W177" s="148" t="s">
        <v>60</v>
      </c>
      <c r="X177" s="149" t="s">
        <v>60</v>
      </c>
      <c r="Y177" s="91">
        <v>0.23599999999999999</v>
      </c>
      <c r="Z177" s="335" t="s">
        <v>60</v>
      </c>
      <c r="AA177" s="58">
        <v>0</v>
      </c>
    </row>
    <row r="178" spans="1:30" s="4" customFormat="1" ht="27" customHeight="1">
      <c r="A178" s="15"/>
      <c r="B178" s="166" t="s">
        <v>57</v>
      </c>
      <c r="C178" s="35">
        <v>174</v>
      </c>
      <c r="D178" s="81">
        <v>2</v>
      </c>
      <c r="E178" s="179" t="s">
        <v>249</v>
      </c>
      <c r="F178" s="104" t="s">
        <v>301</v>
      </c>
      <c r="G178" s="96" t="s">
        <v>736</v>
      </c>
      <c r="H178" s="138">
        <v>20</v>
      </c>
      <c r="I178" s="139">
        <v>315</v>
      </c>
      <c r="J178" s="140">
        <v>5310718</v>
      </c>
      <c r="K178" s="141">
        <f t="shared" si="71"/>
        <v>16859.422222222223</v>
      </c>
      <c r="L178" s="142">
        <v>34759.5</v>
      </c>
      <c r="M178" s="140">
        <v>5310718</v>
      </c>
      <c r="N178" s="141">
        <f t="shared" si="72"/>
        <v>152.78464880104718</v>
      </c>
      <c r="O178" s="269"/>
      <c r="P178" s="144"/>
      <c r="Q178" s="147"/>
      <c r="R178" s="271">
        <v>15287</v>
      </c>
      <c r="S178" s="156">
        <v>15948</v>
      </c>
      <c r="T178" s="159">
        <v>13831042</v>
      </c>
      <c r="U178" s="159">
        <v>8520324</v>
      </c>
      <c r="V178" s="167">
        <f t="shared" si="73"/>
        <v>5310718</v>
      </c>
      <c r="W178" s="148"/>
      <c r="X178" s="149" t="s">
        <v>60</v>
      </c>
      <c r="Y178" s="91">
        <v>2.9000000000000001E-2</v>
      </c>
      <c r="Z178" s="88"/>
      <c r="AA178" s="58"/>
    </row>
    <row r="179" spans="1:30" s="4" customFormat="1" ht="27" customHeight="1">
      <c r="A179" s="15"/>
      <c r="B179" s="166" t="s">
        <v>57</v>
      </c>
      <c r="C179" s="35">
        <v>175</v>
      </c>
      <c r="D179" s="87">
        <v>2</v>
      </c>
      <c r="E179" s="181" t="s">
        <v>302</v>
      </c>
      <c r="F179" s="104" t="s">
        <v>301</v>
      </c>
      <c r="G179" s="96" t="s">
        <v>754</v>
      </c>
      <c r="H179" s="138">
        <v>20</v>
      </c>
      <c r="I179" s="139">
        <v>316</v>
      </c>
      <c r="J179" s="140">
        <v>5227215</v>
      </c>
      <c r="K179" s="141">
        <f t="shared" si="71"/>
        <v>16541.819620253165</v>
      </c>
      <c r="L179" s="142">
        <v>26809</v>
      </c>
      <c r="M179" s="140">
        <v>5227215</v>
      </c>
      <c r="N179" s="141">
        <f t="shared" si="72"/>
        <v>194.9798575105375</v>
      </c>
      <c r="O179" s="269"/>
      <c r="P179" s="144"/>
      <c r="Q179" s="147"/>
      <c r="R179" s="271">
        <v>16800</v>
      </c>
      <c r="S179" s="156">
        <v>16900</v>
      </c>
      <c r="T179" s="159">
        <v>9159353</v>
      </c>
      <c r="U179" s="159">
        <v>4592241</v>
      </c>
      <c r="V179" s="167">
        <f t="shared" si="73"/>
        <v>4567112</v>
      </c>
      <c r="W179" s="148" t="s">
        <v>60</v>
      </c>
      <c r="X179" s="149"/>
      <c r="Y179" s="91"/>
      <c r="Z179" s="88"/>
      <c r="AA179" s="58"/>
    </row>
    <row r="180" spans="1:30" s="4" customFormat="1" ht="27" customHeight="1">
      <c r="A180" s="15"/>
      <c r="B180" s="166" t="s">
        <v>57</v>
      </c>
      <c r="C180" s="35">
        <v>176</v>
      </c>
      <c r="D180" s="94"/>
      <c r="E180" s="104"/>
      <c r="F180" s="136" t="s">
        <v>832</v>
      </c>
      <c r="G180" s="198" t="s">
        <v>831</v>
      </c>
      <c r="H180" s="138">
        <v>50</v>
      </c>
      <c r="I180" s="139"/>
      <c r="J180" s="140"/>
      <c r="K180" s="141">
        <f>IF(AND(I180&gt;0,J180&gt;0),J180/I180,0)</f>
        <v>0</v>
      </c>
      <c r="L180" s="142"/>
      <c r="M180" s="140"/>
      <c r="N180" s="141">
        <f>IF(AND(L180&gt;0,M180&gt;0),M180/L180,0)</f>
        <v>0</v>
      </c>
      <c r="O180" s="269"/>
      <c r="P180" s="241" t="s">
        <v>509</v>
      </c>
      <c r="Q180" s="223"/>
      <c r="R180" s="155"/>
      <c r="S180" s="156"/>
      <c r="T180" s="204"/>
      <c r="U180" s="159"/>
      <c r="V180" s="159">
        <f>T180-U180</f>
        <v>0</v>
      </c>
      <c r="W180" s="151"/>
      <c r="X180" s="44"/>
      <c r="Y180" s="91"/>
      <c r="Z180" s="88"/>
      <c r="AA180" s="58"/>
      <c r="AC180" s="45"/>
    </row>
    <row r="181" spans="1:30" s="4" customFormat="1" ht="27" customHeight="1">
      <c r="A181" s="15"/>
      <c r="B181" s="166" t="s">
        <v>57</v>
      </c>
      <c r="C181" s="35">
        <v>177</v>
      </c>
      <c r="D181" s="94">
        <v>2</v>
      </c>
      <c r="E181" s="173" t="s">
        <v>508</v>
      </c>
      <c r="F181" s="104" t="s">
        <v>330</v>
      </c>
      <c r="G181" s="51" t="s">
        <v>793</v>
      </c>
      <c r="H181" s="138">
        <v>14</v>
      </c>
      <c r="I181" s="139">
        <v>246</v>
      </c>
      <c r="J181" s="140">
        <v>1288150</v>
      </c>
      <c r="K181" s="141">
        <f t="shared" si="71"/>
        <v>5236.3821138211379</v>
      </c>
      <c r="L181" s="142">
        <v>1599</v>
      </c>
      <c r="M181" s="140">
        <v>1288150</v>
      </c>
      <c r="N181" s="141">
        <f t="shared" si="72"/>
        <v>805.59724828017511</v>
      </c>
      <c r="O181" s="269"/>
      <c r="P181" s="144"/>
      <c r="Q181" s="147"/>
      <c r="R181" s="271" t="s">
        <v>59</v>
      </c>
      <c r="S181" s="156" t="s">
        <v>59</v>
      </c>
      <c r="T181" s="159">
        <v>1113146</v>
      </c>
      <c r="U181" s="159">
        <v>1394008</v>
      </c>
      <c r="V181" s="167">
        <f t="shared" si="73"/>
        <v>-280862</v>
      </c>
      <c r="W181" s="148"/>
      <c r="X181" s="149"/>
      <c r="Y181" s="91"/>
      <c r="Z181" s="88"/>
      <c r="AA181" s="58"/>
      <c r="AC181" s="45"/>
    </row>
    <row r="182" spans="1:30" s="4" customFormat="1" ht="27" customHeight="1">
      <c r="A182" s="15"/>
      <c r="B182" s="166" t="s">
        <v>57</v>
      </c>
      <c r="C182" s="35">
        <v>178</v>
      </c>
      <c r="D182" s="82">
        <v>5</v>
      </c>
      <c r="E182" s="184" t="s">
        <v>272</v>
      </c>
      <c r="F182" s="130" t="s">
        <v>235</v>
      </c>
      <c r="G182" s="137" t="s">
        <v>728</v>
      </c>
      <c r="H182" s="338">
        <v>10</v>
      </c>
      <c r="I182" s="339">
        <v>122</v>
      </c>
      <c r="J182" s="340">
        <v>723360</v>
      </c>
      <c r="K182" s="341">
        <f t="shared" si="71"/>
        <v>5929.1803278688521</v>
      </c>
      <c r="L182" s="339">
        <v>2245</v>
      </c>
      <c r="M182" s="340">
        <v>723360</v>
      </c>
      <c r="N182" s="341">
        <f t="shared" si="72"/>
        <v>322.20935412026728</v>
      </c>
      <c r="O182" s="342"/>
      <c r="P182" s="343"/>
      <c r="Q182" s="344"/>
      <c r="R182" s="345">
        <v>7000</v>
      </c>
      <c r="S182" s="346">
        <v>7500</v>
      </c>
      <c r="T182" s="263">
        <v>909067</v>
      </c>
      <c r="U182" s="263">
        <v>157907</v>
      </c>
      <c r="V182" s="264">
        <f t="shared" si="73"/>
        <v>751160</v>
      </c>
      <c r="W182" s="265"/>
      <c r="X182" s="347" t="s">
        <v>60</v>
      </c>
      <c r="Y182" s="348">
        <v>4.9000000000000002E-2</v>
      </c>
      <c r="Z182" s="349"/>
      <c r="AA182" s="350"/>
    </row>
    <row r="183" spans="1:30" s="4" customFormat="1" ht="27" customHeight="1">
      <c r="A183" s="15"/>
      <c r="B183" s="166" t="s">
        <v>57</v>
      </c>
      <c r="C183" s="35">
        <v>179</v>
      </c>
      <c r="D183" s="87">
        <v>5</v>
      </c>
      <c r="E183" s="171" t="s">
        <v>319</v>
      </c>
      <c r="F183" s="106" t="s">
        <v>314</v>
      </c>
      <c r="G183" s="96" t="s">
        <v>758</v>
      </c>
      <c r="H183" s="138">
        <v>20</v>
      </c>
      <c r="I183" s="139">
        <v>211</v>
      </c>
      <c r="J183" s="140">
        <v>3579705</v>
      </c>
      <c r="K183" s="141">
        <f t="shared" si="71"/>
        <v>16965.426540284359</v>
      </c>
      <c r="L183" s="142">
        <v>15019.5</v>
      </c>
      <c r="M183" s="140">
        <v>3579705</v>
      </c>
      <c r="N183" s="141">
        <f t="shared" si="72"/>
        <v>238.33716168980325</v>
      </c>
      <c r="O183" s="269"/>
      <c r="P183" s="144"/>
      <c r="Q183" s="147"/>
      <c r="R183" s="271">
        <v>370</v>
      </c>
      <c r="S183" s="156">
        <v>380</v>
      </c>
      <c r="T183" s="159">
        <v>2903085</v>
      </c>
      <c r="U183" s="159">
        <v>3580000</v>
      </c>
      <c r="V183" s="167">
        <f t="shared" si="73"/>
        <v>-676915</v>
      </c>
      <c r="W183" s="148"/>
      <c r="X183" s="149" t="s">
        <v>60</v>
      </c>
      <c r="Y183" s="91">
        <v>0.18</v>
      </c>
      <c r="Z183" s="88"/>
      <c r="AA183" s="58">
        <v>0</v>
      </c>
    </row>
    <row r="184" spans="1:30" s="4" customFormat="1" ht="27" customHeight="1">
      <c r="A184" s="15"/>
      <c r="B184" s="166" t="s">
        <v>57</v>
      </c>
      <c r="C184" s="35">
        <v>180</v>
      </c>
      <c r="D184" s="69">
        <v>5</v>
      </c>
      <c r="E184" s="176" t="s">
        <v>142</v>
      </c>
      <c r="F184" s="42" t="s">
        <v>141</v>
      </c>
      <c r="G184" s="96" t="s">
        <v>665</v>
      </c>
      <c r="H184" s="138">
        <v>20</v>
      </c>
      <c r="I184" s="139">
        <v>192</v>
      </c>
      <c r="J184" s="140">
        <v>1355385</v>
      </c>
      <c r="K184" s="294">
        <f t="shared" si="71"/>
        <v>7059.296875</v>
      </c>
      <c r="L184" s="139">
        <v>10079</v>
      </c>
      <c r="M184" s="140">
        <v>1355385</v>
      </c>
      <c r="N184" s="294">
        <f t="shared" si="72"/>
        <v>134.47613850580416</v>
      </c>
      <c r="O184" s="318"/>
      <c r="P184" s="35"/>
      <c r="Q184" s="319"/>
      <c r="R184" s="351">
        <v>7500</v>
      </c>
      <c r="S184" s="297">
        <v>8000</v>
      </c>
      <c r="T184" s="298">
        <v>1537625</v>
      </c>
      <c r="U184" s="298">
        <v>182220</v>
      </c>
      <c r="V184" s="299">
        <v>1355405</v>
      </c>
      <c r="W184" s="300"/>
      <c r="X184" s="300"/>
      <c r="Y184" s="301"/>
      <c r="Z184" s="301"/>
      <c r="AA184" s="301"/>
    </row>
    <row r="185" spans="1:30" s="4" customFormat="1" ht="27" customHeight="1">
      <c r="A185" s="15"/>
      <c r="B185" s="166" t="s">
        <v>57</v>
      </c>
      <c r="C185" s="35">
        <v>181</v>
      </c>
      <c r="D185" s="34">
        <v>2</v>
      </c>
      <c r="E185" s="171" t="s">
        <v>225</v>
      </c>
      <c r="F185" s="105" t="s">
        <v>330</v>
      </c>
      <c r="G185" s="96" t="s">
        <v>721</v>
      </c>
      <c r="H185" s="138">
        <v>20</v>
      </c>
      <c r="I185" s="139">
        <v>205</v>
      </c>
      <c r="J185" s="140">
        <v>725220</v>
      </c>
      <c r="K185" s="141">
        <f t="shared" si="71"/>
        <v>3537.6585365853657</v>
      </c>
      <c r="L185" s="142">
        <v>16540</v>
      </c>
      <c r="M185" s="140">
        <v>725220</v>
      </c>
      <c r="N185" s="141">
        <f t="shared" si="72"/>
        <v>43.846432889963722</v>
      </c>
      <c r="O185" s="269"/>
      <c r="P185" s="144"/>
      <c r="Q185" s="145"/>
      <c r="R185" s="155">
        <v>5000</v>
      </c>
      <c r="S185" s="156">
        <v>5000</v>
      </c>
      <c r="T185" s="204">
        <v>747797</v>
      </c>
      <c r="U185" s="159">
        <v>836405</v>
      </c>
      <c r="V185" s="159">
        <f>T185-U185</f>
        <v>-88608</v>
      </c>
      <c r="W185" s="151"/>
      <c r="X185" s="44"/>
      <c r="Y185" s="91"/>
      <c r="Z185" s="88"/>
      <c r="AA185" s="58"/>
    </row>
    <row r="186" spans="1:30" s="4" customFormat="1" ht="27" customHeight="1">
      <c r="A186" s="15"/>
      <c r="B186" s="166" t="s">
        <v>57</v>
      </c>
      <c r="C186" s="35">
        <v>182</v>
      </c>
      <c r="D186" s="94">
        <v>4</v>
      </c>
      <c r="E186" s="174" t="s">
        <v>380</v>
      </c>
      <c r="F186" s="104" t="s">
        <v>381</v>
      </c>
      <c r="G186" s="96" t="s">
        <v>776</v>
      </c>
      <c r="H186" s="138">
        <v>20</v>
      </c>
      <c r="I186" s="139">
        <v>120</v>
      </c>
      <c r="J186" s="140">
        <v>618300</v>
      </c>
      <c r="K186" s="141">
        <f t="shared" ref="K186" si="74">IF(AND(I186&gt;0,J186&gt;0),J186/I186,0)</f>
        <v>5152.5</v>
      </c>
      <c r="L186" s="142">
        <v>9358.5</v>
      </c>
      <c r="M186" s="140">
        <v>618300</v>
      </c>
      <c r="N186" s="141">
        <f t="shared" si="72"/>
        <v>66.068280173104668</v>
      </c>
      <c r="O186" s="150" t="s">
        <v>125</v>
      </c>
      <c r="P186" s="144"/>
      <c r="Q186" s="147"/>
      <c r="R186" s="271">
        <v>5500</v>
      </c>
      <c r="S186" s="156">
        <v>6600</v>
      </c>
      <c r="T186" s="159">
        <v>668345</v>
      </c>
      <c r="U186" s="159">
        <v>0</v>
      </c>
      <c r="V186" s="167">
        <f>T186-U186</f>
        <v>668345</v>
      </c>
      <c r="W186" s="148"/>
      <c r="X186" s="149" t="s">
        <v>60</v>
      </c>
      <c r="Y186" s="91">
        <v>0.70599999999999996</v>
      </c>
      <c r="Z186" s="88"/>
      <c r="AA186" s="58"/>
      <c r="AC186" s="45"/>
    </row>
    <row r="187" spans="1:30" s="4" customFormat="1" ht="27" customHeight="1">
      <c r="A187" s="15"/>
      <c r="B187" s="166" t="s">
        <v>57</v>
      </c>
      <c r="C187" s="35">
        <v>183</v>
      </c>
      <c r="D187" s="34">
        <v>2</v>
      </c>
      <c r="E187" s="171" t="s">
        <v>78</v>
      </c>
      <c r="F187" s="104" t="s">
        <v>339</v>
      </c>
      <c r="G187" s="96" t="s">
        <v>636</v>
      </c>
      <c r="H187" s="138">
        <v>24</v>
      </c>
      <c r="I187" s="139">
        <v>424</v>
      </c>
      <c r="J187" s="140">
        <v>6809114</v>
      </c>
      <c r="K187" s="141">
        <f t="shared" si="64"/>
        <v>16059.231132075472</v>
      </c>
      <c r="L187" s="142">
        <v>42325</v>
      </c>
      <c r="M187" s="140">
        <v>6809114</v>
      </c>
      <c r="N187" s="141">
        <f t="shared" si="65"/>
        <v>160.8768812758417</v>
      </c>
      <c r="O187" s="269"/>
      <c r="P187" s="144"/>
      <c r="Q187" s="147"/>
      <c r="R187" s="271">
        <v>14400</v>
      </c>
      <c r="S187" s="156">
        <v>15100</v>
      </c>
      <c r="T187" s="159">
        <v>8728951</v>
      </c>
      <c r="U187" s="159">
        <v>7352432</v>
      </c>
      <c r="V187" s="167">
        <f t="shared" ref="V187:V197" si="75">T187-U187</f>
        <v>1376519</v>
      </c>
      <c r="W187" s="148" t="s">
        <v>60</v>
      </c>
      <c r="X187" s="149" t="s">
        <v>60</v>
      </c>
      <c r="Y187" s="91">
        <v>0.1</v>
      </c>
      <c r="Z187" s="88"/>
      <c r="AA187" s="58"/>
      <c r="AC187" s="52"/>
      <c r="AD187" s="53"/>
    </row>
    <row r="188" spans="1:30" s="4" customFormat="1" ht="27" customHeight="1">
      <c r="A188" s="15"/>
      <c r="B188" s="166" t="s">
        <v>57</v>
      </c>
      <c r="C188" s="35">
        <v>184</v>
      </c>
      <c r="D188" s="34">
        <v>4</v>
      </c>
      <c r="E188" s="171" t="s">
        <v>162</v>
      </c>
      <c r="F188" s="104" t="s">
        <v>425</v>
      </c>
      <c r="G188" s="96" t="s">
        <v>676</v>
      </c>
      <c r="H188" s="138">
        <v>20</v>
      </c>
      <c r="I188" s="139">
        <v>207</v>
      </c>
      <c r="J188" s="140">
        <v>972894</v>
      </c>
      <c r="K188" s="141">
        <f t="shared" ref="K188:K196" si="76">IF(AND(I188&gt;0,J188&gt;0),J188/I188,0)</f>
        <v>4699.971014492754</v>
      </c>
      <c r="L188" s="142">
        <v>11207</v>
      </c>
      <c r="M188" s="140">
        <v>972894</v>
      </c>
      <c r="N188" s="141">
        <f t="shared" ref="N188:N196" si="77">IF(AND(L188&gt;0,M188&gt;0),M188/L188,0)</f>
        <v>86.811278665120014</v>
      </c>
      <c r="O188" s="269"/>
      <c r="P188" s="144"/>
      <c r="Q188" s="147"/>
      <c r="R188" s="271">
        <v>850000</v>
      </c>
      <c r="S188" s="156">
        <v>1000000</v>
      </c>
      <c r="T188" s="159">
        <v>972897</v>
      </c>
      <c r="U188" s="159">
        <v>972897</v>
      </c>
      <c r="V188" s="167">
        <f>T188-U188</f>
        <v>0</v>
      </c>
      <c r="W188" s="148"/>
      <c r="X188" s="149" t="s">
        <v>60</v>
      </c>
      <c r="Y188" s="91">
        <v>0.113</v>
      </c>
      <c r="Z188" s="88"/>
      <c r="AA188" s="58"/>
    </row>
    <row r="189" spans="1:30" s="4" customFormat="1" ht="27" customHeight="1">
      <c r="A189" s="15"/>
      <c r="B189" s="166" t="s">
        <v>57</v>
      </c>
      <c r="C189" s="35">
        <v>185</v>
      </c>
      <c r="D189" s="94">
        <v>2</v>
      </c>
      <c r="E189" s="171" t="s">
        <v>415</v>
      </c>
      <c r="F189" s="104" t="s">
        <v>450</v>
      </c>
      <c r="G189" s="95" t="s">
        <v>786</v>
      </c>
      <c r="H189" s="138">
        <v>20</v>
      </c>
      <c r="I189" s="139">
        <v>317</v>
      </c>
      <c r="J189" s="140">
        <v>8707208</v>
      </c>
      <c r="K189" s="141">
        <f t="shared" si="76"/>
        <v>27467.533123028392</v>
      </c>
      <c r="L189" s="142">
        <v>20977</v>
      </c>
      <c r="M189" s="140">
        <f>J189</f>
        <v>8707208</v>
      </c>
      <c r="N189" s="141">
        <f t="shared" si="77"/>
        <v>415.08356771702341</v>
      </c>
      <c r="O189" s="269"/>
      <c r="P189" s="144"/>
      <c r="Q189" s="147"/>
      <c r="R189" s="352">
        <v>30650.9</v>
      </c>
      <c r="S189" s="353">
        <v>32603.8</v>
      </c>
      <c r="T189" s="159">
        <v>15906853</v>
      </c>
      <c r="U189" s="159">
        <v>6981362</v>
      </c>
      <c r="V189" s="167">
        <f>T189-U189</f>
        <v>8925491</v>
      </c>
      <c r="W189" s="148"/>
      <c r="X189" s="149"/>
      <c r="Y189" s="91"/>
      <c r="Z189" s="88"/>
      <c r="AA189" s="58"/>
      <c r="AC189" s="45"/>
    </row>
    <row r="190" spans="1:30" s="4" customFormat="1" ht="27" customHeight="1">
      <c r="A190" s="15"/>
      <c r="B190" s="166" t="s">
        <v>57</v>
      </c>
      <c r="C190" s="35">
        <v>186</v>
      </c>
      <c r="D190" s="34">
        <v>1</v>
      </c>
      <c r="E190" s="171" t="s">
        <v>270</v>
      </c>
      <c r="F190" s="105" t="s">
        <v>266</v>
      </c>
      <c r="G190" s="96" t="s">
        <v>743</v>
      </c>
      <c r="H190" s="138">
        <v>20</v>
      </c>
      <c r="I190" s="139">
        <v>249</v>
      </c>
      <c r="J190" s="140">
        <v>5638300</v>
      </c>
      <c r="K190" s="141">
        <f t="shared" si="76"/>
        <v>22643.775100401606</v>
      </c>
      <c r="L190" s="142">
        <v>18989</v>
      </c>
      <c r="M190" s="140">
        <v>5638300</v>
      </c>
      <c r="N190" s="141">
        <f t="shared" si="77"/>
        <v>296.92453525725421</v>
      </c>
      <c r="O190" s="269"/>
      <c r="P190" s="144"/>
      <c r="Q190" s="145"/>
      <c r="R190" s="155">
        <v>22500</v>
      </c>
      <c r="S190" s="156">
        <v>22600</v>
      </c>
      <c r="T190" s="204">
        <v>9471470</v>
      </c>
      <c r="U190" s="159">
        <v>4585228</v>
      </c>
      <c r="V190" s="159">
        <f t="shared" ref="V190" si="78">T190-U190</f>
        <v>4886242</v>
      </c>
      <c r="W190" s="151"/>
      <c r="X190" s="44"/>
      <c r="Y190" s="91"/>
      <c r="Z190" s="88"/>
      <c r="AA190" s="58"/>
    </row>
    <row r="191" spans="1:30" s="4" customFormat="1" ht="27" customHeight="1">
      <c r="A191" s="15"/>
      <c r="B191" s="166" t="s">
        <v>57</v>
      </c>
      <c r="C191" s="35">
        <v>187</v>
      </c>
      <c r="D191" s="94">
        <v>5</v>
      </c>
      <c r="E191" s="170" t="s">
        <v>386</v>
      </c>
      <c r="F191" s="106" t="s">
        <v>405</v>
      </c>
      <c r="G191" s="96" t="s">
        <v>779</v>
      </c>
      <c r="H191" s="138">
        <v>25</v>
      </c>
      <c r="I191" s="139">
        <v>245</v>
      </c>
      <c r="J191" s="140">
        <v>6269375</v>
      </c>
      <c r="K191" s="141">
        <f t="shared" si="76"/>
        <v>25589.285714285714</v>
      </c>
      <c r="L191" s="142">
        <v>22118</v>
      </c>
      <c r="M191" s="140">
        <v>6269375</v>
      </c>
      <c r="N191" s="141">
        <f t="shared" si="77"/>
        <v>283.45126141604123</v>
      </c>
      <c r="O191" s="269"/>
      <c r="P191" s="144"/>
      <c r="Q191" s="147"/>
      <c r="R191" s="271">
        <v>25500</v>
      </c>
      <c r="S191" s="156">
        <v>26000</v>
      </c>
      <c r="T191" s="159">
        <v>26741900</v>
      </c>
      <c r="U191" s="159">
        <v>26729455</v>
      </c>
      <c r="V191" s="167">
        <f>T191-U191</f>
        <v>12445</v>
      </c>
      <c r="W191" s="148"/>
      <c r="X191" s="149"/>
      <c r="Y191" s="91"/>
      <c r="Z191" s="88"/>
      <c r="AA191" s="58"/>
      <c r="AC191" s="45"/>
    </row>
    <row r="192" spans="1:30" s="4" customFormat="1" ht="27" customHeight="1">
      <c r="A192" s="15"/>
      <c r="B192" s="166" t="s">
        <v>57</v>
      </c>
      <c r="C192" s="35">
        <v>188</v>
      </c>
      <c r="D192" s="34">
        <v>5</v>
      </c>
      <c r="E192" s="172" t="s">
        <v>280</v>
      </c>
      <c r="F192" s="104" t="s">
        <v>123</v>
      </c>
      <c r="G192" s="96" t="s">
        <v>657</v>
      </c>
      <c r="H192" s="138">
        <v>20</v>
      </c>
      <c r="I192" s="139">
        <v>153</v>
      </c>
      <c r="J192" s="140">
        <v>3639020</v>
      </c>
      <c r="K192" s="141">
        <f t="shared" si="76"/>
        <v>23784.444444444445</v>
      </c>
      <c r="L192" s="142">
        <v>11032</v>
      </c>
      <c r="M192" s="140">
        <v>3639020</v>
      </c>
      <c r="N192" s="141">
        <f t="shared" si="77"/>
        <v>329.86040609137058</v>
      </c>
      <c r="O192" s="269"/>
      <c r="P192" s="144"/>
      <c r="Q192" s="147"/>
      <c r="R192" s="271">
        <v>23100</v>
      </c>
      <c r="S192" s="156">
        <v>23200</v>
      </c>
      <c r="T192" s="159">
        <v>3463572</v>
      </c>
      <c r="U192" s="159">
        <v>53636</v>
      </c>
      <c r="V192" s="167">
        <f>T192-U192</f>
        <v>3409936</v>
      </c>
      <c r="W192" s="148"/>
      <c r="X192" s="149"/>
      <c r="Y192" s="91"/>
      <c r="Z192" s="88"/>
      <c r="AA192" s="58"/>
    </row>
    <row r="193" spans="1:29" s="4" customFormat="1" ht="27" customHeight="1">
      <c r="A193" s="15"/>
      <c r="B193" s="166" t="s">
        <v>57</v>
      </c>
      <c r="C193" s="35">
        <v>189</v>
      </c>
      <c r="D193" s="79">
        <v>4</v>
      </c>
      <c r="E193" s="171" t="s">
        <v>222</v>
      </c>
      <c r="F193" s="104" t="s">
        <v>433</v>
      </c>
      <c r="G193" s="96" t="s">
        <v>719</v>
      </c>
      <c r="H193" s="138">
        <v>10</v>
      </c>
      <c r="I193" s="139">
        <v>132</v>
      </c>
      <c r="J193" s="140">
        <v>2891328</v>
      </c>
      <c r="K193" s="141">
        <f t="shared" si="76"/>
        <v>21904</v>
      </c>
      <c r="L193" s="142">
        <v>8847</v>
      </c>
      <c r="M193" s="140">
        <v>2891328</v>
      </c>
      <c r="N193" s="141">
        <f t="shared" si="77"/>
        <v>326.81451339437098</v>
      </c>
      <c r="O193" s="269"/>
      <c r="P193" s="144"/>
      <c r="Q193" s="147"/>
      <c r="R193" s="271">
        <v>400</v>
      </c>
      <c r="S193" s="156">
        <v>32000</v>
      </c>
      <c r="T193" s="159">
        <v>1607627</v>
      </c>
      <c r="U193" s="159">
        <v>2891328</v>
      </c>
      <c r="V193" s="167">
        <f t="shared" ref="V193" si="79">T193-U193</f>
        <v>-1283701</v>
      </c>
      <c r="W193" s="148"/>
      <c r="X193" s="149"/>
      <c r="Y193" s="91"/>
      <c r="Z193" s="88"/>
      <c r="AA193" s="58"/>
    </row>
    <row r="194" spans="1:29" s="4" customFormat="1" ht="27" customHeight="1">
      <c r="A194" s="15"/>
      <c r="B194" s="166" t="s">
        <v>57</v>
      </c>
      <c r="C194" s="35">
        <v>190</v>
      </c>
      <c r="D194" s="76">
        <v>4</v>
      </c>
      <c r="E194" s="172" t="s">
        <v>194</v>
      </c>
      <c r="F194" s="104" t="s">
        <v>428</v>
      </c>
      <c r="G194" s="96" t="s">
        <v>700</v>
      </c>
      <c r="H194" s="138">
        <v>20</v>
      </c>
      <c r="I194" s="139">
        <v>66</v>
      </c>
      <c r="J194" s="140">
        <v>861690</v>
      </c>
      <c r="K194" s="141">
        <f t="shared" si="76"/>
        <v>13055.90909090909</v>
      </c>
      <c r="L194" s="142">
        <v>4948</v>
      </c>
      <c r="M194" s="140">
        <v>861690</v>
      </c>
      <c r="N194" s="141">
        <f t="shared" si="77"/>
        <v>174.14915117219078</v>
      </c>
      <c r="O194" s="269"/>
      <c r="P194" s="144"/>
      <c r="Q194" s="147"/>
      <c r="R194" s="271">
        <v>12313</v>
      </c>
      <c r="S194" s="156">
        <v>13125</v>
      </c>
      <c r="T194" s="159">
        <v>1228929</v>
      </c>
      <c r="U194" s="159">
        <v>144759</v>
      </c>
      <c r="V194" s="167">
        <f>T194-U194</f>
        <v>1084170</v>
      </c>
      <c r="W194" s="148"/>
      <c r="X194" s="149"/>
      <c r="Y194" s="91"/>
      <c r="Z194" s="88"/>
      <c r="AA194" s="58"/>
    </row>
    <row r="195" spans="1:29" s="4" customFormat="1" ht="27" customHeight="1">
      <c r="A195" s="15"/>
      <c r="B195" s="166" t="s">
        <v>57</v>
      </c>
      <c r="C195" s="35">
        <v>191</v>
      </c>
      <c r="D195" s="79">
        <v>2</v>
      </c>
      <c r="E195" s="182" t="s">
        <v>181</v>
      </c>
      <c r="F195" s="104" t="s">
        <v>331</v>
      </c>
      <c r="G195" s="96" t="s">
        <v>717</v>
      </c>
      <c r="H195" s="138">
        <v>10</v>
      </c>
      <c r="I195" s="139">
        <v>92</v>
      </c>
      <c r="J195" s="140">
        <v>472135</v>
      </c>
      <c r="K195" s="141">
        <f t="shared" si="76"/>
        <v>5131.902173913043</v>
      </c>
      <c r="L195" s="142">
        <v>1660.5</v>
      </c>
      <c r="M195" s="140">
        <v>472135</v>
      </c>
      <c r="N195" s="141">
        <f t="shared" si="77"/>
        <v>284.33303221921108</v>
      </c>
      <c r="O195" s="150" t="s">
        <v>125</v>
      </c>
      <c r="P195" s="144"/>
      <c r="Q195" s="150"/>
      <c r="R195" s="271" t="s">
        <v>59</v>
      </c>
      <c r="S195" s="156">
        <v>15000</v>
      </c>
      <c r="T195" s="159">
        <v>335000</v>
      </c>
      <c r="U195" s="159">
        <v>782000</v>
      </c>
      <c r="V195" s="167">
        <f>T195-U195</f>
        <v>-447000</v>
      </c>
      <c r="W195" s="148"/>
      <c r="X195" s="149"/>
      <c r="Y195" s="91"/>
      <c r="Z195" s="88"/>
      <c r="AA195" s="58"/>
    </row>
    <row r="196" spans="1:29" s="4" customFormat="1" ht="27" customHeight="1">
      <c r="A196" s="15"/>
      <c r="B196" s="166" t="s">
        <v>57</v>
      </c>
      <c r="C196" s="35">
        <v>192</v>
      </c>
      <c r="D196" s="87">
        <v>5</v>
      </c>
      <c r="E196" s="171" t="s">
        <v>300</v>
      </c>
      <c r="F196" s="104" t="s">
        <v>321</v>
      </c>
      <c r="G196" s="96" t="s">
        <v>753</v>
      </c>
      <c r="H196" s="138">
        <v>40</v>
      </c>
      <c r="I196" s="139">
        <v>516</v>
      </c>
      <c r="J196" s="140">
        <v>5416220</v>
      </c>
      <c r="K196" s="141">
        <f t="shared" si="76"/>
        <v>10496.550387596899</v>
      </c>
      <c r="L196" s="142">
        <v>23724</v>
      </c>
      <c r="M196" s="140">
        <v>5416220</v>
      </c>
      <c r="N196" s="141">
        <f t="shared" si="77"/>
        <v>228.30129826336199</v>
      </c>
      <c r="O196" s="269"/>
      <c r="P196" s="144"/>
      <c r="Q196" s="147"/>
      <c r="R196" s="271" t="s">
        <v>59</v>
      </c>
      <c r="S196" s="156" t="s">
        <v>59</v>
      </c>
      <c r="T196" s="159">
        <v>5507400</v>
      </c>
      <c r="U196" s="159">
        <v>5475200</v>
      </c>
      <c r="V196" s="167">
        <f>T196-U196</f>
        <v>32200</v>
      </c>
      <c r="W196" s="148"/>
      <c r="X196" s="149"/>
      <c r="Y196" s="91"/>
      <c r="Z196" s="88"/>
      <c r="AA196" s="58"/>
    </row>
    <row r="197" spans="1:29" s="4" customFormat="1" ht="27" customHeight="1">
      <c r="A197" s="15"/>
      <c r="B197" s="166" t="s">
        <v>57</v>
      </c>
      <c r="C197" s="35">
        <v>193</v>
      </c>
      <c r="D197" s="34">
        <v>2</v>
      </c>
      <c r="E197" s="173" t="s">
        <v>93</v>
      </c>
      <c r="F197" s="104" t="s">
        <v>92</v>
      </c>
      <c r="G197" s="96" t="s">
        <v>642</v>
      </c>
      <c r="H197" s="138">
        <v>34</v>
      </c>
      <c r="I197" s="139">
        <v>509</v>
      </c>
      <c r="J197" s="140">
        <v>10575555</v>
      </c>
      <c r="K197" s="141">
        <f t="shared" si="64"/>
        <v>20777.121807465617</v>
      </c>
      <c r="L197" s="142">
        <v>53930</v>
      </c>
      <c r="M197" s="140">
        <v>10575555</v>
      </c>
      <c r="N197" s="141">
        <f t="shared" si="65"/>
        <v>196.09781197849063</v>
      </c>
      <c r="O197" s="269"/>
      <c r="P197" s="144"/>
      <c r="Q197" s="147"/>
      <c r="R197" s="271">
        <v>20500</v>
      </c>
      <c r="S197" s="156">
        <v>21000</v>
      </c>
      <c r="T197" s="159">
        <v>16743731</v>
      </c>
      <c r="U197" s="159">
        <v>6154297</v>
      </c>
      <c r="V197" s="167">
        <f t="shared" si="75"/>
        <v>10589434</v>
      </c>
      <c r="W197" s="148"/>
      <c r="X197" s="149"/>
      <c r="Y197" s="91"/>
      <c r="Z197" s="88"/>
      <c r="AA197" s="58"/>
    </row>
    <row r="198" spans="1:29" s="4" customFormat="1" ht="27" customHeight="1">
      <c r="A198" s="15"/>
      <c r="B198" s="166" t="s">
        <v>57</v>
      </c>
      <c r="C198" s="35">
        <v>194</v>
      </c>
      <c r="D198" s="81">
        <v>5</v>
      </c>
      <c r="E198" s="171" t="s">
        <v>243</v>
      </c>
      <c r="F198" s="104" t="s">
        <v>326</v>
      </c>
      <c r="G198" s="96" t="s">
        <v>733</v>
      </c>
      <c r="H198" s="138">
        <v>20</v>
      </c>
      <c r="I198" s="139">
        <v>214</v>
      </c>
      <c r="J198" s="140">
        <v>6502960</v>
      </c>
      <c r="K198" s="141">
        <f t="shared" ref="K198" si="80">IF(AND(I198&gt;0,J198&gt;0),J198/I198,0)</f>
        <v>30387.663551401871</v>
      </c>
      <c r="L198" s="142">
        <v>26248</v>
      </c>
      <c r="M198" s="140">
        <v>6502960</v>
      </c>
      <c r="N198" s="141">
        <f t="shared" ref="N198" si="81">IF(AND(L198&gt;0,M198&gt;0),M198/L198,0)</f>
        <v>247.75068576653459</v>
      </c>
      <c r="O198" s="269"/>
      <c r="P198" s="144"/>
      <c r="Q198" s="147"/>
      <c r="R198" s="271">
        <v>31000</v>
      </c>
      <c r="S198" s="156">
        <v>28000</v>
      </c>
      <c r="T198" s="159">
        <v>41657721</v>
      </c>
      <c r="U198" s="159">
        <v>35505582</v>
      </c>
      <c r="V198" s="167">
        <f t="shared" ref="V198" si="82">T198-U198</f>
        <v>6152139</v>
      </c>
      <c r="W198" s="148"/>
      <c r="X198" s="238" t="s">
        <v>160</v>
      </c>
      <c r="Y198" s="91">
        <v>0.06</v>
      </c>
      <c r="Z198" s="88"/>
      <c r="AA198" s="58"/>
    </row>
    <row r="199" spans="1:29" s="4" customFormat="1" ht="27" customHeight="1">
      <c r="A199" s="15"/>
      <c r="B199" s="166" t="s">
        <v>57</v>
      </c>
      <c r="C199" s="35">
        <v>195</v>
      </c>
      <c r="D199" s="81">
        <v>2</v>
      </c>
      <c r="E199" s="171" t="s">
        <v>257</v>
      </c>
      <c r="F199" s="104" t="s">
        <v>325</v>
      </c>
      <c r="G199" s="96" t="s">
        <v>739</v>
      </c>
      <c r="H199" s="138">
        <v>10</v>
      </c>
      <c r="I199" s="139">
        <v>160</v>
      </c>
      <c r="J199" s="140">
        <v>2666866</v>
      </c>
      <c r="K199" s="141">
        <f t="shared" ref="K199:K210" si="83">IF(AND(I199&gt;0,J199&gt;0),J199/I199,0)</f>
        <v>16667.912499999999</v>
      </c>
      <c r="L199" s="142">
        <v>13695</v>
      </c>
      <c r="M199" s="140">
        <v>2666866</v>
      </c>
      <c r="N199" s="141">
        <f t="shared" ref="N199:N210" si="84">IF(AND(L199&gt;0,M199&gt;0),M199/L199,0)</f>
        <v>194.73282219788243</v>
      </c>
      <c r="O199" s="269"/>
      <c r="P199" s="144"/>
      <c r="Q199" s="147"/>
      <c r="R199" s="271">
        <v>12000</v>
      </c>
      <c r="S199" s="156">
        <v>15000</v>
      </c>
      <c r="T199" s="159">
        <v>3217150</v>
      </c>
      <c r="U199" s="159">
        <v>2666866</v>
      </c>
      <c r="V199" s="167">
        <f t="shared" ref="V199:V206" si="85">T199-U199</f>
        <v>550284</v>
      </c>
      <c r="W199" s="148"/>
      <c r="X199" s="149"/>
      <c r="Y199" s="91"/>
      <c r="Z199" s="88"/>
      <c r="AA199" s="58"/>
    </row>
    <row r="200" spans="1:29" s="4" customFormat="1" ht="27" customHeight="1">
      <c r="A200" s="15"/>
      <c r="B200" s="166" t="s">
        <v>57</v>
      </c>
      <c r="C200" s="35">
        <v>196</v>
      </c>
      <c r="D200" s="34">
        <v>4</v>
      </c>
      <c r="E200" s="171" t="s">
        <v>136</v>
      </c>
      <c r="F200" s="104" t="s">
        <v>137</v>
      </c>
      <c r="G200" s="37" t="s">
        <v>530</v>
      </c>
      <c r="H200" s="138">
        <v>10</v>
      </c>
      <c r="I200" s="139">
        <v>13</v>
      </c>
      <c r="J200" s="140">
        <v>311250</v>
      </c>
      <c r="K200" s="141">
        <f t="shared" si="83"/>
        <v>23942.307692307691</v>
      </c>
      <c r="L200" s="142">
        <v>1245</v>
      </c>
      <c r="M200" s="140">
        <v>311250</v>
      </c>
      <c r="N200" s="141">
        <f t="shared" si="84"/>
        <v>250</v>
      </c>
      <c r="O200" s="269"/>
      <c r="P200" s="144"/>
      <c r="Q200" s="145"/>
      <c r="R200" s="311">
        <v>25000</v>
      </c>
      <c r="S200" s="312">
        <v>26000</v>
      </c>
      <c r="T200" s="313">
        <v>2562732</v>
      </c>
      <c r="U200" s="314">
        <v>6590354</v>
      </c>
      <c r="V200" s="159">
        <f t="shared" si="85"/>
        <v>-4027622</v>
      </c>
      <c r="W200" s="151"/>
      <c r="X200" s="44"/>
      <c r="Y200" s="91"/>
      <c r="Z200" s="88"/>
      <c r="AA200" s="58"/>
    </row>
    <row r="201" spans="1:29" s="4" customFormat="1" ht="27" customHeight="1">
      <c r="A201" s="15"/>
      <c r="B201" s="166" t="s">
        <v>57</v>
      </c>
      <c r="C201" s="35">
        <v>197</v>
      </c>
      <c r="D201" s="34">
        <v>4</v>
      </c>
      <c r="E201" s="174" t="s">
        <v>171</v>
      </c>
      <c r="F201" s="104" t="s">
        <v>172</v>
      </c>
      <c r="G201" s="96" t="s">
        <v>687</v>
      </c>
      <c r="H201" s="138">
        <v>20</v>
      </c>
      <c r="I201" s="139">
        <v>315</v>
      </c>
      <c r="J201" s="140">
        <v>2944750</v>
      </c>
      <c r="K201" s="141">
        <f t="shared" si="83"/>
        <v>9348.4126984126979</v>
      </c>
      <c r="L201" s="142">
        <v>11955.5</v>
      </c>
      <c r="M201" s="140">
        <v>2944750</v>
      </c>
      <c r="N201" s="141">
        <f t="shared" si="84"/>
        <v>246.30923006147799</v>
      </c>
      <c r="O201" s="269"/>
      <c r="P201" s="144"/>
      <c r="Q201" s="145"/>
      <c r="R201" s="155">
        <v>4560</v>
      </c>
      <c r="S201" s="156">
        <v>4570</v>
      </c>
      <c r="T201" s="204">
        <v>2991800</v>
      </c>
      <c r="U201" s="159">
        <v>2967700</v>
      </c>
      <c r="V201" s="159">
        <f t="shared" si="85"/>
        <v>24100</v>
      </c>
      <c r="W201" s="151" t="s">
        <v>60</v>
      </c>
      <c r="X201" s="44"/>
      <c r="Y201" s="91"/>
      <c r="Z201" s="88"/>
      <c r="AA201" s="58"/>
    </row>
    <row r="202" spans="1:29" s="4" customFormat="1" ht="27" customHeight="1">
      <c r="A202" s="15"/>
      <c r="B202" s="166" t="s">
        <v>57</v>
      </c>
      <c r="C202" s="35">
        <v>198</v>
      </c>
      <c r="D202" s="94">
        <v>2</v>
      </c>
      <c r="E202" s="188" t="s">
        <v>376</v>
      </c>
      <c r="F202" s="104" t="s">
        <v>375</v>
      </c>
      <c r="G202" s="96" t="s">
        <v>773</v>
      </c>
      <c r="H202" s="138">
        <v>20</v>
      </c>
      <c r="I202" s="139">
        <v>249</v>
      </c>
      <c r="J202" s="140">
        <v>4604912</v>
      </c>
      <c r="K202" s="141">
        <f t="shared" si="83"/>
        <v>18493.622489959838</v>
      </c>
      <c r="L202" s="142">
        <v>22007</v>
      </c>
      <c r="M202" s="140">
        <v>4604912</v>
      </c>
      <c r="N202" s="141">
        <f t="shared" si="84"/>
        <v>209.24760303539782</v>
      </c>
      <c r="O202" s="269"/>
      <c r="P202" s="144"/>
      <c r="Q202" s="147"/>
      <c r="R202" s="271" t="s">
        <v>59</v>
      </c>
      <c r="S202" s="156" t="s">
        <v>59</v>
      </c>
      <c r="T202" s="159">
        <v>6403471</v>
      </c>
      <c r="U202" s="159">
        <v>6452768</v>
      </c>
      <c r="V202" s="167">
        <f t="shared" si="85"/>
        <v>-49297</v>
      </c>
      <c r="W202" s="148"/>
      <c r="X202" s="149"/>
      <c r="Y202" s="91"/>
      <c r="Z202" s="88"/>
      <c r="AA202" s="58"/>
    </row>
    <row r="203" spans="1:29" s="4" customFormat="1" ht="27" customHeight="1">
      <c r="A203" s="15"/>
      <c r="B203" s="166" t="s">
        <v>57</v>
      </c>
      <c r="C203" s="35">
        <v>199</v>
      </c>
      <c r="D203" s="94">
        <v>4</v>
      </c>
      <c r="E203" s="115" t="s">
        <v>849</v>
      </c>
      <c r="F203" s="136" t="s">
        <v>848</v>
      </c>
      <c r="G203" s="102" t="s">
        <v>847</v>
      </c>
      <c r="H203" s="138">
        <v>20</v>
      </c>
      <c r="I203" s="139"/>
      <c r="J203" s="140"/>
      <c r="K203" s="141">
        <f>IF(AND(I203&gt;0,J203&gt;0),J203/I203,0)</f>
        <v>0</v>
      </c>
      <c r="L203" s="142"/>
      <c r="M203" s="140"/>
      <c r="N203" s="141">
        <f>IF(AND(L203&gt;0,M203&gt;0),M203/L203,0)</f>
        <v>0</v>
      </c>
      <c r="O203" s="269"/>
      <c r="P203" s="144"/>
      <c r="Q203" s="223" t="s">
        <v>503</v>
      </c>
      <c r="R203" s="155"/>
      <c r="S203" s="156"/>
      <c r="T203" s="204"/>
      <c r="U203" s="159"/>
      <c r="V203" s="159">
        <f>T203-U203</f>
        <v>0</v>
      </c>
      <c r="W203" s="151"/>
      <c r="X203" s="44"/>
      <c r="Y203" s="91"/>
      <c r="Z203" s="88"/>
      <c r="AA203" s="58"/>
      <c r="AC203" s="45"/>
    </row>
    <row r="204" spans="1:29" s="4" customFormat="1" ht="27" customHeight="1">
      <c r="A204" s="15"/>
      <c r="B204" s="166" t="s">
        <v>57</v>
      </c>
      <c r="C204" s="35">
        <v>200</v>
      </c>
      <c r="D204" s="34">
        <v>2</v>
      </c>
      <c r="E204" s="177" t="s">
        <v>281</v>
      </c>
      <c r="F204" s="104" t="s">
        <v>118</v>
      </c>
      <c r="G204" s="96" t="s">
        <v>654</v>
      </c>
      <c r="H204" s="138">
        <v>29</v>
      </c>
      <c r="I204" s="139">
        <v>442</v>
      </c>
      <c r="J204" s="140">
        <v>11168461</v>
      </c>
      <c r="K204" s="141">
        <f t="shared" si="83"/>
        <v>25268.011312217193</v>
      </c>
      <c r="L204" s="142">
        <v>40344</v>
      </c>
      <c r="M204" s="140">
        <v>11168461</v>
      </c>
      <c r="N204" s="141">
        <f t="shared" si="84"/>
        <v>276.83078028951019</v>
      </c>
      <c r="O204" s="143"/>
      <c r="P204" s="144"/>
      <c r="Q204" s="147"/>
      <c r="R204" s="271">
        <v>22042</v>
      </c>
      <c r="S204" s="156">
        <v>23042</v>
      </c>
      <c r="T204" s="159">
        <v>20328623</v>
      </c>
      <c r="U204" s="159">
        <v>63228943</v>
      </c>
      <c r="V204" s="167">
        <f t="shared" si="85"/>
        <v>-42900320</v>
      </c>
      <c r="W204" s="148"/>
      <c r="X204" s="149" t="s">
        <v>60</v>
      </c>
      <c r="Y204" s="91">
        <v>0.06</v>
      </c>
      <c r="Z204" s="88"/>
      <c r="AA204" s="58"/>
    </row>
    <row r="205" spans="1:29" s="4" customFormat="1" ht="27" customHeight="1">
      <c r="A205" s="15"/>
      <c r="B205" s="166" t="s">
        <v>57</v>
      </c>
      <c r="C205" s="35">
        <v>201</v>
      </c>
      <c r="D205" s="79">
        <v>2</v>
      </c>
      <c r="E205" s="174" t="s">
        <v>220</v>
      </c>
      <c r="F205" s="104" t="s">
        <v>432</v>
      </c>
      <c r="G205" s="96" t="s">
        <v>718</v>
      </c>
      <c r="H205" s="138">
        <v>20</v>
      </c>
      <c r="I205" s="139">
        <v>121</v>
      </c>
      <c r="J205" s="140">
        <v>1231231</v>
      </c>
      <c r="K205" s="141">
        <f t="shared" si="83"/>
        <v>10175.462809917355</v>
      </c>
      <c r="L205" s="142">
        <v>9324</v>
      </c>
      <c r="M205" s="140">
        <v>1231231</v>
      </c>
      <c r="N205" s="141">
        <f t="shared" si="84"/>
        <v>132.04965679965679</v>
      </c>
      <c r="O205" s="269"/>
      <c r="P205" s="144"/>
      <c r="Q205" s="147"/>
      <c r="R205" s="271">
        <v>10200</v>
      </c>
      <c r="S205" s="156">
        <v>10300</v>
      </c>
      <c r="T205" s="159">
        <v>1401914</v>
      </c>
      <c r="U205" s="159">
        <v>170683</v>
      </c>
      <c r="V205" s="167">
        <f t="shared" si="85"/>
        <v>1231231</v>
      </c>
      <c r="W205" s="148"/>
      <c r="X205" s="149" t="s">
        <v>60</v>
      </c>
      <c r="Y205" s="91">
        <v>0.15</v>
      </c>
      <c r="Z205" s="88"/>
      <c r="AA205" s="58"/>
    </row>
    <row r="206" spans="1:29" s="4" customFormat="1" ht="27" customHeight="1">
      <c r="A206" s="15"/>
      <c r="B206" s="166" t="s">
        <v>57</v>
      </c>
      <c r="C206" s="35">
        <v>202</v>
      </c>
      <c r="D206" s="34">
        <v>2</v>
      </c>
      <c r="E206" s="171" t="s">
        <v>399</v>
      </c>
      <c r="F206" s="136" t="s">
        <v>396</v>
      </c>
      <c r="G206" s="102" t="s">
        <v>782</v>
      </c>
      <c r="H206" s="138">
        <v>14</v>
      </c>
      <c r="I206" s="139">
        <v>168</v>
      </c>
      <c r="J206" s="140">
        <v>1935315</v>
      </c>
      <c r="K206" s="141">
        <f t="shared" si="83"/>
        <v>11519.732142857143</v>
      </c>
      <c r="L206" s="142">
        <v>17206</v>
      </c>
      <c r="M206" s="140">
        <v>1935315</v>
      </c>
      <c r="N206" s="141">
        <f t="shared" si="84"/>
        <v>112.47907706613972</v>
      </c>
      <c r="O206" s="269"/>
      <c r="P206" s="144"/>
      <c r="Q206" s="145"/>
      <c r="R206" s="155">
        <v>15317</v>
      </c>
      <c r="S206" s="156">
        <v>15000</v>
      </c>
      <c r="T206" s="204">
        <v>32937289</v>
      </c>
      <c r="U206" s="159">
        <v>34041044</v>
      </c>
      <c r="V206" s="159">
        <f t="shared" si="85"/>
        <v>-1103755</v>
      </c>
      <c r="W206" s="151" t="s">
        <v>60</v>
      </c>
      <c r="X206" s="44"/>
      <c r="Y206" s="91"/>
      <c r="Z206" s="88"/>
      <c r="AA206" s="58"/>
      <c r="AC206" s="45"/>
    </row>
    <row r="207" spans="1:29" s="4" customFormat="1" ht="27" customHeight="1">
      <c r="A207" s="15"/>
      <c r="B207" s="166" t="s">
        <v>57</v>
      </c>
      <c r="C207" s="35">
        <v>203</v>
      </c>
      <c r="D207" s="94">
        <v>6</v>
      </c>
      <c r="E207" s="115" t="s">
        <v>813</v>
      </c>
      <c r="F207" s="136" t="s">
        <v>812</v>
      </c>
      <c r="G207" s="198" t="s">
        <v>811</v>
      </c>
      <c r="H207" s="138">
        <v>14</v>
      </c>
      <c r="I207" s="139"/>
      <c r="J207" s="140"/>
      <c r="K207" s="141">
        <f>IF(AND(I207&gt;0,J207&gt;0),J207/I207,0)</f>
        <v>0</v>
      </c>
      <c r="L207" s="142"/>
      <c r="M207" s="140"/>
      <c r="N207" s="141">
        <f>IF(AND(L207&gt;0,M207&gt;0),M207/L207,0)</f>
        <v>0</v>
      </c>
      <c r="O207" s="269"/>
      <c r="P207" s="144"/>
      <c r="Q207" s="223" t="s">
        <v>510</v>
      </c>
      <c r="R207" s="155"/>
      <c r="S207" s="156"/>
      <c r="T207" s="204"/>
      <c r="U207" s="159"/>
      <c r="V207" s="159">
        <f>T207-U207</f>
        <v>0</v>
      </c>
      <c r="W207" s="151"/>
      <c r="X207" s="44"/>
      <c r="Y207" s="91"/>
      <c r="Z207" s="88"/>
      <c r="AA207" s="58"/>
      <c r="AC207" s="45"/>
    </row>
    <row r="208" spans="1:29" s="4" customFormat="1" ht="27" customHeight="1">
      <c r="A208" s="15"/>
      <c r="B208" s="166" t="s">
        <v>57</v>
      </c>
      <c r="C208" s="35">
        <v>204</v>
      </c>
      <c r="D208" s="34">
        <v>4</v>
      </c>
      <c r="E208" s="171" t="s">
        <v>117</v>
      </c>
      <c r="F208" s="104" t="s">
        <v>421</v>
      </c>
      <c r="G208" s="96" t="s">
        <v>653</v>
      </c>
      <c r="H208" s="138">
        <v>13</v>
      </c>
      <c r="I208" s="139">
        <v>96</v>
      </c>
      <c r="J208" s="140">
        <v>491750</v>
      </c>
      <c r="K208" s="141">
        <f t="shared" si="83"/>
        <v>5122.395833333333</v>
      </c>
      <c r="L208" s="142">
        <v>6969</v>
      </c>
      <c r="M208" s="140">
        <v>491750</v>
      </c>
      <c r="N208" s="141">
        <f t="shared" si="84"/>
        <v>70.562491031711872</v>
      </c>
      <c r="O208" s="269"/>
      <c r="P208" s="144"/>
      <c r="Q208" s="147"/>
      <c r="R208" s="271">
        <v>9600</v>
      </c>
      <c r="S208" s="156">
        <v>10000</v>
      </c>
      <c r="T208" s="159">
        <v>491750</v>
      </c>
      <c r="U208" s="159">
        <v>0</v>
      </c>
      <c r="V208" s="167">
        <f t="shared" ref="V208" si="86">T208-U208</f>
        <v>491750</v>
      </c>
      <c r="W208" s="148"/>
      <c r="X208" s="149"/>
      <c r="Y208" s="91"/>
      <c r="Z208" s="88"/>
      <c r="AA208" s="58"/>
    </row>
    <row r="209" spans="1:29" s="4" customFormat="1" ht="27" customHeight="1">
      <c r="A209" s="15"/>
      <c r="B209" s="166" t="s">
        <v>57</v>
      </c>
      <c r="C209" s="35">
        <v>205</v>
      </c>
      <c r="D209" s="94">
        <v>2</v>
      </c>
      <c r="E209" s="179" t="s">
        <v>846</v>
      </c>
      <c r="F209" s="104" t="s">
        <v>845</v>
      </c>
      <c r="G209" s="198" t="s">
        <v>844</v>
      </c>
      <c r="H209" s="138">
        <v>10</v>
      </c>
      <c r="I209" s="139"/>
      <c r="J209" s="140"/>
      <c r="K209" s="141">
        <f>IF(AND(I209&gt;0,J209&gt;0),J209/I209,0)</f>
        <v>0</v>
      </c>
      <c r="L209" s="142"/>
      <c r="M209" s="140"/>
      <c r="N209" s="141">
        <f>IF(AND(L209&gt;0,M209&gt;0),M209/L209,0)</f>
        <v>0</v>
      </c>
      <c r="O209" s="269"/>
      <c r="P209" s="144"/>
      <c r="Q209" s="223" t="s">
        <v>503</v>
      </c>
      <c r="R209" s="155"/>
      <c r="S209" s="156"/>
      <c r="T209" s="204"/>
      <c r="U209" s="159"/>
      <c r="V209" s="159">
        <f>T209-U209</f>
        <v>0</v>
      </c>
      <c r="W209" s="151"/>
      <c r="X209" s="44"/>
      <c r="Y209" s="91"/>
      <c r="Z209" s="88"/>
      <c r="AA209" s="58"/>
      <c r="AC209" s="45"/>
    </row>
    <row r="210" spans="1:29" s="4" customFormat="1" ht="27" customHeight="1">
      <c r="A210" s="15"/>
      <c r="B210" s="166" t="s">
        <v>57</v>
      </c>
      <c r="C210" s="35">
        <v>206</v>
      </c>
      <c r="D210" s="81">
        <v>2</v>
      </c>
      <c r="E210" s="170" t="s">
        <v>261</v>
      </c>
      <c r="F210" s="104" t="s">
        <v>438</v>
      </c>
      <c r="G210" s="96" t="s">
        <v>742</v>
      </c>
      <c r="H210" s="138">
        <v>20</v>
      </c>
      <c r="I210" s="139">
        <v>332</v>
      </c>
      <c r="J210" s="140">
        <v>8429090</v>
      </c>
      <c r="K210" s="141">
        <f t="shared" si="83"/>
        <v>25388.825301204819</v>
      </c>
      <c r="L210" s="142">
        <v>33298</v>
      </c>
      <c r="M210" s="140">
        <v>8429090</v>
      </c>
      <c r="N210" s="141">
        <f t="shared" si="84"/>
        <v>253.14102949126072</v>
      </c>
      <c r="O210" s="269"/>
      <c r="P210" s="144"/>
      <c r="Q210" s="147"/>
      <c r="R210" s="271">
        <v>16000</v>
      </c>
      <c r="S210" s="156">
        <v>16500</v>
      </c>
      <c r="T210" s="159">
        <v>25000000</v>
      </c>
      <c r="U210" s="159">
        <v>16570910</v>
      </c>
      <c r="V210" s="167">
        <f t="shared" ref="V210" si="87">T210-U210</f>
        <v>8429090</v>
      </c>
      <c r="W210" s="148"/>
      <c r="X210" s="149"/>
      <c r="Y210" s="91"/>
      <c r="Z210" s="88"/>
      <c r="AA210" s="58"/>
    </row>
    <row r="211" spans="1:29" s="4" customFormat="1" ht="27" customHeight="1">
      <c r="A211" s="15"/>
      <c r="B211" s="166" t="s">
        <v>57</v>
      </c>
      <c r="C211" s="35">
        <v>207</v>
      </c>
      <c r="D211" s="34">
        <v>5</v>
      </c>
      <c r="E211" s="171" t="s">
        <v>113</v>
      </c>
      <c r="F211" s="105" t="s">
        <v>114</v>
      </c>
      <c r="G211" s="96" t="s">
        <v>651</v>
      </c>
      <c r="H211" s="138">
        <v>20</v>
      </c>
      <c r="I211" s="139">
        <v>214</v>
      </c>
      <c r="J211" s="140">
        <v>2580800</v>
      </c>
      <c r="K211" s="141">
        <f t="shared" ref="K211" si="88">IF(AND(I211&gt;0,J211&gt;0),J211/I211,0)</f>
        <v>12059.813084112149</v>
      </c>
      <c r="L211" s="142">
        <v>15448</v>
      </c>
      <c r="M211" s="140">
        <v>2580800</v>
      </c>
      <c r="N211" s="141">
        <f t="shared" ref="N211" si="89">IF(AND(L211&gt;0,M211&gt;0),M211/L211,0)</f>
        <v>167.06369756602797</v>
      </c>
      <c r="O211" s="269"/>
      <c r="P211" s="144"/>
      <c r="Q211" s="145"/>
      <c r="R211" s="155">
        <v>11136</v>
      </c>
      <c r="S211" s="156">
        <v>11591</v>
      </c>
      <c r="T211" s="204">
        <v>4054184</v>
      </c>
      <c r="U211" s="159">
        <v>4506736</v>
      </c>
      <c r="V211" s="159">
        <f t="shared" ref="V211" si="90">T211-U211</f>
        <v>-452552</v>
      </c>
      <c r="W211" s="151"/>
      <c r="X211" s="44"/>
      <c r="Y211" s="91"/>
      <c r="Z211" s="88"/>
      <c r="AA211" s="58"/>
    </row>
    <row r="212" spans="1:29" s="4" customFormat="1" ht="27" customHeight="1">
      <c r="A212" s="15"/>
      <c r="B212" s="166" t="s">
        <v>57</v>
      </c>
      <c r="C212" s="35">
        <v>208</v>
      </c>
      <c r="D212" s="81">
        <v>2</v>
      </c>
      <c r="E212" s="171" t="s">
        <v>268</v>
      </c>
      <c r="F212" s="104" t="s">
        <v>439</v>
      </c>
      <c r="G212" s="96" t="s">
        <v>747</v>
      </c>
      <c r="H212" s="138">
        <v>15</v>
      </c>
      <c r="I212" s="139">
        <v>200</v>
      </c>
      <c r="J212" s="140">
        <v>2174295</v>
      </c>
      <c r="K212" s="141">
        <f>IF(AND(I212&gt;0,J212&gt;0),J212/I212,0)</f>
        <v>10871.475</v>
      </c>
      <c r="L212" s="142">
        <v>16613</v>
      </c>
      <c r="M212" s="140">
        <v>2174295</v>
      </c>
      <c r="N212" s="141">
        <f t="shared" ref="N212:N219" si="91">IF(AND(L212&gt;0,M212&gt;0),M212/L212,0)</f>
        <v>130.8791308011798</v>
      </c>
      <c r="O212" s="269"/>
      <c r="P212" s="144"/>
      <c r="Q212" s="147"/>
      <c r="R212" s="271">
        <v>11877</v>
      </c>
      <c r="S212" s="156">
        <v>12375</v>
      </c>
      <c r="T212" s="159">
        <v>11087958</v>
      </c>
      <c r="U212" s="159">
        <v>12262900</v>
      </c>
      <c r="V212" s="167">
        <f t="shared" ref="V212:V220" si="92">T212-U212</f>
        <v>-1174942</v>
      </c>
      <c r="W212" s="148"/>
      <c r="X212" s="149"/>
      <c r="Y212" s="91"/>
      <c r="Z212" s="88"/>
      <c r="AA212" s="58"/>
    </row>
    <row r="213" spans="1:29" s="4" customFormat="1" ht="27" customHeight="1">
      <c r="A213" s="15"/>
      <c r="B213" s="166" t="s">
        <v>57</v>
      </c>
      <c r="C213" s="35">
        <v>209</v>
      </c>
      <c r="D213" s="94">
        <v>4</v>
      </c>
      <c r="E213" s="171" t="s">
        <v>368</v>
      </c>
      <c r="F213" s="104" t="s">
        <v>367</v>
      </c>
      <c r="G213" s="96" t="s">
        <v>769</v>
      </c>
      <c r="H213" s="138">
        <v>15</v>
      </c>
      <c r="I213" s="139">
        <v>187</v>
      </c>
      <c r="J213" s="140">
        <v>5341027</v>
      </c>
      <c r="K213" s="141">
        <f>IF(AND(I213&gt;0,J213&gt;0),J213/I213,0)</f>
        <v>28561.641711229946</v>
      </c>
      <c r="L213" s="142">
        <v>13587.25</v>
      </c>
      <c r="M213" s="140">
        <v>5341027</v>
      </c>
      <c r="N213" s="141">
        <f t="shared" si="91"/>
        <v>393.09109643231704</v>
      </c>
      <c r="O213" s="269"/>
      <c r="P213" s="144"/>
      <c r="Q213" s="147"/>
      <c r="R213" s="271" t="s">
        <v>59</v>
      </c>
      <c r="S213" s="156" t="s">
        <v>59</v>
      </c>
      <c r="T213" s="159">
        <v>1619082</v>
      </c>
      <c r="U213" s="159">
        <v>1580761</v>
      </c>
      <c r="V213" s="167">
        <f t="shared" si="92"/>
        <v>38321</v>
      </c>
      <c r="W213" s="148"/>
      <c r="X213" s="149"/>
      <c r="Y213" s="91"/>
      <c r="Z213" s="88"/>
      <c r="AA213" s="58"/>
    </row>
    <row r="214" spans="1:29" s="4" customFormat="1" ht="27" customHeight="1">
      <c r="A214" s="15"/>
      <c r="B214" s="166" t="s">
        <v>57</v>
      </c>
      <c r="C214" s="35">
        <v>210</v>
      </c>
      <c r="D214" s="81">
        <v>2</v>
      </c>
      <c r="E214" s="187" t="s">
        <v>268</v>
      </c>
      <c r="F214" s="104" t="s">
        <v>317</v>
      </c>
      <c r="G214" s="96" t="s">
        <v>744</v>
      </c>
      <c r="H214" s="138">
        <v>20</v>
      </c>
      <c r="I214" s="139">
        <v>228</v>
      </c>
      <c r="J214" s="140">
        <v>2782608</v>
      </c>
      <c r="K214" s="141">
        <f>IF(AND(I214&gt;0,J214&gt;0),J214/I214,0)</f>
        <v>12204.421052631578</v>
      </c>
      <c r="L214" s="142">
        <v>18932</v>
      </c>
      <c r="M214" s="140">
        <v>2782608</v>
      </c>
      <c r="N214" s="141">
        <f t="shared" si="91"/>
        <v>146.97908303401647</v>
      </c>
      <c r="O214" s="150"/>
      <c r="P214" s="144"/>
      <c r="Q214" s="354" t="s">
        <v>267</v>
      </c>
      <c r="R214" s="271">
        <v>11926</v>
      </c>
      <c r="S214" s="156">
        <v>11950</v>
      </c>
      <c r="T214" s="159">
        <v>67535689</v>
      </c>
      <c r="U214" s="159">
        <v>41730474</v>
      </c>
      <c r="V214" s="167">
        <f t="shared" si="92"/>
        <v>25805215</v>
      </c>
      <c r="W214" s="148" t="s">
        <v>60</v>
      </c>
      <c r="X214" s="149"/>
      <c r="Y214" s="91"/>
      <c r="Z214" s="88"/>
      <c r="AA214" s="58"/>
    </row>
    <row r="215" spans="1:29" s="4" customFormat="1" ht="27" customHeight="1">
      <c r="A215" s="15"/>
      <c r="B215" s="166" t="s">
        <v>57</v>
      </c>
      <c r="C215" s="35">
        <v>211</v>
      </c>
      <c r="D215" s="87">
        <v>2</v>
      </c>
      <c r="E215" s="171" t="s">
        <v>309</v>
      </c>
      <c r="F215" s="104" t="s">
        <v>439</v>
      </c>
      <c r="G215" s="96" t="s">
        <v>759</v>
      </c>
      <c r="H215" s="138">
        <v>15</v>
      </c>
      <c r="I215" s="139">
        <v>187</v>
      </c>
      <c r="J215" s="140">
        <v>1212300</v>
      </c>
      <c r="K215" s="141">
        <f>IF(AND(I215&gt;0,J215&gt;0),J215/I215,0)</f>
        <v>6482.8877005347595</v>
      </c>
      <c r="L215" s="142">
        <v>16824</v>
      </c>
      <c r="M215" s="140">
        <v>1212300</v>
      </c>
      <c r="N215" s="141">
        <f t="shared" si="91"/>
        <v>72.05777460770328</v>
      </c>
      <c r="O215" s="269"/>
      <c r="P215" s="144"/>
      <c r="Q215" s="147"/>
      <c r="R215" s="271">
        <v>5500</v>
      </c>
      <c r="S215" s="156">
        <v>5700</v>
      </c>
      <c r="T215" s="159">
        <v>4609453</v>
      </c>
      <c r="U215" s="159">
        <v>4775762</v>
      </c>
      <c r="V215" s="167">
        <f t="shared" si="92"/>
        <v>-166309</v>
      </c>
      <c r="W215" s="148"/>
      <c r="X215" s="149"/>
      <c r="Y215" s="91"/>
      <c r="Z215" s="88"/>
      <c r="AA215" s="58"/>
    </row>
    <row r="216" spans="1:29" s="4" customFormat="1" ht="27" customHeight="1">
      <c r="A216" s="15"/>
      <c r="B216" s="166" t="s">
        <v>57</v>
      </c>
      <c r="C216" s="35">
        <v>212</v>
      </c>
      <c r="D216" s="99">
        <v>5</v>
      </c>
      <c r="E216" s="190" t="s">
        <v>400</v>
      </c>
      <c r="F216" s="111" t="s">
        <v>394</v>
      </c>
      <c r="G216" s="96" t="s">
        <v>582</v>
      </c>
      <c r="H216" s="242">
        <v>10</v>
      </c>
      <c r="I216" s="142">
        <v>76</v>
      </c>
      <c r="J216" s="327">
        <v>1693476</v>
      </c>
      <c r="K216" s="141">
        <f t="shared" ref="K216" si="93">IF(AND(I216&gt;0,J216&gt;0),J216/I216,0)</f>
        <v>22282.57894736842</v>
      </c>
      <c r="L216" s="142">
        <v>4844</v>
      </c>
      <c r="M216" s="327">
        <v>1693476</v>
      </c>
      <c r="N216" s="141">
        <f t="shared" si="91"/>
        <v>349.60280759702727</v>
      </c>
      <c r="O216" s="150"/>
      <c r="P216" s="241"/>
      <c r="Q216" s="235"/>
      <c r="R216" s="345">
        <v>30800</v>
      </c>
      <c r="S216" s="346">
        <v>30800</v>
      </c>
      <c r="T216" s="263">
        <v>31038898</v>
      </c>
      <c r="U216" s="263">
        <v>19200201</v>
      </c>
      <c r="V216" s="264">
        <f t="shared" si="92"/>
        <v>11838697</v>
      </c>
      <c r="W216" s="265"/>
      <c r="X216" s="238"/>
      <c r="Y216" s="233"/>
      <c r="Z216" s="88"/>
      <c r="AA216" s="58"/>
      <c r="AC216" s="45"/>
    </row>
    <row r="217" spans="1:29" s="4" customFormat="1" ht="27" customHeight="1">
      <c r="A217" s="15"/>
      <c r="B217" s="166" t="s">
        <v>57</v>
      </c>
      <c r="C217" s="35">
        <v>213</v>
      </c>
      <c r="D217" s="34">
        <v>4</v>
      </c>
      <c r="E217" s="171" t="s">
        <v>397</v>
      </c>
      <c r="F217" s="136" t="s">
        <v>398</v>
      </c>
      <c r="G217" s="102" t="s">
        <v>783</v>
      </c>
      <c r="H217" s="138">
        <v>20</v>
      </c>
      <c r="I217" s="139">
        <v>157</v>
      </c>
      <c r="J217" s="140">
        <v>1638410</v>
      </c>
      <c r="K217" s="141">
        <f>IF(AND(I217&gt;0,J217&gt;0),J217/I217,0)</f>
        <v>10435.732484076432</v>
      </c>
      <c r="L217" s="142">
        <v>13700</v>
      </c>
      <c r="M217" s="140">
        <v>1638410</v>
      </c>
      <c r="N217" s="141">
        <f t="shared" si="91"/>
        <v>119.5919708029197</v>
      </c>
      <c r="O217" s="269"/>
      <c r="P217" s="144"/>
      <c r="Q217" s="145"/>
      <c r="R217" s="155">
        <v>11000</v>
      </c>
      <c r="S217" s="156">
        <v>11000</v>
      </c>
      <c r="T217" s="204">
        <v>42497574</v>
      </c>
      <c r="U217" s="159">
        <v>38922543</v>
      </c>
      <c r="V217" s="159">
        <f t="shared" si="92"/>
        <v>3575031</v>
      </c>
      <c r="W217" s="151"/>
      <c r="X217" s="44"/>
      <c r="Y217" s="91"/>
      <c r="Z217" s="88"/>
      <c r="AA217" s="58"/>
      <c r="AC217" s="45"/>
    </row>
    <row r="218" spans="1:29" s="4" customFormat="1" ht="27" customHeight="1">
      <c r="A218" s="15"/>
      <c r="B218" s="166" t="s">
        <v>57</v>
      </c>
      <c r="C218" s="35">
        <v>214</v>
      </c>
      <c r="D218" s="79">
        <v>2</v>
      </c>
      <c r="E218" s="171" t="s">
        <v>216</v>
      </c>
      <c r="F218" s="104" t="s">
        <v>215</v>
      </c>
      <c r="G218" s="38" t="s">
        <v>548</v>
      </c>
      <c r="H218" s="138">
        <v>40</v>
      </c>
      <c r="I218" s="139">
        <v>524</v>
      </c>
      <c r="J218" s="140">
        <v>7689382</v>
      </c>
      <c r="K218" s="141">
        <f>IF(AND(I218&gt;0,J218&gt;0),J218/I218,0)</f>
        <v>14674.393129770993</v>
      </c>
      <c r="L218" s="142">
        <v>51085</v>
      </c>
      <c r="M218" s="140">
        <v>7689382</v>
      </c>
      <c r="N218" s="141">
        <f t="shared" si="91"/>
        <v>150.5213271997651</v>
      </c>
      <c r="O218" s="269"/>
      <c r="P218" s="144"/>
      <c r="Q218" s="145"/>
      <c r="R218" s="155">
        <v>17000</v>
      </c>
      <c r="S218" s="156">
        <v>17500</v>
      </c>
      <c r="T218" s="204">
        <v>12493307</v>
      </c>
      <c r="U218" s="159">
        <v>15601867</v>
      </c>
      <c r="V218" s="159">
        <f t="shared" si="92"/>
        <v>-3108560</v>
      </c>
      <c r="W218" s="151"/>
      <c r="X218" s="44"/>
      <c r="Y218" s="91"/>
      <c r="Z218" s="88"/>
      <c r="AA218" s="58"/>
    </row>
    <row r="219" spans="1:29" s="4" customFormat="1" ht="27" customHeight="1">
      <c r="A219" s="15"/>
      <c r="B219" s="166" t="s">
        <v>57</v>
      </c>
      <c r="C219" s="35">
        <v>215</v>
      </c>
      <c r="D219" s="34">
        <v>2</v>
      </c>
      <c r="E219" s="171" t="s">
        <v>169</v>
      </c>
      <c r="F219" s="104" t="s">
        <v>335</v>
      </c>
      <c r="G219" s="96" t="s">
        <v>679</v>
      </c>
      <c r="H219" s="138">
        <v>40</v>
      </c>
      <c r="I219" s="139">
        <v>533</v>
      </c>
      <c r="J219" s="140">
        <v>14369564</v>
      </c>
      <c r="K219" s="141">
        <f t="shared" ref="K219" si="94">IF(AND(I219&gt;0,J219&gt;0),J219/I219,0)</f>
        <v>26959.782363977487</v>
      </c>
      <c r="L219" s="142">
        <v>57678</v>
      </c>
      <c r="M219" s="140">
        <v>14369564</v>
      </c>
      <c r="N219" s="141">
        <f t="shared" si="91"/>
        <v>249.13422795519955</v>
      </c>
      <c r="O219" s="269"/>
      <c r="P219" s="144"/>
      <c r="Q219" s="147"/>
      <c r="R219" s="271">
        <v>277</v>
      </c>
      <c r="S219" s="156">
        <v>278</v>
      </c>
      <c r="T219" s="159">
        <v>83489576</v>
      </c>
      <c r="U219" s="159">
        <v>62209059</v>
      </c>
      <c r="V219" s="167">
        <f t="shared" si="92"/>
        <v>21280517</v>
      </c>
      <c r="W219" s="148" t="s">
        <v>60</v>
      </c>
      <c r="X219" s="149"/>
      <c r="Y219" s="91"/>
      <c r="Z219" s="88"/>
      <c r="AA219" s="58"/>
    </row>
    <row r="220" spans="1:29" s="4" customFormat="1" ht="27" customHeight="1">
      <c r="A220" s="15"/>
      <c r="B220" s="166" t="s">
        <v>57</v>
      </c>
      <c r="C220" s="35">
        <v>216</v>
      </c>
      <c r="D220" s="34">
        <v>4</v>
      </c>
      <c r="E220" s="172" t="s">
        <v>134</v>
      </c>
      <c r="F220" s="104" t="s">
        <v>133</v>
      </c>
      <c r="G220" s="96" t="s">
        <v>663</v>
      </c>
      <c r="H220" s="138">
        <v>20</v>
      </c>
      <c r="I220" s="139">
        <v>295</v>
      </c>
      <c r="J220" s="140">
        <v>1891941</v>
      </c>
      <c r="K220" s="141">
        <f t="shared" ref="K220" si="95">IF(AND(I220&gt;0,J220&gt;0),J220/I220,0)</f>
        <v>6413.359322033898</v>
      </c>
      <c r="L220" s="142">
        <v>14873.5</v>
      </c>
      <c r="M220" s="140">
        <v>1891941</v>
      </c>
      <c r="N220" s="141">
        <f t="shared" ref="N220" si="96">IF(AND(L220&gt;0,M220&gt;0),M220/L220,0)</f>
        <v>127.20213803072579</v>
      </c>
      <c r="O220" s="269"/>
      <c r="P220" s="144"/>
      <c r="Q220" s="147"/>
      <c r="R220" s="271">
        <v>8398</v>
      </c>
      <c r="S220" s="156">
        <v>8902</v>
      </c>
      <c r="T220" s="159">
        <v>1748510</v>
      </c>
      <c r="U220" s="159">
        <v>156595</v>
      </c>
      <c r="V220" s="167">
        <f t="shared" si="92"/>
        <v>1591915</v>
      </c>
      <c r="W220" s="148"/>
      <c r="X220" s="149"/>
      <c r="Y220" s="91"/>
      <c r="Z220" s="88"/>
      <c r="AA220" s="58"/>
    </row>
    <row r="221" spans="1:29" s="4" customFormat="1" ht="27" customHeight="1">
      <c r="A221" s="15"/>
      <c r="B221" s="166" t="s">
        <v>57</v>
      </c>
      <c r="C221" s="35">
        <v>217</v>
      </c>
      <c r="D221" s="34">
        <v>4</v>
      </c>
      <c r="E221" s="174" t="s">
        <v>171</v>
      </c>
      <c r="F221" s="104" t="s">
        <v>172</v>
      </c>
      <c r="G221" s="96" t="s">
        <v>684</v>
      </c>
      <c r="H221" s="138">
        <v>14</v>
      </c>
      <c r="I221" s="139">
        <v>283</v>
      </c>
      <c r="J221" s="140">
        <v>2604275</v>
      </c>
      <c r="K221" s="141">
        <f t="shared" ref="K221" si="97">IF(AND(I221&gt;0,J221&gt;0),J221/I221,0)</f>
        <v>9202.3851590106005</v>
      </c>
      <c r="L221" s="142">
        <v>10440</v>
      </c>
      <c r="M221" s="140">
        <v>2604275</v>
      </c>
      <c r="N221" s="141">
        <f t="shared" ref="N221" si="98">IF(AND(L221&gt;0,M221&gt;0),M221/L221,0)</f>
        <v>249.45162835249042</v>
      </c>
      <c r="O221" s="269"/>
      <c r="P221" s="144"/>
      <c r="Q221" s="145"/>
      <c r="R221" s="155">
        <v>6510</v>
      </c>
      <c r="S221" s="156">
        <v>9000</v>
      </c>
      <c r="T221" s="204">
        <v>2580000</v>
      </c>
      <c r="U221" s="159">
        <v>267150</v>
      </c>
      <c r="V221" s="159">
        <f t="shared" ref="V221" si="99">T221-U221</f>
        <v>2312850</v>
      </c>
      <c r="W221" s="151" t="s">
        <v>60</v>
      </c>
      <c r="X221" s="44"/>
      <c r="Y221" s="91"/>
      <c r="Z221" s="88"/>
      <c r="AA221" s="58"/>
    </row>
    <row r="222" spans="1:29" s="4" customFormat="1" ht="27" customHeight="1">
      <c r="A222" s="15"/>
      <c r="B222" s="166" t="s">
        <v>57</v>
      </c>
      <c r="C222" s="35">
        <v>218</v>
      </c>
      <c r="D222" s="94">
        <v>4</v>
      </c>
      <c r="E222" s="171" t="s">
        <v>208</v>
      </c>
      <c r="F222" s="104" t="s">
        <v>431</v>
      </c>
      <c r="G222" s="96" t="s">
        <v>711</v>
      </c>
      <c r="H222" s="138">
        <v>20</v>
      </c>
      <c r="I222" s="139">
        <v>59</v>
      </c>
      <c r="J222" s="140">
        <v>897248</v>
      </c>
      <c r="K222" s="141">
        <f t="shared" ref="K222" si="100">IF(AND(I222&gt;0,J222&gt;0),J222/I222,0)</f>
        <v>15207.593220338984</v>
      </c>
      <c r="L222" s="142">
        <v>3540</v>
      </c>
      <c r="M222" s="140">
        <v>897248</v>
      </c>
      <c r="N222" s="141">
        <f t="shared" ref="N222" si="101">IF(AND(L222&gt;0,M222&gt;0),M222/L222,0)</f>
        <v>253.4598870056497</v>
      </c>
      <c r="O222" s="269"/>
      <c r="P222" s="144"/>
      <c r="Q222" s="147"/>
      <c r="R222" s="271" t="s">
        <v>206</v>
      </c>
      <c r="S222" s="156" t="s">
        <v>207</v>
      </c>
      <c r="T222" s="159">
        <v>9363110</v>
      </c>
      <c r="U222" s="159">
        <v>1692217</v>
      </c>
      <c r="V222" s="167">
        <f>T222-U222</f>
        <v>7670893</v>
      </c>
      <c r="W222" s="148"/>
      <c r="X222" s="149"/>
      <c r="Y222" s="91"/>
      <c r="Z222" s="88"/>
      <c r="AA222" s="58"/>
    </row>
    <row r="223" spans="1:29" s="4" customFormat="1" ht="15" customHeight="1">
      <c r="A223" s="16"/>
      <c r="B223" s="22" t="s">
        <v>10</v>
      </c>
      <c r="C223" s="17"/>
      <c r="D223" s="30">
        <f>COUNTIF(D165:D222,1)</f>
        <v>1</v>
      </c>
      <c r="E223" s="30"/>
      <c r="G223" s="17">
        <f>COUNTA(G165:G222)</f>
        <v>58</v>
      </c>
      <c r="H223" s="18">
        <f>SUM(H5:H222)</f>
        <v>4325</v>
      </c>
      <c r="I223" s="18">
        <f>SUM(I5:I222)</f>
        <v>44499</v>
      </c>
      <c r="J223" s="18">
        <f>SUM(J5:J222)</f>
        <v>647415341</v>
      </c>
      <c r="K223" s="20">
        <f>IF(AND(I223&gt;0,J223&gt;0),J223/I223,0)</f>
        <v>14548.986291826783</v>
      </c>
      <c r="L223" s="18">
        <f t="shared" ref="L223:M223" si="102">SUM(L5:L222)</f>
        <v>3458527.08</v>
      </c>
      <c r="M223" s="18">
        <f t="shared" si="102"/>
        <v>647851575</v>
      </c>
      <c r="N223" s="20">
        <f>IF(AND(L223&gt;0,M223&gt;0),M223/L223,0)</f>
        <v>187.32008164585486</v>
      </c>
      <c r="V223" s="45"/>
      <c r="W223" s="45"/>
    </row>
    <row r="224" spans="1:29" s="4" customFormat="1" ht="15" customHeight="1">
      <c r="A224" s="16"/>
      <c r="D224" s="30">
        <f>COUNTIF(D165:D222,2)</f>
        <v>27</v>
      </c>
      <c r="E224" s="30"/>
      <c r="F224" s="31"/>
      <c r="G224" s="17"/>
      <c r="H224" s="18"/>
      <c r="I224" s="18"/>
      <c r="J224" s="18"/>
      <c r="K224" s="19"/>
      <c r="L224" s="19"/>
      <c r="M224" s="19"/>
      <c r="N224" s="19"/>
    </row>
    <row r="225" spans="1:29" s="4" customFormat="1" ht="15" customHeight="1">
      <c r="A225" s="16"/>
      <c r="D225" s="30">
        <f>COUNTIF(D165:D222,3)</f>
        <v>0</v>
      </c>
      <c r="E225" s="30"/>
      <c r="F225" s="32"/>
      <c r="G225" s="32"/>
      <c r="H225" s="18">
        <f>COUNTA(H165:H222)</f>
        <v>58</v>
      </c>
      <c r="I225" s="18"/>
      <c r="J225" s="18"/>
      <c r="K225" s="19"/>
      <c r="L225" s="19"/>
      <c r="M225" s="19"/>
      <c r="N225" s="19"/>
    </row>
    <row r="226" spans="1:29" s="4" customFormat="1" ht="15" customHeight="1">
      <c r="A226" s="16"/>
      <c r="D226" s="30">
        <f>COUNTIF(D165:D222,4)</f>
        <v>15</v>
      </c>
      <c r="E226" s="30"/>
      <c r="F226" s="32"/>
      <c r="G226" s="32"/>
      <c r="H226" s="18"/>
      <c r="I226" s="18"/>
      <c r="J226" s="18"/>
      <c r="K226" s="19"/>
      <c r="L226" s="19"/>
      <c r="M226" s="19"/>
      <c r="N226" s="19"/>
    </row>
    <row r="227" spans="1:29" s="4" customFormat="1" ht="15" customHeight="1">
      <c r="A227" s="16"/>
      <c r="D227" s="30">
        <f>COUNTIF(D165:D222,5)</f>
        <v>12</v>
      </c>
      <c r="E227" s="30"/>
      <c r="F227" s="32"/>
      <c r="G227" s="32"/>
      <c r="H227" s="18"/>
      <c r="I227" s="18"/>
      <c r="J227" s="18"/>
      <c r="K227" s="19"/>
      <c r="L227" s="19"/>
      <c r="M227" s="19"/>
      <c r="N227" s="19"/>
    </row>
    <row r="228" spans="1:29" s="4" customFormat="1" ht="15" customHeight="1">
      <c r="A228" s="16"/>
      <c r="D228" s="30">
        <f>COUNTIF(D165:D222,6)</f>
        <v>2</v>
      </c>
      <c r="E228" s="30"/>
      <c r="F228" s="32"/>
      <c r="G228" s="32"/>
      <c r="H228" s="18"/>
      <c r="I228" s="18"/>
      <c r="J228" s="18"/>
      <c r="K228" s="19"/>
      <c r="L228" s="19"/>
      <c r="M228" s="19"/>
      <c r="N228" s="19"/>
    </row>
    <row r="229" spans="1:29" s="4" customFormat="1" ht="15" customHeight="1">
      <c r="A229" s="16"/>
      <c r="D229" s="30"/>
      <c r="E229" s="30"/>
      <c r="F229" s="31"/>
      <c r="G229" s="17"/>
      <c r="H229" s="18"/>
      <c r="I229" s="18"/>
      <c r="J229" s="18"/>
      <c r="K229" s="19"/>
      <c r="L229" s="19"/>
      <c r="M229" s="19"/>
      <c r="N229" s="19"/>
    </row>
    <row r="230" spans="1:29" s="4" customFormat="1" ht="15" customHeight="1">
      <c r="A230" s="16"/>
      <c r="D230" s="30"/>
      <c r="E230" s="30"/>
      <c r="F230" s="32"/>
      <c r="G230" s="17"/>
      <c r="H230" s="18"/>
      <c r="I230" s="18"/>
      <c r="J230" s="18"/>
      <c r="K230" s="19"/>
      <c r="L230" s="19"/>
      <c r="M230" s="19"/>
      <c r="N230" s="19"/>
    </row>
    <row r="231" spans="1:29" s="4" customFormat="1" ht="15" customHeight="1">
      <c r="A231" s="16"/>
      <c r="D231" s="30"/>
      <c r="E231" s="30"/>
      <c r="F231" s="32"/>
      <c r="G231" s="17"/>
      <c r="H231" s="18"/>
      <c r="I231" s="18"/>
      <c r="J231" s="18"/>
      <c r="K231" s="19"/>
      <c r="L231" s="19"/>
      <c r="M231" s="19"/>
      <c r="N231" s="19"/>
    </row>
    <row r="232" spans="1:29" s="4" customFormat="1" ht="15" customHeight="1">
      <c r="A232" s="16"/>
      <c r="G232" s="17"/>
      <c r="H232" s="18"/>
      <c r="I232" s="18"/>
      <c r="J232" s="18"/>
      <c r="K232" s="19"/>
      <c r="L232" s="19"/>
      <c r="M232" s="19"/>
      <c r="N232" s="19"/>
    </row>
    <row r="233" spans="1:29" s="4" customFormat="1" ht="15" customHeight="1">
      <c r="A233" s="16"/>
      <c r="G233" s="17"/>
      <c r="H233" s="18"/>
      <c r="I233" s="18"/>
      <c r="J233" s="18"/>
      <c r="K233" s="19"/>
      <c r="L233" s="19"/>
      <c r="M233" s="19"/>
      <c r="N233" s="19"/>
    </row>
    <row r="234" spans="1:29" s="4" customFormat="1" ht="15" customHeight="1">
      <c r="A234" s="16"/>
      <c r="G234" s="17"/>
      <c r="H234" s="18"/>
      <c r="I234" s="18"/>
      <c r="J234" s="18"/>
      <c r="K234" s="19"/>
      <c r="L234" s="19"/>
      <c r="M234" s="19"/>
      <c r="N234" s="19"/>
      <c r="AC234" s="59"/>
    </row>
    <row r="235" spans="1:29" s="4" customFormat="1" ht="15" customHeight="1">
      <c r="A235" s="16"/>
      <c r="G235" s="17"/>
      <c r="H235" s="18"/>
      <c r="I235" s="18"/>
      <c r="J235" s="18"/>
      <c r="K235" s="19"/>
      <c r="L235" s="19"/>
      <c r="M235" s="19"/>
      <c r="N235" s="19"/>
    </row>
    <row r="236" spans="1:29" s="4" customFormat="1" ht="15" customHeight="1">
      <c r="A236" s="16"/>
      <c r="G236" s="17"/>
      <c r="H236" s="18"/>
      <c r="I236" s="18"/>
      <c r="J236" s="18"/>
      <c r="K236" s="19"/>
      <c r="L236" s="19"/>
      <c r="M236" s="19"/>
      <c r="N236" s="19"/>
    </row>
    <row r="237" spans="1:29" s="4" customFormat="1" ht="15" customHeight="1">
      <c r="A237" s="16"/>
      <c r="G237" s="17"/>
      <c r="H237" s="18"/>
      <c r="I237" s="18"/>
      <c r="J237" s="18"/>
      <c r="K237" s="19"/>
      <c r="L237" s="19"/>
      <c r="M237" s="19"/>
      <c r="N237" s="19"/>
    </row>
    <row r="238" spans="1:29" s="4" customFormat="1" ht="15" customHeight="1">
      <c r="A238" s="16"/>
      <c r="G238" s="17"/>
      <c r="H238" s="18"/>
      <c r="I238" s="18"/>
      <c r="J238" s="18"/>
      <c r="K238" s="19"/>
      <c r="L238" s="19"/>
      <c r="M238" s="19"/>
      <c r="N238" s="19"/>
    </row>
    <row r="239" spans="1:29" s="4" customFormat="1" ht="15" customHeight="1">
      <c r="A239" s="16"/>
      <c r="G239" s="17"/>
      <c r="H239" s="18"/>
      <c r="I239" s="18"/>
      <c r="J239" s="18"/>
      <c r="K239" s="19"/>
      <c r="L239" s="19"/>
      <c r="M239" s="19"/>
      <c r="N239" s="19"/>
    </row>
    <row r="240" spans="1:29" s="4" customFormat="1" ht="15" customHeight="1">
      <c r="A240" s="16"/>
      <c r="G240" s="17"/>
      <c r="H240" s="18"/>
      <c r="I240" s="18"/>
      <c r="J240" s="18"/>
      <c r="K240" s="19"/>
      <c r="L240" s="19"/>
      <c r="M240" s="19"/>
      <c r="N240" s="19"/>
    </row>
    <row r="241" spans="1:14" s="4" customFormat="1" ht="15" customHeight="1">
      <c r="A241" s="16"/>
      <c r="G241" s="17"/>
      <c r="H241" s="18"/>
      <c r="I241" s="18"/>
      <c r="J241" s="18"/>
      <c r="K241" s="19"/>
      <c r="L241" s="19"/>
      <c r="M241" s="19"/>
      <c r="N241" s="19"/>
    </row>
    <row r="242" spans="1:14" s="4" customFormat="1" ht="15" customHeight="1">
      <c r="A242" s="16"/>
      <c r="G242" s="17"/>
      <c r="H242" s="18"/>
      <c r="I242" s="18"/>
      <c r="J242" s="18"/>
      <c r="K242" s="19"/>
      <c r="L242" s="19"/>
      <c r="M242" s="19"/>
      <c r="N242" s="19"/>
    </row>
    <row r="243" spans="1:14" s="4" customFormat="1" ht="15" customHeight="1">
      <c r="A243" s="16"/>
      <c r="G243" s="17"/>
      <c r="H243" s="18"/>
      <c r="I243" s="18"/>
      <c r="J243" s="18"/>
      <c r="K243" s="19"/>
      <c r="L243" s="19"/>
      <c r="M243" s="19"/>
      <c r="N243" s="19"/>
    </row>
    <row r="244" spans="1:14" s="4" customFormat="1" ht="15" customHeight="1">
      <c r="A244" s="16"/>
      <c r="G244" s="17"/>
      <c r="H244" s="18"/>
      <c r="I244" s="18"/>
      <c r="J244" s="18"/>
      <c r="K244" s="19"/>
      <c r="L244" s="19"/>
      <c r="M244" s="19"/>
      <c r="N244" s="19"/>
    </row>
    <row r="245" spans="1:14" s="4" customFormat="1" ht="15" customHeight="1">
      <c r="A245" s="16"/>
      <c r="G245" s="17"/>
      <c r="H245" s="18"/>
      <c r="I245" s="18"/>
      <c r="J245" s="18"/>
      <c r="K245" s="19"/>
      <c r="L245" s="19"/>
      <c r="M245" s="19"/>
      <c r="N245" s="19"/>
    </row>
    <row r="246" spans="1:14" s="4" customFormat="1" ht="15" customHeight="1">
      <c r="A246" s="16"/>
      <c r="G246" s="17"/>
      <c r="H246" s="18"/>
      <c r="I246" s="18"/>
      <c r="J246" s="18"/>
      <c r="K246" s="19"/>
      <c r="L246" s="19"/>
      <c r="M246" s="19"/>
      <c r="N246" s="19"/>
    </row>
    <row r="247" spans="1:14" s="4" customFormat="1" ht="15" customHeight="1">
      <c r="A247" s="16"/>
      <c r="G247" s="17"/>
      <c r="H247" s="18"/>
      <c r="I247" s="18"/>
      <c r="J247" s="18"/>
      <c r="K247" s="19"/>
      <c r="L247" s="19"/>
      <c r="M247" s="19"/>
      <c r="N247" s="19"/>
    </row>
    <row r="248" spans="1:14" s="4" customFormat="1" ht="15" customHeight="1">
      <c r="A248" s="16"/>
      <c r="G248" s="17"/>
      <c r="H248" s="18"/>
      <c r="I248" s="18"/>
      <c r="J248" s="18"/>
      <c r="K248" s="19"/>
      <c r="L248" s="19"/>
      <c r="M248" s="19"/>
      <c r="N248" s="19"/>
    </row>
    <row r="249" spans="1:14" s="4" customFormat="1" ht="15" customHeight="1">
      <c r="A249" s="16"/>
      <c r="G249" s="17"/>
      <c r="H249" s="18"/>
      <c r="I249" s="18"/>
      <c r="J249" s="18"/>
      <c r="K249" s="19"/>
      <c r="L249" s="19"/>
      <c r="M249" s="19"/>
      <c r="N249" s="19"/>
    </row>
    <row r="250" spans="1:14" s="4" customFormat="1" ht="15" customHeight="1">
      <c r="A250" s="16"/>
      <c r="G250" s="17"/>
      <c r="H250" s="18"/>
      <c r="I250" s="18"/>
      <c r="J250" s="18"/>
      <c r="K250" s="19"/>
      <c r="L250" s="19"/>
      <c r="M250" s="19"/>
      <c r="N250" s="19"/>
    </row>
    <row r="251" spans="1:14" s="4" customFormat="1" ht="15" customHeight="1">
      <c r="A251" s="16"/>
      <c r="G251" s="17"/>
      <c r="H251" s="18"/>
      <c r="I251" s="18"/>
      <c r="J251" s="18"/>
      <c r="K251" s="19"/>
      <c r="L251" s="19"/>
      <c r="M251" s="19"/>
      <c r="N251" s="19"/>
    </row>
    <row r="252" spans="1:14" s="4" customFormat="1" ht="15" customHeight="1">
      <c r="A252" s="16"/>
      <c r="G252" s="17"/>
      <c r="H252" s="18"/>
      <c r="I252" s="18"/>
      <c r="J252" s="18"/>
      <c r="K252" s="19"/>
      <c r="L252" s="19"/>
      <c r="M252" s="19"/>
      <c r="N252" s="19"/>
    </row>
    <row r="253" spans="1:14" s="4" customFormat="1" ht="15" customHeight="1">
      <c r="A253" s="16"/>
      <c r="G253" s="17"/>
      <c r="H253" s="18"/>
      <c r="I253" s="18"/>
      <c r="J253" s="18"/>
      <c r="K253" s="19"/>
      <c r="L253" s="19"/>
      <c r="M253" s="19"/>
      <c r="N253" s="19"/>
    </row>
    <row r="254" spans="1:14" s="4" customFormat="1" ht="15" customHeight="1">
      <c r="A254" s="16"/>
      <c r="G254" s="17"/>
      <c r="H254" s="18"/>
      <c r="I254" s="18"/>
      <c r="J254" s="18"/>
      <c r="K254" s="19"/>
      <c r="L254" s="19"/>
      <c r="M254" s="19"/>
      <c r="N254" s="19"/>
    </row>
    <row r="255" spans="1:14" s="4" customFormat="1" ht="15" customHeight="1">
      <c r="A255" s="16"/>
      <c r="G255" s="17"/>
      <c r="H255" s="18"/>
      <c r="I255" s="18"/>
      <c r="J255" s="18"/>
      <c r="K255" s="19"/>
      <c r="L255" s="19"/>
      <c r="M255" s="19"/>
      <c r="N255" s="19"/>
    </row>
    <row r="256" spans="1:14" s="4" customFormat="1" ht="15" customHeight="1">
      <c r="A256" s="16"/>
      <c r="G256" s="17"/>
      <c r="H256" s="18"/>
      <c r="I256" s="18"/>
      <c r="J256" s="18"/>
      <c r="K256" s="19"/>
      <c r="L256" s="19"/>
      <c r="M256" s="19"/>
      <c r="N256" s="19"/>
    </row>
    <row r="257" spans="1:29" s="4" customFormat="1" ht="15" customHeight="1">
      <c r="A257" s="16"/>
      <c r="G257" s="17"/>
      <c r="H257" s="18"/>
      <c r="I257" s="18"/>
      <c r="J257" s="18"/>
      <c r="K257" s="19"/>
      <c r="L257" s="19"/>
      <c r="M257" s="19"/>
      <c r="N257" s="19"/>
    </row>
    <row r="258" spans="1:29" s="4" customFormat="1" ht="15" customHeight="1">
      <c r="A258" s="16"/>
      <c r="G258" s="17"/>
      <c r="H258" s="18"/>
      <c r="I258" s="18"/>
      <c r="J258" s="18"/>
      <c r="K258" s="19"/>
      <c r="L258" s="19"/>
      <c r="M258" s="19"/>
      <c r="N258" s="19"/>
    </row>
    <row r="259" spans="1:29" s="4" customFormat="1" ht="15" customHeight="1">
      <c r="A259" s="16"/>
      <c r="G259" s="17"/>
      <c r="H259" s="18"/>
      <c r="I259" s="18"/>
      <c r="J259" s="18"/>
      <c r="K259" s="19"/>
      <c r="L259" s="19"/>
      <c r="M259" s="19"/>
      <c r="N259" s="19"/>
    </row>
    <row r="260" spans="1:29" s="4" customFormat="1" ht="15" customHeight="1">
      <c r="A260" s="16"/>
      <c r="G260" s="17"/>
      <c r="H260" s="18"/>
      <c r="I260" s="18"/>
      <c r="J260" s="18"/>
      <c r="K260" s="19"/>
      <c r="L260" s="19"/>
      <c r="M260" s="19"/>
      <c r="N260" s="19"/>
    </row>
    <row r="261" spans="1:29" s="4" customFormat="1" ht="15" customHeight="1">
      <c r="A261" s="16"/>
      <c r="G261" s="17"/>
      <c r="H261" s="18"/>
      <c r="I261" s="18"/>
      <c r="J261" s="18"/>
      <c r="K261" s="19"/>
      <c r="L261" s="19"/>
      <c r="M261" s="19"/>
      <c r="N261" s="19"/>
    </row>
    <row r="262" spans="1:29" s="4" customFormat="1" ht="15" customHeight="1">
      <c r="A262" s="16"/>
      <c r="G262" s="17"/>
      <c r="H262" s="18"/>
      <c r="I262" s="18"/>
      <c r="J262" s="18"/>
      <c r="K262" s="19"/>
      <c r="L262" s="19"/>
      <c r="M262" s="19"/>
      <c r="N262" s="19"/>
    </row>
    <row r="263" spans="1:29" s="4" customFormat="1" ht="15" customHeight="1">
      <c r="A263" s="16"/>
      <c r="G263" s="17"/>
      <c r="H263" s="18"/>
      <c r="I263" s="18"/>
      <c r="J263" s="18"/>
      <c r="K263" s="19"/>
      <c r="L263" s="19"/>
      <c r="M263" s="19"/>
      <c r="N263" s="19"/>
    </row>
    <row r="264" spans="1:29" s="4" customFormat="1" ht="15" customHeight="1">
      <c r="A264" s="16"/>
      <c r="G264" s="17"/>
      <c r="H264" s="18"/>
      <c r="I264" s="18"/>
      <c r="J264" s="18"/>
      <c r="K264" s="19"/>
      <c r="L264" s="19"/>
      <c r="M264" s="19"/>
      <c r="N264" s="19"/>
    </row>
    <row r="265" spans="1:29" s="4" customFormat="1" ht="15" customHeight="1">
      <c r="A265" s="16"/>
      <c r="G265" s="17"/>
      <c r="H265" s="18"/>
      <c r="I265" s="18"/>
      <c r="J265" s="18"/>
      <c r="K265" s="19"/>
      <c r="L265" s="19"/>
      <c r="M265" s="19"/>
      <c r="N265" s="19"/>
    </row>
    <row r="266" spans="1:29" s="4" customFormat="1" ht="15" customHeight="1">
      <c r="A266" s="16"/>
      <c r="G266" s="17"/>
      <c r="H266" s="18"/>
      <c r="I266" s="18"/>
      <c r="J266" s="18"/>
      <c r="K266" s="19"/>
      <c r="L266" s="19"/>
      <c r="M266" s="19"/>
      <c r="N266" s="19"/>
    </row>
    <row r="267" spans="1:29" s="4" customFormat="1" ht="15" customHeight="1">
      <c r="A267" s="16"/>
      <c r="G267" s="17"/>
      <c r="H267" s="18"/>
      <c r="I267" s="18"/>
      <c r="J267" s="18"/>
      <c r="K267" s="19"/>
      <c r="L267" s="19"/>
      <c r="M267" s="19"/>
      <c r="N267" s="19"/>
    </row>
    <row r="268" spans="1:29" s="4" customFormat="1" ht="15" customHeight="1">
      <c r="A268" s="16"/>
      <c r="G268" s="17"/>
      <c r="H268" s="18"/>
      <c r="I268" s="18"/>
      <c r="J268" s="18"/>
      <c r="K268" s="19"/>
      <c r="L268" s="19"/>
      <c r="M268" s="19"/>
      <c r="N268" s="19"/>
      <c r="AB268" s="60"/>
      <c r="AC268" s="60"/>
    </row>
    <row r="269" spans="1:29" s="4" customFormat="1" ht="15" customHeight="1">
      <c r="A269" s="16"/>
      <c r="G269" s="17"/>
      <c r="H269" s="18"/>
      <c r="I269" s="18"/>
      <c r="J269" s="18"/>
      <c r="K269" s="19"/>
      <c r="L269" s="19"/>
      <c r="M269" s="19"/>
      <c r="N269" s="19"/>
    </row>
    <row r="270" spans="1:29" s="4" customFormat="1" ht="15" customHeight="1">
      <c r="A270" s="16"/>
      <c r="G270" s="17"/>
      <c r="H270" s="18"/>
      <c r="I270" s="18"/>
      <c r="J270" s="18"/>
      <c r="K270" s="19"/>
      <c r="L270" s="19"/>
      <c r="M270" s="19"/>
      <c r="N270" s="19"/>
    </row>
    <row r="271" spans="1:29" s="4" customFormat="1" ht="15" customHeight="1">
      <c r="A271" s="16"/>
      <c r="G271" s="17"/>
      <c r="H271" s="18"/>
      <c r="I271" s="18"/>
      <c r="J271" s="18"/>
      <c r="K271" s="19"/>
      <c r="L271" s="19"/>
      <c r="M271" s="19"/>
      <c r="N271" s="19"/>
    </row>
    <row r="272" spans="1:29" s="4" customFormat="1" ht="15" customHeight="1">
      <c r="A272" s="16"/>
      <c r="G272" s="17"/>
      <c r="H272" s="18"/>
      <c r="I272" s="18"/>
      <c r="J272" s="18"/>
      <c r="K272" s="19"/>
      <c r="L272" s="19"/>
      <c r="M272" s="19"/>
      <c r="N272" s="19"/>
    </row>
    <row r="273" spans="1:14" s="4" customFormat="1" ht="15" customHeight="1">
      <c r="A273" s="16"/>
      <c r="G273" s="17"/>
      <c r="H273" s="18"/>
      <c r="I273" s="18"/>
      <c r="J273" s="18"/>
      <c r="K273" s="19"/>
      <c r="L273" s="19"/>
      <c r="M273" s="19"/>
      <c r="N273" s="19"/>
    </row>
    <row r="274" spans="1:14" s="4" customFormat="1" ht="15" customHeight="1">
      <c r="A274" s="16"/>
      <c r="G274" s="17"/>
      <c r="H274" s="18"/>
      <c r="I274" s="18"/>
      <c r="J274" s="18"/>
      <c r="K274" s="19"/>
      <c r="L274" s="19"/>
      <c r="M274" s="19"/>
      <c r="N274" s="19"/>
    </row>
    <row r="275" spans="1:14" s="4" customFormat="1" ht="15" customHeight="1">
      <c r="A275" s="16"/>
      <c r="G275" s="17"/>
      <c r="H275" s="18"/>
      <c r="I275" s="18"/>
      <c r="J275" s="18"/>
      <c r="K275" s="19"/>
      <c r="L275" s="19"/>
      <c r="M275" s="19"/>
      <c r="N275" s="19"/>
    </row>
    <row r="276" spans="1:14" s="4" customFormat="1" ht="15" customHeight="1">
      <c r="A276" s="16"/>
      <c r="G276" s="17"/>
      <c r="H276" s="18"/>
      <c r="I276" s="18"/>
      <c r="J276" s="18"/>
      <c r="K276" s="19"/>
      <c r="L276" s="19"/>
      <c r="M276" s="19"/>
      <c r="N276" s="19"/>
    </row>
    <row r="277" spans="1:14" s="4" customFormat="1" ht="15" customHeight="1">
      <c r="A277" s="16"/>
      <c r="G277" s="17"/>
      <c r="H277" s="18"/>
      <c r="I277" s="18"/>
      <c r="J277" s="18"/>
      <c r="K277" s="19"/>
      <c r="L277" s="19"/>
      <c r="M277" s="19"/>
      <c r="N277" s="19"/>
    </row>
    <row r="278" spans="1:14" s="4" customFormat="1" ht="15" customHeight="1">
      <c r="A278" s="16"/>
      <c r="G278" s="17"/>
      <c r="H278" s="18"/>
      <c r="I278" s="18"/>
      <c r="J278" s="18"/>
      <c r="K278" s="19"/>
      <c r="L278" s="19"/>
      <c r="M278" s="19"/>
      <c r="N278" s="19"/>
    </row>
    <row r="279" spans="1:14" s="4" customFormat="1" ht="15" customHeight="1">
      <c r="A279" s="16"/>
      <c r="G279" s="17"/>
      <c r="H279" s="18"/>
      <c r="I279" s="18"/>
      <c r="J279" s="18"/>
      <c r="K279" s="19"/>
      <c r="L279" s="19"/>
      <c r="M279" s="19"/>
      <c r="N279" s="19"/>
    </row>
    <row r="280" spans="1:14" s="4" customFormat="1" ht="15" customHeight="1">
      <c r="A280" s="16"/>
      <c r="G280" s="17"/>
      <c r="H280" s="18"/>
      <c r="I280" s="18"/>
      <c r="J280" s="18"/>
      <c r="K280" s="19"/>
      <c r="L280" s="19"/>
      <c r="M280" s="19"/>
      <c r="N280" s="19"/>
    </row>
    <row r="281" spans="1:14" s="4" customFormat="1" ht="15" customHeight="1">
      <c r="A281" s="16"/>
      <c r="G281" s="17"/>
      <c r="H281" s="18"/>
      <c r="I281" s="18"/>
      <c r="J281" s="18"/>
      <c r="K281" s="19"/>
      <c r="L281" s="19"/>
      <c r="M281" s="19"/>
      <c r="N281" s="19"/>
    </row>
    <row r="282" spans="1:14" s="4" customFormat="1" ht="15" customHeight="1">
      <c r="A282" s="16"/>
      <c r="G282" s="17"/>
      <c r="H282" s="18"/>
      <c r="I282" s="18"/>
      <c r="J282" s="18"/>
      <c r="K282" s="19"/>
      <c r="L282" s="19"/>
      <c r="M282" s="19"/>
      <c r="N282" s="19"/>
    </row>
    <row r="283" spans="1:14" s="4" customFormat="1" ht="15" customHeight="1">
      <c r="A283" s="16"/>
      <c r="G283" s="17"/>
      <c r="H283" s="18"/>
      <c r="I283" s="18"/>
      <c r="J283" s="18"/>
      <c r="K283" s="19"/>
      <c r="L283" s="19"/>
      <c r="M283" s="19"/>
      <c r="N283" s="19"/>
    </row>
    <row r="284" spans="1:14" s="4" customFormat="1" ht="15" customHeight="1">
      <c r="A284" s="16"/>
      <c r="G284" s="17"/>
      <c r="H284" s="18"/>
      <c r="I284" s="18"/>
      <c r="J284" s="18"/>
      <c r="K284" s="19"/>
      <c r="L284" s="19"/>
      <c r="M284" s="19"/>
      <c r="N284" s="19"/>
    </row>
    <row r="285" spans="1:14" s="4" customFormat="1" ht="15" customHeight="1">
      <c r="A285" s="16"/>
      <c r="G285" s="17"/>
      <c r="H285" s="18"/>
      <c r="I285" s="18"/>
      <c r="J285" s="18"/>
      <c r="K285" s="19"/>
      <c r="L285" s="19"/>
      <c r="M285" s="19"/>
      <c r="N285" s="19"/>
    </row>
    <row r="286" spans="1:14" s="4" customFormat="1" ht="15" customHeight="1">
      <c r="A286" s="16"/>
      <c r="G286" s="17"/>
      <c r="H286" s="18"/>
      <c r="I286" s="18"/>
      <c r="J286" s="18"/>
      <c r="K286" s="19"/>
      <c r="L286" s="19"/>
      <c r="M286" s="19"/>
      <c r="N286" s="19"/>
    </row>
    <row r="287" spans="1:14" s="4" customFormat="1" ht="15" customHeight="1">
      <c r="A287" s="16"/>
      <c r="G287" s="17"/>
      <c r="H287" s="18"/>
      <c r="I287" s="18"/>
      <c r="J287" s="18"/>
      <c r="K287" s="19"/>
      <c r="L287" s="19"/>
      <c r="M287" s="19"/>
      <c r="N287" s="19"/>
    </row>
    <row r="288" spans="1:14" s="4" customFormat="1" ht="15" customHeight="1">
      <c r="A288" s="16"/>
      <c r="G288" s="17"/>
      <c r="H288" s="18"/>
      <c r="I288" s="18"/>
      <c r="J288" s="18"/>
      <c r="K288" s="19"/>
      <c r="L288" s="19"/>
      <c r="M288" s="19"/>
      <c r="N288" s="19"/>
    </row>
    <row r="289" spans="1:14" s="4" customFormat="1" ht="15" customHeight="1">
      <c r="A289" s="16"/>
      <c r="G289" s="17"/>
      <c r="H289" s="18"/>
      <c r="I289" s="18"/>
      <c r="J289" s="18"/>
      <c r="K289" s="19"/>
      <c r="L289" s="19"/>
      <c r="M289" s="19"/>
      <c r="N289" s="19"/>
    </row>
    <row r="290" spans="1:14" s="4" customFormat="1" ht="15" customHeight="1">
      <c r="A290" s="16"/>
      <c r="G290" s="17"/>
      <c r="H290" s="18"/>
      <c r="I290" s="18"/>
      <c r="J290" s="18"/>
      <c r="K290" s="19"/>
      <c r="L290" s="19"/>
      <c r="M290" s="19"/>
      <c r="N290" s="19"/>
    </row>
    <row r="291" spans="1:14" s="4" customFormat="1" ht="15" customHeight="1">
      <c r="A291" s="16"/>
      <c r="G291" s="17"/>
      <c r="H291" s="18"/>
      <c r="I291" s="18"/>
      <c r="J291" s="18"/>
      <c r="K291" s="19"/>
      <c r="L291" s="19"/>
      <c r="M291" s="19"/>
      <c r="N291" s="19"/>
    </row>
    <row r="292" spans="1:14" s="4" customFormat="1" ht="15" customHeight="1">
      <c r="A292" s="16"/>
      <c r="G292" s="17"/>
      <c r="H292" s="18"/>
      <c r="I292" s="18"/>
      <c r="J292" s="18"/>
      <c r="K292" s="19"/>
      <c r="L292" s="19"/>
      <c r="M292" s="19"/>
      <c r="N292" s="19"/>
    </row>
    <row r="293" spans="1:14" s="4" customFormat="1" ht="15" customHeight="1">
      <c r="A293" s="16"/>
      <c r="G293" s="17"/>
      <c r="H293" s="18"/>
      <c r="I293" s="18"/>
      <c r="J293" s="18"/>
      <c r="K293" s="19"/>
      <c r="L293" s="19"/>
      <c r="M293" s="19"/>
      <c r="N293" s="19"/>
    </row>
    <row r="294" spans="1:14" s="4" customFormat="1" ht="15" customHeight="1">
      <c r="A294" s="16"/>
      <c r="G294" s="17"/>
      <c r="H294" s="18"/>
      <c r="I294" s="18"/>
      <c r="J294" s="18"/>
      <c r="K294" s="19"/>
      <c r="L294" s="19"/>
      <c r="M294" s="19"/>
      <c r="N294" s="19"/>
    </row>
    <row r="295" spans="1:14" s="4" customFormat="1" ht="15" customHeight="1">
      <c r="A295" s="16"/>
      <c r="G295" s="17"/>
      <c r="H295" s="18"/>
      <c r="I295" s="18"/>
      <c r="J295" s="18"/>
      <c r="K295" s="19"/>
      <c r="L295" s="19"/>
      <c r="M295" s="19"/>
      <c r="N295" s="19"/>
    </row>
    <row r="296" spans="1:14" s="4" customFormat="1" ht="15" customHeight="1">
      <c r="A296" s="16"/>
      <c r="G296" s="17"/>
      <c r="H296" s="18"/>
      <c r="I296" s="18"/>
      <c r="J296" s="18"/>
      <c r="K296" s="19"/>
      <c r="L296" s="19"/>
      <c r="M296" s="19"/>
      <c r="N296" s="19"/>
    </row>
    <row r="297" spans="1:14" s="4" customFormat="1" ht="15" customHeight="1">
      <c r="A297" s="16"/>
      <c r="G297" s="17"/>
      <c r="H297" s="18"/>
      <c r="I297" s="18"/>
      <c r="J297" s="18"/>
      <c r="K297" s="19"/>
      <c r="L297" s="19"/>
      <c r="M297" s="19"/>
      <c r="N297" s="19"/>
    </row>
    <row r="298" spans="1:14" s="4" customFormat="1" ht="15" customHeight="1">
      <c r="A298" s="16"/>
      <c r="G298" s="17"/>
      <c r="H298" s="18"/>
      <c r="I298" s="18"/>
      <c r="J298" s="18"/>
      <c r="K298" s="19"/>
      <c r="L298" s="19"/>
      <c r="M298" s="19"/>
      <c r="N298" s="19"/>
    </row>
    <row r="299" spans="1:14" s="4" customFormat="1" ht="15" customHeight="1">
      <c r="A299" s="16"/>
      <c r="G299" s="17"/>
      <c r="H299" s="18"/>
      <c r="I299" s="18"/>
      <c r="J299" s="18"/>
      <c r="K299" s="19"/>
      <c r="L299" s="19"/>
      <c r="M299" s="19"/>
      <c r="N299" s="19"/>
    </row>
    <row r="300" spans="1:14" s="4" customFormat="1" ht="15" customHeight="1">
      <c r="A300" s="16"/>
      <c r="G300" s="17"/>
      <c r="H300" s="18"/>
      <c r="I300" s="18"/>
      <c r="J300" s="18"/>
      <c r="K300" s="19"/>
      <c r="L300" s="19"/>
      <c r="M300" s="19"/>
      <c r="N300" s="19"/>
    </row>
    <row r="301" spans="1:14" s="4" customFormat="1" ht="15" customHeight="1">
      <c r="A301" s="16"/>
      <c r="G301" s="17"/>
      <c r="H301" s="18"/>
      <c r="I301" s="18"/>
      <c r="J301" s="18"/>
      <c r="K301" s="19"/>
      <c r="L301" s="19"/>
      <c r="M301" s="19"/>
      <c r="N301" s="19"/>
    </row>
    <row r="302" spans="1:14" s="4" customFormat="1" ht="15" customHeight="1">
      <c r="A302" s="16"/>
      <c r="G302" s="17"/>
      <c r="H302" s="18"/>
      <c r="I302" s="18"/>
      <c r="J302" s="18"/>
      <c r="K302" s="19"/>
      <c r="L302" s="19"/>
      <c r="M302" s="19"/>
      <c r="N302" s="19"/>
    </row>
    <row r="303" spans="1:14" s="4" customFormat="1" ht="15" customHeight="1">
      <c r="A303" s="16"/>
      <c r="G303" s="17"/>
      <c r="H303" s="18"/>
      <c r="I303" s="18"/>
      <c r="J303" s="18"/>
      <c r="K303" s="19"/>
      <c r="L303" s="19"/>
      <c r="M303" s="19"/>
      <c r="N303" s="19"/>
    </row>
    <row r="304" spans="1:14" s="4" customFormat="1" ht="15" customHeight="1">
      <c r="A304" s="16"/>
      <c r="G304" s="17"/>
      <c r="H304" s="18"/>
      <c r="I304" s="18"/>
      <c r="J304" s="18"/>
      <c r="K304" s="19"/>
      <c r="L304" s="19"/>
      <c r="M304" s="19"/>
      <c r="N304" s="19"/>
    </row>
    <row r="305" spans="1:14" s="4" customFormat="1" ht="15" customHeight="1">
      <c r="A305" s="16"/>
      <c r="G305" s="17"/>
      <c r="H305" s="18"/>
      <c r="I305" s="18"/>
      <c r="J305" s="18"/>
      <c r="K305" s="19"/>
      <c r="L305" s="19"/>
      <c r="M305" s="19"/>
      <c r="N305" s="19"/>
    </row>
    <row r="306" spans="1:14" s="4" customFormat="1" ht="15" customHeight="1">
      <c r="A306" s="16"/>
      <c r="G306" s="17"/>
      <c r="H306" s="18"/>
      <c r="I306" s="18"/>
      <c r="J306" s="18"/>
      <c r="K306" s="19"/>
      <c r="L306" s="19"/>
      <c r="M306" s="19"/>
      <c r="N306" s="19"/>
    </row>
    <row r="307" spans="1:14" s="4" customFormat="1" ht="15" customHeight="1">
      <c r="A307" s="16"/>
      <c r="G307" s="17"/>
      <c r="H307" s="18"/>
      <c r="I307" s="18"/>
      <c r="J307" s="18"/>
      <c r="K307" s="19"/>
      <c r="L307" s="19"/>
      <c r="M307" s="19"/>
      <c r="N307" s="19"/>
    </row>
    <row r="308" spans="1:14" s="4" customFormat="1" ht="15" customHeight="1">
      <c r="A308" s="16"/>
      <c r="G308" s="17"/>
      <c r="H308" s="18"/>
      <c r="I308" s="18"/>
      <c r="J308" s="18"/>
      <c r="K308" s="19"/>
      <c r="L308" s="19"/>
      <c r="M308" s="19"/>
      <c r="N308" s="19"/>
    </row>
    <row r="309" spans="1:14" s="4" customFormat="1" ht="15" customHeight="1">
      <c r="A309" s="16"/>
      <c r="G309" s="17"/>
      <c r="H309" s="18"/>
      <c r="I309" s="18"/>
      <c r="J309" s="18"/>
      <c r="K309" s="19"/>
      <c r="L309" s="19"/>
      <c r="M309" s="19"/>
      <c r="N309" s="19"/>
    </row>
    <row r="310" spans="1:14" s="4" customFormat="1" ht="15" customHeight="1">
      <c r="A310" s="16"/>
      <c r="G310" s="17"/>
      <c r="H310" s="18"/>
      <c r="I310" s="18"/>
      <c r="J310" s="18"/>
      <c r="K310" s="19"/>
      <c r="L310" s="19"/>
      <c r="M310" s="19"/>
      <c r="N310" s="19"/>
    </row>
    <row r="311" spans="1:14" s="4" customFormat="1" ht="15" customHeight="1">
      <c r="A311" s="16"/>
      <c r="G311" s="17"/>
      <c r="H311" s="18"/>
      <c r="I311" s="18"/>
      <c r="J311" s="18"/>
      <c r="K311" s="19"/>
      <c r="L311" s="19"/>
      <c r="M311" s="19"/>
      <c r="N311" s="19"/>
    </row>
    <row r="312" spans="1:14" s="4" customFormat="1" ht="15" customHeight="1">
      <c r="A312" s="16"/>
      <c r="G312" s="17"/>
      <c r="H312" s="18"/>
      <c r="I312" s="18"/>
      <c r="J312" s="18"/>
      <c r="K312" s="19"/>
      <c r="L312" s="19"/>
      <c r="M312" s="19"/>
      <c r="N312" s="19"/>
    </row>
    <row r="313" spans="1:14" s="4" customFormat="1" ht="15" customHeight="1">
      <c r="A313" s="16"/>
      <c r="G313" s="17"/>
      <c r="H313" s="18"/>
      <c r="I313" s="18"/>
      <c r="J313" s="18"/>
      <c r="K313" s="19"/>
      <c r="L313" s="19"/>
      <c r="M313" s="19"/>
      <c r="N313" s="19"/>
    </row>
    <row r="314" spans="1:14" s="4" customFormat="1" ht="15" customHeight="1">
      <c r="A314" s="16"/>
      <c r="G314" s="17"/>
      <c r="H314" s="18"/>
      <c r="I314" s="18"/>
      <c r="J314" s="18"/>
      <c r="K314" s="19"/>
      <c r="L314" s="19"/>
      <c r="M314" s="19"/>
      <c r="N314" s="19"/>
    </row>
    <row r="315" spans="1:14" s="4" customFormat="1" ht="15" customHeight="1">
      <c r="A315" s="16"/>
      <c r="G315" s="17"/>
      <c r="H315" s="18"/>
      <c r="I315" s="18"/>
      <c r="J315" s="18"/>
      <c r="K315" s="19"/>
      <c r="L315" s="19"/>
      <c r="M315" s="19"/>
      <c r="N315" s="19"/>
    </row>
    <row r="316" spans="1:14" s="4" customFormat="1" ht="15" customHeight="1">
      <c r="A316" s="16"/>
      <c r="G316" s="17"/>
      <c r="H316" s="18"/>
      <c r="I316" s="18"/>
      <c r="J316" s="18"/>
      <c r="K316" s="19"/>
      <c r="L316" s="19"/>
      <c r="M316" s="19"/>
      <c r="N316" s="19"/>
    </row>
    <row r="317" spans="1:14" s="4" customFormat="1" ht="15" customHeight="1">
      <c r="A317" s="16"/>
      <c r="G317" s="17"/>
      <c r="H317" s="18"/>
      <c r="I317" s="18"/>
      <c r="J317" s="18"/>
      <c r="K317" s="19"/>
      <c r="L317" s="19"/>
      <c r="M317" s="19"/>
      <c r="N317" s="19"/>
    </row>
    <row r="318" spans="1:14" s="4" customFormat="1" ht="15" customHeight="1">
      <c r="A318" s="16"/>
      <c r="G318" s="17"/>
      <c r="H318" s="18"/>
      <c r="I318" s="18"/>
      <c r="J318" s="18"/>
      <c r="K318" s="19"/>
      <c r="L318" s="19"/>
      <c r="M318" s="19"/>
      <c r="N318" s="19"/>
    </row>
    <row r="319" spans="1:14" s="4" customFormat="1" ht="15" customHeight="1">
      <c r="A319" s="16"/>
      <c r="G319" s="17"/>
      <c r="H319" s="18"/>
      <c r="I319" s="18"/>
      <c r="J319" s="18"/>
      <c r="K319" s="19"/>
      <c r="L319" s="19"/>
      <c r="M319" s="19"/>
      <c r="N319" s="19"/>
    </row>
    <row r="320" spans="1:14" s="4" customFormat="1" ht="15" customHeight="1">
      <c r="A320" s="16"/>
      <c r="G320" s="17"/>
      <c r="H320" s="18"/>
      <c r="I320" s="18"/>
      <c r="J320" s="18"/>
      <c r="K320" s="19"/>
      <c r="L320" s="19"/>
      <c r="M320" s="19"/>
      <c r="N320" s="19"/>
    </row>
    <row r="321" spans="1:14" s="4" customFormat="1" ht="15" customHeight="1">
      <c r="A321" s="16"/>
      <c r="G321" s="17"/>
      <c r="H321" s="18"/>
      <c r="I321" s="18"/>
      <c r="J321" s="18"/>
      <c r="K321" s="19"/>
      <c r="L321" s="19"/>
      <c r="M321" s="19"/>
      <c r="N321" s="19"/>
    </row>
    <row r="322" spans="1:14" s="4" customFormat="1" ht="15" customHeight="1">
      <c r="A322" s="16"/>
      <c r="G322" s="17"/>
      <c r="H322" s="18"/>
      <c r="I322" s="18"/>
      <c r="J322" s="18"/>
      <c r="K322" s="19"/>
      <c r="L322" s="19"/>
      <c r="M322" s="19"/>
      <c r="N322" s="19"/>
    </row>
    <row r="323" spans="1:14" s="4" customFormat="1" ht="15" customHeight="1">
      <c r="A323" s="16"/>
      <c r="G323" s="17"/>
      <c r="H323" s="18"/>
      <c r="I323" s="18"/>
      <c r="J323" s="18"/>
      <c r="K323" s="19"/>
      <c r="L323" s="19"/>
      <c r="M323" s="19"/>
      <c r="N323" s="19"/>
    </row>
    <row r="324" spans="1:14" s="4" customFormat="1" ht="15" customHeight="1">
      <c r="A324" s="16"/>
      <c r="G324" s="17"/>
      <c r="H324" s="18"/>
      <c r="I324" s="18"/>
      <c r="J324" s="18"/>
      <c r="K324" s="19"/>
      <c r="L324" s="19"/>
      <c r="M324" s="19"/>
      <c r="N324" s="19"/>
    </row>
    <row r="325" spans="1:14" s="4" customFormat="1" ht="15" customHeight="1">
      <c r="A325" s="16"/>
      <c r="G325" s="17"/>
      <c r="H325" s="18"/>
      <c r="I325" s="18"/>
      <c r="J325" s="18"/>
      <c r="K325" s="19"/>
      <c r="L325" s="19"/>
      <c r="M325" s="19"/>
      <c r="N325" s="19"/>
    </row>
    <row r="326" spans="1:14" s="4" customFormat="1" ht="15" customHeight="1">
      <c r="A326" s="16"/>
      <c r="G326" s="17"/>
      <c r="H326" s="18"/>
      <c r="I326" s="18"/>
      <c r="J326" s="18"/>
      <c r="K326" s="19"/>
      <c r="L326" s="19"/>
      <c r="M326" s="19"/>
      <c r="N326" s="19"/>
    </row>
    <row r="327" spans="1:14" s="4" customFormat="1" ht="15" customHeight="1">
      <c r="A327" s="16"/>
      <c r="G327" s="17"/>
      <c r="H327" s="18"/>
      <c r="I327" s="18"/>
      <c r="J327" s="18"/>
      <c r="K327" s="19"/>
      <c r="L327" s="19"/>
      <c r="M327" s="19"/>
      <c r="N327" s="19"/>
    </row>
    <row r="328" spans="1:14" s="4" customFormat="1" ht="15" customHeight="1">
      <c r="A328" s="16"/>
      <c r="G328" s="17"/>
      <c r="H328" s="18"/>
      <c r="I328" s="18"/>
      <c r="J328" s="18"/>
      <c r="K328" s="19"/>
      <c r="L328" s="19"/>
      <c r="M328" s="19"/>
      <c r="N328" s="19"/>
    </row>
    <row r="329" spans="1:14" s="4" customFormat="1" ht="15" customHeight="1">
      <c r="A329" s="16"/>
      <c r="G329" s="17"/>
      <c r="H329" s="18"/>
      <c r="I329" s="18"/>
      <c r="J329" s="18"/>
      <c r="K329" s="19"/>
      <c r="L329" s="19"/>
      <c r="M329" s="19"/>
      <c r="N329" s="19"/>
    </row>
    <row r="330" spans="1:14" s="4" customFormat="1" ht="15" customHeight="1">
      <c r="A330" s="16"/>
      <c r="G330" s="17"/>
      <c r="H330" s="18"/>
      <c r="I330" s="18"/>
      <c r="J330" s="18"/>
      <c r="K330" s="19"/>
      <c r="L330" s="19"/>
      <c r="M330" s="19"/>
      <c r="N330" s="19"/>
    </row>
    <row r="331" spans="1:14" s="4" customFormat="1" ht="15" customHeight="1">
      <c r="A331" s="16"/>
      <c r="G331" s="17"/>
      <c r="H331" s="18"/>
      <c r="I331" s="18"/>
      <c r="J331" s="18"/>
      <c r="K331" s="19"/>
      <c r="L331" s="19"/>
      <c r="M331" s="19"/>
      <c r="N331" s="19"/>
    </row>
    <row r="332" spans="1:14" s="4" customFormat="1" ht="15" customHeight="1">
      <c r="A332" s="16"/>
      <c r="G332" s="17"/>
      <c r="H332" s="18"/>
      <c r="I332" s="18"/>
      <c r="J332" s="18"/>
      <c r="K332" s="19"/>
      <c r="L332" s="19"/>
      <c r="M332" s="19"/>
      <c r="N332" s="19"/>
    </row>
    <row r="333" spans="1:14" s="4" customFormat="1" ht="15" customHeight="1">
      <c r="A333" s="16"/>
      <c r="G333" s="17"/>
      <c r="H333" s="18"/>
      <c r="I333" s="18"/>
      <c r="J333" s="18"/>
      <c r="K333" s="19"/>
      <c r="L333" s="19"/>
      <c r="M333" s="19"/>
      <c r="N333" s="19"/>
    </row>
    <row r="334" spans="1:14" s="4" customFormat="1" ht="15" customHeight="1">
      <c r="A334" s="16"/>
      <c r="G334" s="17"/>
      <c r="H334" s="18"/>
      <c r="I334" s="18"/>
      <c r="J334" s="18"/>
      <c r="K334" s="19"/>
      <c r="L334" s="19"/>
      <c r="M334" s="19"/>
      <c r="N334" s="19"/>
    </row>
    <row r="335" spans="1:14" s="4" customFormat="1" ht="15" customHeight="1">
      <c r="A335" s="16"/>
      <c r="G335" s="17"/>
      <c r="H335" s="18"/>
      <c r="I335" s="18"/>
      <c r="J335" s="18"/>
      <c r="K335" s="19"/>
      <c r="L335" s="19"/>
      <c r="M335" s="19"/>
      <c r="N335" s="19"/>
    </row>
    <row r="336" spans="1:14" s="4" customFormat="1" ht="15" customHeight="1">
      <c r="A336" s="16"/>
      <c r="G336" s="17"/>
      <c r="H336" s="18"/>
      <c r="I336" s="18"/>
      <c r="J336" s="18"/>
      <c r="K336" s="19"/>
      <c r="L336" s="19"/>
      <c r="M336" s="19"/>
      <c r="N336" s="19"/>
    </row>
    <row r="337" spans="1:14" s="4" customFormat="1" ht="15" customHeight="1">
      <c r="A337" s="16"/>
      <c r="G337" s="17"/>
      <c r="H337" s="18"/>
      <c r="I337" s="18"/>
      <c r="J337" s="18"/>
      <c r="K337" s="19"/>
      <c r="L337" s="19"/>
      <c r="M337" s="19"/>
      <c r="N337" s="19"/>
    </row>
    <row r="338" spans="1:14" s="4" customFormat="1" ht="15" customHeight="1">
      <c r="A338" s="16"/>
      <c r="G338" s="17"/>
      <c r="H338" s="18"/>
      <c r="I338" s="18"/>
      <c r="J338" s="18"/>
      <c r="K338" s="19"/>
      <c r="L338" s="19"/>
      <c r="M338" s="19"/>
      <c r="N338" s="19"/>
    </row>
    <row r="339" spans="1:14" s="4" customFormat="1" ht="15" customHeight="1">
      <c r="A339" s="16"/>
      <c r="G339" s="17"/>
      <c r="H339" s="18"/>
      <c r="I339" s="18"/>
      <c r="J339" s="18"/>
      <c r="K339" s="19"/>
      <c r="L339" s="19"/>
      <c r="M339" s="19"/>
      <c r="N339" s="19"/>
    </row>
    <row r="340" spans="1:14" s="4" customFormat="1" ht="15" customHeight="1">
      <c r="A340" s="16"/>
      <c r="G340" s="17"/>
      <c r="H340" s="18"/>
      <c r="I340" s="18"/>
      <c r="J340" s="18"/>
      <c r="K340" s="19"/>
      <c r="L340" s="19"/>
      <c r="M340" s="19"/>
      <c r="N340" s="19"/>
    </row>
    <row r="341" spans="1:14" s="4" customFormat="1" ht="15" customHeight="1">
      <c r="A341" s="16"/>
      <c r="G341" s="17"/>
      <c r="H341" s="18"/>
      <c r="I341" s="18"/>
      <c r="J341" s="18"/>
      <c r="K341" s="19"/>
      <c r="L341" s="19"/>
      <c r="M341" s="19"/>
      <c r="N341" s="19"/>
    </row>
    <row r="342" spans="1:14" s="4" customFormat="1" ht="15" customHeight="1">
      <c r="A342" s="16"/>
      <c r="G342" s="17"/>
      <c r="H342" s="18"/>
      <c r="I342" s="18"/>
      <c r="J342" s="18"/>
      <c r="K342" s="19"/>
      <c r="L342" s="19"/>
      <c r="M342" s="19"/>
      <c r="N342" s="19"/>
    </row>
    <row r="343" spans="1:14" s="4" customFormat="1" ht="15" customHeight="1">
      <c r="A343" s="16"/>
      <c r="G343" s="17"/>
      <c r="H343" s="18"/>
      <c r="I343" s="18"/>
      <c r="J343" s="18"/>
      <c r="K343" s="19"/>
      <c r="L343" s="19"/>
      <c r="M343" s="19"/>
      <c r="N343" s="19"/>
    </row>
    <row r="344" spans="1:14" s="4" customFormat="1" ht="15" customHeight="1">
      <c r="A344" s="16"/>
      <c r="G344" s="17"/>
      <c r="H344" s="18"/>
      <c r="I344" s="18"/>
      <c r="J344" s="18"/>
      <c r="K344" s="19"/>
      <c r="L344" s="19"/>
      <c r="M344" s="19"/>
      <c r="N344" s="19"/>
    </row>
    <row r="345" spans="1:14" s="4" customFormat="1" ht="15" customHeight="1">
      <c r="A345" s="16"/>
      <c r="G345" s="17"/>
      <c r="H345" s="18"/>
      <c r="I345" s="18"/>
      <c r="J345" s="18"/>
      <c r="K345" s="19"/>
      <c r="L345" s="19"/>
      <c r="M345" s="19"/>
      <c r="N345" s="19"/>
    </row>
    <row r="346" spans="1:14" s="4" customFormat="1" ht="15" customHeight="1">
      <c r="A346" s="16"/>
      <c r="G346" s="17"/>
      <c r="H346" s="18"/>
      <c r="I346" s="18"/>
      <c r="J346" s="18"/>
      <c r="K346" s="19"/>
      <c r="L346" s="19"/>
      <c r="M346" s="19"/>
      <c r="N346" s="19"/>
    </row>
    <row r="347" spans="1:14" s="4" customFormat="1" ht="15" customHeight="1">
      <c r="A347" s="16"/>
      <c r="G347" s="17"/>
      <c r="H347" s="18"/>
      <c r="I347" s="18"/>
      <c r="J347" s="18"/>
      <c r="K347" s="19"/>
      <c r="L347" s="19"/>
      <c r="M347" s="19"/>
      <c r="N347" s="19"/>
    </row>
    <row r="348" spans="1:14" s="4" customFormat="1" ht="15" customHeight="1">
      <c r="A348" s="16"/>
      <c r="G348" s="17"/>
      <c r="H348" s="18"/>
      <c r="I348" s="18"/>
      <c r="J348" s="18"/>
      <c r="K348" s="19"/>
      <c r="L348" s="19"/>
      <c r="M348" s="19"/>
      <c r="N348" s="19"/>
    </row>
    <row r="349" spans="1:14" s="4" customFormat="1" ht="15" customHeight="1">
      <c r="A349" s="16"/>
      <c r="G349" s="17"/>
      <c r="H349" s="18"/>
      <c r="I349" s="18"/>
      <c r="J349" s="18"/>
      <c r="K349" s="19"/>
      <c r="L349" s="19"/>
      <c r="M349" s="19"/>
      <c r="N349" s="19"/>
    </row>
    <row r="350" spans="1:14" s="4" customFormat="1" ht="15" customHeight="1">
      <c r="A350" s="16"/>
      <c r="G350" s="17"/>
      <c r="H350" s="18"/>
      <c r="I350" s="18"/>
      <c r="J350" s="18"/>
      <c r="K350" s="19"/>
      <c r="L350" s="19"/>
      <c r="M350" s="19"/>
      <c r="N350" s="19"/>
    </row>
    <row r="351" spans="1:14" s="4" customFormat="1" ht="15" customHeight="1">
      <c r="A351" s="16"/>
      <c r="G351" s="17"/>
      <c r="H351" s="18"/>
      <c r="I351" s="18"/>
      <c r="J351" s="18"/>
      <c r="K351" s="19"/>
      <c r="L351" s="19"/>
      <c r="M351" s="19"/>
      <c r="N351" s="19"/>
    </row>
    <row r="352" spans="1:14" s="4" customFormat="1" ht="15" customHeight="1">
      <c r="A352" s="16"/>
      <c r="G352" s="17"/>
      <c r="H352" s="18"/>
      <c r="I352" s="18"/>
      <c r="J352" s="18"/>
      <c r="K352" s="19"/>
      <c r="L352" s="19"/>
      <c r="M352" s="19"/>
      <c r="N352" s="19"/>
    </row>
    <row r="353" spans="1:14" s="4" customFormat="1" ht="15" customHeight="1">
      <c r="A353" s="16"/>
      <c r="G353" s="17"/>
      <c r="H353" s="18"/>
      <c r="I353" s="18"/>
      <c r="J353" s="18"/>
      <c r="K353" s="19"/>
      <c r="L353" s="19"/>
      <c r="M353" s="19"/>
      <c r="N353" s="19"/>
    </row>
    <row r="354" spans="1:14" s="4" customFormat="1" ht="15" customHeight="1">
      <c r="A354" s="16"/>
      <c r="G354" s="17"/>
      <c r="H354" s="18"/>
      <c r="I354" s="18"/>
      <c r="J354" s="18"/>
      <c r="K354" s="19"/>
      <c r="L354" s="19"/>
      <c r="M354" s="19"/>
      <c r="N354" s="19"/>
    </row>
    <row r="355" spans="1:14" s="4" customFormat="1" ht="15" customHeight="1">
      <c r="A355" s="16"/>
      <c r="G355" s="17"/>
      <c r="H355" s="18"/>
      <c r="I355" s="18"/>
      <c r="J355" s="18"/>
      <c r="K355" s="19"/>
      <c r="L355" s="19"/>
      <c r="M355" s="19"/>
      <c r="N355" s="19"/>
    </row>
    <row r="356" spans="1:14" s="4" customFormat="1" ht="15" customHeight="1">
      <c r="A356" s="16"/>
      <c r="G356" s="17"/>
      <c r="H356" s="18"/>
      <c r="I356" s="18"/>
      <c r="J356" s="18"/>
      <c r="K356" s="19"/>
      <c r="L356" s="19"/>
      <c r="M356" s="19"/>
      <c r="N356" s="19"/>
    </row>
    <row r="357" spans="1:14" s="4" customFormat="1" ht="15" customHeight="1">
      <c r="A357" s="16"/>
      <c r="G357" s="17"/>
      <c r="H357" s="18"/>
      <c r="I357" s="18"/>
      <c r="J357" s="18"/>
      <c r="K357" s="19"/>
      <c r="L357" s="19"/>
      <c r="M357" s="19"/>
      <c r="N357" s="19"/>
    </row>
    <row r="358" spans="1:14" s="4" customFormat="1" ht="15" customHeight="1">
      <c r="A358" s="16"/>
      <c r="G358" s="17"/>
      <c r="H358" s="18"/>
      <c r="I358" s="18"/>
      <c r="J358" s="18"/>
      <c r="K358" s="19"/>
      <c r="L358" s="19"/>
      <c r="M358" s="19"/>
      <c r="N358" s="19"/>
    </row>
    <row r="359" spans="1:14" s="4" customFormat="1" ht="15" customHeight="1">
      <c r="A359" s="16"/>
      <c r="G359" s="17"/>
      <c r="H359" s="18"/>
      <c r="I359" s="18"/>
      <c r="J359" s="18"/>
      <c r="K359" s="19"/>
      <c r="L359" s="19"/>
      <c r="M359" s="19"/>
      <c r="N359" s="19"/>
    </row>
    <row r="360" spans="1:14" s="4" customFormat="1" ht="15" customHeight="1">
      <c r="A360" s="16"/>
      <c r="G360" s="17"/>
      <c r="H360" s="18"/>
      <c r="I360" s="18"/>
      <c r="J360" s="18"/>
      <c r="K360" s="19"/>
      <c r="L360" s="19"/>
      <c r="M360" s="19"/>
      <c r="N360" s="19"/>
    </row>
    <row r="361" spans="1:14" s="4" customFormat="1" ht="15" customHeight="1">
      <c r="A361" s="16"/>
      <c r="G361" s="17"/>
      <c r="H361" s="18"/>
      <c r="I361" s="18"/>
      <c r="J361" s="18"/>
      <c r="K361" s="19"/>
      <c r="L361" s="19"/>
      <c r="M361" s="19"/>
      <c r="N361" s="19"/>
    </row>
    <row r="362" spans="1:14" s="4" customFormat="1" ht="15" customHeight="1">
      <c r="A362" s="16"/>
      <c r="G362" s="17"/>
      <c r="H362" s="18"/>
      <c r="I362" s="18"/>
      <c r="J362" s="18"/>
      <c r="K362" s="19"/>
      <c r="L362" s="19"/>
      <c r="M362" s="19"/>
      <c r="N362" s="19"/>
    </row>
    <row r="363" spans="1:14" s="4" customFormat="1" ht="15" customHeight="1">
      <c r="A363" s="16"/>
      <c r="G363" s="17"/>
      <c r="H363" s="18"/>
      <c r="I363" s="18"/>
      <c r="J363" s="18"/>
      <c r="K363" s="19"/>
      <c r="L363" s="19"/>
      <c r="M363" s="19"/>
      <c r="N363" s="19"/>
    </row>
    <row r="364" spans="1:14" s="4" customFormat="1" ht="15" customHeight="1">
      <c r="A364" s="16"/>
      <c r="G364" s="17"/>
      <c r="H364" s="18"/>
      <c r="I364" s="18"/>
      <c r="J364" s="18"/>
      <c r="K364" s="19"/>
      <c r="L364" s="19"/>
      <c r="M364" s="19"/>
      <c r="N364" s="19"/>
    </row>
    <row r="365" spans="1:14" s="4" customFormat="1" ht="15" customHeight="1">
      <c r="A365" s="16"/>
      <c r="G365" s="17"/>
      <c r="H365" s="18"/>
      <c r="I365" s="18"/>
      <c r="J365" s="18"/>
      <c r="K365" s="19"/>
      <c r="L365" s="19"/>
      <c r="M365" s="19"/>
      <c r="N365" s="19"/>
    </row>
    <row r="366" spans="1:14" s="4" customFormat="1" ht="15" customHeight="1">
      <c r="A366" s="16"/>
      <c r="G366" s="17"/>
      <c r="H366" s="18"/>
      <c r="I366" s="18"/>
      <c r="J366" s="18"/>
      <c r="K366" s="19"/>
      <c r="L366" s="19"/>
      <c r="M366" s="19"/>
      <c r="N366" s="19"/>
    </row>
    <row r="367" spans="1:14" s="4" customFormat="1" ht="15" customHeight="1">
      <c r="A367" s="16"/>
      <c r="G367" s="17"/>
      <c r="H367" s="18"/>
      <c r="I367" s="18"/>
      <c r="J367" s="18"/>
      <c r="K367" s="19"/>
      <c r="L367" s="19"/>
      <c r="M367" s="19"/>
      <c r="N367" s="19"/>
    </row>
    <row r="368" spans="1:14" s="4" customFormat="1" ht="15" customHeight="1">
      <c r="A368" s="16"/>
      <c r="G368" s="17"/>
      <c r="H368" s="18"/>
      <c r="I368" s="18"/>
      <c r="J368" s="18"/>
      <c r="K368" s="19"/>
      <c r="L368" s="19"/>
      <c r="M368" s="19"/>
      <c r="N368" s="19"/>
    </row>
    <row r="369" spans="1:14" s="4" customFormat="1" ht="15" customHeight="1">
      <c r="A369" s="16"/>
      <c r="G369" s="17"/>
      <c r="H369" s="18"/>
      <c r="I369" s="18"/>
      <c r="J369" s="18"/>
      <c r="K369" s="19"/>
      <c r="L369" s="19"/>
      <c r="M369" s="19"/>
      <c r="N369" s="19"/>
    </row>
    <row r="370" spans="1:14" s="4" customFormat="1" ht="15" customHeight="1">
      <c r="A370" s="16"/>
      <c r="G370" s="17"/>
      <c r="H370" s="18"/>
      <c r="I370" s="18"/>
      <c r="J370" s="18"/>
      <c r="K370" s="19"/>
      <c r="L370" s="19"/>
      <c r="M370" s="19"/>
      <c r="N370" s="19"/>
    </row>
    <row r="371" spans="1:14" s="4" customFormat="1" ht="15" customHeight="1">
      <c r="A371" s="16"/>
      <c r="G371" s="17"/>
      <c r="H371" s="18"/>
      <c r="I371" s="18"/>
      <c r="J371" s="18"/>
      <c r="K371" s="19"/>
      <c r="L371" s="19"/>
      <c r="M371" s="19"/>
      <c r="N371" s="19"/>
    </row>
    <row r="372" spans="1:14" s="4" customFormat="1" ht="15" customHeight="1">
      <c r="A372" s="16"/>
      <c r="G372" s="17"/>
      <c r="H372" s="18"/>
      <c r="I372" s="18"/>
      <c r="J372" s="18"/>
      <c r="K372" s="19"/>
      <c r="L372" s="19"/>
      <c r="M372" s="19"/>
      <c r="N372" s="19"/>
    </row>
    <row r="373" spans="1:14" s="4" customFormat="1" ht="15" customHeight="1">
      <c r="A373" s="16"/>
      <c r="G373" s="17"/>
      <c r="H373" s="18"/>
      <c r="I373" s="18"/>
      <c r="J373" s="18"/>
      <c r="K373" s="19"/>
      <c r="L373" s="19"/>
      <c r="M373" s="19"/>
      <c r="N373" s="19"/>
    </row>
    <row r="374" spans="1:14" s="4" customFormat="1" ht="15" customHeight="1">
      <c r="A374" s="16"/>
      <c r="G374" s="17"/>
      <c r="H374" s="18"/>
      <c r="I374" s="18"/>
      <c r="J374" s="18"/>
      <c r="K374" s="19"/>
      <c r="L374" s="19"/>
      <c r="M374" s="19"/>
      <c r="N374" s="19"/>
    </row>
    <row r="375" spans="1:14" s="4" customFormat="1" ht="15" customHeight="1">
      <c r="A375" s="16"/>
      <c r="G375" s="17"/>
      <c r="H375" s="18"/>
      <c r="I375" s="18"/>
      <c r="J375" s="18"/>
      <c r="K375" s="19"/>
      <c r="L375" s="19"/>
      <c r="M375" s="19"/>
      <c r="N375" s="19"/>
    </row>
    <row r="376" spans="1:14" s="4" customFormat="1" ht="15" customHeight="1">
      <c r="A376" s="16"/>
      <c r="G376" s="17"/>
      <c r="H376" s="18"/>
      <c r="I376" s="18"/>
      <c r="J376" s="18"/>
      <c r="K376" s="19"/>
      <c r="L376" s="19"/>
      <c r="M376" s="19"/>
      <c r="N376" s="19"/>
    </row>
    <row r="377" spans="1:14" s="4" customFormat="1" ht="15" customHeight="1">
      <c r="A377" s="16"/>
      <c r="G377" s="17"/>
      <c r="H377" s="18"/>
      <c r="I377" s="18"/>
      <c r="J377" s="18"/>
      <c r="K377" s="19"/>
      <c r="L377" s="19"/>
      <c r="M377" s="19"/>
      <c r="N377" s="19"/>
    </row>
    <row r="378" spans="1:14" s="4" customFormat="1" ht="15" customHeight="1">
      <c r="A378" s="16"/>
      <c r="G378" s="17"/>
      <c r="H378" s="18"/>
      <c r="I378" s="18"/>
      <c r="J378" s="18"/>
      <c r="K378" s="19"/>
      <c r="L378" s="19"/>
      <c r="M378" s="19"/>
      <c r="N378" s="19"/>
    </row>
    <row r="379" spans="1:14" s="4" customFormat="1" ht="15" customHeight="1">
      <c r="A379" s="16"/>
      <c r="G379" s="17"/>
      <c r="H379" s="18"/>
      <c r="I379" s="18"/>
      <c r="J379" s="18"/>
      <c r="K379" s="19"/>
      <c r="L379" s="19"/>
      <c r="M379" s="19"/>
      <c r="N379" s="19"/>
    </row>
    <row r="380" spans="1:14" s="4" customFormat="1" ht="15" customHeight="1">
      <c r="A380" s="16"/>
      <c r="G380" s="17"/>
      <c r="H380" s="18"/>
      <c r="I380" s="18"/>
      <c r="J380" s="18"/>
      <c r="K380" s="19"/>
      <c r="L380" s="19"/>
      <c r="M380" s="19"/>
      <c r="N380" s="19"/>
    </row>
    <row r="381" spans="1:14" s="4" customFormat="1" ht="15" customHeight="1">
      <c r="A381" s="16"/>
      <c r="G381" s="17"/>
      <c r="H381" s="18"/>
      <c r="I381" s="18"/>
      <c r="J381" s="18"/>
      <c r="K381" s="19"/>
      <c r="L381" s="19"/>
      <c r="M381" s="19"/>
      <c r="N381" s="19"/>
    </row>
    <row r="382" spans="1:14" s="4" customFormat="1" ht="15" customHeight="1">
      <c r="A382" s="16"/>
      <c r="G382" s="17"/>
      <c r="H382" s="18"/>
      <c r="I382" s="18"/>
      <c r="J382" s="18"/>
      <c r="K382" s="19"/>
      <c r="L382" s="19"/>
      <c r="M382" s="19"/>
      <c r="N382" s="19"/>
    </row>
    <row r="383" spans="1:14" s="4" customFormat="1" ht="15" customHeight="1">
      <c r="A383" s="16"/>
      <c r="G383" s="17"/>
      <c r="H383" s="18"/>
      <c r="I383" s="18"/>
      <c r="J383" s="18"/>
      <c r="K383" s="19"/>
      <c r="L383" s="19"/>
      <c r="M383" s="19"/>
      <c r="N383" s="19"/>
    </row>
    <row r="384" spans="1:14" s="4" customFormat="1" ht="15" customHeight="1">
      <c r="A384" s="16"/>
      <c r="G384" s="17"/>
      <c r="H384" s="18"/>
      <c r="I384" s="18"/>
      <c r="J384" s="18"/>
      <c r="K384" s="19"/>
      <c r="L384" s="19"/>
      <c r="M384" s="19"/>
      <c r="N384" s="19"/>
    </row>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sheetData>
  <autoFilter ref="A4:AC4"/>
  <mergeCells count="22">
    <mergeCell ref="W2:W4"/>
    <mergeCell ref="Z3:AA3"/>
    <mergeCell ref="X2:AA2"/>
    <mergeCell ref="A2:A4"/>
    <mergeCell ref="B2:B4"/>
    <mergeCell ref="H2:N2"/>
    <mergeCell ref="I3:K3"/>
    <mergeCell ref="L3:N3"/>
    <mergeCell ref="G2:G4"/>
    <mergeCell ref="F2:F4"/>
    <mergeCell ref="C2:C4"/>
    <mergeCell ref="D2:D4"/>
    <mergeCell ref="E2:E4"/>
    <mergeCell ref="O2:O4"/>
    <mergeCell ref="V2:V3"/>
    <mergeCell ref="X3:Y3"/>
    <mergeCell ref="P2:P4"/>
    <mergeCell ref="Q2:Q4"/>
    <mergeCell ref="T2:T3"/>
    <mergeCell ref="U2:U3"/>
    <mergeCell ref="S2:S4"/>
    <mergeCell ref="R2:R4"/>
  </mergeCells>
  <phoneticPr fontId="2"/>
  <dataValidations count="7">
    <dataValidation imeMode="on" allowBlank="1" showInputMessage="1" showErrorMessage="1" sqref="G40:G41 G131:G133 G52:G57 G135 G127:G129 G170:G173 G191:G199 G78:G84 G210:G215 G183:G189 G159:G160 G115:G125 G163:G168 G25:G32 G73:G76 G109:G113 G34:G38 G219:G222 G48:G49 G97:G100 G59:G71 G140 G137:G138 G142:G143 G86:G95 G102:G107 G181 G177:G179 G23 G5:G7 G208 G201:G202 G204:G205 G43:G46 G9:G21 G145:G157"/>
    <dataValidation type="list" allowBlank="1" showInputMessage="1" showErrorMessage="1" sqref="D180:D199 D219:D222 D18:D23 D201:D208 D162:D178 D5:D8 D102:D108 D47:D63 D10:D16 D210:D217 D65:D98 D116:D117 D100 D110:D114 D29:D44 D25:D27 D119:D154 D156:D160">
      <formula1>$AC$165:$AC$165</formula1>
    </dataValidation>
    <dataValidation allowBlank="1" showInputMessage="1" showErrorMessage="1" sqref="G216 G182 G42"/>
    <dataValidation type="list" allowBlank="1" showInputMessage="1" showErrorMessage="1" sqref="Z5:Z222 W5:X222">
      <formula1>"○"</formula1>
    </dataValidation>
    <dataValidation type="list" allowBlank="1" showInputMessage="1" showErrorMessage="1" sqref="D200 D17 D209 D28 D218 D101 D161 D64 D115 D45 D109 D9 D99 D118">
      <formula1>$AB$165:$AB$165</formula1>
    </dataValidation>
    <dataValidation type="list" allowBlank="1" showInputMessage="1" showErrorMessage="1" sqref="D24">
      <formula1>#REF!</formula1>
    </dataValidation>
    <dataValidation type="list" allowBlank="1" showInputMessage="1" showErrorMessage="1" sqref="D155">
      <formula1>$AC$5:$AC$10</formula1>
    </dataValidation>
  </dataValidations>
  <printOptions horizontalCentered="1"/>
  <pageMargins left="0.19685039370078741" right="0.19685039370078741" top="0.59055118110236227" bottom="0.19685039370078741" header="0.31496062992125984" footer="0.51181102362204722"/>
  <pageSetup paperSize="9" scale="40" orientation="landscape" horizontalDpi="300" verticalDpi="300" r:id="rId1"/>
  <headerFooter alignWithMargins="0">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平均工賃（月額）</vt:lpstr>
      <vt:lpstr>平均工賃（時間額）</vt:lpstr>
      <vt:lpstr>施設数</vt:lpstr>
      <vt:lpstr>就労Ａ型（雇用型）</vt:lpstr>
      <vt:lpstr>就労Ａ型（非雇用型）</vt:lpstr>
      <vt:lpstr>就労B型</vt:lpstr>
      <vt:lpstr>'就労Ａ型（雇用型）'!Print_Area</vt:lpstr>
      <vt:lpstr>'就労Ａ型（非雇用型）'!Print_Area</vt:lpstr>
      <vt:lpstr>就労B型!Print_Area</vt:lpstr>
      <vt:lpstr>'就労Ａ型（雇用型）'!Print_Titles</vt:lpstr>
      <vt:lpstr>'就労Ａ型（非雇用型）'!Print_Titles</vt:lpstr>
      <vt:lpstr>就労B型!Print_Titles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2021-02-05T02:29:16Z</cp:lastPrinted>
  <dcterms:created xsi:type="dcterms:W3CDTF">2006-12-11T05:48:40Z</dcterms:created>
  <dcterms:modified xsi:type="dcterms:W3CDTF">2021-02-18T05:39:10Z</dcterms:modified>
</cp:coreProperties>
</file>