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201op\Desktop\ホームページのリニューアル\02_別紙様式第１号（指定・変更指定・更新）\"/>
    </mc:Choice>
  </mc:AlternateContent>
  <xr:revisionPtr revIDLastSave="0" documentId="13_ncr:1_{F7D1E2D5-BF50-4E2D-9FDB-529F9CA0E3C0}" xr6:coauthVersionLast="47" xr6:coauthVersionMax="47" xr10:uidLastSave="{00000000-0000-0000-0000-000000000000}"/>
  <bookViews>
    <workbookView xWindow="28680" yWindow="1305" windowWidth="20730" windowHeight="11040" tabRatio="904" firstSheet="2" activeTab="23" xr2:uid="{00000000-000D-0000-FFFF-FFFF00000000}"/>
  </bookViews>
  <sheets>
    <sheet name="付表３－２" sheetId="27" state="hidden" r:id="rId1"/>
    <sheet name="勤務形態一覧表（汎用）" sheetId="60" state="hidden" r:id="rId2"/>
    <sheet name="（使用例）" sheetId="125" r:id="rId3"/>
    <sheet name="勤務形態一覧表（居宅介護）" sheetId="116" state="hidden" r:id="rId4"/>
    <sheet name="勤務形態一覧表（重度訪問介護）" sheetId="117" state="hidden" r:id="rId5"/>
    <sheet name="勤務形態一覧表（同行援護）" sheetId="120" state="hidden" r:id="rId6"/>
    <sheet name="勤務形態一覧表（行動援護）" sheetId="119" state="hidden" r:id="rId7"/>
    <sheet name="勤務形態一覧表（療養介護）" sheetId="93" state="hidden" r:id="rId8"/>
    <sheet name="勤務形態一覧表（生活介護）" sheetId="94" state="hidden" r:id="rId9"/>
    <sheet name="勤務形態一覧表（機能訓練）" sheetId="95" state="hidden" r:id="rId10"/>
    <sheet name="勤務形態一覧表（生活訓練）" sheetId="96" state="hidden" r:id="rId11"/>
    <sheet name="勤務形態一覧表（就労選択支援） " sheetId="129" state="hidden" r:id="rId12"/>
    <sheet name="勤務形態一覧表（就労移行支援） " sheetId="127" state="hidden" r:id="rId13"/>
    <sheet name="勤務形態一覧表（認定指定就労移行支援） " sheetId="128" state="hidden" r:id="rId14"/>
    <sheet name="勤務形態一覧表（就労継続支援A型・B型） " sheetId="130" state="hidden" r:id="rId15"/>
    <sheet name="勤務形態一覧表（就労定着支援）" sheetId="99" state="hidden" r:id="rId16"/>
    <sheet name="勤務形態一覧表（自立生活援助）" sheetId="100" state="hidden" r:id="rId17"/>
    <sheet name="勤務形態一覧表（共同生活援助・介護サービス包括型）" sheetId="101" state="hidden" r:id="rId18"/>
    <sheet name="勤務形態一覧表（共同生活援助・外部サービス利用型）" sheetId="102" state="hidden" r:id="rId19"/>
    <sheet name="勤務形態一覧表（共同生活援助・日中サービス支援型" sheetId="124" state="hidden" r:id="rId20"/>
    <sheet name="勤務形態一覧表（障害者支援施設）" sheetId="107" state="hidden" r:id="rId21"/>
    <sheet name="勤務形態一覧表（一般相談支援）" sheetId="106" state="hidden" r:id="rId22"/>
    <sheet name="勤務形態一覧（特定相談支援・障害児相談支援）" sheetId="108" state="hidden" r:id="rId23"/>
    <sheet name="勤務形態一覧表（児童発達支援・放課後デイサービス）" sheetId="109" r:id="rId24"/>
    <sheet name="勤務形態一覧表（児童発達支援・主として重症心身障害児）" sheetId="110" r:id="rId25"/>
    <sheet name="勤務形態一覧表（児童発達支援センター）" sheetId="111" r:id="rId26"/>
    <sheet name="勤務形態一覧表（居宅訪問型児童発達支援）" sheetId="112" r:id="rId27"/>
    <sheet name="勤務形態一覧表（保育所等訪問支援）" sheetId="113" r:id="rId28"/>
    <sheet name="勤務形態一覧表（福祉型障害児入所施設）" sheetId="114" r:id="rId29"/>
    <sheet name="勤務形態一覧表（医療型障害児入所施設）" sheetId="115" r:id="rId30"/>
    <sheet name="選択肢" sheetId="90" state="hidden" r:id="rId31"/>
  </sheets>
  <externalReferences>
    <externalReference r:id="rId32"/>
  </externalReferences>
  <definedNames>
    <definedName name="___kk06" localSheetId="12">#REF!</definedName>
    <definedName name="___kk06" localSheetId="14">#REF!</definedName>
    <definedName name="___kk06" localSheetId="11">#REF!</definedName>
    <definedName name="___kk06" localSheetId="13">#REF!</definedName>
    <definedName name="___kk06">#REF!</definedName>
    <definedName name="___kk29" localSheetId="12">#REF!</definedName>
    <definedName name="___kk29" localSheetId="14">#REF!</definedName>
    <definedName name="___kk29" localSheetId="11">#REF!</definedName>
    <definedName name="___kk29" localSheetId="13">#REF!</definedName>
    <definedName name="___kk29">#REF!</definedName>
    <definedName name="__kk06">#REF!</definedName>
    <definedName name="__kk29">#REF!</definedName>
    <definedName name="_xlnm._FilterDatabase" localSheetId="23" hidden="1">'勤務形態一覧表（児童発達支援・放課後デイサービス）'!$AK$7:$AK$8</definedName>
    <definedName name="_kk06" localSheetId="12">#REF!</definedName>
    <definedName name="_kk06" localSheetId="14">#REF!</definedName>
    <definedName name="_kk06" localSheetId="11">#REF!</definedName>
    <definedName name="_kk06" localSheetId="13">#REF!</definedName>
    <definedName name="_kk06">#REF!</definedName>
    <definedName name="_kk29" localSheetId="12">#REF!</definedName>
    <definedName name="_kk29" localSheetId="14">#REF!</definedName>
    <definedName name="_kk29" localSheetId="11">#REF!</definedName>
    <definedName name="_kk29" localSheetId="13">#REF!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'（使用例）'!$A$1:$AN$85</definedName>
    <definedName name="_xlnm.Print_Area" localSheetId="22">'勤務形態一覧（特定相談支援・障害児相談支援）'!$A$1:$AN$75</definedName>
    <definedName name="_xlnm.Print_Area" localSheetId="29">'勤務形態一覧表（医療型障害児入所施設）'!$A$1:$AN$80</definedName>
    <definedName name="_xlnm.Print_Area" localSheetId="21">'勤務形態一覧表（一般相談支援）'!$A$1:$AN$72</definedName>
    <definedName name="_xlnm.Print_Area" localSheetId="9">'勤務形態一覧表（機能訓練）'!$A$1:$AN$81</definedName>
    <definedName name="_xlnm.Print_Area" localSheetId="3">'勤務形態一覧表（居宅介護）'!$A$1:$AN$85</definedName>
    <definedName name="_xlnm.Print_Area" localSheetId="26">'勤務形態一覧表（居宅訪問型児童発達支援）'!$A$1:$AN$72</definedName>
    <definedName name="_xlnm.Print_Area" localSheetId="17">'勤務形態一覧表（共同生活援助・介護サービス包括型）'!$A$1:$AN$90</definedName>
    <definedName name="_xlnm.Print_Area" localSheetId="18">'勤務形態一覧表（共同生活援助・外部サービス利用型）'!$A$1:$AN$87</definedName>
    <definedName name="_xlnm.Print_Area" localSheetId="19">'勤務形態一覧表（共同生活援助・日中サービス支援型'!$A$1:$AN$90</definedName>
    <definedName name="_xlnm.Print_Area" localSheetId="6">'勤務形態一覧表（行動援護）'!$A$1:$AN$81</definedName>
    <definedName name="_xlnm.Print_Area" localSheetId="24">'勤務形態一覧表（児童発達支援・主として重症心身障害児）'!$A$1:$AN$73</definedName>
    <definedName name="_xlnm.Print_Area" localSheetId="23">'勤務形態一覧表（児童発達支援・放課後デイサービス）'!$A$1:$AN$75</definedName>
    <definedName name="_xlnm.Print_Area" localSheetId="25">'勤務形態一覧表（児童発達支援センター）'!$A$1:$AN$74</definedName>
    <definedName name="_xlnm.Print_Area" localSheetId="16">'勤務形態一覧表（自立生活援助）'!$A$1:$AN$81</definedName>
    <definedName name="_xlnm.Print_Area" localSheetId="12">'勤務形態一覧表（就労移行支援） '!$A$1:$AN$85</definedName>
    <definedName name="_xlnm.Print_Area" localSheetId="14">'勤務形態一覧表（就労継続支援A型・B型） '!$A$1:$AN$86</definedName>
    <definedName name="_xlnm.Print_Area" localSheetId="11">'勤務形態一覧表（就労選択支援） '!$A$1:$AN$83</definedName>
    <definedName name="_xlnm.Print_Area" localSheetId="15">'勤務形態一覧表（就労定着支援）'!$A$1:$AN$81</definedName>
    <definedName name="_xlnm.Print_Area" localSheetId="4">'勤務形態一覧表（重度訪問介護）'!$A$1:$AN$82</definedName>
    <definedName name="_xlnm.Print_Area" localSheetId="20">'勤務形態一覧表（障害者支援施設）'!$A$1:$AN$100</definedName>
    <definedName name="_xlnm.Print_Area" localSheetId="8">'勤務形態一覧表（生活介護）'!$A$1:$AN$89</definedName>
    <definedName name="_xlnm.Print_Area" localSheetId="10">'勤務形態一覧表（生活訓練）'!$A$1:$AN$83</definedName>
    <definedName name="_xlnm.Print_Area" localSheetId="5">'勤務形態一覧表（同行援護）'!$A$1:$AN$81</definedName>
    <definedName name="_xlnm.Print_Area" localSheetId="13">'勤務形態一覧表（認定指定就労移行支援） '!$A$1:$AN$85</definedName>
    <definedName name="_xlnm.Print_Area" localSheetId="1">'勤務形態一覧表（汎用）'!$A$1:$AN$62</definedName>
    <definedName name="_xlnm.Print_Area" localSheetId="28">'勤務形態一覧表（福祉型障害児入所施設）'!$A$1:$AN$80</definedName>
    <definedName name="_xlnm.Print_Area" localSheetId="27">'勤務形態一覧表（保育所等訪問支援）'!$A$1:$AN$72</definedName>
    <definedName name="_xlnm.Print_Area" localSheetId="7">'勤務形態一覧表（療養介護）'!$A$1:$AN$80</definedName>
    <definedName name="Roman_01" localSheetId="12">#REF!</definedName>
    <definedName name="Roman_01" localSheetId="14">#REF!</definedName>
    <definedName name="Roman_01" localSheetId="11">#REF!</definedName>
    <definedName name="Roman_01" localSheetId="13">#REF!</definedName>
    <definedName name="Roman_01">#REF!</definedName>
    <definedName name="Roman_03" localSheetId="12">#REF!</definedName>
    <definedName name="Roman_03" localSheetId="14">#REF!</definedName>
    <definedName name="Roman_03" localSheetId="11">#REF!</definedName>
    <definedName name="Roman_03" localSheetId="13">#REF!</definedName>
    <definedName name="Roman_03">#REF!</definedName>
    <definedName name="Roman_04" localSheetId="12">#REF!</definedName>
    <definedName name="Roman_04" localSheetId="14">#REF!</definedName>
    <definedName name="Roman_04" localSheetId="11">#REF!</definedName>
    <definedName name="Roman_04" localSheetId="1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選択肢!$B$32:$J$32</definedName>
    <definedName name="一般相談支援事業">選択肢!$B$22:$J$22</definedName>
    <definedName name="機能訓練">選択肢!$B$16:$J$16</definedName>
    <definedName name="居宅介護">選択肢!$B$2:$D$2</definedName>
    <definedName name="居宅介護・重度訪問介護・同行援護・行動援護">選択肢!$B$2:$J$2</definedName>
    <definedName name="居宅訪問型児童発達支援">選択肢!$B$30:$J$30</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選択肢!$B$28:$K$28</definedName>
    <definedName name="児童発達支援・主として重症心身障害児を対象とする場合">選択肢!$B$27:$J$27</definedName>
    <definedName name="児童発達支援・放課後等デイサービス">選択肢!$B$26:$J$26</definedName>
    <definedName name="自立生活援助">選択肢!$B$24:$J$24</definedName>
    <definedName name="就労移行支援">選択肢!$B$19:$J$19</definedName>
    <definedName name="就労継続支援Ａ型">選択肢!$B$21:$J$21</definedName>
    <definedName name="就労継続支援Ａ型・B型">選択肢!$B$21:$J$21</definedName>
    <definedName name="就労継続支援Ｂ型">選択肢!#REF!</definedName>
    <definedName name="就労定着支援">選択肢!$B$23:$J$23</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選択肢!$B$25:$J$25</definedName>
    <definedName name="認定指定就労移行支援">選択肢!$B$20:$E$20</definedName>
    <definedName name="福祉型障害児入所施設">選択肢!$B$31:$K$31</definedName>
    <definedName name="保育所等訪問支援">選択肢!$B$29:$J$29</definedName>
    <definedName name="利用日数記入例" localSheetId="12">#REF!</definedName>
    <definedName name="利用日数記入例" localSheetId="14">#REF!</definedName>
    <definedName name="利用日数記入例" localSheetId="11">#REF!</definedName>
    <definedName name="利用日数記入例" localSheetId="13">#REF!</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3" i="130" l="1"/>
  <c r="AL49" i="130"/>
  <c r="AL53" i="130" s="1"/>
  <c r="AG49" i="130"/>
  <c r="AJ52" i="130" s="1"/>
  <c r="AA49" i="130"/>
  <c r="AA53" i="130" s="1"/>
  <c r="U49" i="130"/>
  <c r="U53" i="130" s="1"/>
  <c r="O49" i="130"/>
  <c r="R52" i="130" s="1"/>
  <c r="I49" i="130"/>
  <c r="I51" i="130" s="1"/>
  <c r="E49" i="130"/>
  <c r="F52" i="130" s="1"/>
  <c r="C49" i="130"/>
  <c r="D51" i="130" s="1"/>
  <c r="AJ42" i="130"/>
  <c r="AJ41" i="130"/>
  <c r="AL41" i="130" s="1"/>
  <c r="AJ33" i="130"/>
  <c r="AI33" i="130"/>
  <c r="AH33" i="130"/>
  <c r="AG33" i="130"/>
  <c r="AF33" i="130"/>
  <c r="AE33" i="130"/>
  <c r="AD33" i="130"/>
  <c r="AC33" i="130"/>
  <c r="AB33" i="130"/>
  <c r="AA33" i="130"/>
  <c r="Z33" i="130"/>
  <c r="Y33" i="130"/>
  <c r="X33" i="130"/>
  <c r="W33" i="130"/>
  <c r="V33" i="130"/>
  <c r="U33" i="130"/>
  <c r="T33" i="130"/>
  <c r="S33" i="130"/>
  <c r="R33" i="130"/>
  <c r="Q33" i="130"/>
  <c r="P33" i="130"/>
  <c r="O33" i="130"/>
  <c r="N33" i="130"/>
  <c r="M33" i="130"/>
  <c r="L33" i="130"/>
  <c r="K33" i="130"/>
  <c r="J33" i="130"/>
  <c r="I33" i="130"/>
  <c r="H33" i="130"/>
  <c r="G33" i="130"/>
  <c r="AK32" i="130"/>
  <c r="AL32" i="130" s="1"/>
  <c r="AK31" i="130"/>
  <c r="AL31" i="130" s="1"/>
  <c r="AK30" i="130"/>
  <c r="AL30" i="130" s="1"/>
  <c r="AK29" i="130"/>
  <c r="AL29" i="130" s="1"/>
  <c r="AK28" i="130"/>
  <c r="AL28" i="130" s="1"/>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K17" i="130"/>
  <c r="AL17" i="130" s="1"/>
  <c r="AK16" i="130"/>
  <c r="AL16" i="130" s="1"/>
  <c r="AK15" i="130"/>
  <c r="AL15" i="130" s="1"/>
  <c r="AK14" i="130"/>
  <c r="AL14" i="130" s="1"/>
  <c r="AK13" i="130"/>
  <c r="AL13" i="130" s="1"/>
  <c r="AJ12" i="130"/>
  <c r="AI12" i="130"/>
  <c r="AG12" i="130"/>
  <c r="AF12" i="130"/>
  <c r="AE12" i="130"/>
  <c r="AD12" i="130"/>
  <c r="AC12" i="130"/>
  <c r="AB12" i="130"/>
  <c r="AA12" i="130"/>
  <c r="Z12" i="130"/>
  <c r="Y12" i="130"/>
  <c r="X12" i="130"/>
  <c r="W12" i="130"/>
  <c r="V12" i="130"/>
  <c r="U12" i="130"/>
  <c r="T12" i="130"/>
  <c r="S12" i="130"/>
  <c r="R12" i="130"/>
  <c r="Q12" i="130"/>
  <c r="P12" i="130"/>
  <c r="O12" i="130"/>
  <c r="N12" i="130"/>
  <c r="M12" i="130"/>
  <c r="L12" i="130"/>
  <c r="K12" i="130"/>
  <c r="J12" i="130"/>
  <c r="I12" i="130"/>
  <c r="H12" i="130"/>
  <c r="G12" i="130"/>
  <c r="F12" i="130"/>
  <c r="AH12" i="130" s="1"/>
  <c r="AJ11" i="130"/>
  <c r="AI11" i="130"/>
  <c r="AH11" i="130"/>
  <c r="AG11" i="130"/>
  <c r="AF11" i="130"/>
  <c r="AE11" i="130"/>
  <c r="AD11" i="130"/>
  <c r="AC11" i="130"/>
  <c r="AB11" i="130"/>
  <c r="AA11" i="130"/>
  <c r="Z11" i="130"/>
  <c r="Y11" i="130"/>
  <c r="X11" i="130"/>
  <c r="W11" i="130"/>
  <c r="V11" i="130"/>
  <c r="U11" i="130"/>
  <c r="T11" i="130"/>
  <c r="S11" i="130"/>
  <c r="R11" i="130"/>
  <c r="Q11" i="130"/>
  <c r="P11" i="130"/>
  <c r="O11" i="130"/>
  <c r="N11" i="130"/>
  <c r="M11" i="130"/>
  <c r="L11" i="130"/>
  <c r="K11" i="130"/>
  <c r="J11" i="130"/>
  <c r="I11" i="130"/>
  <c r="H11" i="130"/>
  <c r="G11" i="130"/>
  <c r="F11" i="130"/>
  <c r="AG50" i="129"/>
  <c r="AD50" i="129"/>
  <c r="AA50" i="129"/>
  <c r="X50" i="129"/>
  <c r="U50" i="129"/>
  <c r="AG49" i="129"/>
  <c r="AL47" i="129"/>
  <c r="AL51" i="129" s="1"/>
  <c r="AG47" i="129"/>
  <c r="AG51" i="129" s="1"/>
  <c r="AA47" i="129"/>
  <c r="AA51" i="129" s="1"/>
  <c r="U47" i="129"/>
  <c r="U51" i="129" s="1"/>
  <c r="O47" i="129"/>
  <c r="R50" i="129" s="1"/>
  <c r="I47" i="129"/>
  <c r="I50" i="129" s="1"/>
  <c r="E47" i="129"/>
  <c r="E49" i="129" s="1"/>
  <c r="C47" i="129"/>
  <c r="D49" i="129" s="1"/>
  <c r="AJ40" i="129"/>
  <c r="AJ39" i="129"/>
  <c r="AL39" i="129" s="1"/>
  <c r="C44" i="129" s="1"/>
  <c r="AJ32" i="129"/>
  <c r="AI32" i="129"/>
  <c r="AH32" i="129"/>
  <c r="AG32" i="129"/>
  <c r="AF32" i="129"/>
  <c r="AE32" i="129"/>
  <c r="AD32" i="129"/>
  <c r="AC32" i="129"/>
  <c r="AB32" i="129"/>
  <c r="AA32" i="129"/>
  <c r="Z32" i="129"/>
  <c r="Y32" i="129"/>
  <c r="X32" i="129"/>
  <c r="W32" i="129"/>
  <c r="V32" i="129"/>
  <c r="U32" i="129"/>
  <c r="T32" i="129"/>
  <c r="S32" i="129"/>
  <c r="R32" i="129"/>
  <c r="Q32" i="129"/>
  <c r="P32" i="129"/>
  <c r="O32" i="129"/>
  <c r="N32" i="129"/>
  <c r="M32" i="129"/>
  <c r="L32" i="129"/>
  <c r="K32" i="129"/>
  <c r="J32" i="129"/>
  <c r="I32" i="129"/>
  <c r="H32" i="129"/>
  <c r="G32" i="129"/>
  <c r="F32" i="129"/>
  <c r="AK31" i="129"/>
  <c r="AL31" i="129" s="1"/>
  <c r="AK30" i="129"/>
  <c r="AL30" i="129" s="1"/>
  <c r="AK29" i="129"/>
  <c r="AL29" i="129" s="1"/>
  <c r="AK28" i="129"/>
  <c r="AL28" i="129" s="1"/>
  <c r="AK27" i="129"/>
  <c r="AL27" i="129" s="1"/>
  <c r="AK26" i="129"/>
  <c r="AL26" i="129" s="1"/>
  <c r="AK25" i="129"/>
  <c r="AL25" i="129" s="1"/>
  <c r="AK24" i="129"/>
  <c r="AL24" i="129" s="1"/>
  <c r="AK23" i="129"/>
  <c r="AL23" i="129" s="1"/>
  <c r="AK22" i="129"/>
  <c r="AL22" i="129" s="1"/>
  <c r="AK21" i="129"/>
  <c r="AL21" i="129" s="1"/>
  <c r="AK20" i="129"/>
  <c r="AL20" i="129" s="1"/>
  <c r="AK19" i="129"/>
  <c r="AL19" i="129" s="1"/>
  <c r="AK18" i="129"/>
  <c r="AL18" i="129" s="1"/>
  <c r="AK17" i="129"/>
  <c r="AL17" i="129" s="1"/>
  <c r="AK16" i="129"/>
  <c r="AL16" i="129" s="1"/>
  <c r="AK15" i="129"/>
  <c r="AL15" i="129" s="1"/>
  <c r="AK14" i="129"/>
  <c r="AL14" i="129" s="1"/>
  <c r="AK13" i="129"/>
  <c r="AL13" i="129" s="1"/>
  <c r="AK12" i="129"/>
  <c r="AL12" i="129" s="1"/>
  <c r="AJ11" i="129"/>
  <c r="AI11" i="129"/>
  <c r="AH11" i="129"/>
  <c r="AG11" i="129"/>
  <c r="AF11" i="129"/>
  <c r="AE11" i="129"/>
  <c r="AD11" i="129"/>
  <c r="AC11" i="129"/>
  <c r="AB11" i="129"/>
  <c r="AA11" i="129"/>
  <c r="Z11" i="129"/>
  <c r="Y11" i="129"/>
  <c r="X11" i="129"/>
  <c r="W11" i="129"/>
  <c r="V11" i="129"/>
  <c r="U11" i="129"/>
  <c r="T11" i="129"/>
  <c r="S11" i="129"/>
  <c r="R11" i="129"/>
  <c r="Q11" i="129"/>
  <c r="P11" i="129"/>
  <c r="O11" i="129"/>
  <c r="N11" i="129"/>
  <c r="M11" i="129"/>
  <c r="L11" i="129"/>
  <c r="K11" i="129"/>
  <c r="J11" i="129"/>
  <c r="I11" i="129"/>
  <c r="H11" i="129"/>
  <c r="G11" i="129"/>
  <c r="F11" i="129"/>
  <c r="AJ10" i="129"/>
  <c r="AI10" i="129"/>
  <c r="AH10" i="129"/>
  <c r="AG10" i="129"/>
  <c r="AF10" i="129"/>
  <c r="AE10" i="129"/>
  <c r="AD10" i="129"/>
  <c r="AC10" i="129"/>
  <c r="AB10" i="129"/>
  <c r="AA10" i="129"/>
  <c r="Z10" i="129"/>
  <c r="Y10" i="129"/>
  <c r="X10" i="129"/>
  <c r="W10" i="129"/>
  <c r="V10" i="129"/>
  <c r="U10" i="129"/>
  <c r="T10" i="129"/>
  <c r="S10" i="129"/>
  <c r="R10" i="129"/>
  <c r="Q10" i="129"/>
  <c r="P10" i="129"/>
  <c r="O10" i="129"/>
  <c r="N10" i="129"/>
  <c r="M10" i="129"/>
  <c r="L10" i="129"/>
  <c r="K10" i="129"/>
  <c r="J10" i="129"/>
  <c r="I10" i="129"/>
  <c r="H10" i="129"/>
  <c r="G10" i="129"/>
  <c r="F10" i="129"/>
  <c r="AL51" i="128"/>
  <c r="AJ51" i="128"/>
  <c r="AG51" i="128"/>
  <c r="AD51" i="128"/>
  <c r="AA51" i="128"/>
  <c r="X51" i="128"/>
  <c r="U51" i="128"/>
  <c r="AL50" i="128"/>
  <c r="AJ50" i="128"/>
  <c r="AG50" i="128"/>
  <c r="AD50" i="128"/>
  <c r="AA50" i="128"/>
  <c r="X50" i="128"/>
  <c r="U50" i="128"/>
  <c r="AL48" i="128"/>
  <c r="AL52" i="128" s="1"/>
  <c r="AG48" i="128"/>
  <c r="AG52" i="128" s="1"/>
  <c r="AA48" i="128"/>
  <c r="AA52" i="128" s="1"/>
  <c r="U48" i="128"/>
  <c r="U52" i="128" s="1"/>
  <c r="O48" i="128"/>
  <c r="R51" i="128" s="1"/>
  <c r="I48" i="128"/>
  <c r="L51" i="128" s="1"/>
  <c r="E48" i="128"/>
  <c r="F51" i="128" s="1"/>
  <c r="C48" i="128"/>
  <c r="D51" i="128" s="1"/>
  <c r="AJ41" i="128"/>
  <c r="AJ40" i="128"/>
  <c r="AL40" i="128" s="1"/>
  <c r="AJ33" i="128"/>
  <c r="AI33" i="128"/>
  <c r="AH33" i="128"/>
  <c r="AG33" i="128"/>
  <c r="AF33" i="128"/>
  <c r="AE33" i="128"/>
  <c r="AD33" i="128"/>
  <c r="AC33" i="128"/>
  <c r="AB33" i="128"/>
  <c r="AA33" i="128"/>
  <c r="Z33" i="128"/>
  <c r="Y33" i="128"/>
  <c r="X33" i="128"/>
  <c r="W33" i="128"/>
  <c r="V33" i="128"/>
  <c r="U33" i="128"/>
  <c r="T33" i="128"/>
  <c r="S33" i="128"/>
  <c r="R33" i="128"/>
  <c r="Q33" i="128"/>
  <c r="P33" i="128"/>
  <c r="O33" i="128"/>
  <c r="N33" i="128"/>
  <c r="M33" i="128"/>
  <c r="L33" i="128"/>
  <c r="K33" i="128"/>
  <c r="J33" i="128"/>
  <c r="I33" i="128"/>
  <c r="H33" i="128"/>
  <c r="G33" i="128"/>
  <c r="F33" i="128"/>
  <c r="AK32" i="128"/>
  <c r="AK31" i="128"/>
  <c r="AL31" i="128" s="1"/>
  <c r="AK30" i="128"/>
  <c r="AL30" i="128" s="1"/>
  <c r="AK29" i="128"/>
  <c r="AL29" i="128" s="1"/>
  <c r="AK28" i="128"/>
  <c r="AL28" i="128" s="1"/>
  <c r="AK27" i="128"/>
  <c r="AL27" i="128" s="1"/>
  <c r="AK26" i="128"/>
  <c r="AL26" i="128" s="1"/>
  <c r="AK25" i="128"/>
  <c r="AK24" i="128"/>
  <c r="AK23" i="128"/>
  <c r="AK22" i="128"/>
  <c r="AK21" i="128"/>
  <c r="AK20" i="128"/>
  <c r="AK19" i="128"/>
  <c r="AK18" i="128"/>
  <c r="AK17" i="128"/>
  <c r="AK16" i="128"/>
  <c r="AK15" i="128"/>
  <c r="AL15" i="128" s="1"/>
  <c r="AK14" i="128"/>
  <c r="AL14" i="128" s="1"/>
  <c r="AK13" i="128"/>
  <c r="AL13" i="128" s="1"/>
  <c r="AJ12" i="128"/>
  <c r="AI12" i="128"/>
  <c r="AG12" i="128"/>
  <c r="AF12" i="128"/>
  <c r="AE12" i="128"/>
  <c r="AD12" i="128"/>
  <c r="AC12" i="128"/>
  <c r="AB12" i="128"/>
  <c r="AA12" i="128"/>
  <c r="Z12" i="128"/>
  <c r="Y12" i="128"/>
  <c r="X12" i="128"/>
  <c r="W12" i="128"/>
  <c r="V12" i="128"/>
  <c r="U12" i="128"/>
  <c r="T12" i="128"/>
  <c r="S12" i="128"/>
  <c r="R12" i="128"/>
  <c r="Q12" i="128"/>
  <c r="P12" i="128"/>
  <c r="O12" i="128"/>
  <c r="N12" i="128"/>
  <c r="M12" i="128"/>
  <c r="L12" i="128"/>
  <c r="K12" i="128"/>
  <c r="J12" i="128"/>
  <c r="I12" i="128"/>
  <c r="H12" i="128"/>
  <c r="G12" i="128"/>
  <c r="F12" i="128"/>
  <c r="AH12" i="128" s="1"/>
  <c r="AJ11" i="128"/>
  <c r="AI11" i="128"/>
  <c r="AH11" i="128"/>
  <c r="AG11" i="128"/>
  <c r="AF11" i="128"/>
  <c r="AE11" i="128"/>
  <c r="AD11" i="128"/>
  <c r="AC11" i="128"/>
  <c r="AB11" i="128"/>
  <c r="AA11" i="128"/>
  <c r="Z11" i="128"/>
  <c r="Y11" i="128"/>
  <c r="X11" i="128"/>
  <c r="W11" i="128"/>
  <c r="V11" i="128"/>
  <c r="U11" i="128"/>
  <c r="T11" i="128"/>
  <c r="S11" i="128"/>
  <c r="R11" i="128"/>
  <c r="Q11" i="128"/>
  <c r="P11" i="128"/>
  <c r="O11" i="128"/>
  <c r="N11" i="128"/>
  <c r="M11" i="128"/>
  <c r="L11" i="128"/>
  <c r="K11" i="128"/>
  <c r="J11" i="128"/>
  <c r="I11" i="128"/>
  <c r="H11" i="128"/>
  <c r="G11" i="128"/>
  <c r="F11" i="128"/>
  <c r="AL51" i="127"/>
  <c r="AJ51" i="127"/>
  <c r="AG51" i="127"/>
  <c r="AD51" i="127"/>
  <c r="AA51" i="127"/>
  <c r="AL48" i="127"/>
  <c r="AL52" i="127" s="1"/>
  <c r="AG48" i="127"/>
  <c r="AG52" i="127" s="1"/>
  <c r="AA48" i="127"/>
  <c r="AA52" i="127" s="1"/>
  <c r="U48" i="127"/>
  <c r="U52" i="127" s="1"/>
  <c r="O48" i="127"/>
  <c r="R51" i="127" s="1"/>
  <c r="I48" i="127"/>
  <c r="L51" i="127" s="1"/>
  <c r="E48" i="127"/>
  <c r="F51" i="127" s="1"/>
  <c r="C48" i="127"/>
  <c r="D51" i="127" s="1"/>
  <c r="AJ41" i="127"/>
  <c r="AJ40" i="127"/>
  <c r="AL40" i="127" s="1"/>
  <c r="AJ33" i="127"/>
  <c r="AI33" i="127"/>
  <c r="AH33" i="127"/>
  <c r="AG33" i="127"/>
  <c r="AF33" i="127"/>
  <c r="AE33" i="127"/>
  <c r="AD33" i="127"/>
  <c r="AC33" i="127"/>
  <c r="AB33" i="127"/>
  <c r="AA33" i="127"/>
  <c r="Z33" i="127"/>
  <c r="Y33" i="127"/>
  <c r="X33" i="127"/>
  <c r="W33" i="127"/>
  <c r="V33" i="127"/>
  <c r="U33" i="127"/>
  <c r="T33" i="127"/>
  <c r="S33" i="127"/>
  <c r="R33" i="127"/>
  <c r="Q33" i="127"/>
  <c r="P33" i="127"/>
  <c r="O33" i="127"/>
  <c r="N33" i="127"/>
  <c r="M33" i="127"/>
  <c r="L33" i="127"/>
  <c r="K33" i="127"/>
  <c r="J33" i="127"/>
  <c r="I33" i="127"/>
  <c r="H33" i="127"/>
  <c r="G33" i="127"/>
  <c r="F33" i="127"/>
  <c r="AK32" i="127"/>
  <c r="AL32" i="127" s="1"/>
  <c r="AK31" i="127"/>
  <c r="AL31" i="127" s="1"/>
  <c r="AK30" i="127"/>
  <c r="AL30" i="127" s="1"/>
  <c r="AK29" i="127"/>
  <c r="AL29" i="127" s="1"/>
  <c r="AK28" i="127"/>
  <c r="AL28" i="127" s="1"/>
  <c r="AK27" i="127"/>
  <c r="AL27" i="127" s="1"/>
  <c r="AK26" i="127"/>
  <c r="AL26" i="127" s="1"/>
  <c r="AK25" i="127"/>
  <c r="AL25" i="127" s="1"/>
  <c r="AK24" i="127"/>
  <c r="AL24" i="127" s="1"/>
  <c r="AK23" i="127"/>
  <c r="AL23" i="127" s="1"/>
  <c r="AK22" i="127"/>
  <c r="AL22" i="127" s="1"/>
  <c r="AK21" i="127"/>
  <c r="AL21" i="127" s="1"/>
  <c r="AK20" i="127"/>
  <c r="AL20" i="127" s="1"/>
  <c r="AK19" i="127"/>
  <c r="AL19" i="127" s="1"/>
  <c r="AK18" i="127"/>
  <c r="AL18" i="127" s="1"/>
  <c r="AK17" i="127"/>
  <c r="AL17" i="127" s="1"/>
  <c r="AK16" i="127"/>
  <c r="AL16" i="127" s="1"/>
  <c r="AK15" i="127"/>
  <c r="AL15" i="127" s="1"/>
  <c r="AK14" i="127"/>
  <c r="AL14" i="127" s="1"/>
  <c r="AK13" i="127"/>
  <c r="AL13" i="127" s="1"/>
  <c r="AJ12" i="127"/>
  <c r="AG12" i="127"/>
  <c r="AF12" i="127"/>
  <c r="AE12" i="127"/>
  <c r="AD12" i="127"/>
  <c r="AC12" i="127"/>
  <c r="AB12" i="127"/>
  <c r="AA12" i="127"/>
  <c r="Z12" i="127"/>
  <c r="Y12" i="127"/>
  <c r="X12" i="127"/>
  <c r="W12" i="127"/>
  <c r="V12" i="127"/>
  <c r="U12" i="127"/>
  <c r="T12" i="127"/>
  <c r="S12" i="127"/>
  <c r="R12" i="127"/>
  <c r="Q12" i="127"/>
  <c r="P12" i="127"/>
  <c r="O12" i="127"/>
  <c r="N12" i="127"/>
  <c r="M12" i="127"/>
  <c r="L12" i="127"/>
  <c r="K12" i="127"/>
  <c r="J12" i="127"/>
  <c r="I12" i="127"/>
  <c r="H12" i="127"/>
  <c r="G12" i="127"/>
  <c r="F12" i="127"/>
  <c r="AI12" i="127" s="1"/>
  <c r="AJ11" i="127"/>
  <c r="AI11" i="127"/>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AH11" i="127" s="1"/>
  <c r="AK32" i="129" l="1"/>
  <c r="AL32" i="129" s="1"/>
  <c r="U49" i="129"/>
  <c r="X49" i="129"/>
  <c r="AA49" i="129"/>
  <c r="AD49" i="129"/>
  <c r="X50" i="127"/>
  <c r="AD50" i="127"/>
  <c r="AG50" i="127"/>
  <c r="AJ50" i="127"/>
  <c r="AL50" i="127"/>
  <c r="U51" i="127"/>
  <c r="AK33" i="127"/>
  <c r="AL33" i="127" s="1"/>
  <c r="U50" i="127"/>
  <c r="AA50" i="127"/>
  <c r="X51" i="127"/>
  <c r="AL16" i="128"/>
  <c r="AL32" i="128"/>
  <c r="AL19" i="128"/>
  <c r="AL21" i="128"/>
  <c r="AL22" i="128"/>
  <c r="AL23" i="128"/>
  <c r="AL24" i="128"/>
  <c r="AL17" i="128"/>
  <c r="AL18" i="128"/>
  <c r="AL20" i="128"/>
  <c r="AK33" i="128"/>
  <c r="AL33" i="128" s="1"/>
  <c r="AL25" i="128"/>
  <c r="AK33" i="130"/>
  <c r="AL33" i="130" s="1"/>
  <c r="U51" i="130"/>
  <c r="X51" i="130"/>
  <c r="AA51" i="130"/>
  <c r="AD51" i="130"/>
  <c r="AG51" i="130"/>
  <c r="U52" i="130"/>
  <c r="X52" i="130"/>
  <c r="AA52" i="130"/>
  <c r="AD52" i="130"/>
  <c r="AG52" i="130"/>
  <c r="E46" i="130"/>
  <c r="C46" i="130"/>
  <c r="AL52" i="130"/>
  <c r="AM52" i="130"/>
  <c r="C53" i="130"/>
  <c r="E53" i="130"/>
  <c r="I53" i="130"/>
  <c r="O53" i="130"/>
  <c r="L51" i="130"/>
  <c r="L52" i="130"/>
  <c r="C51" i="130"/>
  <c r="D52" i="130"/>
  <c r="E51" i="130"/>
  <c r="F51" i="130"/>
  <c r="I52" i="130"/>
  <c r="O51" i="130"/>
  <c r="O52" i="130"/>
  <c r="AG53" i="130"/>
  <c r="AJ51" i="130"/>
  <c r="AL51" i="130"/>
  <c r="AM51" i="130"/>
  <c r="C52" i="130"/>
  <c r="E52" i="130"/>
  <c r="R51" i="130"/>
  <c r="C50" i="129"/>
  <c r="D50" i="129"/>
  <c r="E50" i="129"/>
  <c r="F49" i="129"/>
  <c r="F50" i="129"/>
  <c r="L49" i="129"/>
  <c r="L50" i="129"/>
  <c r="AL49" i="129"/>
  <c r="AM50" i="129"/>
  <c r="C49" i="129"/>
  <c r="AJ49" i="129"/>
  <c r="AJ50" i="129"/>
  <c r="AL50" i="129"/>
  <c r="AM49" i="129"/>
  <c r="C51" i="129"/>
  <c r="E51" i="129"/>
  <c r="I51" i="129"/>
  <c r="O51" i="129"/>
  <c r="I49" i="129"/>
  <c r="O49" i="129"/>
  <c r="O50" i="129"/>
  <c r="R49" i="129"/>
  <c r="E45" i="128"/>
  <c r="C45" i="128"/>
  <c r="AM50" i="128"/>
  <c r="AM51" i="128"/>
  <c r="C50" i="128"/>
  <c r="C51" i="128"/>
  <c r="C52" i="128"/>
  <c r="D50" i="128"/>
  <c r="E52" i="128"/>
  <c r="E50" i="128"/>
  <c r="E51" i="128"/>
  <c r="I52" i="128"/>
  <c r="F50" i="128"/>
  <c r="O52" i="128"/>
  <c r="I50" i="128"/>
  <c r="I51" i="128"/>
  <c r="L50" i="128"/>
  <c r="O50" i="128"/>
  <c r="O51" i="128"/>
  <c r="R50" i="128"/>
  <c r="I45" i="127"/>
  <c r="E45" i="127"/>
  <c r="C45" i="127"/>
  <c r="AM50" i="127"/>
  <c r="AM51" i="127"/>
  <c r="I52" i="127"/>
  <c r="O52" i="127"/>
  <c r="C50" i="127"/>
  <c r="C51" i="127"/>
  <c r="E52" i="127"/>
  <c r="E50" i="127"/>
  <c r="E51" i="127"/>
  <c r="F50" i="127"/>
  <c r="I50" i="127"/>
  <c r="I51" i="127"/>
  <c r="C52" i="127"/>
  <c r="D50" i="127"/>
  <c r="L50" i="127"/>
  <c r="AH12" i="127"/>
  <c r="O50" i="127"/>
  <c r="O51" i="127"/>
  <c r="R50" i="127"/>
  <c r="I54" i="101" l="1"/>
  <c r="I54" i="124" l="1"/>
  <c r="E51" i="102"/>
  <c r="AL42" i="124"/>
  <c r="AL43" i="124"/>
  <c r="AL45" i="124"/>
  <c r="AL47" i="124"/>
  <c r="AM44" i="124"/>
  <c r="AM46" i="124"/>
  <c r="AM48" i="124"/>
  <c r="AL42" i="101"/>
  <c r="AL43" i="101"/>
  <c r="AL45" i="101"/>
  <c r="AL47" i="101"/>
  <c r="AL44" i="101"/>
  <c r="AM44" i="101"/>
  <c r="AL46" i="101"/>
  <c r="AM46" i="101"/>
  <c r="AL48" i="101"/>
  <c r="AM48" i="101"/>
  <c r="C54" i="94"/>
  <c r="C45" i="93"/>
  <c r="C58" i="107"/>
  <c r="C54" i="124"/>
  <c r="C51" i="102"/>
  <c r="C54" i="101"/>
  <c r="C45" i="100"/>
  <c r="E45" i="100"/>
  <c r="C45" i="99"/>
  <c r="C47" i="96"/>
  <c r="AG40" i="96" l="1"/>
  <c r="AJ41" i="96"/>
  <c r="AJ40" i="124"/>
  <c r="AG58" i="107"/>
  <c r="AA58" i="107"/>
  <c r="U58" i="107"/>
  <c r="O58" i="107"/>
  <c r="I58" i="107"/>
  <c r="E58" i="107"/>
  <c r="I45" i="100"/>
  <c r="E45" i="99"/>
  <c r="E45" i="93"/>
  <c r="I45" i="93"/>
  <c r="I52" i="125"/>
  <c r="I56" i="125" s="1"/>
  <c r="E52" i="125"/>
  <c r="E55" i="125" s="1"/>
  <c r="C52" i="125"/>
  <c r="C54" i="125" s="1"/>
  <c r="F44" i="125"/>
  <c r="E44" i="125"/>
  <c r="D44" i="125"/>
  <c r="AH43" i="125"/>
  <c r="AK43" i="125" s="1"/>
  <c r="I43" i="125"/>
  <c r="AH42" i="125"/>
  <c r="AK42" i="125" s="1"/>
  <c r="I42" i="125"/>
  <c r="F41" i="125"/>
  <c r="E41" i="125"/>
  <c r="D41" i="125"/>
  <c r="U40" i="125"/>
  <c r="AJ33" i="125"/>
  <c r="AI33" i="125"/>
  <c r="AH33" i="125"/>
  <c r="AG33" i="125"/>
  <c r="AF33" i="125"/>
  <c r="AE33" i="125"/>
  <c r="AD33" i="125"/>
  <c r="AC33" i="125"/>
  <c r="AB33" i="125"/>
  <c r="AA33" i="125"/>
  <c r="Z33" i="125"/>
  <c r="Y33" i="125"/>
  <c r="X33" i="125"/>
  <c r="W33" i="125"/>
  <c r="V33" i="125"/>
  <c r="U33" i="125"/>
  <c r="T33" i="125"/>
  <c r="S33" i="125"/>
  <c r="R33" i="125"/>
  <c r="Q33" i="125"/>
  <c r="P33" i="125"/>
  <c r="O33" i="125"/>
  <c r="N33" i="125"/>
  <c r="M33" i="125"/>
  <c r="L33" i="125"/>
  <c r="K33" i="125"/>
  <c r="J33" i="125"/>
  <c r="AK33" i="125" s="1"/>
  <c r="AL33" i="125" s="1"/>
  <c r="I33" i="125"/>
  <c r="H33" i="125"/>
  <c r="G33" i="125"/>
  <c r="F33" i="125"/>
  <c r="AK32" i="125"/>
  <c r="AL32" i="125" s="1"/>
  <c r="AK31" i="125"/>
  <c r="AL31" i="125" s="1"/>
  <c r="AK30" i="125"/>
  <c r="AL30" i="125" s="1"/>
  <c r="AK29" i="125"/>
  <c r="AL29" i="125" s="1"/>
  <c r="AK28" i="125"/>
  <c r="AL28" i="125" s="1"/>
  <c r="AK27" i="125"/>
  <c r="AL27" i="125" s="1"/>
  <c r="AK26" i="125"/>
  <c r="AL26" i="125" s="1"/>
  <c r="AL25" i="125"/>
  <c r="AK25" i="125"/>
  <c r="AK24" i="125"/>
  <c r="AL24" i="125" s="1"/>
  <c r="AK23" i="125"/>
  <c r="AL23" i="125" s="1"/>
  <c r="AK22" i="125"/>
  <c r="AL22" i="125" s="1"/>
  <c r="AK21" i="125"/>
  <c r="AL21" i="125" s="1"/>
  <c r="AK20" i="125"/>
  <c r="AL20" i="125" s="1"/>
  <c r="AK19" i="125"/>
  <c r="AL19" i="125" s="1"/>
  <c r="AK18" i="125"/>
  <c r="AL18" i="125" s="1"/>
  <c r="AL17" i="125"/>
  <c r="AK17" i="125"/>
  <c r="AK16" i="125"/>
  <c r="AL16" i="125" s="1"/>
  <c r="AK15" i="125"/>
  <c r="AL15" i="125" s="1"/>
  <c r="AK14" i="125"/>
  <c r="AL14" i="125" s="1"/>
  <c r="AI12" i="125"/>
  <c r="AG12" i="125"/>
  <c r="AF12" i="125"/>
  <c r="AE12" i="125"/>
  <c r="AD12" i="125"/>
  <c r="AC12" i="125"/>
  <c r="AB12" i="125"/>
  <c r="AA12" i="125"/>
  <c r="Z12" i="125"/>
  <c r="Y12" i="125"/>
  <c r="X12" i="125"/>
  <c r="W12" i="125"/>
  <c r="V12" i="125"/>
  <c r="U12" i="125"/>
  <c r="T12" i="125"/>
  <c r="S12" i="125"/>
  <c r="R12" i="125"/>
  <c r="Q12" i="125"/>
  <c r="P12" i="125"/>
  <c r="O12" i="125"/>
  <c r="N12" i="125"/>
  <c r="M12" i="125"/>
  <c r="L12" i="125"/>
  <c r="K12" i="125"/>
  <c r="J12" i="125"/>
  <c r="I12" i="125"/>
  <c r="H12" i="125"/>
  <c r="G12" i="125"/>
  <c r="F12" i="125"/>
  <c r="AJ12" i="125" s="1"/>
  <c r="AI11" i="125"/>
  <c r="AH11" i="125"/>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J11" i="125" s="1"/>
  <c r="AH12" i="125" l="1"/>
  <c r="I44" i="125"/>
  <c r="I46" i="125" s="1"/>
  <c r="AH44" i="125" s="1"/>
  <c r="AK44" i="125" s="1"/>
  <c r="D54" i="125"/>
  <c r="E54" i="125"/>
  <c r="F54" i="125"/>
  <c r="I54" i="125"/>
  <c r="L54" i="125"/>
  <c r="F55" i="125"/>
  <c r="I55" i="125"/>
  <c r="L55" i="125"/>
  <c r="E56" i="125"/>
  <c r="AH43" i="119"/>
  <c r="AM42" i="125" l="1"/>
  <c r="AM45" i="125" s="1" a="1"/>
  <c r="AM45" i="125" s="1"/>
  <c r="U40" i="119"/>
  <c r="U40" i="120"/>
  <c r="U40" i="117"/>
  <c r="AK43" i="119"/>
  <c r="AH42" i="119"/>
  <c r="AK42" i="119" s="1"/>
  <c r="AH43" i="120"/>
  <c r="AK43" i="120" s="1"/>
  <c r="AH42" i="120"/>
  <c r="AH43" i="117"/>
  <c r="AK43" i="117" s="1"/>
  <c r="AH42" i="117"/>
  <c r="AK42" i="117" s="1"/>
  <c r="U40" i="116"/>
  <c r="AK42" i="120" l="1"/>
  <c r="AH43" i="116"/>
  <c r="AK43" i="116" s="1"/>
  <c r="AH42" i="116"/>
  <c r="AK42" i="116" s="1"/>
  <c r="F44" i="116"/>
  <c r="AJ52" i="107" l="1"/>
  <c r="AJ51" i="107"/>
  <c r="AJ46" i="94"/>
  <c r="AJ47" i="94"/>
  <c r="AI39" i="101"/>
  <c r="AH39" i="101"/>
  <c r="AG39" i="101"/>
  <c r="AF39" i="101"/>
  <c r="AE39" i="101"/>
  <c r="AD39" i="101"/>
  <c r="AC39" i="101"/>
  <c r="AB39" i="101"/>
  <c r="AA39" i="101"/>
  <c r="Z39" i="101"/>
  <c r="Y39" i="101"/>
  <c r="X39" i="101"/>
  <c r="W39" i="101"/>
  <c r="V39" i="101"/>
  <c r="U39" i="101"/>
  <c r="R39" i="101"/>
  <c r="O39" i="101"/>
  <c r="L39" i="101"/>
  <c r="K39" i="101"/>
  <c r="J39" i="101"/>
  <c r="I39" i="101"/>
  <c r="F39" i="101"/>
  <c r="E39" i="101"/>
  <c r="D39" i="101"/>
  <c r="AJ49" i="124" l="1"/>
  <c r="AL40" i="124" s="1"/>
  <c r="AG39" i="124"/>
  <c r="AD39" i="124"/>
  <c r="AA39" i="124"/>
  <c r="X39" i="124"/>
  <c r="U39" i="124"/>
  <c r="R39" i="124"/>
  <c r="O39" i="124"/>
  <c r="L39" i="124"/>
  <c r="I39" i="124"/>
  <c r="F39" i="124"/>
  <c r="D39" i="124"/>
  <c r="E39" i="124"/>
  <c r="J39" i="124"/>
  <c r="K39" i="124"/>
  <c r="V39" i="124"/>
  <c r="W39" i="124"/>
  <c r="Y39" i="124"/>
  <c r="Z39" i="124"/>
  <c r="AB39" i="124"/>
  <c r="AC39" i="124"/>
  <c r="AE39" i="124"/>
  <c r="AF39" i="124"/>
  <c r="AH39" i="124"/>
  <c r="AI39" i="124"/>
  <c r="AJ47" i="124"/>
  <c r="AL57" i="124"/>
  <c r="AM59" i="124" s="1"/>
  <c r="AG57" i="124"/>
  <c r="AG60" i="124" s="1"/>
  <c r="AA57" i="124"/>
  <c r="AD60" i="124" s="1"/>
  <c r="U57" i="124"/>
  <c r="U59" i="124" s="1"/>
  <c r="O57" i="124"/>
  <c r="R60" i="124" s="1"/>
  <c r="I57" i="124"/>
  <c r="L60" i="124" s="1"/>
  <c r="E57" i="124"/>
  <c r="F60" i="124" s="1"/>
  <c r="C57" i="124"/>
  <c r="C59" i="124" s="1"/>
  <c r="AJ48" i="124"/>
  <c r="AJ46" i="124"/>
  <c r="AJ45" i="124"/>
  <c r="AJ44" i="124"/>
  <c r="AJ43" i="124"/>
  <c r="AJ42" i="124"/>
  <c r="AJ41" i="124"/>
  <c r="AL41" i="124" s="1"/>
  <c r="AJ33" i="124"/>
  <c r="AI33" i="124"/>
  <c r="AH33" i="124"/>
  <c r="AG33" i="124"/>
  <c r="AF33" i="124"/>
  <c r="AE33" i="124"/>
  <c r="AD33" i="124"/>
  <c r="AC33" i="124"/>
  <c r="AB33" i="124"/>
  <c r="AA33" i="124"/>
  <c r="Z33" i="124"/>
  <c r="Y33" i="124"/>
  <c r="X33" i="124"/>
  <c r="W33" i="124"/>
  <c r="V33" i="124"/>
  <c r="U33" i="124"/>
  <c r="T33" i="124"/>
  <c r="S33" i="124"/>
  <c r="R33" i="124"/>
  <c r="Q33" i="124"/>
  <c r="P33" i="124"/>
  <c r="O33" i="124"/>
  <c r="N33" i="124"/>
  <c r="M33" i="124"/>
  <c r="L33" i="124"/>
  <c r="K33" i="124"/>
  <c r="J33" i="124"/>
  <c r="I33" i="124"/>
  <c r="H33" i="124"/>
  <c r="G33" i="124"/>
  <c r="F33" i="124"/>
  <c r="AK32" i="124"/>
  <c r="AK31" i="124"/>
  <c r="AK30" i="124"/>
  <c r="AK29" i="124"/>
  <c r="AK28" i="124"/>
  <c r="AK27" i="124"/>
  <c r="AK26" i="124"/>
  <c r="AK25" i="124"/>
  <c r="AK24" i="124"/>
  <c r="AK23" i="124"/>
  <c r="AK22" i="124"/>
  <c r="AK21" i="124"/>
  <c r="AK20" i="124"/>
  <c r="AK19" i="124"/>
  <c r="AK18" i="124"/>
  <c r="AK17" i="124"/>
  <c r="AK16" i="124"/>
  <c r="AK15" i="124"/>
  <c r="AK14" i="124"/>
  <c r="AK13" i="124"/>
  <c r="AG12" i="124"/>
  <c r="AF12" i="124"/>
  <c r="AE12" i="124"/>
  <c r="AD12" i="124"/>
  <c r="AC12" i="124"/>
  <c r="AB12" i="124"/>
  <c r="AA12" i="124"/>
  <c r="Z12" i="124"/>
  <c r="Y12" i="124"/>
  <c r="X12" i="124"/>
  <c r="W12" i="124"/>
  <c r="V12" i="124"/>
  <c r="U12" i="124"/>
  <c r="T12" i="124"/>
  <c r="S12" i="124"/>
  <c r="R12" i="124"/>
  <c r="Q12" i="124"/>
  <c r="P12" i="124"/>
  <c r="O12" i="124"/>
  <c r="N12" i="124"/>
  <c r="M12" i="124"/>
  <c r="L12" i="124"/>
  <c r="K12" i="124"/>
  <c r="J12" i="124"/>
  <c r="I12" i="124"/>
  <c r="H12" i="124"/>
  <c r="G12" i="124"/>
  <c r="F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I42" i="119"/>
  <c r="I44" i="119" s="1"/>
  <c r="AH44" i="119" s="1"/>
  <c r="F41" i="119"/>
  <c r="E41" i="119"/>
  <c r="D41" i="119"/>
  <c r="C71" i="107"/>
  <c r="C44" i="114"/>
  <c r="E44" i="114"/>
  <c r="AL51" i="115"/>
  <c r="AG51" i="115"/>
  <c r="AA51" i="115"/>
  <c r="U51" i="115"/>
  <c r="O51" i="115"/>
  <c r="I51" i="115"/>
  <c r="E51" i="115"/>
  <c r="C51" i="115"/>
  <c r="AL51" i="114"/>
  <c r="AG51" i="114"/>
  <c r="AA51" i="114"/>
  <c r="U51" i="114"/>
  <c r="O51" i="114"/>
  <c r="I51" i="114"/>
  <c r="E51" i="114"/>
  <c r="C51" i="114"/>
  <c r="AL43" i="113"/>
  <c r="AG43" i="113"/>
  <c r="AA43" i="113"/>
  <c r="U43" i="113"/>
  <c r="O43" i="113"/>
  <c r="I43" i="113"/>
  <c r="E43" i="113"/>
  <c r="C43" i="113"/>
  <c r="AL43" i="112"/>
  <c r="AG43" i="112"/>
  <c r="AA43" i="112"/>
  <c r="U43" i="112"/>
  <c r="O43" i="112"/>
  <c r="I43" i="112"/>
  <c r="E43" i="112"/>
  <c r="C43" i="112"/>
  <c r="AL44" i="111"/>
  <c r="AG44" i="111"/>
  <c r="AA44" i="111"/>
  <c r="U44" i="111"/>
  <c r="O44" i="111"/>
  <c r="I44" i="111"/>
  <c r="E44" i="111"/>
  <c r="C44" i="111"/>
  <c r="AL43" i="110"/>
  <c r="AG43" i="110"/>
  <c r="AA43" i="110"/>
  <c r="U43" i="110"/>
  <c r="O43" i="110"/>
  <c r="I43" i="110"/>
  <c r="E43" i="110"/>
  <c r="C43" i="110"/>
  <c r="AL45" i="109"/>
  <c r="AG45" i="109"/>
  <c r="AA45" i="109"/>
  <c r="U45" i="109"/>
  <c r="O45" i="109"/>
  <c r="I45" i="109"/>
  <c r="E45" i="109"/>
  <c r="C45" i="109"/>
  <c r="AL46" i="108"/>
  <c r="AG46" i="108"/>
  <c r="AA46" i="108"/>
  <c r="U46" i="108"/>
  <c r="O46" i="108"/>
  <c r="I46" i="108"/>
  <c r="E46" i="108"/>
  <c r="C46" i="108"/>
  <c r="AL43" i="106"/>
  <c r="AG43" i="106"/>
  <c r="AA43" i="106"/>
  <c r="U43" i="106"/>
  <c r="O43" i="106"/>
  <c r="I43" i="106"/>
  <c r="E43" i="106"/>
  <c r="C43" i="106"/>
  <c r="AL65" i="107"/>
  <c r="AG65" i="107"/>
  <c r="AA65" i="107"/>
  <c r="U65" i="107"/>
  <c r="O65" i="107"/>
  <c r="I65" i="107"/>
  <c r="E65" i="107"/>
  <c r="C65" i="107"/>
  <c r="AL58" i="102"/>
  <c r="AG58" i="102"/>
  <c r="AA58" i="102"/>
  <c r="U58" i="102"/>
  <c r="O58" i="102"/>
  <c r="I58" i="102"/>
  <c r="E58" i="102"/>
  <c r="AL61" i="101"/>
  <c r="AG61" i="101"/>
  <c r="AA61" i="101"/>
  <c r="U61" i="101"/>
  <c r="O61" i="101"/>
  <c r="I61" i="101"/>
  <c r="E61" i="101"/>
  <c r="AL52" i="100"/>
  <c r="AG52" i="100"/>
  <c r="AA52" i="100"/>
  <c r="U52" i="100"/>
  <c r="O52" i="100"/>
  <c r="I52" i="100"/>
  <c r="E52" i="100"/>
  <c r="C52" i="100"/>
  <c r="AL52" i="99"/>
  <c r="AG52" i="99"/>
  <c r="AA52" i="99"/>
  <c r="U52" i="99"/>
  <c r="O52" i="99"/>
  <c r="I52" i="99"/>
  <c r="E52" i="99"/>
  <c r="C52" i="99"/>
  <c r="AL54" i="96"/>
  <c r="AG54" i="96"/>
  <c r="AA54" i="96"/>
  <c r="U54" i="96"/>
  <c r="O54" i="96"/>
  <c r="I54" i="96"/>
  <c r="E54" i="96"/>
  <c r="C54" i="96"/>
  <c r="I48" i="120"/>
  <c r="I51" i="120" s="1"/>
  <c r="E48" i="120"/>
  <c r="E51" i="120" s="1"/>
  <c r="C48" i="120"/>
  <c r="D50" i="120" s="1"/>
  <c r="I42" i="120"/>
  <c r="I44" i="120" s="1"/>
  <c r="AH44" i="120" s="1"/>
  <c r="F41" i="120"/>
  <c r="E41" i="120"/>
  <c r="D41" i="120"/>
  <c r="AJ33" i="120"/>
  <c r="AI33" i="120"/>
  <c r="AH33" i="120"/>
  <c r="AG33" i="120"/>
  <c r="AF33" i="120"/>
  <c r="AE33" i="120"/>
  <c r="AD33" i="120"/>
  <c r="AC33" i="120"/>
  <c r="AB33" i="120"/>
  <c r="AA33" i="120"/>
  <c r="Z33" i="120"/>
  <c r="Y33" i="120"/>
  <c r="X33" i="120"/>
  <c r="W33" i="120"/>
  <c r="V33" i="120"/>
  <c r="U33" i="120"/>
  <c r="T33" i="120"/>
  <c r="S33" i="120"/>
  <c r="R33" i="120"/>
  <c r="Q33" i="120"/>
  <c r="P33" i="120"/>
  <c r="O33" i="120"/>
  <c r="N33" i="120"/>
  <c r="M33" i="120"/>
  <c r="L33" i="120"/>
  <c r="K33" i="120"/>
  <c r="J33" i="120"/>
  <c r="I33" i="120"/>
  <c r="H33" i="120"/>
  <c r="G33" i="120"/>
  <c r="F33" i="120"/>
  <c r="AK32" i="120"/>
  <c r="AK31" i="120"/>
  <c r="AK30" i="120"/>
  <c r="AK29" i="120"/>
  <c r="AK28" i="120"/>
  <c r="AK27" i="120"/>
  <c r="AK26" i="120"/>
  <c r="AK25" i="120"/>
  <c r="AL25" i="120" s="1"/>
  <c r="AK24" i="120"/>
  <c r="AK23" i="120"/>
  <c r="AK22" i="120"/>
  <c r="AK21" i="120"/>
  <c r="AK20" i="120"/>
  <c r="AL20" i="120" s="1"/>
  <c r="AK19" i="120"/>
  <c r="AL19" i="120" s="1"/>
  <c r="AK18" i="120"/>
  <c r="AL18" i="120" s="1"/>
  <c r="AK17" i="120"/>
  <c r="AL17" i="120" s="1"/>
  <c r="AK16" i="120"/>
  <c r="AK15" i="120"/>
  <c r="AK14" i="120"/>
  <c r="AG12" i="120"/>
  <c r="AF12" i="120"/>
  <c r="AE12" i="120"/>
  <c r="AD12" i="120"/>
  <c r="AC12" i="120"/>
  <c r="AB12" i="120"/>
  <c r="AA12" i="120"/>
  <c r="Z12" i="120"/>
  <c r="Y12" i="120"/>
  <c r="X12" i="120"/>
  <c r="W12" i="120"/>
  <c r="V12" i="120"/>
  <c r="U12" i="120"/>
  <c r="T12" i="120"/>
  <c r="S12" i="120"/>
  <c r="R12" i="120"/>
  <c r="Q12" i="120"/>
  <c r="P12" i="120"/>
  <c r="O12" i="120"/>
  <c r="N12" i="120"/>
  <c r="M12" i="120"/>
  <c r="L12" i="120"/>
  <c r="K12" i="120"/>
  <c r="J12" i="120"/>
  <c r="I12" i="120"/>
  <c r="H12" i="120"/>
  <c r="G12" i="120"/>
  <c r="F12" i="120"/>
  <c r="AI12"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I11" i="120" s="1"/>
  <c r="I48" i="119"/>
  <c r="L51" i="119" s="1"/>
  <c r="E48" i="119"/>
  <c r="C48" i="119"/>
  <c r="D50" i="119" s="1"/>
  <c r="AJ33" i="119"/>
  <c r="AI33" i="119"/>
  <c r="AH33" i="119"/>
  <c r="AG33" i="119"/>
  <c r="AF33" i="119"/>
  <c r="AE33" i="119"/>
  <c r="AD33" i="119"/>
  <c r="AC33" i="119"/>
  <c r="AB33" i="119"/>
  <c r="AA33" i="119"/>
  <c r="Z33" i="119"/>
  <c r="Y33" i="119"/>
  <c r="X33" i="119"/>
  <c r="W33" i="119"/>
  <c r="V33" i="119"/>
  <c r="U33" i="119"/>
  <c r="T33" i="119"/>
  <c r="S33" i="119"/>
  <c r="R33" i="119"/>
  <c r="Q33" i="119"/>
  <c r="P33" i="119"/>
  <c r="O33" i="119"/>
  <c r="N33" i="119"/>
  <c r="M33" i="119"/>
  <c r="L33" i="119"/>
  <c r="K33" i="119"/>
  <c r="J33" i="119"/>
  <c r="I33" i="119"/>
  <c r="H33" i="119"/>
  <c r="G33" i="119"/>
  <c r="F33" i="119"/>
  <c r="AK32" i="119"/>
  <c r="AL32" i="119" s="1"/>
  <c r="AK31" i="119"/>
  <c r="AL31" i="119" s="1"/>
  <c r="AK30" i="119"/>
  <c r="AL30" i="119" s="1"/>
  <c r="AK29" i="119"/>
  <c r="AK28" i="119"/>
  <c r="AK27" i="119"/>
  <c r="AL27" i="119" s="1"/>
  <c r="AK26" i="119"/>
  <c r="AK25" i="119"/>
  <c r="AK24" i="119"/>
  <c r="AK23" i="119"/>
  <c r="AK22" i="119"/>
  <c r="AK21" i="119"/>
  <c r="AL21" i="119"/>
  <c r="AK20" i="119"/>
  <c r="AL20" i="119" s="1"/>
  <c r="AK19" i="119"/>
  <c r="AL19" i="119" s="1"/>
  <c r="AK18" i="119"/>
  <c r="AL18" i="119" s="1"/>
  <c r="AK17" i="119"/>
  <c r="AL17" i="119" s="1"/>
  <c r="AK16" i="119"/>
  <c r="AK15" i="119"/>
  <c r="AK14" i="119"/>
  <c r="AG12" i="119"/>
  <c r="AF12" i="119"/>
  <c r="AE12" i="119"/>
  <c r="AD12" i="119"/>
  <c r="AC12" i="119"/>
  <c r="AB12" i="119"/>
  <c r="AA12" i="119"/>
  <c r="Z12" i="119"/>
  <c r="Y12" i="119"/>
  <c r="X12" i="119"/>
  <c r="W12" i="119"/>
  <c r="V12" i="119"/>
  <c r="U12" i="119"/>
  <c r="T12" i="119"/>
  <c r="S12" i="119"/>
  <c r="R12" i="119"/>
  <c r="Q12" i="119"/>
  <c r="P12" i="119"/>
  <c r="O12" i="119"/>
  <c r="N12" i="119"/>
  <c r="M12" i="119"/>
  <c r="L12" i="119"/>
  <c r="K12" i="119"/>
  <c r="J12" i="119"/>
  <c r="I12" i="119"/>
  <c r="H12" i="119"/>
  <c r="G12" i="119"/>
  <c r="F12" i="119"/>
  <c r="AH12"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L28" i="119" s="1"/>
  <c r="C67" i="107"/>
  <c r="D69" i="107" s="1"/>
  <c r="U61" i="107"/>
  <c r="U63" i="107" s="1"/>
  <c r="AJ48" i="101"/>
  <c r="AJ46" i="101"/>
  <c r="AJ44" i="101"/>
  <c r="AJ41" i="102"/>
  <c r="AJ40" i="102"/>
  <c r="AJ40" i="101"/>
  <c r="AJ42" i="101"/>
  <c r="AJ41" i="101"/>
  <c r="C48" i="99"/>
  <c r="C50" i="99" s="1"/>
  <c r="I49" i="117"/>
  <c r="L52" i="117" s="1"/>
  <c r="E49" i="117"/>
  <c r="E51" i="117" s="1"/>
  <c r="C49" i="117"/>
  <c r="D51" i="117" s="1"/>
  <c r="I42" i="117"/>
  <c r="I44" i="117" s="1"/>
  <c r="AH44" i="117" s="1"/>
  <c r="F41" i="117"/>
  <c r="E41" i="117"/>
  <c r="D41" i="117"/>
  <c r="AJ33" i="117"/>
  <c r="AI33" i="117"/>
  <c r="AH33" i="117"/>
  <c r="AG33" i="117"/>
  <c r="AF33" i="117"/>
  <c r="AE33" i="117"/>
  <c r="AD33" i="117"/>
  <c r="AC33" i="117"/>
  <c r="AB33" i="117"/>
  <c r="AA33" i="117"/>
  <c r="Z33" i="117"/>
  <c r="Y33" i="117"/>
  <c r="X33" i="117"/>
  <c r="W33" i="117"/>
  <c r="V33" i="117"/>
  <c r="U33" i="117"/>
  <c r="T33" i="117"/>
  <c r="S33" i="117"/>
  <c r="R33" i="117"/>
  <c r="Q33" i="117"/>
  <c r="P33" i="117"/>
  <c r="O33" i="117"/>
  <c r="N33" i="117"/>
  <c r="M33" i="117"/>
  <c r="L33" i="117"/>
  <c r="K33" i="117"/>
  <c r="J33" i="117"/>
  <c r="I33" i="117"/>
  <c r="H33" i="117"/>
  <c r="G33" i="117"/>
  <c r="F33" i="117"/>
  <c r="AK32" i="117"/>
  <c r="AL32" i="117" s="1"/>
  <c r="AK31" i="117"/>
  <c r="AL31" i="117" s="1"/>
  <c r="AK30" i="117"/>
  <c r="AL30" i="117" s="1"/>
  <c r="AK29" i="117"/>
  <c r="AK28" i="117"/>
  <c r="AK27" i="117"/>
  <c r="AK26" i="117"/>
  <c r="AK25" i="117"/>
  <c r="AL25" i="117" s="1"/>
  <c r="AK24" i="117"/>
  <c r="AL24" i="117" s="1"/>
  <c r="AK23" i="117"/>
  <c r="AK22" i="117"/>
  <c r="AL22" i="117" s="1"/>
  <c r="AK21" i="117"/>
  <c r="AK20" i="117"/>
  <c r="AL20" i="117"/>
  <c r="AK19" i="117"/>
  <c r="AL19" i="117" s="1"/>
  <c r="AK18" i="117"/>
  <c r="AL18" i="117" s="1"/>
  <c r="AK17" i="117"/>
  <c r="AL17" i="117" s="1"/>
  <c r="AK16" i="117"/>
  <c r="AK15" i="117"/>
  <c r="AK14" i="117"/>
  <c r="AG12" i="117"/>
  <c r="AF12" i="117"/>
  <c r="AE12" i="117"/>
  <c r="AD12" i="117"/>
  <c r="AC12" i="117"/>
  <c r="AB12" i="117"/>
  <c r="AA12" i="117"/>
  <c r="Z12" i="117"/>
  <c r="Y12" i="117"/>
  <c r="X12" i="117"/>
  <c r="W12" i="117"/>
  <c r="V12" i="117"/>
  <c r="U12" i="117"/>
  <c r="T12" i="117"/>
  <c r="S12" i="117"/>
  <c r="R12" i="117"/>
  <c r="Q12" i="117"/>
  <c r="P12" i="117"/>
  <c r="O12" i="117"/>
  <c r="N12" i="117"/>
  <c r="M12" i="117"/>
  <c r="L12" i="117"/>
  <c r="K12" i="117"/>
  <c r="J12" i="117"/>
  <c r="I12" i="117"/>
  <c r="H12" i="117"/>
  <c r="G12" i="117"/>
  <c r="F12" i="117"/>
  <c r="AH12"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J11" i="117" s="1"/>
  <c r="I52" i="116"/>
  <c r="L54" i="116" s="1"/>
  <c r="E52" i="116"/>
  <c r="F55" i="116" s="1"/>
  <c r="C52" i="116"/>
  <c r="C54" i="116" s="1"/>
  <c r="E44" i="116"/>
  <c r="D44" i="116"/>
  <c r="I43" i="116"/>
  <c r="I42" i="116"/>
  <c r="F41" i="116"/>
  <c r="E41" i="116"/>
  <c r="D41" i="116"/>
  <c r="AJ33" i="116"/>
  <c r="AI33" i="116"/>
  <c r="AH33" i="116"/>
  <c r="AG33" i="116"/>
  <c r="AF33" i="116"/>
  <c r="AE33" i="116"/>
  <c r="AD33" i="116"/>
  <c r="AC33" i="116"/>
  <c r="AB33" i="116"/>
  <c r="AA33" i="116"/>
  <c r="Z33" i="116"/>
  <c r="Y33" i="116"/>
  <c r="X33" i="116"/>
  <c r="W33" i="116"/>
  <c r="V33" i="116"/>
  <c r="U33" i="116"/>
  <c r="T33" i="116"/>
  <c r="S33" i="116"/>
  <c r="R33" i="116"/>
  <c r="Q33" i="116"/>
  <c r="P33" i="116"/>
  <c r="O33" i="116"/>
  <c r="N33" i="116"/>
  <c r="M33" i="116"/>
  <c r="L33" i="116"/>
  <c r="K33" i="116"/>
  <c r="J33" i="116"/>
  <c r="I33" i="116"/>
  <c r="H33" i="116"/>
  <c r="G33" i="116"/>
  <c r="F33" i="116"/>
  <c r="AK32" i="116"/>
  <c r="AK31" i="116"/>
  <c r="AK30" i="116"/>
  <c r="AK29" i="116"/>
  <c r="AK28" i="116"/>
  <c r="AK27" i="116"/>
  <c r="AK26" i="116"/>
  <c r="AK25" i="116"/>
  <c r="AK24" i="116"/>
  <c r="AK23" i="116"/>
  <c r="AK22" i="116"/>
  <c r="AK21" i="116"/>
  <c r="AL21" i="116" s="1"/>
  <c r="AK20" i="116"/>
  <c r="AK19" i="116"/>
  <c r="AK18" i="116"/>
  <c r="AK17" i="116"/>
  <c r="AK16" i="116"/>
  <c r="AK15" i="116"/>
  <c r="AK14" i="116"/>
  <c r="AG12" i="116"/>
  <c r="AF12" i="116"/>
  <c r="AE12" i="116"/>
  <c r="AD12" i="116"/>
  <c r="AC12" i="116"/>
  <c r="AB12" i="116"/>
  <c r="AA12" i="116"/>
  <c r="Z12" i="116"/>
  <c r="Y12" i="116"/>
  <c r="X12" i="116"/>
  <c r="W12" i="116"/>
  <c r="V12" i="116"/>
  <c r="U12" i="116"/>
  <c r="T12" i="116"/>
  <c r="S12" i="116"/>
  <c r="R12" i="116"/>
  <c r="Q12" i="116"/>
  <c r="P12" i="116"/>
  <c r="O12" i="116"/>
  <c r="N12" i="116"/>
  <c r="M12" i="116"/>
  <c r="L12" i="116"/>
  <c r="K12" i="116"/>
  <c r="J12" i="116"/>
  <c r="I12" i="116"/>
  <c r="H12" i="116"/>
  <c r="G12" i="116"/>
  <c r="F12" i="116"/>
  <c r="AJ12"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H11" i="116" s="1"/>
  <c r="T40" i="115"/>
  <c r="C44" i="115" s="1"/>
  <c r="AL47" i="115"/>
  <c r="AM49" i="115" s="1"/>
  <c r="AG47" i="115"/>
  <c r="AJ49" i="115" s="1"/>
  <c r="AA47" i="115"/>
  <c r="AD50" i="115" s="1"/>
  <c r="U47" i="115"/>
  <c r="X50" i="115" s="1"/>
  <c r="O47" i="115"/>
  <c r="R50" i="115" s="1"/>
  <c r="I47" i="115"/>
  <c r="I49" i="115" s="1"/>
  <c r="E47" i="115"/>
  <c r="E50" i="115" s="1"/>
  <c r="C47" i="115"/>
  <c r="D50" i="115" s="1"/>
  <c r="AJ33" i="115"/>
  <c r="AI33" i="115"/>
  <c r="AH33" i="115"/>
  <c r="AG33" i="115"/>
  <c r="AF33" i="115"/>
  <c r="AE33" i="115"/>
  <c r="AD33" i="115"/>
  <c r="AC33" i="115"/>
  <c r="AB33" i="115"/>
  <c r="AA33" i="115"/>
  <c r="Z33" i="115"/>
  <c r="Y33" i="115"/>
  <c r="X33" i="115"/>
  <c r="W33" i="115"/>
  <c r="V33" i="115"/>
  <c r="U33" i="115"/>
  <c r="T33" i="115"/>
  <c r="S33" i="115"/>
  <c r="R33" i="115"/>
  <c r="Q33" i="115"/>
  <c r="P33" i="115"/>
  <c r="O33" i="115"/>
  <c r="N33" i="115"/>
  <c r="M33" i="115"/>
  <c r="L33" i="115"/>
  <c r="K33" i="115"/>
  <c r="J33" i="115"/>
  <c r="I33" i="115"/>
  <c r="H33" i="115"/>
  <c r="G33" i="115"/>
  <c r="F33" i="115"/>
  <c r="AK32" i="115"/>
  <c r="AK31" i="115"/>
  <c r="AK30" i="115"/>
  <c r="AK29" i="115"/>
  <c r="AK28" i="115"/>
  <c r="AK27" i="115"/>
  <c r="AK26" i="115"/>
  <c r="AK25" i="115"/>
  <c r="AK24" i="115"/>
  <c r="AK23" i="115"/>
  <c r="AK22" i="115"/>
  <c r="AK21" i="115"/>
  <c r="AK20" i="115"/>
  <c r="AK19" i="115"/>
  <c r="AK18" i="115"/>
  <c r="AK17" i="115"/>
  <c r="AK16" i="115"/>
  <c r="AK15" i="115"/>
  <c r="AK14" i="115"/>
  <c r="AK13" i="115"/>
  <c r="AG12" i="115"/>
  <c r="AF12" i="115"/>
  <c r="AE12" i="115"/>
  <c r="AD12" i="115"/>
  <c r="AC12" i="115"/>
  <c r="AB12" i="115"/>
  <c r="AA12" i="115"/>
  <c r="Z12" i="115"/>
  <c r="Y12" i="115"/>
  <c r="X12" i="115"/>
  <c r="W12" i="115"/>
  <c r="V12" i="115"/>
  <c r="U12" i="115"/>
  <c r="T12" i="115"/>
  <c r="S12" i="115"/>
  <c r="R12" i="115"/>
  <c r="Q12" i="115"/>
  <c r="P12" i="115"/>
  <c r="O12" i="115"/>
  <c r="N12" i="115"/>
  <c r="M12" i="115"/>
  <c r="L12" i="115"/>
  <c r="K12" i="115"/>
  <c r="J12" i="115"/>
  <c r="I12" i="115"/>
  <c r="H12" i="115"/>
  <c r="G12" i="115"/>
  <c r="F12" i="115"/>
  <c r="AI12" i="115"/>
  <c r="AG11" i="115"/>
  <c r="AF11" i="115"/>
  <c r="AE11" i="115"/>
  <c r="AD11" i="115"/>
  <c r="AC11" i="115"/>
  <c r="AB11" i="115"/>
  <c r="AA11" i="115"/>
  <c r="Z11" i="115"/>
  <c r="Y11" i="115"/>
  <c r="X11" i="115"/>
  <c r="W11" i="115"/>
  <c r="V11" i="115"/>
  <c r="U11" i="115"/>
  <c r="T11" i="115"/>
  <c r="S11" i="115"/>
  <c r="R11" i="115"/>
  <c r="Q11" i="115"/>
  <c r="P11" i="115"/>
  <c r="O11" i="115"/>
  <c r="N11" i="115"/>
  <c r="M11" i="115"/>
  <c r="L11" i="115"/>
  <c r="K11" i="115"/>
  <c r="J11" i="115"/>
  <c r="I11" i="115"/>
  <c r="H11" i="115"/>
  <c r="G11" i="115"/>
  <c r="F11" i="115"/>
  <c r="AL23" i="115" s="1"/>
  <c r="AL47" i="114"/>
  <c r="AM49" i="114" s="1"/>
  <c r="AG47" i="114"/>
  <c r="AG49" i="114" s="1"/>
  <c r="AA47" i="114"/>
  <c r="AD50" i="114" s="1"/>
  <c r="U47" i="114"/>
  <c r="U49" i="114" s="1"/>
  <c r="O47" i="114"/>
  <c r="R49" i="114" s="1"/>
  <c r="I47" i="114"/>
  <c r="I50" i="114" s="1"/>
  <c r="E47" i="114"/>
  <c r="F49" i="114" s="1"/>
  <c r="C47" i="114"/>
  <c r="D49" i="114" s="1"/>
  <c r="AJ33" i="114"/>
  <c r="AI33" i="114"/>
  <c r="AH33" i="114"/>
  <c r="AG33" i="114"/>
  <c r="AF33" i="114"/>
  <c r="AE33" i="114"/>
  <c r="AD33" i="114"/>
  <c r="AC33" i="114"/>
  <c r="AB33" i="114"/>
  <c r="AA33" i="114"/>
  <c r="Z33" i="114"/>
  <c r="Y33" i="114"/>
  <c r="X33" i="114"/>
  <c r="W33" i="114"/>
  <c r="V33" i="114"/>
  <c r="U33" i="114"/>
  <c r="T33" i="114"/>
  <c r="S33" i="114"/>
  <c r="R33" i="114"/>
  <c r="Q33" i="114"/>
  <c r="P33" i="114"/>
  <c r="O33" i="114"/>
  <c r="N33" i="114"/>
  <c r="M33" i="114"/>
  <c r="L33" i="114"/>
  <c r="K33" i="114"/>
  <c r="J33" i="114"/>
  <c r="I33" i="114"/>
  <c r="H33" i="114"/>
  <c r="G33" i="114"/>
  <c r="F33" i="114"/>
  <c r="AK32" i="114"/>
  <c r="AK31" i="114"/>
  <c r="AK30" i="114"/>
  <c r="AK29" i="114"/>
  <c r="AK28" i="114"/>
  <c r="AK27" i="114"/>
  <c r="AK26" i="114"/>
  <c r="AK25" i="114"/>
  <c r="AK24" i="114"/>
  <c r="AK23" i="114"/>
  <c r="AK22" i="114"/>
  <c r="AK21" i="114"/>
  <c r="AK20" i="114"/>
  <c r="AK19" i="114"/>
  <c r="AK18" i="114"/>
  <c r="AK17" i="114"/>
  <c r="AK16" i="114"/>
  <c r="AK15" i="114"/>
  <c r="AK14" i="114"/>
  <c r="AK13" i="114"/>
  <c r="AG12" i="114"/>
  <c r="AF12" i="114"/>
  <c r="AE12" i="114"/>
  <c r="AD12" i="114"/>
  <c r="AC12" i="114"/>
  <c r="AB12" i="114"/>
  <c r="AA12" i="114"/>
  <c r="Z12" i="114"/>
  <c r="Y12" i="114"/>
  <c r="X12" i="114"/>
  <c r="W12" i="114"/>
  <c r="V12" i="114"/>
  <c r="U12" i="114"/>
  <c r="T12" i="114"/>
  <c r="S12" i="114"/>
  <c r="R12" i="114"/>
  <c r="Q12" i="114"/>
  <c r="P12" i="114"/>
  <c r="O12" i="114"/>
  <c r="N12" i="114"/>
  <c r="M12" i="114"/>
  <c r="L12" i="114"/>
  <c r="K12" i="114"/>
  <c r="J12" i="114"/>
  <c r="I12" i="114"/>
  <c r="H12" i="114"/>
  <c r="G12" i="114"/>
  <c r="F12" i="114"/>
  <c r="AI12" i="114" s="1"/>
  <c r="AG11" i="114"/>
  <c r="AF11" i="114"/>
  <c r="AE11" i="114"/>
  <c r="AD11" i="114"/>
  <c r="AC11" i="114"/>
  <c r="AB11" i="114"/>
  <c r="AA11" i="114"/>
  <c r="Z11" i="114"/>
  <c r="Y11" i="114"/>
  <c r="X11" i="114"/>
  <c r="W11" i="114"/>
  <c r="V11" i="114"/>
  <c r="U11" i="114"/>
  <c r="T11" i="114"/>
  <c r="S11" i="114"/>
  <c r="R11" i="114"/>
  <c r="Q11" i="114"/>
  <c r="P11" i="114"/>
  <c r="O11" i="114"/>
  <c r="N11" i="114"/>
  <c r="M11" i="114"/>
  <c r="L11" i="114"/>
  <c r="K11" i="114"/>
  <c r="J11" i="114"/>
  <c r="I11" i="114"/>
  <c r="H11" i="114"/>
  <c r="G11" i="114"/>
  <c r="F11" i="114"/>
  <c r="AL22" i="114" s="1"/>
  <c r="AL39" i="113"/>
  <c r="AM42" i="113" s="1"/>
  <c r="AG39" i="113"/>
  <c r="AJ42" i="113" s="1"/>
  <c r="AA39" i="113"/>
  <c r="AA42" i="113" s="1"/>
  <c r="U39" i="113"/>
  <c r="U41" i="113" s="1"/>
  <c r="O39" i="113"/>
  <c r="R41" i="113" s="1"/>
  <c r="I39" i="113"/>
  <c r="I42" i="113" s="1"/>
  <c r="E39" i="113"/>
  <c r="E42" i="113" s="1"/>
  <c r="C39" i="113"/>
  <c r="C42" i="113" s="1"/>
  <c r="AJ33" i="113"/>
  <c r="AI33" i="113"/>
  <c r="AH33" i="113"/>
  <c r="AG33" i="113"/>
  <c r="AF33" i="113"/>
  <c r="AE33" i="113"/>
  <c r="AD33" i="113"/>
  <c r="AC33" i="113"/>
  <c r="AB33" i="113"/>
  <c r="AA33" i="113"/>
  <c r="Z33" i="113"/>
  <c r="Y33" i="113"/>
  <c r="X33" i="113"/>
  <c r="W33" i="113"/>
  <c r="V33" i="113"/>
  <c r="U33" i="113"/>
  <c r="T33" i="113"/>
  <c r="S33" i="113"/>
  <c r="R33" i="113"/>
  <c r="Q33" i="113"/>
  <c r="P33" i="113"/>
  <c r="O33" i="113"/>
  <c r="N33" i="113"/>
  <c r="M33" i="113"/>
  <c r="L33" i="113"/>
  <c r="K33" i="113"/>
  <c r="J33" i="113"/>
  <c r="I33" i="113"/>
  <c r="H33" i="113"/>
  <c r="G33" i="113"/>
  <c r="F33" i="113"/>
  <c r="AK32" i="113"/>
  <c r="AK31" i="113"/>
  <c r="AK30" i="113"/>
  <c r="AK29" i="113"/>
  <c r="AK28" i="113"/>
  <c r="AK27" i="113"/>
  <c r="AK26" i="113"/>
  <c r="AK25" i="113"/>
  <c r="AK24" i="113"/>
  <c r="AK23" i="113"/>
  <c r="AK22" i="113"/>
  <c r="AK21" i="113"/>
  <c r="AK20" i="113"/>
  <c r="AK19" i="113"/>
  <c r="AK18" i="113"/>
  <c r="AK17" i="113"/>
  <c r="AK16" i="113"/>
  <c r="AK15" i="113"/>
  <c r="AK14" i="113"/>
  <c r="AK13" i="113"/>
  <c r="AG12" i="113"/>
  <c r="AF12" i="113"/>
  <c r="AE12" i="113"/>
  <c r="AD12" i="113"/>
  <c r="AC12" i="113"/>
  <c r="AB12" i="113"/>
  <c r="AA12" i="113"/>
  <c r="Z12" i="113"/>
  <c r="Y12" i="113"/>
  <c r="X12" i="113"/>
  <c r="W12" i="113"/>
  <c r="V12" i="113"/>
  <c r="U12" i="113"/>
  <c r="T12" i="113"/>
  <c r="S12" i="113"/>
  <c r="R12" i="113"/>
  <c r="Q12" i="113"/>
  <c r="P12" i="113"/>
  <c r="O12" i="113"/>
  <c r="N12" i="113"/>
  <c r="M12" i="113"/>
  <c r="L12" i="113"/>
  <c r="K12" i="113"/>
  <c r="J12" i="113"/>
  <c r="I12" i="113"/>
  <c r="H12" i="113"/>
  <c r="G12" i="113"/>
  <c r="F12" i="113"/>
  <c r="AJ12" i="113" s="1"/>
  <c r="AG11" i="113"/>
  <c r="AF11" i="113"/>
  <c r="AE11" i="113"/>
  <c r="AD11" i="113"/>
  <c r="AC11" i="113"/>
  <c r="AB11" i="113"/>
  <c r="AA11" i="113"/>
  <c r="Z11" i="113"/>
  <c r="Y11" i="113"/>
  <c r="X11" i="113"/>
  <c r="W11" i="113"/>
  <c r="V11" i="113"/>
  <c r="U11" i="113"/>
  <c r="T11" i="113"/>
  <c r="S11" i="113"/>
  <c r="R11" i="113"/>
  <c r="Q11" i="113"/>
  <c r="P11" i="113"/>
  <c r="O11" i="113"/>
  <c r="N11" i="113"/>
  <c r="M11" i="113"/>
  <c r="L11" i="113"/>
  <c r="K11" i="113"/>
  <c r="J11" i="113"/>
  <c r="I11" i="113"/>
  <c r="H11" i="113"/>
  <c r="G11" i="113"/>
  <c r="F11" i="113"/>
  <c r="AL39" i="112"/>
  <c r="AM41" i="112" s="1"/>
  <c r="AG39" i="112"/>
  <c r="AG42" i="112" s="1"/>
  <c r="AA39" i="112"/>
  <c r="AD42" i="112" s="1"/>
  <c r="U39" i="112"/>
  <c r="X42" i="112" s="1"/>
  <c r="O39" i="112"/>
  <c r="R41" i="112" s="1"/>
  <c r="I39" i="112"/>
  <c r="I42" i="112" s="1"/>
  <c r="E39" i="112"/>
  <c r="F41" i="112" s="1"/>
  <c r="C39" i="112"/>
  <c r="D41" i="112" s="1"/>
  <c r="AJ33" i="112"/>
  <c r="AI33" i="112"/>
  <c r="AH33" i="112"/>
  <c r="AG33" i="112"/>
  <c r="AF33" i="112"/>
  <c r="AE33" i="112"/>
  <c r="AD33" i="112"/>
  <c r="AC33" i="112"/>
  <c r="AB33" i="112"/>
  <c r="AA33" i="112"/>
  <c r="Z33" i="112"/>
  <c r="Y33" i="112"/>
  <c r="X33" i="112"/>
  <c r="W33" i="112"/>
  <c r="V33" i="112"/>
  <c r="U33" i="112"/>
  <c r="T33" i="112"/>
  <c r="S33" i="112"/>
  <c r="R33" i="112"/>
  <c r="Q33" i="112"/>
  <c r="P33" i="112"/>
  <c r="O33" i="112"/>
  <c r="N33" i="112"/>
  <c r="M33" i="112"/>
  <c r="L33" i="112"/>
  <c r="K33" i="112"/>
  <c r="J33" i="112"/>
  <c r="I33" i="112"/>
  <c r="H33" i="112"/>
  <c r="G33" i="112"/>
  <c r="F33" i="112"/>
  <c r="AK32" i="112"/>
  <c r="AK31" i="112"/>
  <c r="AK30" i="112"/>
  <c r="AK29" i="112"/>
  <c r="AK28" i="112"/>
  <c r="AK27" i="112"/>
  <c r="AK26" i="112"/>
  <c r="AK25" i="112"/>
  <c r="AK24" i="112"/>
  <c r="AK23" i="112"/>
  <c r="AK22" i="112"/>
  <c r="AK21" i="112"/>
  <c r="AK20" i="112"/>
  <c r="AK19" i="112"/>
  <c r="AK18" i="112"/>
  <c r="AK17" i="112"/>
  <c r="AK16" i="112"/>
  <c r="AK15" i="112"/>
  <c r="AK14" i="112"/>
  <c r="AK13" i="112"/>
  <c r="AG12" i="112"/>
  <c r="AF12" i="112"/>
  <c r="AE12" i="112"/>
  <c r="AD12" i="112"/>
  <c r="AC12" i="112"/>
  <c r="AB12" i="112"/>
  <c r="AA12" i="112"/>
  <c r="Z12" i="112"/>
  <c r="Y12" i="112"/>
  <c r="X12" i="112"/>
  <c r="W12" i="112"/>
  <c r="V12" i="112"/>
  <c r="U12" i="112"/>
  <c r="T12" i="112"/>
  <c r="S12" i="112"/>
  <c r="R12" i="112"/>
  <c r="Q12" i="112"/>
  <c r="P12" i="112"/>
  <c r="O12" i="112"/>
  <c r="N12" i="112"/>
  <c r="M12" i="112"/>
  <c r="L12" i="112"/>
  <c r="K12" i="112"/>
  <c r="J12" i="112"/>
  <c r="I12" i="112"/>
  <c r="H12" i="112"/>
  <c r="G12" i="112"/>
  <c r="F12" i="112"/>
  <c r="AH12" i="112" s="1"/>
  <c r="AG11" i="112"/>
  <c r="AF11" i="112"/>
  <c r="AE11" i="112"/>
  <c r="AD11" i="112"/>
  <c r="AC11" i="112"/>
  <c r="AB11" i="112"/>
  <c r="AA11" i="112"/>
  <c r="Z11" i="112"/>
  <c r="Y11" i="112"/>
  <c r="X11" i="112"/>
  <c r="W11" i="112"/>
  <c r="V11" i="112"/>
  <c r="U11" i="112"/>
  <c r="T11" i="112"/>
  <c r="S11" i="112"/>
  <c r="R11" i="112"/>
  <c r="Q11" i="112"/>
  <c r="P11" i="112"/>
  <c r="O11" i="112"/>
  <c r="N11" i="112"/>
  <c r="M11" i="112"/>
  <c r="L11" i="112"/>
  <c r="K11" i="112"/>
  <c r="J11" i="112"/>
  <c r="I11" i="112"/>
  <c r="H11" i="112"/>
  <c r="G11" i="112"/>
  <c r="F11" i="112"/>
  <c r="AH11" i="112" s="1"/>
  <c r="AL40" i="111"/>
  <c r="AM42" i="111" s="1"/>
  <c r="AG40" i="111"/>
  <c r="AG43" i="111" s="1"/>
  <c r="AA40" i="111"/>
  <c r="AA42" i="111" s="1"/>
  <c r="U40" i="111"/>
  <c r="X43" i="111" s="1"/>
  <c r="O40" i="111"/>
  <c r="O43" i="111" s="1"/>
  <c r="I40" i="111"/>
  <c r="L43" i="111" s="1"/>
  <c r="E40" i="111"/>
  <c r="F43" i="111" s="1"/>
  <c r="C40" i="111"/>
  <c r="D42" i="111" s="1"/>
  <c r="AJ34" i="111"/>
  <c r="AI34" i="111"/>
  <c r="AH34" i="111"/>
  <c r="AG34" i="111"/>
  <c r="AF34" i="111"/>
  <c r="AE34" i="111"/>
  <c r="AD34" i="111"/>
  <c r="AC34" i="111"/>
  <c r="AB34" i="111"/>
  <c r="AA34" i="111"/>
  <c r="Z34" i="111"/>
  <c r="Y34" i="111"/>
  <c r="X34" i="111"/>
  <c r="W34" i="111"/>
  <c r="V34" i="111"/>
  <c r="U34" i="111"/>
  <c r="T34" i="111"/>
  <c r="S34" i="111"/>
  <c r="R34" i="111"/>
  <c r="Q34" i="111"/>
  <c r="P34" i="111"/>
  <c r="O34" i="111"/>
  <c r="N34" i="111"/>
  <c r="M34" i="111"/>
  <c r="L34" i="111"/>
  <c r="K34" i="111"/>
  <c r="J34" i="111"/>
  <c r="I34" i="111"/>
  <c r="H34" i="111"/>
  <c r="G34" i="111"/>
  <c r="F34" i="111"/>
  <c r="AK33" i="111"/>
  <c r="AK32" i="111"/>
  <c r="AK31" i="111"/>
  <c r="AK30" i="111"/>
  <c r="AK29" i="111"/>
  <c r="AK28" i="111"/>
  <c r="AK27" i="111"/>
  <c r="AK26" i="111"/>
  <c r="AK25" i="111"/>
  <c r="AK24" i="111"/>
  <c r="AK23" i="111"/>
  <c r="AK22" i="111"/>
  <c r="AK21" i="111"/>
  <c r="AK20" i="111"/>
  <c r="AK19" i="111"/>
  <c r="AK18" i="111"/>
  <c r="AK17" i="111"/>
  <c r="AK16" i="111"/>
  <c r="AK15" i="111"/>
  <c r="AK14" i="111"/>
  <c r="AG13" i="111"/>
  <c r="AF13" i="111"/>
  <c r="AE13" i="111"/>
  <c r="AD13" i="111"/>
  <c r="AC13" i="111"/>
  <c r="AB13" i="111"/>
  <c r="AA13" i="111"/>
  <c r="Z13" i="111"/>
  <c r="Y13" i="111"/>
  <c r="X13" i="111"/>
  <c r="W13" i="111"/>
  <c r="V13" i="111"/>
  <c r="U13" i="111"/>
  <c r="T13" i="111"/>
  <c r="S13" i="111"/>
  <c r="R13" i="111"/>
  <c r="Q13" i="111"/>
  <c r="P13" i="111"/>
  <c r="O13" i="111"/>
  <c r="N13" i="111"/>
  <c r="M13" i="111"/>
  <c r="L13" i="111"/>
  <c r="K13" i="111"/>
  <c r="J13" i="111"/>
  <c r="I13" i="111"/>
  <c r="H13" i="111"/>
  <c r="G13" i="111"/>
  <c r="F13" i="111"/>
  <c r="AJ13" i="111" s="1"/>
  <c r="AG12" i="111"/>
  <c r="AF12" i="111"/>
  <c r="AE12" i="111"/>
  <c r="AD12" i="111"/>
  <c r="AC12" i="111"/>
  <c r="AB12" i="111"/>
  <c r="AA12" i="111"/>
  <c r="Z12" i="111"/>
  <c r="Y12" i="111"/>
  <c r="X12" i="111"/>
  <c r="W12" i="111"/>
  <c r="V12" i="111"/>
  <c r="U12" i="111"/>
  <c r="T12" i="111"/>
  <c r="S12" i="111"/>
  <c r="R12" i="111"/>
  <c r="Q12" i="111"/>
  <c r="P12" i="111"/>
  <c r="O12" i="111"/>
  <c r="N12" i="111"/>
  <c r="M12" i="111"/>
  <c r="L12" i="111"/>
  <c r="K12" i="111"/>
  <c r="J12" i="111"/>
  <c r="I12" i="111"/>
  <c r="H12" i="111"/>
  <c r="G12" i="111"/>
  <c r="F12" i="111"/>
  <c r="AL39" i="110"/>
  <c r="AM42" i="110" s="1"/>
  <c r="AG39" i="110"/>
  <c r="AJ41" i="110" s="1"/>
  <c r="AA39" i="110"/>
  <c r="AD42" i="110" s="1"/>
  <c r="U39" i="110"/>
  <c r="X41" i="110" s="1"/>
  <c r="O39" i="110"/>
  <c r="R41" i="110" s="1"/>
  <c r="I39" i="110"/>
  <c r="L42" i="110" s="1"/>
  <c r="E39" i="110"/>
  <c r="F42" i="110" s="1"/>
  <c r="C39" i="110"/>
  <c r="D41" i="110" s="1"/>
  <c r="AJ34" i="110"/>
  <c r="AI34" i="110"/>
  <c r="AH34" i="110"/>
  <c r="AG34" i="110"/>
  <c r="AF34" i="110"/>
  <c r="AE34" i="110"/>
  <c r="AD34" i="110"/>
  <c r="AC34" i="110"/>
  <c r="AB34" i="110"/>
  <c r="AA34" i="110"/>
  <c r="Z34" i="110"/>
  <c r="Y34" i="110"/>
  <c r="X34" i="110"/>
  <c r="W34" i="110"/>
  <c r="V34" i="110"/>
  <c r="U34" i="110"/>
  <c r="T34" i="110"/>
  <c r="S34" i="110"/>
  <c r="R34" i="110"/>
  <c r="Q34" i="110"/>
  <c r="P34" i="110"/>
  <c r="O34" i="110"/>
  <c r="N34" i="110"/>
  <c r="M34" i="110"/>
  <c r="L34" i="110"/>
  <c r="K34" i="110"/>
  <c r="J34" i="110"/>
  <c r="I34" i="110"/>
  <c r="H34" i="110"/>
  <c r="G34" i="110"/>
  <c r="F34" i="110"/>
  <c r="AK33" i="110"/>
  <c r="AK32" i="110"/>
  <c r="AK31" i="110"/>
  <c r="AK30" i="110"/>
  <c r="AK29" i="110"/>
  <c r="AK28" i="110"/>
  <c r="AK27" i="110"/>
  <c r="AK26" i="110"/>
  <c r="AK25" i="110"/>
  <c r="AK24" i="110"/>
  <c r="AK23" i="110"/>
  <c r="AK22" i="110"/>
  <c r="AK21" i="110"/>
  <c r="AK20" i="110"/>
  <c r="AK19" i="110"/>
  <c r="AK18" i="110"/>
  <c r="AK17" i="110"/>
  <c r="AK16" i="110"/>
  <c r="AK15" i="110"/>
  <c r="AK14" i="110"/>
  <c r="AG13" i="110"/>
  <c r="AF13" i="110"/>
  <c r="AE13" i="110"/>
  <c r="AD13" i="110"/>
  <c r="AC13" i="110"/>
  <c r="AB13" i="110"/>
  <c r="AA13" i="110"/>
  <c r="Z13" i="110"/>
  <c r="Y13" i="110"/>
  <c r="X13" i="110"/>
  <c r="W13" i="110"/>
  <c r="V13" i="110"/>
  <c r="U13" i="110"/>
  <c r="T13" i="110"/>
  <c r="S13" i="110"/>
  <c r="R13" i="110"/>
  <c r="Q13" i="110"/>
  <c r="P13" i="110"/>
  <c r="O13" i="110"/>
  <c r="N13" i="110"/>
  <c r="M13" i="110"/>
  <c r="L13" i="110"/>
  <c r="K13" i="110"/>
  <c r="J13" i="110"/>
  <c r="I13" i="110"/>
  <c r="H13" i="110"/>
  <c r="G13" i="110"/>
  <c r="F13" i="110"/>
  <c r="AH13" i="110" s="1"/>
  <c r="AG12" i="110"/>
  <c r="AF12" i="110"/>
  <c r="AE12" i="110"/>
  <c r="AD12" i="110"/>
  <c r="AC12" i="110"/>
  <c r="AB12" i="110"/>
  <c r="AA12" i="110"/>
  <c r="Z12" i="110"/>
  <c r="Y12" i="110"/>
  <c r="X12" i="110"/>
  <c r="W12" i="110"/>
  <c r="V12" i="110"/>
  <c r="U12" i="110"/>
  <c r="T12" i="110"/>
  <c r="S12" i="110"/>
  <c r="R12" i="110"/>
  <c r="Q12" i="110"/>
  <c r="P12" i="110"/>
  <c r="O12" i="110"/>
  <c r="N12" i="110"/>
  <c r="M12" i="110"/>
  <c r="L12" i="110"/>
  <c r="K12" i="110"/>
  <c r="J12" i="110"/>
  <c r="I12" i="110"/>
  <c r="H12" i="110"/>
  <c r="G12" i="110"/>
  <c r="F12" i="110"/>
  <c r="AH12" i="110" s="1"/>
  <c r="AL41" i="109"/>
  <c r="AM43" i="109" s="1"/>
  <c r="AG41" i="109"/>
  <c r="AJ43" i="109" s="1"/>
  <c r="AA41" i="109"/>
  <c r="AD44" i="109" s="1"/>
  <c r="U41" i="109"/>
  <c r="X44" i="109" s="1"/>
  <c r="O41" i="109"/>
  <c r="R43" i="109" s="1"/>
  <c r="I41" i="109"/>
  <c r="L44" i="109" s="1"/>
  <c r="E41" i="109"/>
  <c r="F43" i="109" s="1"/>
  <c r="C41" i="109"/>
  <c r="D44" i="109" s="1"/>
  <c r="AJ34" i="109"/>
  <c r="AI34" i="109"/>
  <c r="AH34" i="109"/>
  <c r="AG34" i="109"/>
  <c r="AF34" i="109"/>
  <c r="AE34" i="109"/>
  <c r="AD34" i="109"/>
  <c r="AC34" i="109"/>
  <c r="AB34" i="109"/>
  <c r="AA34" i="109"/>
  <c r="Z34" i="109"/>
  <c r="Y34" i="109"/>
  <c r="X34" i="109"/>
  <c r="W34" i="109"/>
  <c r="V34" i="109"/>
  <c r="U34" i="109"/>
  <c r="T34" i="109"/>
  <c r="S34" i="109"/>
  <c r="R34" i="109"/>
  <c r="Q34" i="109"/>
  <c r="P34" i="109"/>
  <c r="O34" i="109"/>
  <c r="N34" i="109"/>
  <c r="M34" i="109"/>
  <c r="L34" i="109"/>
  <c r="K34" i="109"/>
  <c r="J34" i="109"/>
  <c r="I34" i="109"/>
  <c r="H34" i="109"/>
  <c r="G34" i="109"/>
  <c r="F34" i="109"/>
  <c r="AK33" i="109"/>
  <c r="AK32" i="109"/>
  <c r="AK31" i="109"/>
  <c r="AK30" i="109"/>
  <c r="AK29" i="109"/>
  <c r="AK28" i="109"/>
  <c r="AK27" i="109"/>
  <c r="AK26" i="109"/>
  <c r="AK25" i="109"/>
  <c r="AK24" i="109"/>
  <c r="AK23" i="109"/>
  <c r="AK22" i="109"/>
  <c r="AK21" i="109"/>
  <c r="AK20" i="109"/>
  <c r="AK19" i="109"/>
  <c r="AK18" i="109"/>
  <c r="AK17" i="109"/>
  <c r="AK16" i="109"/>
  <c r="AK15" i="109"/>
  <c r="AK14" i="109"/>
  <c r="AG13" i="109"/>
  <c r="AF13" i="109"/>
  <c r="AE13" i="109"/>
  <c r="AD13" i="109"/>
  <c r="AC13" i="109"/>
  <c r="AB13" i="109"/>
  <c r="AA13" i="109"/>
  <c r="Z13" i="109"/>
  <c r="Y13" i="109"/>
  <c r="X13" i="109"/>
  <c r="W13" i="109"/>
  <c r="V13" i="109"/>
  <c r="U13" i="109"/>
  <c r="T13" i="109"/>
  <c r="S13" i="109"/>
  <c r="R13" i="109"/>
  <c r="Q13" i="109"/>
  <c r="P13" i="109"/>
  <c r="O13" i="109"/>
  <c r="N13" i="109"/>
  <c r="M13" i="109"/>
  <c r="L13" i="109"/>
  <c r="K13" i="109"/>
  <c r="J13" i="109"/>
  <c r="I13" i="109"/>
  <c r="H13" i="109"/>
  <c r="G13" i="109"/>
  <c r="F13" i="109"/>
  <c r="AH13" i="109" s="1"/>
  <c r="AG12" i="109"/>
  <c r="AF12" i="109"/>
  <c r="AE12" i="109"/>
  <c r="AD12" i="109"/>
  <c r="AC12" i="109"/>
  <c r="AB12" i="109"/>
  <c r="AA12" i="109"/>
  <c r="Z12" i="109"/>
  <c r="Y12" i="109"/>
  <c r="X12" i="109"/>
  <c r="W12" i="109"/>
  <c r="V12" i="109"/>
  <c r="U12" i="109"/>
  <c r="T12" i="109"/>
  <c r="S12" i="109"/>
  <c r="R12" i="109"/>
  <c r="Q12" i="109"/>
  <c r="P12" i="109"/>
  <c r="O12" i="109"/>
  <c r="N12" i="109"/>
  <c r="M12" i="109"/>
  <c r="L12" i="109"/>
  <c r="K12" i="109"/>
  <c r="J12" i="109"/>
  <c r="I12" i="109"/>
  <c r="H12" i="109"/>
  <c r="G12" i="109"/>
  <c r="F12" i="109"/>
  <c r="AH12" i="115"/>
  <c r="AJ12" i="115"/>
  <c r="AL30" i="114"/>
  <c r="AH11" i="114"/>
  <c r="AL15" i="114"/>
  <c r="R40" i="108"/>
  <c r="R39" i="108"/>
  <c r="AL42" i="108"/>
  <c r="AL44" i="108" s="1"/>
  <c r="AG42" i="108"/>
  <c r="AG44" i="108" s="1"/>
  <c r="AA42" i="108"/>
  <c r="AD45" i="108" s="1"/>
  <c r="U42" i="108"/>
  <c r="U44" i="108" s="1"/>
  <c r="O42" i="108"/>
  <c r="R45" i="108" s="1"/>
  <c r="I42" i="108"/>
  <c r="L45" i="108" s="1"/>
  <c r="E42" i="108"/>
  <c r="E44" i="108" s="1"/>
  <c r="C42" i="108"/>
  <c r="C44" i="108" s="1"/>
  <c r="AJ33" i="108"/>
  <c r="AI33" i="108"/>
  <c r="AH33" i="108"/>
  <c r="AG33" i="108"/>
  <c r="AF33" i="108"/>
  <c r="AE33" i="108"/>
  <c r="AD33" i="108"/>
  <c r="AC33" i="108"/>
  <c r="AB33" i="108"/>
  <c r="AA33" i="108"/>
  <c r="Z33" i="108"/>
  <c r="Y33" i="108"/>
  <c r="X33" i="108"/>
  <c r="W33" i="108"/>
  <c r="V33" i="108"/>
  <c r="U33" i="108"/>
  <c r="T33" i="108"/>
  <c r="S33" i="108"/>
  <c r="R33" i="108"/>
  <c r="Q33" i="108"/>
  <c r="P33" i="108"/>
  <c r="O33" i="108"/>
  <c r="N33" i="108"/>
  <c r="M33" i="108"/>
  <c r="L33" i="108"/>
  <c r="K33" i="108"/>
  <c r="J33" i="108"/>
  <c r="I33" i="108"/>
  <c r="H33" i="108"/>
  <c r="G33" i="108"/>
  <c r="F33" i="108"/>
  <c r="AK32" i="108"/>
  <c r="AK31" i="108"/>
  <c r="AK30" i="108"/>
  <c r="AK29" i="108"/>
  <c r="AK28" i="108"/>
  <c r="AK27" i="108"/>
  <c r="AK26" i="108"/>
  <c r="AK25" i="108"/>
  <c r="AK24" i="108"/>
  <c r="AK23" i="108"/>
  <c r="AL23" i="108" s="1"/>
  <c r="AK22" i="108"/>
  <c r="AK21" i="108"/>
  <c r="AK20" i="108"/>
  <c r="AK19" i="108"/>
  <c r="AL19" i="108" s="1"/>
  <c r="AK18" i="108"/>
  <c r="AK17" i="108"/>
  <c r="AK16" i="108"/>
  <c r="AK15" i="108"/>
  <c r="AK14" i="108"/>
  <c r="AK13" i="108"/>
  <c r="AG12" i="108"/>
  <c r="AF12" i="108"/>
  <c r="AE12" i="108"/>
  <c r="AD12" i="108"/>
  <c r="AC12" i="108"/>
  <c r="AB12" i="108"/>
  <c r="AA12" i="108"/>
  <c r="Z12" i="108"/>
  <c r="Y12" i="108"/>
  <c r="X12" i="108"/>
  <c r="W12" i="108"/>
  <c r="V12" i="108"/>
  <c r="U12" i="108"/>
  <c r="T12" i="108"/>
  <c r="S12" i="108"/>
  <c r="R12" i="108"/>
  <c r="Q12" i="108"/>
  <c r="P12" i="108"/>
  <c r="O12" i="108"/>
  <c r="N12" i="108"/>
  <c r="M12" i="108"/>
  <c r="L12" i="108"/>
  <c r="K12" i="108"/>
  <c r="J12" i="108"/>
  <c r="I12" i="108"/>
  <c r="H12" i="108"/>
  <c r="G12" i="108"/>
  <c r="F12" i="108"/>
  <c r="AJ12" i="108" s="1"/>
  <c r="AG11" i="108"/>
  <c r="AF11" i="108"/>
  <c r="AE11" i="108"/>
  <c r="AD11" i="108"/>
  <c r="AC11" i="108"/>
  <c r="AB11" i="108"/>
  <c r="AA11" i="108"/>
  <c r="Z11" i="108"/>
  <c r="Y11" i="108"/>
  <c r="X11" i="108"/>
  <c r="W11" i="108"/>
  <c r="V11" i="108"/>
  <c r="U11" i="108"/>
  <c r="T11" i="108"/>
  <c r="S11" i="108"/>
  <c r="R11" i="108"/>
  <c r="Q11" i="108"/>
  <c r="P11" i="108"/>
  <c r="O11" i="108"/>
  <c r="N11" i="108"/>
  <c r="M11" i="108"/>
  <c r="L11" i="108"/>
  <c r="K11" i="108"/>
  <c r="J11" i="108"/>
  <c r="I11" i="108"/>
  <c r="H11" i="108"/>
  <c r="G11" i="108"/>
  <c r="F11" i="108"/>
  <c r="AI11" i="108" s="1"/>
  <c r="AG45" i="107"/>
  <c r="AD45" i="107"/>
  <c r="AA45" i="107"/>
  <c r="X45" i="107"/>
  <c r="U45" i="107"/>
  <c r="R45" i="107"/>
  <c r="O45" i="107"/>
  <c r="L45" i="107"/>
  <c r="AL61" i="107"/>
  <c r="AL64" i="107" s="1"/>
  <c r="AG61" i="107"/>
  <c r="AJ63" i="107" s="1"/>
  <c r="AA61" i="107"/>
  <c r="AA63" i="107" s="1"/>
  <c r="O61" i="107"/>
  <c r="O64" i="107" s="1"/>
  <c r="I61" i="107"/>
  <c r="I63" i="107" s="1"/>
  <c r="E61" i="107"/>
  <c r="F64" i="107" s="1"/>
  <c r="C61" i="107"/>
  <c r="C64" i="107" s="1"/>
  <c r="AJ53" i="107"/>
  <c r="AJ50" i="107"/>
  <c r="AJ49" i="107"/>
  <c r="AJ47" i="107"/>
  <c r="AJ46" i="107"/>
  <c r="I45" i="107"/>
  <c r="F45" i="107"/>
  <c r="D45" i="107"/>
  <c r="AJ33" i="107"/>
  <c r="AI33" i="107"/>
  <c r="AH33" i="107"/>
  <c r="AG33" i="107"/>
  <c r="AF33" i="107"/>
  <c r="AE33" i="107"/>
  <c r="AD33" i="107"/>
  <c r="AC33" i="107"/>
  <c r="AB33" i="107"/>
  <c r="AA33" i="107"/>
  <c r="Z33" i="107"/>
  <c r="Y33" i="107"/>
  <c r="X33" i="107"/>
  <c r="W33" i="107"/>
  <c r="V33" i="107"/>
  <c r="U33" i="107"/>
  <c r="T33" i="107"/>
  <c r="S33" i="107"/>
  <c r="R33" i="107"/>
  <c r="Q33" i="107"/>
  <c r="P33" i="107"/>
  <c r="O33" i="107"/>
  <c r="N33" i="107"/>
  <c r="M33" i="107"/>
  <c r="L33" i="107"/>
  <c r="K33" i="107"/>
  <c r="J33" i="107"/>
  <c r="I33" i="107"/>
  <c r="H33" i="107"/>
  <c r="G33" i="107"/>
  <c r="F33" i="107"/>
  <c r="AK32" i="107"/>
  <c r="AK31" i="107"/>
  <c r="AK30" i="107"/>
  <c r="AK29" i="107"/>
  <c r="AK28" i="107"/>
  <c r="AK27" i="107"/>
  <c r="AK26" i="107"/>
  <c r="AK25" i="107"/>
  <c r="AK24" i="107"/>
  <c r="AK23" i="107"/>
  <c r="AK22" i="107"/>
  <c r="AK21" i="107"/>
  <c r="AK20" i="107"/>
  <c r="AK19" i="107"/>
  <c r="AK18" i="107"/>
  <c r="AK17" i="107"/>
  <c r="AK16" i="107"/>
  <c r="AK15" i="107"/>
  <c r="AK14" i="107"/>
  <c r="AK13" i="107"/>
  <c r="AG12" i="107"/>
  <c r="AF12" i="107"/>
  <c r="AE12" i="107"/>
  <c r="AD12" i="107"/>
  <c r="AC12" i="107"/>
  <c r="AB12" i="107"/>
  <c r="AA12" i="107"/>
  <c r="Z12" i="107"/>
  <c r="Y12" i="107"/>
  <c r="X12" i="107"/>
  <c r="W12" i="107"/>
  <c r="V12" i="107"/>
  <c r="U12" i="107"/>
  <c r="T12" i="107"/>
  <c r="S12" i="107"/>
  <c r="R12" i="107"/>
  <c r="Q12" i="107"/>
  <c r="P12" i="107"/>
  <c r="O12" i="107"/>
  <c r="N12" i="107"/>
  <c r="M12" i="107"/>
  <c r="L12" i="107"/>
  <c r="K12" i="107"/>
  <c r="J12" i="107"/>
  <c r="I12" i="107"/>
  <c r="H12" i="107"/>
  <c r="G12" i="107"/>
  <c r="F12" i="107"/>
  <c r="AH12" i="107" s="1"/>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J11" i="107" s="1"/>
  <c r="AL20" i="108"/>
  <c r="AL29" i="108"/>
  <c r="AJ48" i="107"/>
  <c r="E45" i="107"/>
  <c r="AL39" i="106"/>
  <c r="AM41" i="106" s="1"/>
  <c r="AG39" i="106"/>
  <c r="AJ41" i="106" s="1"/>
  <c r="AA39" i="106"/>
  <c r="AD42" i="106" s="1"/>
  <c r="U39" i="106"/>
  <c r="X41" i="106" s="1"/>
  <c r="O39" i="106"/>
  <c r="R42" i="106" s="1"/>
  <c r="I39" i="106"/>
  <c r="L42" i="106" s="1"/>
  <c r="E39" i="106"/>
  <c r="F41" i="106" s="1"/>
  <c r="C39" i="106"/>
  <c r="C42" i="106" s="1"/>
  <c r="AJ33" i="106"/>
  <c r="AI33" i="106"/>
  <c r="AH33" i="106"/>
  <c r="AG33" i="106"/>
  <c r="AF33" i="106"/>
  <c r="AE33" i="106"/>
  <c r="AD33" i="106"/>
  <c r="AC33" i="106"/>
  <c r="AB33" i="106"/>
  <c r="AA33" i="106"/>
  <c r="Z33" i="106"/>
  <c r="Y33" i="106"/>
  <c r="X33" i="106"/>
  <c r="W33" i="106"/>
  <c r="V33" i="106"/>
  <c r="U33" i="106"/>
  <c r="T33" i="106"/>
  <c r="S33" i="106"/>
  <c r="R33" i="106"/>
  <c r="Q33" i="106"/>
  <c r="P33" i="106"/>
  <c r="O33" i="106"/>
  <c r="N33" i="106"/>
  <c r="M33" i="106"/>
  <c r="L33" i="106"/>
  <c r="K33" i="106"/>
  <c r="J33" i="106"/>
  <c r="I33" i="106"/>
  <c r="H33" i="106"/>
  <c r="G33" i="106"/>
  <c r="F33" i="106"/>
  <c r="AK32" i="106"/>
  <c r="AK31" i="106"/>
  <c r="AK30" i="106"/>
  <c r="AK29" i="106"/>
  <c r="AK28" i="106"/>
  <c r="AK27" i="106"/>
  <c r="AK26" i="106"/>
  <c r="AK25" i="106"/>
  <c r="AK24" i="106"/>
  <c r="AK23" i="106"/>
  <c r="AK22" i="106"/>
  <c r="AK21" i="106"/>
  <c r="AK20" i="106"/>
  <c r="AK19" i="106"/>
  <c r="AK18" i="106"/>
  <c r="AK17" i="106"/>
  <c r="AK16" i="106"/>
  <c r="AK15" i="106"/>
  <c r="AK14" i="106"/>
  <c r="AK13" i="106"/>
  <c r="AG12" i="106"/>
  <c r="AF12" i="106"/>
  <c r="AE12" i="106"/>
  <c r="AD12" i="106"/>
  <c r="AC12" i="106"/>
  <c r="AB12" i="106"/>
  <c r="AA12" i="106"/>
  <c r="Z12" i="106"/>
  <c r="Y12" i="106"/>
  <c r="X12" i="106"/>
  <c r="W12" i="106"/>
  <c r="V12" i="106"/>
  <c r="U12" i="106"/>
  <c r="T12" i="106"/>
  <c r="S12" i="106"/>
  <c r="R12" i="106"/>
  <c r="Q12" i="106"/>
  <c r="P12" i="106"/>
  <c r="O12" i="106"/>
  <c r="N12" i="106"/>
  <c r="M12" i="106"/>
  <c r="L12" i="106"/>
  <c r="K12" i="106"/>
  <c r="J12" i="106"/>
  <c r="I12" i="106"/>
  <c r="H12" i="106"/>
  <c r="G12" i="106"/>
  <c r="F12" i="106"/>
  <c r="AJ12" i="106" s="1"/>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L30" i="106" s="1"/>
  <c r="AL54" i="102"/>
  <c r="AM57" i="102" s="1"/>
  <c r="AG54" i="102"/>
  <c r="AJ57" i="102" s="1"/>
  <c r="AA54" i="102"/>
  <c r="AA56" i="102" s="1"/>
  <c r="U54" i="102"/>
  <c r="U56" i="102" s="1"/>
  <c r="O54" i="102"/>
  <c r="O56" i="102" s="1"/>
  <c r="I54" i="102"/>
  <c r="L56" i="102" s="1"/>
  <c r="E54" i="102"/>
  <c r="E56" i="102" s="1"/>
  <c r="C54" i="102"/>
  <c r="D56" i="102" s="1"/>
  <c r="AJ46" i="102"/>
  <c r="AJ45" i="102"/>
  <c r="AJ44" i="102"/>
  <c r="AJ43" i="102"/>
  <c r="AJ42" i="102"/>
  <c r="AG39" i="102"/>
  <c r="AD39" i="102"/>
  <c r="AA39" i="102"/>
  <c r="X39" i="102"/>
  <c r="U39" i="102"/>
  <c r="R39" i="102"/>
  <c r="O39" i="102"/>
  <c r="L39" i="102"/>
  <c r="I39" i="102"/>
  <c r="F39" i="102"/>
  <c r="E39" i="102"/>
  <c r="D39" i="102"/>
  <c r="AJ33" i="102"/>
  <c r="AI33" i="102"/>
  <c r="AH33" i="102"/>
  <c r="AG33" i="102"/>
  <c r="AF33" i="102"/>
  <c r="AE33" i="102"/>
  <c r="AD33" i="102"/>
  <c r="AC33" i="102"/>
  <c r="AB33" i="102"/>
  <c r="AA33" i="102"/>
  <c r="Z33" i="102"/>
  <c r="Y33" i="102"/>
  <c r="X33" i="102"/>
  <c r="W33" i="102"/>
  <c r="V33" i="102"/>
  <c r="U33" i="102"/>
  <c r="T33" i="102"/>
  <c r="S33" i="102"/>
  <c r="R33" i="102"/>
  <c r="Q33" i="102"/>
  <c r="P33" i="102"/>
  <c r="O33" i="102"/>
  <c r="N33" i="102"/>
  <c r="M33" i="102"/>
  <c r="L33" i="102"/>
  <c r="K33" i="102"/>
  <c r="J33" i="102"/>
  <c r="I33" i="102"/>
  <c r="H33" i="102"/>
  <c r="G33" i="102"/>
  <c r="F33" i="102"/>
  <c r="AK32" i="102"/>
  <c r="AK31" i="102"/>
  <c r="AK30" i="102"/>
  <c r="AK29" i="102"/>
  <c r="AK28" i="102"/>
  <c r="AK27" i="102"/>
  <c r="AK26" i="102"/>
  <c r="AK25" i="102"/>
  <c r="AK24" i="102"/>
  <c r="AK23" i="102"/>
  <c r="AK22" i="102"/>
  <c r="AK21" i="102"/>
  <c r="AK20" i="102"/>
  <c r="AK19" i="102"/>
  <c r="AK18" i="102"/>
  <c r="AK17" i="102"/>
  <c r="AK16" i="102"/>
  <c r="AK15" i="102"/>
  <c r="AK14" i="102"/>
  <c r="AK13" i="102"/>
  <c r="AG12" i="102"/>
  <c r="AF12" i="102"/>
  <c r="AE12" i="102"/>
  <c r="AD12" i="102"/>
  <c r="AC12" i="102"/>
  <c r="AB12" i="102"/>
  <c r="AA12" i="102"/>
  <c r="Z12" i="102"/>
  <c r="Y12" i="102"/>
  <c r="X12" i="102"/>
  <c r="W12" i="102"/>
  <c r="V12" i="102"/>
  <c r="U12" i="102"/>
  <c r="T12" i="102"/>
  <c r="S12" i="102"/>
  <c r="R12" i="102"/>
  <c r="Q12" i="102"/>
  <c r="P12" i="102"/>
  <c r="O12" i="102"/>
  <c r="N12" i="102"/>
  <c r="M12" i="102"/>
  <c r="L12" i="102"/>
  <c r="K12" i="102"/>
  <c r="J12" i="102"/>
  <c r="I12" i="102"/>
  <c r="H12" i="102"/>
  <c r="G12" i="102"/>
  <c r="F12" i="102"/>
  <c r="AJ12" i="102" s="1"/>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I11" i="102" s="1"/>
  <c r="AL57" i="101"/>
  <c r="AM60" i="101" s="1"/>
  <c r="AG57" i="101"/>
  <c r="AG59" i="101" s="1"/>
  <c r="AA57" i="101"/>
  <c r="AA59" i="101" s="1"/>
  <c r="U57" i="101"/>
  <c r="X60" i="101" s="1"/>
  <c r="O57" i="101"/>
  <c r="R59" i="101" s="1"/>
  <c r="I57" i="101"/>
  <c r="L60" i="101" s="1"/>
  <c r="E57" i="101"/>
  <c r="F60" i="101" s="1"/>
  <c r="C57" i="101"/>
  <c r="D59" i="101" s="1"/>
  <c r="AJ49" i="101"/>
  <c r="AJ47" i="101"/>
  <c r="AJ43" i="101"/>
  <c r="AJ33" i="101"/>
  <c r="AI33" i="101"/>
  <c r="AH33" i="101"/>
  <c r="AG33" i="101"/>
  <c r="AF33" i="101"/>
  <c r="AE33" i="101"/>
  <c r="AD33" i="101"/>
  <c r="AC33" i="101"/>
  <c r="AB33" i="101"/>
  <c r="AA33" i="101"/>
  <c r="Z33" i="101"/>
  <c r="Y33" i="101"/>
  <c r="X33" i="101"/>
  <c r="W33" i="101"/>
  <c r="V33" i="101"/>
  <c r="U33" i="101"/>
  <c r="T33" i="101"/>
  <c r="S33" i="101"/>
  <c r="R33" i="101"/>
  <c r="Q33" i="101"/>
  <c r="P33" i="101"/>
  <c r="O33" i="101"/>
  <c r="N33" i="101"/>
  <c r="M33" i="101"/>
  <c r="L33" i="101"/>
  <c r="K33" i="101"/>
  <c r="J33" i="101"/>
  <c r="I33" i="101"/>
  <c r="H33" i="101"/>
  <c r="G33" i="101"/>
  <c r="F33" i="101"/>
  <c r="AK32" i="101"/>
  <c r="AL32" i="101" s="1"/>
  <c r="AK31" i="101"/>
  <c r="AK30" i="101"/>
  <c r="AK29" i="101"/>
  <c r="AK28" i="101"/>
  <c r="AK27" i="101"/>
  <c r="AK26" i="101"/>
  <c r="AK25" i="101"/>
  <c r="AK24" i="101"/>
  <c r="AK23" i="101"/>
  <c r="AK22" i="101"/>
  <c r="AK21" i="101"/>
  <c r="AK20" i="101"/>
  <c r="AK19" i="101"/>
  <c r="AL19" i="101" s="1"/>
  <c r="AK18" i="101"/>
  <c r="AK17" i="101"/>
  <c r="AK16" i="101"/>
  <c r="AL16" i="101" s="1"/>
  <c r="AK15" i="101"/>
  <c r="AK14" i="101"/>
  <c r="AK13" i="101"/>
  <c r="AG12" i="101"/>
  <c r="AF12" i="101"/>
  <c r="AE12" i="101"/>
  <c r="AD12" i="101"/>
  <c r="AC12" i="101"/>
  <c r="AB12" i="101"/>
  <c r="AA12" i="101"/>
  <c r="Z12" i="101"/>
  <c r="Y12" i="101"/>
  <c r="X12" i="101"/>
  <c r="W12" i="101"/>
  <c r="V12" i="101"/>
  <c r="U12" i="101"/>
  <c r="T12" i="101"/>
  <c r="S12" i="101"/>
  <c r="R12" i="101"/>
  <c r="Q12" i="101"/>
  <c r="P12" i="101"/>
  <c r="O12" i="101"/>
  <c r="N12" i="101"/>
  <c r="M12" i="101"/>
  <c r="L12" i="101"/>
  <c r="K12" i="101"/>
  <c r="J12" i="101"/>
  <c r="I12" i="101"/>
  <c r="H12" i="101"/>
  <c r="G12" i="101"/>
  <c r="F12" i="101"/>
  <c r="AJ12" i="101" s="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J11" i="101" s="1"/>
  <c r="AL48" i="100"/>
  <c r="AL51" i="100" s="1"/>
  <c r="AG48" i="100"/>
  <c r="AG50" i="100" s="1"/>
  <c r="AA48" i="100"/>
  <c r="AD50" i="100" s="1"/>
  <c r="U48" i="100"/>
  <c r="X51" i="100" s="1"/>
  <c r="O48" i="100"/>
  <c r="O50" i="100" s="1"/>
  <c r="I48" i="100"/>
  <c r="L51" i="100" s="1"/>
  <c r="E48" i="100"/>
  <c r="E51" i="100" s="1"/>
  <c r="C48" i="100"/>
  <c r="D51" i="100" s="1"/>
  <c r="AJ41" i="100"/>
  <c r="AJ40" i="100"/>
  <c r="AJ33" i="100"/>
  <c r="AI33" i="100"/>
  <c r="AH33" i="100"/>
  <c r="AG33" i="100"/>
  <c r="AF33" i="100"/>
  <c r="AE33" i="100"/>
  <c r="AD33" i="100"/>
  <c r="AC33" i="100"/>
  <c r="AB33" i="100"/>
  <c r="AA33" i="100"/>
  <c r="Z33" i="100"/>
  <c r="Y33" i="100"/>
  <c r="X33" i="100"/>
  <c r="W33" i="100"/>
  <c r="V33" i="100"/>
  <c r="U33" i="100"/>
  <c r="T33" i="100"/>
  <c r="S33" i="100"/>
  <c r="R33" i="100"/>
  <c r="Q33" i="100"/>
  <c r="P33" i="100"/>
  <c r="O33" i="100"/>
  <c r="N33" i="100"/>
  <c r="M33" i="100"/>
  <c r="L33" i="100"/>
  <c r="K33" i="100"/>
  <c r="J33" i="100"/>
  <c r="I33" i="100"/>
  <c r="H33" i="100"/>
  <c r="G33" i="100"/>
  <c r="F33" i="100"/>
  <c r="AK32" i="100"/>
  <c r="AK31" i="100"/>
  <c r="AK30" i="100"/>
  <c r="AK29" i="100"/>
  <c r="AK28" i="100"/>
  <c r="AK27" i="100"/>
  <c r="AK26" i="100"/>
  <c r="AK25" i="100"/>
  <c r="AK24" i="100"/>
  <c r="AK23" i="100"/>
  <c r="AK22" i="100"/>
  <c r="AK21" i="100"/>
  <c r="AK20" i="100"/>
  <c r="AK19" i="100"/>
  <c r="AL19" i="100" s="1"/>
  <c r="AK18" i="100"/>
  <c r="AK17" i="100"/>
  <c r="AK16" i="100"/>
  <c r="AK15" i="100"/>
  <c r="AK14" i="100"/>
  <c r="AK13" i="100"/>
  <c r="AG12" i="100"/>
  <c r="AF12" i="100"/>
  <c r="AE12" i="100"/>
  <c r="AD12" i="100"/>
  <c r="AC12" i="100"/>
  <c r="AB12" i="100"/>
  <c r="AA12" i="100"/>
  <c r="Z12" i="100"/>
  <c r="Y12" i="100"/>
  <c r="X12" i="100"/>
  <c r="W12" i="100"/>
  <c r="V12" i="100"/>
  <c r="U12" i="100"/>
  <c r="T12" i="100"/>
  <c r="S12" i="100"/>
  <c r="R12" i="100"/>
  <c r="Q12" i="100"/>
  <c r="P12" i="100"/>
  <c r="O12" i="100"/>
  <c r="N12" i="100"/>
  <c r="M12" i="100"/>
  <c r="L12" i="100"/>
  <c r="K12" i="100"/>
  <c r="J12" i="100"/>
  <c r="I12" i="100"/>
  <c r="H12" i="100"/>
  <c r="G12" i="100"/>
  <c r="F12" i="100"/>
  <c r="AJ12" i="100" s="1"/>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I11" i="100" s="1"/>
  <c r="AH11" i="100"/>
  <c r="AL48" i="99"/>
  <c r="AM51" i="99" s="1"/>
  <c r="AG48" i="99"/>
  <c r="AG50" i="99" s="1"/>
  <c r="AA48" i="99"/>
  <c r="AD51" i="99" s="1"/>
  <c r="U48" i="99"/>
  <c r="U51" i="99" s="1"/>
  <c r="O48" i="99"/>
  <c r="R50" i="99" s="1"/>
  <c r="I48" i="99"/>
  <c r="I50" i="99" s="1"/>
  <c r="E48" i="99"/>
  <c r="F51" i="99" s="1"/>
  <c r="AJ41" i="99"/>
  <c r="AJ40" i="99"/>
  <c r="AL40" i="99" s="1"/>
  <c r="AJ33" i="99"/>
  <c r="AI33" i="99"/>
  <c r="AH33" i="99"/>
  <c r="AG33" i="99"/>
  <c r="AF33" i="99"/>
  <c r="AE33" i="99"/>
  <c r="AD33" i="99"/>
  <c r="AC33" i="99"/>
  <c r="AB33" i="99"/>
  <c r="AA33" i="99"/>
  <c r="Z33" i="99"/>
  <c r="Y33" i="99"/>
  <c r="X33" i="99"/>
  <c r="W33" i="99"/>
  <c r="V33" i="99"/>
  <c r="U33" i="99"/>
  <c r="T33" i="99"/>
  <c r="S33" i="99"/>
  <c r="R33" i="99"/>
  <c r="Q33" i="99"/>
  <c r="P33" i="99"/>
  <c r="O33" i="99"/>
  <c r="N33" i="99"/>
  <c r="M33" i="99"/>
  <c r="L33" i="99"/>
  <c r="K33" i="99"/>
  <c r="J33" i="99"/>
  <c r="I33" i="99"/>
  <c r="H33" i="99"/>
  <c r="G33" i="99"/>
  <c r="F33" i="99"/>
  <c r="AK32" i="99"/>
  <c r="AK31" i="99"/>
  <c r="AK30" i="99"/>
  <c r="AK29" i="99"/>
  <c r="AK28" i="99"/>
  <c r="AK27" i="99"/>
  <c r="AK26" i="99"/>
  <c r="AK25" i="99"/>
  <c r="AK24" i="99"/>
  <c r="AK23" i="99"/>
  <c r="AK22" i="99"/>
  <c r="AK21" i="99"/>
  <c r="AK20" i="99"/>
  <c r="AK19" i="99"/>
  <c r="AK18" i="99"/>
  <c r="AK17" i="99"/>
  <c r="AK16" i="99"/>
  <c r="AK15" i="99"/>
  <c r="AK14" i="99"/>
  <c r="AK13" i="99"/>
  <c r="AG12" i="99"/>
  <c r="AF12" i="99"/>
  <c r="AE12" i="99"/>
  <c r="AD12" i="99"/>
  <c r="AC12" i="99"/>
  <c r="AB12" i="99"/>
  <c r="AA12" i="99"/>
  <c r="Z12" i="99"/>
  <c r="Y12" i="99"/>
  <c r="X12" i="99"/>
  <c r="W12" i="99"/>
  <c r="V12" i="99"/>
  <c r="U12" i="99"/>
  <c r="T12" i="99"/>
  <c r="S12" i="99"/>
  <c r="R12" i="99"/>
  <c r="Q12" i="99"/>
  <c r="P12" i="99"/>
  <c r="O12" i="99"/>
  <c r="N12" i="99"/>
  <c r="M12" i="99"/>
  <c r="L12" i="99"/>
  <c r="K12" i="99"/>
  <c r="J12" i="99"/>
  <c r="I12" i="99"/>
  <c r="H12" i="99"/>
  <c r="G12" i="99"/>
  <c r="F12" i="99"/>
  <c r="AH12" i="99" s="1"/>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I40" i="96"/>
  <c r="L40" i="96"/>
  <c r="O40" i="96"/>
  <c r="X40" i="96"/>
  <c r="AA40" i="96"/>
  <c r="AD40" i="96"/>
  <c r="E40" i="96"/>
  <c r="R40" i="96"/>
  <c r="U40" i="96"/>
  <c r="F40" i="96"/>
  <c r="AL50" i="96"/>
  <c r="AL52" i="96" s="1"/>
  <c r="AG50" i="96"/>
  <c r="AG52" i="96" s="1"/>
  <c r="AA50" i="96"/>
  <c r="AD52" i="96" s="1"/>
  <c r="U50" i="96"/>
  <c r="U53" i="96" s="1"/>
  <c r="O50" i="96"/>
  <c r="R53" i="96" s="1"/>
  <c r="I50" i="96"/>
  <c r="L53" i="96" s="1"/>
  <c r="E50" i="96"/>
  <c r="F53" i="96" s="1"/>
  <c r="C50" i="96"/>
  <c r="D53" i="96" s="1"/>
  <c r="AJ4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AK32" i="96"/>
  <c r="AK31" i="96"/>
  <c r="AK30" i="96"/>
  <c r="AK29" i="96"/>
  <c r="AK28" i="96"/>
  <c r="AK27" i="96"/>
  <c r="AK26" i="96"/>
  <c r="AK25" i="96"/>
  <c r="AK24" i="96"/>
  <c r="AK23" i="96"/>
  <c r="AK22" i="96"/>
  <c r="AK21" i="96"/>
  <c r="AK20" i="96"/>
  <c r="AK19" i="96"/>
  <c r="AK18" i="96"/>
  <c r="AK17" i="96"/>
  <c r="AK16" i="96"/>
  <c r="AK15" i="96"/>
  <c r="AK14" i="96"/>
  <c r="AK13" i="96"/>
  <c r="AG12" i="96"/>
  <c r="AF12" i="96"/>
  <c r="AE12" i="96"/>
  <c r="AD12" i="96"/>
  <c r="AC12" i="96"/>
  <c r="AB12" i="96"/>
  <c r="AA12" i="96"/>
  <c r="Z12" i="96"/>
  <c r="Y12" i="96"/>
  <c r="X12" i="96"/>
  <c r="W12" i="96"/>
  <c r="V12" i="96"/>
  <c r="U12" i="96"/>
  <c r="T12" i="96"/>
  <c r="S12" i="96"/>
  <c r="R12" i="96"/>
  <c r="Q12" i="96"/>
  <c r="P12" i="96"/>
  <c r="O12" i="96"/>
  <c r="N12" i="96"/>
  <c r="M12" i="96"/>
  <c r="L12" i="96"/>
  <c r="K12" i="96"/>
  <c r="J12" i="96"/>
  <c r="I12" i="96"/>
  <c r="H12" i="96"/>
  <c r="G12" i="96"/>
  <c r="F12" i="96"/>
  <c r="AJ12" i="96" s="1"/>
  <c r="AI12" i="96"/>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H11" i="96" s="1"/>
  <c r="AL48" i="95"/>
  <c r="AM50" i="95" s="1"/>
  <c r="AG48" i="95"/>
  <c r="AJ50" i="95" s="1"/>
  <c r="AA48" i="95"/>
  <c r="AD51" i="95" s="1"/>
  <c r="U48" i="95"/>
  <c r="X51" i="95" s="1"/>
  <c r="O48" i="95"/>
  <c r="R51" i="95" s="1"/>
  <c r="I48" i="95"/>
  <c r="L51" i="95" s="1"/>
  <c r="E48" i="95"/>
  <c r="F50" i="95" s="1"/>
  <c r="C48" i="95"/>
  <c r="C51" i="95" s="1"/>
  <c r="AJ41" i="95"/>
  <c r="AJ40" i="95"/>
  <c r="AJ33" i="95"/>
  <c r="AI33" i="95"/>
  <c r="AH33" i="95"/>
  <c r="AG33" i="95"/>
  <c r="AF33" i="95"/>
  <c r="AE33" i="95"/>
  <c r="AD33" i="95"/>
  <c r="AC33" i="95"/>
  <c r="AB33" i="95"/>
  <c r="AA33" i="95"/>
  <c r="Z33" i="95"/>
  <c r="Y33" i="95"/>
  <c r="X33" i="95"/>
  <c r="W33" i="95"/>
  <c r="V33" i="95"/>
  <c r="U33" i="95"/>
  <c r="T33" i="95"/>
  <c r="S33" i="95"/>
  <c r="R33" i="95"/>
  <c r="Q33" i="95"/>
  <c r="P33" i="95"/>
  <c r="O33" i="95"/>
  <c r="N33" i="95"/>
  <c r="M33" i="95"/>
  <c r="L33" i="95"/>
  <c r="K33" i="95"/>
  <c r="J33" i="95"/>
  <c r="I33" i="95"/>
  <c r="H33" i="95"/>
  <c r="G33" i="95"/>
  <c r="F33" i="95"/>
  <c r="AK32" i="95"/>
  <c r="AK31" i="95"/>
  <c r="AL31" i="95" s="1"/>
  <c r="AK30" i="95"/>
  <c r="AK29" i="95"/>
  <c r="AL29" i="95" s="1"/>
  <c r="AK28" i="95"/>
  <c r="AL28" i="95" s="1"/>
  <c r="AK27" i="95"/>
  <c r="AL27" i="95" s="1"/>
  <c r="AK26" i="95"/>
  <c r="AK25" i="95"/>
  <c r="AK24" i="95"/>
  <c r="AK23" i="95"/>
  <c r="AK22" i="95"/>
  <c r="AK21" i="95"/>
  <c r="AK20" i="95"/>
  <c r="AL20" i="95" s="1"/>
  <c r="AK19" i="95"/>
  <c r="AL19" i="95" s="1"/>
  <c r="AK18" i="95"/>
  <c r="AL18" i="95" s="1"/>
  <c r="AK17" i="95"/>
  <c r="AK16" i="95"/>
  <c r="AK15" i="95"/>
  <c r="AL15" i="95" s="1"/>
  <c r="AK14" i="95"/>
  <c r="AK13" i="95"/>
  <c r="AL13" i="95" s="1"/>
  <c r="AG12" i="95"/>
  <c r="AF12" i="95"/>
  <c r="AE12" i="95"/>
  <c r="AD12" i="95"/>
  <c r="AC12" i="95"/>
  <c r="AB12" i="95"/>
  <c r="AA12" i="95"/>
  <c r="Z12" i="95"/>
  <c r="Y12" i="95"/>
  <c r="X12" i="95"/>
  <c r="W12" i="95"/>
  <c r="V12" i="95"/>
  <c r="U12" i="95"/>
  <c r="T12" i="95"/>
  <c r="S12" i="95"/>
  <c r="R12" i="95"/>
  <c r="Q12" i="95"/>
  <c r="P12" i="95"/>
  <c r="O12" i="95"/>
  <c r="N12" i="95"/>
  <c r="M12" i="95"/>
  <c r="L12" i="95"/>
  <c r="K12" i="95"/>
  <c r="J12" i="95"/>
  <c r="I12" i="95"/>
  <c r="H12" i="95"/>
  <c r="G12" i="95"/>
  <c r="F12" i="95"/>
  <c r="AJ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J11" i="95" s="1"/>
  <c r="AJ45" i="94"/>
  <c r="AJ44" i="94"/>
  <c r="AJ43" i="94"/>
  <c r="AJ42" i="94"/>
  <c r="AJ41" i="94"/>
  <c r="AG40" i="94"/>
  <c r="AD40" i="94"/>
  <c r="AA40" i="94"/>
  <c r="X40" i="94"/>
  <c r="U40" i="94"/>
  <c r="R40" i="94"/>
  <c r="O40" i="94"/>
  <c r="L40" i="94"/>
  <c r="I40" i="94"/>
  <c r="F40" i="94"/>
  <c r="E40" i="94"/>
  <c r="D40" i="94"/>
  <c r="AJ40" i="94" s="1"/>
  <c r="AL56" i="94"/>
  <c r="AL60" i="94" s="1"/>
  <c r="AG56" i="94"/>
  <c r="AG60" i="94" s="1"/>
  <c r="AA56" i="94"/>
  <c r="AA60" i="94" s="1"/>
  <c r="U56" i="94"/>
  <c r="O56" i="94"/>
  <c r="O60" i="94" s="1"/>
  <c r="I56" i="94"/>
  <c r="I60" i="94" s="1"/>
  <c r="E56" i="94"/>
  <c r="E60" i="94" s="1"/>
  <c r="C56" i="94"/>
  <c r="C59" i="94" s="1"/>
  <c r="AJ48" i="94"/>
  <c r="AJ33" i="94"/>
  <c r="AI33" i="94"/>
  <c r="AH33" i="94"/>
  <c r="AG33" i="94"/>
  <c r="AF33" i="94"/>
  <c r="AE33" i="94"/>
  <c r="AD33" i="94"/>
  <c r="AC33" i="94"/>
  <c r="AB33" i="94"/>
  <c r="AA33" i="94"/>
  <c r="Z33" i="94"/>
  <c r="Y33" i="94"/>
  <c r="X33" i="94"/>
  <c r="W33" i="94"/>
  <c r="V33" i="94"/>
  <c r="U33" i="94"/>
  <c r="T33" i="94"/>
  <c r="S33" i="94"/>
  <c r="R33" i="94"/>
  <c r="Q33" i="94"/>
  <c r="P33" i="94"/>
  <c r="O33" i="94"/>
  <c r="N33" i="94"/>
  <c r="M33" i="94"/>
  <c r="L33" i="94"/>
  <c r="K33" i="94"/>
  <c r="J33" i="94"/>
  <c r="I33" i="94"/>
  <c r="H33" i="94"/>
  <c r="G33" i="94"/>
  <c r="F33" i="94"/>
  <c r="AK32" i="94"/>
  <c r="AK31" i="94"/>
  <c r="AK30" i="94"/>
  <c r="AK29" i="94"/>
  <c r="AK28" i="94"/>
  <c r="AK27" i="94"/>
  <c r="AK26" i="94"/>
  <c r="AK25" i="94"/>
  <c r="AK24" i="94"/>
  <c r="AK23" i="94"/>
  <c r="AL23" i="94" s="1"/>
  <c r="AK22" i="94"/>
  <c r="AK21" i="94"/>
  <c r="AK20" i="94"/>
  <c r="AK19" i="94"/>
  <c r="AK18" i="94"/>
  <c r="AK17" i="94"/>
  <c r="AL17" i="94" s="1"/>
  <c r="AK16" i="94"/>
  <c r="AK15" i="94"/>
  <c r="AK14" i="94"/>
  <c r="AK13" i="94"/>
  <c r="AG12" i="94"/>
  <c r="AF12" i="94"/>
  <c r="AE12" i="94"/>
  <c r="AD12" i="94"/>
  <c r="AC12" i="94"/>
  <c r="AB12" i="94"/>
  <c r="AA12" i="94"/>
  <c r="Z12" i="94"/>
  <c r="Y12" i="94"/>
  <c r="X12" i="94"/>
  <c r="W12" i="94"/>
  <c r="V12" i="94"/>
  <c r="U12" i="94"/>
  <c r="T12" i="94"/>
  <c r="S12" i="94"/>
  <c r="R12" i="94"/>
  <c r="Q12" i="94"/>
  <c r="P12" i="94"/>
  <c r="O12" i="94"/>
  <c r="N12" i="94"/>
  <c r="M12" i="94"/>
  <c r="L12" i="94"/>
  <c r="K12" i="94"/>
  <c r="J12" i="94"/>
  <c r="I12" i="94"/>
  <c r="H12" i="94"/>
  <c r="G12" i="94"/>
  <c r="F12" i="94"/>
  <c r="AJ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J11" i="94" s="1"/>
  <c r="AJ41" i="93"/>
  <c r="AJ40" i="93"/>
  <c r="AL40" i="93" s="1"/>
  <c r="AL47" i="93"/>
  <c r="AL51" i="93" s="1"/>
  <c r="AG47" i="93"/>
  <c r="AG51" i="93" s="1"/>
  <c r="AA47" i="93"/>
  <c r="AA51" i="93" s="1"/>
  <c r="U47" i="93"/>
  <c r="U51" i="93" s="1"/>
  <c r="O47" i="93"/>
  <c r="O51" i="93" s="1"/>
  <c r="I47" i="93"/>
  <c r="I51" i="93" s="1"/>
  <c r="E47" i="93"/>
  <c r="C47" i="93"/>
  <c r="C51" i="93" s="1"/>
  <c r="AJ33" i="93"/>
  <c r="AI33" i="93"/>
  <c r="AH33" i="93"/>
  <c r="AG33" i="93"/>
  <c r="AF33" i="93"/>
  <c r="AE33" i="93"/>
  <c r="AD33" i="93"/>
  <c r="AC33" i="93"/>
  <c r="AB33" i="93"/>
  <c r="AA33" i="93"/>
  <c r="Z33" i="93"/>
  <c r="Y33" i="93"/>
  <c r="X33" i="93"/>
  <c r="W33" i="93"/>
  <c r="V33" i="93"/>
  <c r="U33" i="93"/>
  <c r="T33" i="93"/>
  <c r="S33" i="93"/>
  <c r="R33" i="93"/>
  <c r="Q33" i="93"/>
  <c r="P33" i="93"/>
  <c r="O33" i="93"/>
  <c r="N33" i="93"/>
  <c r="M33" i="93"/>
  <c r="L33" i="93"/>
  <c r="K33" i="93"/>
  <c r="J33" i="93"/>
  <c r="I33" i="93"/>
  <c r="H33" i="93"/>
  <c r="G33" i="93"/>
  <c r="F33" i="93"/>
  <c r="AK32" i="93"/>
  <c r="AL32" i="93" s="1"/>
  <c r="AK31" i="93"/>
  <c r="AK30" i="93"/>
  <c r="AK29" i="93"/>
  <c r="AK28" i="93"/>
  <c r="AK27" i="93"/>
  <c r="AL27" i="93" s="1"/>
  <c r="AK26" i="93"/>
  <c r="AL26" i="93" s="1"/>
  <c r="AK25" i="93"/>
  <c r="AL25" i="93" s="1"/>
  <c r="AK24" i="93"/>
  <c r="AL24" i="93" s="1"/>
  <c r="AK23" i="93"/>
  <c r="AL23" i="93" s="1"/>
  <c r="AK22" i="93"/>
  <c r="AL22" i="93" s="1"/>
  <c r="AK21" i="93"/>
  <c r="AK20" i="93"/>
  <c r="AK19" i="93"/>
  <c r="AL19" i="93" s="1"/>
  <c r="AK18" i="93"/>
  <c r="AK17" i="93"/>
  <c r="AK16" i="93"/>
  <c r="AL16" i="93" s="1"/>
  <c r="AK15" i="93"/>
  <c r="AK14" i="93"/>
  <c r="AK13" i="93"/>
  <c r="AL13" i="93" s="1"/>
  <c r="AG12" i="93"/>
  <c r="AF12" i="93"/>
  <c r="AE12" i="93"/>
  <c r="AD12" i="93"/>
  <c r="AC12" i="93"/>
  <c r="AB12" i="93"/>
  <c r="AA12" i="93"/>
  <c r="Z12" i="93"/>
  <c r="Y12" i="93"/>
  <c r="X12" i="93"/>
  <c r="W12" i="93"/>
  <c r="V12" i="93"/>
  <c r="U12" i="93"/>
  <c r="T12" i="93"/>
  <c r="S12" i="93"/>
  <c r="R12" i="93"/>
  <c r="Q12" i="93"/>
  <c r="P12" i="93"/>
  <c r="O12" i="93"/>
  <c r="N12" i="93"/>
  <c r="M12" i="93"/>
  <c r="L12" i="93"/>
  <c r="K12" i="93"/>
  <c r="J12" i="93"/>
  <c r="I12" i="93"/>
  <c r="H12" i="93"/>
  <c r="G12" i="93"/>
  <c r="F12" i="93"/>
  <c r="AH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H11" i="93" s="1"/>
  <c r="AL21" i="101"/>
  <c r="AJ45" i="101"/>
  <c r="AI11" i="101"/>
  <c r="AJ42" i="96"/>
  <c r="D40" i="96"/>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21" i="60"/>
  <c r="AK22" i="60"/>
  <c r="AK23" i="60"/>
  <c r="AK24" i="60"/>
  <c r="AL24" i="60" s="1"/>
  <c r="AK25" i="60"/>
  <c r="AK26" i="60"/>
  <c r="AK27" i="60"/>
  <c r="AL27" i="60" s="1"/>
  <c r="AK28" i="60"/>
  <c r="AL28" i="60" s="1"/>
  <c r="AK29" i="60"/>
  <c r="AK30" i="60"/>
  <c r="AL30" i="60" s="1"/>
  <c r="AK13" i="60"/>
  <c r="AK14" i="60"/>
  <c r="AK15" i="60"/>
  <c r="AK16" i="60"/>
  <c r="AK17" i="60"/>
  <c r="AL17" i="60" s="1"/>
  <c r="AK18" i="60"/>
  <c r="AK19" i="60"/>
  <c r="AK20" i="60"/>
  <c r="AK31" i="60"/>
  <c r="AK12" i="60"/>
  <c r="AL12" i="60" s="1"/>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L16" i="94" l="1"/>
  <c r="AL32" i="94"/>
  <c r="AL18" i="94"/>
  <c r="AL20" i="94"/>
  <c r="AH12" i="101"/>
  <c r="AL19" i="94"/>
  <c r="AL22" i="94"/>
  <c r="AL26" i="94"/>
  <c r="AL24" i="94"/>
  <c r="AL28" i="114"/>
  <c r="AL29" i="114"/>
  <c r="AL14" i="114"/>
  <c r="AL16" i="114"/>
  <c r="AL19" i="114"/>
  <c r="AL26" i="108"/>
  <c r="AL22" i="108"/>
  <c r="AL25" i="108"/>
  <c r="AH11" i="106"/>
  <c r="AL23" i="124"/>
  <c r="AL22" i="102"/>
  <c r="AI12" i="102"/>
  <c r="AL28" i="101"/>
  <c r="AL13" i="101"/>
  <c r="AL29" i="101"/>
  <c r="AL20" i="101"/>
  <c r="AI11" i="96"/>
  <c r="AL18" i="96"/>
  <c r="AL16" i="95"/>
  <c r="AL32" i="95"/>
  <c r="AL17" i="95"/>
  <c r="AL21" i="95"/>
  <c r="AL23" i="95"/>
  <c r="AL24" i="95"/>
  <c r="AL25" i="95"/>
  <c r="AL26" i="95"/>
  <c r="AL21" i="94"/>
  <c r="AL25" i="94"/>
  <c r="AL27" i="94"/>
  <c r="AL28" i="94"/>
  <c r="AL13" i="94"/>
  <c r="AL29" i="94"/>
  <c r="AL14" i="94"/>
  <c r="AL30" i="94"/>
  <c r="AL15" i="94"/>
  <c r="AL31" i="94"/>
  <c r="AL15" i="93"/>
  <c r="AL29" i="93"/>
  <c r="AL28" i="93"/>
  <c r="AL30" i="93"/>
  <c r="AL31" i="93"/>
  <c r="AL14" i="93"/>
  <c r="AL17" i="93"/>
  <c r="AL18" i="93"/>
  <c r="AJ11" i="93"/>
  <c r="AL20" i="93"/>
  <c r="AL21" i="93"/>
  <c r="AL24" i="119"/>
  <c r="AL25" i="119"/>
  <c r="AL26" i="119"/>
  <c r="AL22" i="119"/>
  <c r="AL14" i="119"/>
  <c r="AL15" i="119"/>
  <c r="AL23" i="119"/>
  <c r="AL29" i="119"/>
  <c r="AL21" i="120"/>
  <c r="AL22" i="120"/>
  <c r="AL23" i="120"/>
  <c r="AL24" i="120"/>
  <c r="AL28" i="120"/>
  <c r="AL14" i="120"/>
  <c r="AL29" i="120"/>
  <c r="AL16" i="120"/>
  <c r="AL31" i="120"/>
  <c r="AL26" i="120"/>
  <c r="AL27" i="120"/>
  <c r="AL15" i="120"/>
  <c r="AL30" i="120"/>
  <c r="AL32" i="120"/>
  <c r="AL21" i="117"/>
  <c r="AL23" i="117"/>
  <c r="AL27" i="117"/>
  <c r="AL14" i="117"/>
  <c r="AL28" i="117"/>
  <c r="AL26" i="117"/>
  <c r="AL15" i="117"/>
  <c r="AL29" i="117"/>
  <c r="AL26" i="116"/>
  <c r="AL27" i="116"/>
  <c r="AL24" i="116"/>
  <c r="AL29" i="116"/>
  <c r="AL28" i="116"/>
  <c r="AL14" i="116"/>
  <c r="AL30" i="116"/>
  <c r="AL17" i="116"/>
  <c r="AL23" i="116"/>
  <c r="AL18" i="116"/>
  <c r="AL19" i="116"/>
  <c r="AL22" i="116"/>
  <c r="AL25" i="116"/>
  <c r="AL15" i="116"/>
  <c r="AL31" i="116"/>
  <c r="AL16" i="116"/>
  <c r="AL32" i="116"/>
  <c r="AL20" i="116"/>
  <c r="AK32" i="60"/>
  <c r="AL20" i="60"/>
  <c r="AL22" i="60"/>
  <c r="AL19" i="60"/>
  <c r="AL25" i="60"/>
  <c r="AL31" i="60"/>
  <c r="AL23" i="60"/>
  <c r="AL32" i="60"/>
  <c r="AL16" i="60"/>
  <c r="AL15" i="60"/>
  <c r="AL14" i="60"/>
  <c r="AL21" i="114"/>
  <c r="AL33" i="110"/>
  <c r="AL18" i="108"/>
  <c r="AI12" i="108"/>
  <c r="AL21" i="108"/>
  <c r="AL17" i="106"/>
  <c r="AL16" i="124"/>
  <c r="AL17" i="102"/>
  <c r="AL21" i="102"/>
  <c r="AL30" i="101"/>
  <c r="AL27" i="101"/>
  <c r="AL40" i="100"/>
  <c r="AL42" i="96"/>
  <c r="L49" i="115"/>
  <c r="AK33" i="115"/>
  <c r="AL33" i="115" s="1"/>
  <c r="AL18" i="114"/>
  <c r="AI11" i="114"/>
  <c r="AL27" i="114"/>
  <c r="AL32" i="113"/>
  <c r="AL30" i="113"/>
  <c r="AL25" i="112"/>
  <c r="AL17" i="112"/>
  <c r="AL15" i="110"/>
  <c r="AL30" i="109"/>
  <c r="AI12" i="109"/>
  <c r="AH11" i="108"/>
  <c r="AL27" i="108"/>
  <c r="AH12" i="106"/>
  <c r="AL23" i="106"/>
  <c r="AK33" i="106"/>
  <c r="AL33" i="106" s="1"/>
  <c r="AL15" i="106"/>
  <c r="AL31" i="106"/>
  <c r="AI12" i="106"/>
  <c r="AL24" i="102"/>
  <c r="AL26" i="102"/>
  <c r="AH12" i="102"/>
  <c r="AL28" i="102"/>
  <c r="X57" i="102"/>
  <c r="AK33" i="102"/>
  <c r="AL33" i="102" s="1"/>
  <c r="AH11" i="102"/>
  <c r="AL27" i="102"/>
  <c r="AL40" i="101"/>
  <c r="AL22" i="101"/>
  <c r="AL25" i="101"/>
  <c r="AL24" i="101"/>
  <c r="AH11" i="101"/>
  <c r="AL23" i="101"/>
  <c r="AI12" i="100"/>
  <c r="AH12" i="100"/>
  <c r="AL27" i="100"/>
  <c r="AL23" i="100"/>
  <c r="AL15" i="100"/>
  <c r="AH12" i="96"/>
  <c r="AK33" i="96"/>
  <c r="AL33" i="96" s="1"/>
  <c r="AL26" i="96"/>
  <c r="AH11" i="95"/>
  <c r="AK33" i="93"/>
  <c r="AL33" i="93" s="1"/>
  <c r="AK44" i="119"/>
  <c r="AM42" i="119"/>
  <c r="AM45" i="119" s="1" a="1"/>
  <c r="AM45" i="119" s="1"/>
  <c r="AK44" i="120"/>
  <c r="AM42" i="120" s="1"/>
  <c r="AM45" i="120" s="1" a="1"/>
  <c r="AM45" i="120" s="1"/>
  <c r="AJ11" i="120"/>
  <c r="AJ12" i="120"/>
  <c r="AH12" i="120"/>
  <c r="AK44" i="117"/>
  <c r="AM42" i="117"/>
  <c r="AM45" i="117" s="1" a="1"/>
  <c r="AM45" i="117" s="1"/>
  <c r="AM42" i="112"/>
  <c r="AD50" i="99"/>
  <c r="E49" i="115"/>
  <c r="AA50" i="114"/>
  <c r="AL32" i="114"/>
  <c r="AK33" i="114"/>
  <c r="AL33" i="114" s="1"/>
  <c r="AH13" i="111"/>
  <c r="AL23" i="110"/>
  <c r="AL28" i="111"/>
  <c r="AL29" i="111"/>
  <c r="AL14" i="111"/>
  <c r="AL15" i="111"/>
  <c r="AL30" i="111"/>
  <c r="AL17" i="111"/>
  <c r="AL25" i="111"/>
  <c r="AL32" i="111"/>
  <c r="AL23" i="111"/>
  <c r="AL21" i="110"/>
  <c r="AL25" i="110"/>
  <c r="AL32" i="110"/>
  <c r="AL30" i="110"/>
  <c r="AL17" i="110"/>
  <c r="AL19" i="110"/>
  <c r="AL18" i="110"/>
  <c r="AL14" i="110"/>
  <c r="AL28" i="110"/>
  <c r="AL31" i="110"/>
  <c r="AL22" i="110"/>
  <c r="AJ12" i="110"/>
  <c r="AL16" i="110"/>
  <c r="AL24" i="110"/>
  <c r="AI12" i="110"/>
  <c r="AL20" i="110"/>
  <c r="AL27" i="110"/>
  <c r="O50" i="99"/>
  <c r="AJ49" i="114"/>
  <c r="AG50" i="114"/>
  <c r="AA43" i="109"/>
  <c r="L57" i="102"/>
  <c r="AA44" i="109"/>
  <c r="AL26" i="109"/>
  <c r="AL25" i="109"/>
  <c r="AL33" i="109"/>
  <c r="AL16" i="109"/>
  <c r="AL15" i="109"/>
  <c r="AL18" i="109"/>
  <c r="AJ12" i="109"/>
  <c r="AH12" i="109"/>
  <c r="AL27" i="109"/>
  <c r="I44" i="116"/>
  <c r="I46" i="116" s="1"/>
  <c r="AH44" i="116" s="1"/>
  <c r="AK44" i="116" s="1"/>
  <c r="AJ11" i="116"/>
  <c r="AI11" i="107"/>
  <c r="AL27" i="107"/>
  <c r="AI12" i="94"/>
  <c r="AH12" i="94"/>
  <c r="AI11" i="116"/>
  <c r="AK33" i="116"/>
  <c r="AL33" i="116" s="1"/>
  <c r="AJ12" i="117"/>
  <c r="AI12" i="117"/>
  <c r="AK33" i="117"/>
  <c r="AL33" i="117" s="1"/>
  <c r="AK33" i="120"/>
  <c r="AL33" i="120" s="1"/>
  <c r="E52" i="119"/>
  <c r="L50" i="119"/>
  <c r="AI11" i="93"/>
  <c r="AJ12" i="93"/>
  <c r="AI12" i="93"/>
  <c r="E51" i="93"/>
  <c r="AK33" i="94"/>
  <c r="AL33" i="94" s="1"/>
  <c r="AM40" i="94"/>
  <c r="E54" i="94" s="1"/>
  <c r="AI11" i="95"/>
  <c r="AH12" i="95"/>
  <c r="E50" i="95"/>
  <c r="AK33" i="95"/>
  <c r="AL33" i="95" s="1"/>
  <c r="AL40" i="95"/>
  <c r="C45" i="95" s="1"/>
  <c r="AI12" i="95"/>
  <c r="F51" i="95"/>
  <c r="AJ40" i="96"/>
  <c r="AL40" i="96" s="1"/>
  <c r="AL41" i="96"/>
  <c r="AJ11" i="96"/>
  <c r="AL19" i="96"/>
  <c r="AL27" i="96"/>
  <c r="AL13" i="96"/>
  <c r="AL21" i="96"/>
  <c r="AL29" i="96"/>
  <c r="AL20" i="96"/>
  <c r="AL28" i="96"/>
  <c r="AL15" i="96"/>
  <c r="AL23" i="96"/>
  <c r="AL31" i="96"/>
  <c r="AL16" i="96"/>
  <c r="AL24" i="96"/>
  <c r="AL32" i="96"/>
  <c r="AL17" i="99"/>
  <c r="AL25" i="99"/>
  <c r="AL16" i="99"/>
  <c r="AI12" i="99"/>
  <c r="AJ12" i="99"/>
  <c r="AL20" i="99"/>
  <c r="AL28" i="99"/>
  <c r="AL19" i="99"/>
  <c r="AL27" i="99"/>
  <c r="AL14" i="99"/>
  <c r="AL22" i="99"/>
  <c r="AL30" i="99"/>
  <c r="AK33" i="99"/>
  <c r="AL33" i="99" s="1"/>
  <c r="AL15" i="99"/>
  <c r="AL23" i="99"/>
  <c r="AL31" i="99"/>
  <c r="AL24" i="99"/>
  <c r="AL32" i="99"/>
  <c r="AL31" i="100"/>
  <c r="AL20" i="100"/>
  <c r="AL28" i="100"/>
  <c r="AL14" i="100"/>
  <c r="AL22" i="100"/>
  <c r="AL30" i="100"/>
  <c r="AJ11" i="100"/>
  <c r="AL16" i="100"/>
  <c r="AL24" i="100"/>
  <c r="AL32" i="100"/>
  <c r="AL25" i="100"/>
  <c r="AK33" i="100"/>
  <c r="AL33" i="100" s="1"/>
  <c r="AL18" i="100"/>
  <c r="AL26" i="100"/>
  <c r="AL15" i="101"/>
  <c r="AL31" i="101"/>
  <c r="AL17" i="101"/>
  <c r="AL18" i="101"/>
  <c r="AL26" i="101"/>
  <c r="AL41" i="101"/>
  <c r="AL40" i="102"/>
  <c r="AL41" i="102"/>
  <c r="AL42" i="102"/>
  <c r="AL13" i="102"/>
  <c r="AL43" i="102"/>
  <c r="AL30" i="102"/>
  <c r="AL44" i="102"/>
  <c r="AL15" i="102"/>
  <c r="AL23" i="102"/>
  <c r="AJ39" i="124"/>
  <c r="AL39" i="124" s="1"/>
  <c r="AL32" i="107"/>
  <c r="AH11" i="107"/>
  <c r="AL15" i="107"/>
  <c r="AL17" i="107"/>
  <c r="AL25" i="107"/>
  <c r="AL18" i="107"/>
  <c r="AL25" i="106"/>
  <c r="AL18" i="106"/>
  <c r="AL26" i="106"/>
  <c r="AL13" i="106"/>
  <c r="AL21" i="106"/>
  <c r="AL29" i="106"/>
  <c r="AL29" i="110"/>
  <c r="AI13" i="110"/>
  <c r="AK34" i="110"/>
  <c r="AL34" i="110" s="1"/>
  <c r="AJ13" i="110"/>
  <c r="AL26" i="110"/>
  <c r="AI13" i="111"/>
  <c r="AL24" i="111"/>
  <c r="AL18" i="111"/>
  <c r="AL33" i="111"/>
  <c r="AL27" i="111"/>
  <c r="AL22" i="111"/>
  <c r="AL13" i="115"/>
  <c r="AL22" i="115"/>
  <c r="AL30" i="115"/>
  <c r="AL28" i="115"/>
  <c r="AL29" i="115"/>
  <c r="AL32" i="115"/>
  <c r="AL31" i="115"/>
  <c r="AL26" i="115"/>
  <c r="AL15" i="115"/>
  <c r="AL25" i="115"/>
  <c r="AI11" i="115"/>
  <c r="AL18" i="115"/>
  <c r="AL19" i="115"/>
  <c r="AL24" i="115"/>
  <c r="AL27" i="115"/>
  <c r="AL17" i="114"/>
  <c r="AL23" i="114"/>
  <c r="AL24" i="114"/>
  <c r="AL25" i="114"/>
  <c r="AH12" i="114"/>
  <c r="AJ12" i="114"/>
  <c r="AL13" i="114"/>
  <c r="AL31" i="114"/>
  <c r="AL17" i="113"/>
  <c r="AL25" i="113"/>
  <c r="AL18" i="113"/>
  <c r="AL26" i="113"/>
  <c r="AL27" i="113"/>
  <c r="AL29" i="113"/>
  <c r="AL13" i="113"/>
  <c r="AL22" i="113"/>
  <c r="AL31" i="113"/>
  <c r="AL19" i="113"/>
  <c r="AK33" i="113"/>
  <c r="AL33" i="113" s="1"/>
  <c r="AL15" i="113"/>
  <c r="AL23" i="113"/>
  <c r="AH11" i="113"/>
  <c r="AL14" i="113"/>
  <c r="AJ11" i="113"/>
  <c r="AL21" i="113"/>
  <c r="AI11" i="113"/>
  <c r="AL26" i="112"/>
  <c r="AL21" i="112"/>
  <c r="AK33" i="112"/>
  <c r="AL33" i="112" s="1"/>
  <c r="AL14" i="112"/>
  <c r="AL30" i="112"/>
  <c r="AL24" i="112"/>
  <c r="AH12" i="111"/>
  <c r="AL19" i="111"/>
  <c r="AK34" i="111"/>
  <c r="AL34" i="111" s="1"/>
  <c r="AI12" i="111"/>
  <c r="AL20" i="111"/>
  <c r="AL21" i="111"/>
  <c r="AL26" i="111"/>
  <c r="AJ12" i="111"/>
  <c r="AL16" i="111"/>
  <c r="AL31" i="111"/>
  <c r="AK34" i="109"/>
  <c r="AL34" i="109" s="1"/>
  <c r="AL21" i="109"/>
  <c r="AL28" i="109"/>
  <c r="AI13" i="109"/>
  <c r="AJ13" i="109"/>
  <c r="AL20" i="109"/>
  <c r="AL29" i="109"/>
  <c r="AL22" i="109"/>
  <c r="AL23" i="109"/>
  <c r="AL31" i="109"/>
  <c r="AL28" i="108"/>
  <c r="AL15" i="108"/>
  <c r="AL31" i="108"/>
  <c r="AL17" i="108"/>
  <c r="AK33" i="108"/>
  <c r="AL33" i="108" s="1"/>
  <c r="AM49" i="93"/>
  <c r="AM50" i="93"/>
  <c r="AG53" i="96"/>
  <c r="D50" i="100"/>
  <c r="O41" i="106"/>
  <c r="AL51" i="99"/>
  <c r="AG56" i="102"/>
  <c r="C50" i="100"/>
  <c r="O50" i="114"/>
  <c r="AG42" i="113"/>
  <c r="E61" i="124"/>
  <c r="D58" i="94"/>
  <c r="R51" i="99"/>
  <c r="AJ44" i="109"/>
  <c r="C42" i="112"/>
  <c r="I61" i="124"/>
  <c r="C58" i="94"/>
  <c r="I53" i="96"/>
  <c r="O51" i="99"/>
  <c r="AG44" i="109"/>
  <c r="O61" i="124"/>
  <c r="AL50" i="95"/>
  <c r="AA61" i="124"/>
  <c r="AJ60" i="101"/>
  <c r="AL41" i="106"/>
  <c r="E42" i="110"/>
  <c r="AG61" i="124"/>
  <c r="L52" i="96"/>
  <c r="I52" i="96"/>
  <c r="U50" i="100"/>
  <c r="AM42" i="106"/>
  <c r="AL61" i="124"/>
  <c r="AL42" i="106"/>
  <c r="AL20" i="107"/>
  <c r="AL28" i="107"/>
  <c r="AL24" i="107"/>
  <c r="AJ12" i="107"/>
  <c r="AL13" i="107"/>
  <c r="AL21" i="107"/>
  <c r="AL29" i="107"/>
  <c r="AL14" i="107"/>
  <c r="AL22" i="107"/>
  <c r="AL30" i="107"/>
  <c r="AL31" i="107"/>
  <c r="AL23" i="107"/>
  <c r="AL26" i="107"/>
  <c r="AL16" i="107"/>
  <c r="AL19" i="107"/>
  <c r="AI12" i="107"/>
  <c r="AI11" i="94"/>
  <c r="AH11" i="94"/>
  <c r="U60" i="94"/>
  <c r="E50" i="99"/>
  <c r="AA42" i="106"/>
  <c r="C42" i="111"/>
  <c r="C50" i="115"/>
  <c r="X58" i="94"/>
  <c r="O51" i="95"/>
  <c r="AL52" i="95"/>
  <c r="R50" i="95"/>
  <c r="U59" i="94"/>
  <c r="AJ51" i="95"/>
  <c r="F54" i="116"/>
  <c r="E55" i="116"/>
  <c r="F52" i="96"/>
  <c r="E51" i="99"/>
  <c r="O44" i="109"/>
  <c r="AG42" i="110"/>
  <c r="E54" i="116"/>
  <c r="AM59" i="94"/>
  <c r="C53" i="96"/>
  <c r="E52" i="96"/>
  <c r="AM50" i="99"/>
  <c r="R41" i="106"/>
  <c r="C41" i="110"/>
  <c r="L42" i="111"/>
  <c r="X50" i="114"/>
  <c r="AG52" i="95"/>
  <c r="AD43" i="109"/>
  <c r="AL41" i="112"/>
  <c r="X42" i="113"/>
  <c r="C52" i="95"/>
  <c r="AG59" i="124"/>
  <c r="AL42" i="112"/>
  <c r="X41" i="113"/>
  <c r="E52" i="95"/>
  <c r="I52" i="95"/>
  <c r="O52" i="95"/>
  <c r="O42" i="106"/>
  <c r="AG41" i="112"/>
  <c r="AD49" i="114"/>
  <c r="U52" i="95"/>
  <c r="AM58" i="94"/>
  <c r="AJ50" i="93"/>
  <c r="D42" i="110"/>
  <c r="I43" i="111"/>
  <c r="AJ50" i="114"/>
  <c r="AA52" i="95"/>
  <c r="E49" i="93"/>
  <c r="U42" i="111"/>
  <c r="F42" i="112"/>
  <c r="AJ41" i="113"/>
  <c r="D49" i="93"/>
  <c r="D50" i="95"/>
  <c r="E42" i="112"/>
  <c r="F57" i="102"/>
  <c r="U43" i="111"/>
  <c r="C49" i="114"/>
  <c r="E41" i="112"/>
  <c r="AG41" i="113"/>
  <c r="C50" i="95"/>
  <c r="O43" i="109"/>
  <c r="I42" i="106"/>
  <c r="AL41" i="113"/>
  <c r="AD58" i="94"/>
  <c r="D43" i="111"/>
  <c r="AG49" i="93"/>
  <c r="AJ42" i="110"/>
  <c r="AG41" i="110"/>
  <c r="I41" i="106"/>
  <c r="AM43" i="111"/>
  <c r="AL43" i="111"/>
  <c r="F42" i="113"/>
  <c r="AM50" i="115"/>
  <c r="AJ51" i="99"/>
  <c r="AL42" i="111"/>
  <c r="R50" i="114"/>
  <c r="AL50" i="115"/>
  <c r="AM50" i="100"/>
  <c r="AA57" i="102"/>
  <c r="D54" i="116"/>
  <c r="AG58" i="94"/>
  <c r="AL50" i="100"/>
  <c r="AD56" i="102"/>
  <c r="O49" i="114"/>
  <c r="AG51" i="99"/>
  <c r="E41" i="113"/>
  <c r="I51" i="119"/>
  <c r="E50" i="120"/>
  <c r="C43" i="109"/>
  <c r="AA43" i="111"/>
  <c r="E50" i="114"/>
  <c r="AD59" i="101"/>
  <c r="E57" i="102"/>
  <c r="AG42" i="106"/>
  <c r="C44" i="109"/>
  <c r="AL42" i="113"/>
  <c r="AA60" i="124"/>
  <c r="D51" i="99"/>
  <c r="L50" i="99"/>
  <c r="R50" i="100"/>
  <c r="L41" i="112"/>
  <c r="R51" i="100"/>
  <c r="AG41" i="106"/>
  <c r="O50" i="93"/>
  <c r="AL59" i="94"/>
  <c r="D50" i="99"/>
  <c r="C51" i="99"/>
  <c r="O41" i="110"/>
  <c r="L42" i="112"/>
  <c r="AM41" i="113"/>
  <c r="E49" i="114"/>
  <c r="I50" i="119"/>
  <c r="C50" i="120"/>
  <c r="AG50" i="95"/>
  <c r="AL50" i="93"/>
  <c r="AA49" i="93"/>
  <c r="U58" i="94"/>
  <c r="AJ53" i="96"/>
  <c r="AL50" i="99"/>
  <c r="X50" i="100"/>
  <c r="AG60" i="101"/>
  <c r="L41" i="106"/>
  <c r="AJ49" i="93"/>
  <c r="E44" i="109"/>
  <c r="O42" i="110"/>
  <c r="AJ43" i="111"/>
  <c r="AD42" i="111"/>
  <c r="F41" i="113"/>
  <c r="AD49" i="115"/>
  <c r="I51" i="99"/>
  <c r="AA60" i="101"/>
  <c r="R42" i="110"/>
  <c r="AD43" i="111"/>
  <c r="F50" i="114"/>
  <c r="E59" i="94"/>
  <c r="D50" i="93"/>
  <c r="D51" i="95"/>
  <c r="I52" i="119"/>
  <c r="O59" i="124"/>
  <c r="C52" i="96"/>
  <c r="AA50" i="99"/>
  <c r="AG45" i="108"/>
  <c r="X42" i="110"/>
  <c r="O42" i="113"/>
  <c r="D52" i="96"/>
  <c r="C49" i="93"/>
  <c r="AA50" i="93"/>
  <c r="AJ58" i="94"/>
  <c r="F58" i="94"/>
  <c r="AD50" i="95"/>
  <c r="R52" i="96"/>
  <c r="O52" i="96"/>
  <c r="AJ50" i="100"/>
  <c r="AJ44" i="108"/>
  <c r="U41" i="110"/>
  <c r="E42" i="111"/>
  <c r="R42" i="113"/>
  <c r="AA49" i="114"/>
  <c r="AJ51" i="100"/>
  <c r="E43" i="109"/>
  <c r="U42" i="110"/>
  <c r="F50" i="115"/>
  <c r="E50" i="119"/>
  <c r="AD50" i="93"/>
  <c r="F59" i="94"/>
  <c r="O53" i="96"/>
  <c r="AG51" i="100"/>
  <c r="E41" i="106"/>
  <c r="F44" i="109"/>
  <c r="F42" i="111"/>
  <c r="O41" i="113"/>
  <c r="I55" i="116"/>
  <c r="F51" i="119"/>
  <c r="AA51" i="99"/>
  <c r="U57" i="102"/>
  <c r="F42" i="106"/>
  <c r="E43" i="111"/>
  <c r="AJ42" i="112"/>
  <c r="I54" i="116"/>
  <c r="I50" i="120"/>
  <c r="AL50" i="114"/>
  <c r="O50" i="115"/>
  <c r="AA59" i="124"/>
  <c r="AA58" i="94"/>
  <c r="C41" i="106"/>
  <c r="AG59" i="94"/>
  <c r="AL43" i="109"/>
  <c r="L41" i="110"/>
  <c r="D42" i="112"/>
  <c r="AA41" i="113"/>
  <c r="O49" i="115"/>
  <c r="E59" i="124"/>
  <c r="R57" i="102"/>
  <c r="D41" i="106"/>
  <c r="I41" i="110"/>
  <c r="R42" i="111"/>
  <c r="AL49" i="114"/>
  <c r="X49" i="93"/>
  <c r="O57" i="102"/>
  <c r="R44" i="108"/>
  <c r="AM44" i="109"/>
  <c r="R43" i="111"/>
  <c r="L51" i="120"/>
  <c r="I52" i="120"/>
  <c r="AM53" i="96"/>
  <c r="X51" i="99"/>
  <c r="AL59" i="101"/>
  <c r="R50" i="93"/>
  <c r="AG50" i="93"/>
  <c r="AJ59" i="94"/>
  <c r="X50" i="95"/>
  <c r="AJ52" i="96"/>
  <c r="AM51" i="95"/>
  <c r="AJ59" i="101"/>
  <c r="D64" i="107"/>
  <c r="F41" i="110"/>
  <c r="E41" i="110"/>
  <c r="C41" i="112"/>
  <c r="U42" i="113"/>
  <c r="R49" i="115"/>
  <c r="L50" i="120"/>
  <c r="U49" i="93"/>
  <c r="AD59" i="94"/>
  <c r="U50" i="95"/>
  <c r="AA50" i="100"/>
  <c r="AD51" i="100"/>
  <c r="R56" i="102"/>
  <c r="D42" i="106"/>
  <c r="L44" i="108"/>
  <c r="AL44" i="109"/>
  <c r="O42" i="111"/>
  <c r="AL53" i="96"/>
  <c r="AM50" i="114"/>
  <c r="F52" i="117"/>
  <c r="X64" i="107"/>
  <c r="AA41" i="110"/>
  <c r="L49" i="114"/>
  <c r="L59" i="94"/>
  <c r="L58" i="94"/>
  <c r="E51" i="95"/>
  <c r="X52" i="96"/>
  <c r="AA42" i="110"/>
  <c r="AD41" i="110"/>
  <c r="AJ42" i="111"/>
  <c r="R42" i="112"/>
  <c r="AG42" i="111"/>
  <c r="I49" i="114"/>
  <c r="U49" i="115"/>
  <c r="D49" i="115"/>
  <c r="U64" i="107"/>
  <c r="L43" i="109"/>
  <c r="L50" i="114"/>
  <c r="X49" i="115"/>
  <c r="I51" i="117"/>
  <c r="F50" i="93"/>
  <c r="AL51" i="95"/>
  <c r="F50" i="99"/>
  <c r="X63" i="107"/>
  <c r="I64" i="107"/>
  <c r="O44" i="108"/>
  <c r="O42" i="112"/>
  <c r="D43" i="109"/>
  <c r="E52" i="117"/>
  <c r="U52" i="96"/>
  <c r="O41" i="112"/>
  <c r="U50" i="115"/>
  <c r="D70" i="107"/>
  <c r="F49" i="93"/>
  <c r="I59" i="94"/>
  <c r="X53" i="96"/>
  <c r="I43" i="109"/>
  <c r="I51" i="95"/>
  <c r="E50" i="100"/>
  <c r="F50" i="100"/>
  <c r="I58" i="94"/>
  <c r="AL42" i="110"/>
  <c r="AM41" i="110"/>
  <c r="AA42" i="112"/>
  <c r="U50" i="114"/>
  <c r="AG50" i="115"/>
  <c r="O59" i="101"/>
  <c r="X43" i="109"/>
  <c r="AJ50" i="115"/>
  <c r="I52" i="117"/>
  <c r="C50" i="119"/>
  <c r="AL56" i="102"/>
  <c r="U43" i="109"/>
  <c r="AA41" i="112"/>
  <c r="L41" i="113"/>
  <c r="X42" i="106"/>
  <c r="AL41" i="110"/>
  <c r="L59" i="124"/>
  <c r="O58" i="94"/>
  <c r="R60" i="101"/>
  <c r="C51" i="100"/>
  <c r="O60" i="101"/>
  <c r="AA51" i="100"/>
  <c r="U41" i="106"/>
  <c r="U42" i="106"/>
  <c r="L63" i="107"/>
  <c r="I45" i="108"/>
  <c r="I44" i="108"/>
  <c r="AA52" i="96"/>
  <c r="AL57" i="102"/>
  <c r="AG64" i="107"/>
  <c r="I41" i="113"/>
  <c r="L51" i="117"/>
  <c r="F50" i="120"/>
  <c r="AD59" i="124"/>
  <c r="I50" i="95"/>
  <c r="F51" i="100"/>
  <c r="AM56" i="102"/>
  <c r="L42" i="113"/>
  <c r="X49" i="114"/>
  <c r="AG49" i="115"/>
  <c r="C63" i="107"/>
  <c r="X59" i="94"/>
  <c r="C45" i="108"/>
  <c r="L64" i="107"/>
  <c r="F63" i="107"/>
  <c r="AJ45" i="108"/>
  <c r="C42" i="110"/>
  <c r="C43" i="111"/>
  <c r="U51" i="95"/>
  <c r="C50" i="93"/>
  <c r="AG63" i="107"/>
  <c r="L55" i="116"/>
  <c r="X59" i="101"/>
  <c r="AA49" i="115"/>
  <c r="X50" i="93"/>
  <c r="L51" i="99"/>
  <c r="AJ50" i="99"/>
  <c r="AL45" i="108"/>
  <c r="U42" i="112"/>
  <c r="I50" i="93"/>
  <c r="I51" i="100"/>
  <c r="AD41" i="106"/>
  <c r="C56" i="102"/>
  <c r="U45" i="108"/>
  <c r="AD63" i="107"/>
  <c r="F51" i="120"/>
  <c r="I49" i="93"/>
  <c r="O59" i="94"/>
  <c r="AG51" i="95"/>
  <c r="C70" i="107"/>
  <c r="L50" i="100"/>
  <c r="U60" i="101"/>
  <c r="AA41" i="106"/>
  <c r="U50" i="93"/>
  <c r="R49" i="93"/>
  <c r="AL49" i="93"/>
  <c r="R58" i="94"/>
  <c r="D59" i="94"/>
  <c r="AA51" i="95"/>
  <c r="AA50" i="95"/>
  <c r="O50" i="95"/>
  <c r="E53" i="96"/>
  <c r="AD53" i="96"/>
  <c r="AM52" i="96"/>
  <c r="U51" i="100"/>
  <c r="O51" i="100"/>
  <c r="AM51" i="100"/>
  <c r="C59" i="101"/>
  <c r="AD60" i="101"/>
  <c r="X56" i="102"/>
  <c r="F56" i="102"/>
  <c r="E42" i="106"/>
  <c r="AJ42" i="106"/>
  <c r="AD57" i="102"/>
  <c r="E64" i="107"/>
  <c r="E63" i="107"/>
  <c r="AD64" i="107"/>
  <c r="D63" i="107"/>
  <c r="U44" i="109"/>
  <c r="I44" i="109"/>
  <c r="I42" i="110"/>
  <c r="I42" i="111"/>
  <c r="AD41" i="112"/>
  <c r="I41" i="112"/>
  <c r="AD42" i="113"/>
  <c r="D42" i="113"/>
  <c r="D41" i="113"/>
  <c r="D50" i="114"/>
  <c r="C49" i="115"/>
  <c r="F51" i="117"/>
  <c r="C69" i="107"/>
  <c r="L49" i="93"/>
  <c r="L50" i="95"/>
  <c r="AA53" i="96"/>
  <c r="X50" i="99"/>
  <c r="O63" i="107"/>
  <c r="AA64" i="107"/>
  <c r="AD44" i="108"/>
  <c r="X44" i="108"/>
  <c r="AG43" i="109"/>
  <c r="U41" i="112"/>
  <c r="X41" i="112"/>
  <c r="C41" i="113"/>
  <c r="X42" i="111"/>
  <c r="AD41" i="113"/>
  <c r="L50" i="93"/>
  <c r="U50" i="99"/>
  <c r="I50" i="100"/>
  <c r="U59" i="101"/>
  <c r="X45" i="108"/>
  <c r="AA50" i="115"/>
  <c r="AL25" i="124"/>
  <c r="AL26" i="124"/>
  <c r="AL60" i="124"/>
  <c r="AL59" i="124"/>
  <c r="AI12" i="101"/>
  <c r="AK33" i="101"/>
  <c r="AL33" i="101" s="1"/>
  <c r="F59" i="101"/>
  <c r="AL60" i="101"/>
  <c r="E60" i="101"/>
  <c r="E59" i="101"/>
  <c r="AM59" i="101"/>
  <c r="I56" i="102"/>
  <c r="AL25" i="102"/>
  <c r="AL16" i="102"/>
  <c r="AL31" i="102"/>
  <c r="AL45" i="102"/>
  <c r="AG57" i="102"/>
  <c r="AJ56" i="102"/>
  <c r="AL20" i="102"/>
  <c r="AL32" i="102"/>
  <c r="I57" i="102"/>
  <c r="AL14" i="102"/>
  <c r="AL19" i="102"/>
  <c r="AL29" i="102"/>
  <c r="AL18" i="102"/>
  <c r="AJ39" i="102"/>
  <c r="AL39" i="102" s="1"/>
  <c r="AL14" i="101"/>
  <c r="AJ39" i="101"/>
  <c r="AL39" i="101" s="1"/>
  <c r="L59" i="101"/>
  <c r="I59" i="101"/>
  <c r="I60" i="101"/>
  <c r="I60" i="124"/>
  <c r="AL18" i="124"/>
  <c r="AJ60" i="124"/>
  <c r="R59" i="124"/>
  <c r="I59" i="124"/>
  <c r="AM60" i="124"/>
  <c r="AL17" i="124"/>
  <c r="AL13" i="124"/>
  <c r="AL21" i="124"/>
  <c r="AL28" i="124"/>
  <c r="O60" i="124"/>
  <c r="F59" i="124"/>
  <c r="AL22" i="124"/>
  <c r="AL29" i="124"/>
  <c r="AK33" i="124"/>
  <c r="AL33" i="124" s="1"/>
  <c r="AL15" i="124"/>
  <c r="AL24" i="124"/>
  <c r="AL31" i="124"/>
  <c r="AL14" i="96"/>
  <c r="AL22" i="96"/>
  <c r="AL30" i="96"/>
  <c r="AH11" i="99"/>
  <c r="AL22" i="106"/>
  <c r="AI10" i="60"/>
  <c r="AI11" i="60"/>
  <c r="AL13" i="60"/>
  <c r="AD49" i="93"/>
  <c r="AL58" i="94"/>
  <c r="C60" i="94"/>
  <c r="AI11" i="99"/>
  <c r="AI11" i="106"/>
  <c r="AA44" i="108"/>
  <c r="AM64" i="107"/>
  <c r="AL63" i="107"/>
  <c r="O45" i="108"/>
  <c r="V39" i="108"/>
  <c r="Z39" i="108" s="1"/>
  <c r="AJ10" i="60"/>
  <c r="AJ11" i="99"/>
  <c r="AL13" i="99"/>
  <c r="AL21" i="99"/>
  <c r="AL29" i="99"/>
  <c r="AJ11" i="102"/>
  <c r="AL19" i="106"/>
  <c r="AL27" i="106"/>
  <c r="AL14" i="106"/>
  <c r="O38" i="108"/>
  <c r="D38" i="108"/>
  <c r="AL24" i="108"/>
  <c r="AL16" i="108"/>
  <c r="L38" i="108"/>
  <c r="I38" i="108"/>
  <c r="F38" i="108"/>
  <c r="E38" i="108"/>
  <c r="AJ11" i="60"/>
  <c r="AL29" i="60"/>
  <c r="AL21" i="60"/>
  <c r="O49" i="93"/>
  <c r="AA59" i="94"/>
  <c r="AL17" i="96"/>
  <c r="AL25" i="96"/>
  <c r="AL13" i="100"/>
  <c r="AL21" i="100"/>
  <c r="AL29" i="100"/>
  <c r="AL14" i="108"/>
  <c r="R64" i="107"/>
  <c r="AL30" i="108"/>
  <c r="AL17" i="100"/>
  <c r="AL28" i="106"/>
  <c r="R59" i="94"/>
  <c r="R63" i="107"/>
  <c r="AM63" i="107"/>
  <c r="AA45" i="108"/>
  <c r="AM45" i="108"/>
  <c r="AL13" i="108"/>
  <c r="AL32" i="108"/>
  <c r="D44" i="108"/>
  <c r="D45" i="108"/>
  <c r="AL18" i="60"/>
  <c r="AJ11" i="106"/>
  <c r="AL20" i="106"/>
  <c r="AJ45" i="107"/>
  <c r="F45" i="108"/>
  <c r="F44" i="108"/>
  <c r="E45" i="108"/>
  <c r="AL26" i="60"/>
  <c r="E50" i="93"/>
  <c r="E58" i="94"/>
  <c r="AL14" i="95"/>
  <c r="AL22" i="95"/>
  <c r="AL30" i="95"/>
  <c r="AL18" i="99"/>
  <c r="AL26" i="99"/>
  <c r="AL16" i="106"/>
  <c r="AL24" i="106"/>
  <c r="AL32" i="106"/>
  <c r="AJ64" i="107"/>
  <c r="AJ11" i="108"/>
  <c r="AH12" i="108"/>
  <c r="AK33" i="107"/>
  <c r="AL33" i="107" s="1"/>
  <c r="AM44" i="108"/>
  <c r="AI11" i="112"/>
  <c r="AI12" i="113"/>
  <c r="AJ11" i="114"/>
  <c r="AH11" i="115"/>
  <c r="F49" i="115"/>
  <c r="AI12" i="116"/>
  <c r="I53" i="117"/>
  <c r="AH11" i="119"/>
  <c r="AI11" i="119"/>
  <c r="AH11" i="120"/>
  <c r="X59" i="124"/>
  <c r="X60" i="124"/>
  <c r="U60" i="124"/>
  <c r="AJ11" i="112"/>
  <c r="AL13" i="112"/>
  <c r="AL18" i="112"/>
  <c r="AL22" i="112"/>
  <c r="I56" i="116"/>
  <c r="AI12" i="124"/>
  <c r="AJ12" i="124"/>
  <c r="AH12" i="124"/>
  <c r="AL26" i="114"/>
  <c r="AL14" i="115"/>
  <c r="AL21" i="115"/>
  <c r="AL17" i="109"/>
  <c r="AL32" i="109"/>
  <c r="R44" i="109"/>
  <c r="AJ12" i="112"/>
  <c r="AL27" i="112"/>
  <c r="AL31" i="112"/>
  <c r="AJ41" i="112"/>
  <c r="C50" i="114"/>
  <c r="AL20" i="115"/>
  <c r="I50" i="115"/>
  <c r="E56" i="116"/>
  <c r="D59" i="124"/>
  <c r="AL23" i="112"/>
  <c r="AL28" i="112"/>
  <c r="AL32" i="112"/>
  <c r="AL49" i="115"/>
  <c r="L50" i="115"/>
  <c r="AL16" i="115"/>
  <c r="AL15" i="112"/>
  <c r="AL19" i="112"/>
  <c r="C51" i="117"/>
  <c r="AH11" i="117"/>
  <c r="AI12" i="119"/>
  <c r="AJ12" i="119"/>
  <c r="AK33" i="119"/>
  <c r="AL33" i="119" s="1"/>
  <c r="AL19" i="109"/>
  <c r="AL16" i="112"/>
  <c r="AL20" i="112"/>
  <c r="AL29" i="112"/>
  <c r="AJ11" i="115"/>
  <c r="E53" i="117"/>
  <c r="AL14" i="109"/>
  <c r="AL24" i="109"/>
  <c r="E52" i="120"/>
  <c r="AI12" i="112"/>
  <c r="AL20" i="114"/>
  <c r="AH12" i="113"/>
  <c r="AL16" i="113"/>
  <c r="AL20" i="113"/>
  <c r="AL24" i="113"/>
  <c r="AL28" i="113"/>
  <c r="AL17" i="115"/>
  <c r="AH12" i="116"/>
  <c r="AI11" i="117"/>
  <c r="AL16" i="117"/>
  <c r="AJ11" i="119"/>
  <c r="AL16" i="119"/>
  <c r="F50" i="119"/>
  <c r="E51" i="119"/>
  <c r="AL32" i="124"/>
  <c r="AH11" i="124"/>
  <c r="AL19" i="124"/>
  <c r="AL14" i="124"/>
  <c r="AL30" i="124"/>
  <c r="AJ59" i="124"/>
  <c r="AI11" i="124"/>
  <c r="AL20" i="124"/>
  <c r="E60" i="124"/>
  <c r="AL27" i="124"/>
  <c r="AJ11" i="124"/>
  <c r="E45" i="95" l="1"/>
  <c r="E47" i="96"/>
  <c r="E54" i="101"/>
  <c r="E54" i="124"/>
  <c r="AL40" i="94"/>
  <c r="AM42" i="116"/>
  <c r="AM45" i="116" s="1" a="1"/>
  <c r="AM45" i="116" s="1"/>
  <c r="AL45" i="107"/>
  <c r="AM45" i="10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<sst xmlns="http://schemas.openxmlformats.org/spreadsheetml/2006/main" count="3112" uniqueCount="392">
  <si>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</si>
  <si>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</si>
  <si>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</si>
  <si>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</si>
  <si>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</si>
  <si>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</si>
  <si>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</si>
  <si>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</si>
  <si>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</si>
  <si>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</si>
  <si>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</si>
  <si>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</si>
  <si>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</si>
  <si>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</si>
  <si>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</si>
  <si>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</si>
  <si>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</si>
  <si>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</si>
  <si>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</si>
  <si>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</si>
  <si>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</si>
  <si>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</si>
  <si>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</si>
  <si>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</si>
  <si>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</si>
  <si>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</si>
  <si>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</si>
  <si>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</si>
  <si>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</si>
  <si>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</si>
  <si>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</si>
  <si>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</si>
  <si>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</si>
  <si>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</si>
  <si>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</si>
  <si>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</si>
  <si>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</si>
  <si>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</si>
  <si>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</si>
  <si>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</si>
  <si>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</si>
  <si>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</si>
  <si>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</si>
  <si>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</si>
  <si>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</si>
  <si>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</si>
  <si>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</si>
  <si>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</si>
  <si>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</si>
  <si>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</si>
  <si>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</si>
  <si>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</si>
  <si>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</si>
  <si>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</si>
  <si>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</si>
  <si>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</si>
  <si>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</si>
  <si>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</si>
  <si>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</si>
  <si>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</si>
  <si>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</si>
  <si>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</si>
  <si>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</si>
  <si>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</si>
  <si>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</si>
  <si>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</si>
  <si>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</si>
  <si>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</si>
  <si>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</si>
  <si>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</si>
  <si>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</si>
  <si>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</si>
  <si>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</si>
  <si>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</si>
  <si>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</si>
  <si>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</si>
  <si>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</si>
  <si>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</si>
  <si>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</si>
  <si>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</si>
  <si>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</si>
  <si>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</si>
  <si>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</si>
  <si>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</si>
  <si>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</si>
  <si>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</si>
  <si>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</si>
  <si>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</si>
  <si>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</si>
  <si>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</si>
  <si>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</si>
  <si>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</si>
  <si>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</si>
  <si>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</si>
  <si>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</si>
  <si>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</si>
  <si>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</si>
  <si>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</si>
  <si>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</si>
  <si>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</si>
  <si>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</si>
  <si>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</si>
  <si>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</si>
  <si>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</si>
  <si>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</si>
  <si>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</si>
  <si>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</si>
  <si>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</si>
  <si>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</si>
  <si>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</si>
  <si>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</si>
  <si>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</si>
  <si>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</si>
  <si>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</si>
  <si>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</si>
  <si>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</si>
  <si>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</si>
  <si>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</si>
  <si>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</si>
  <si>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</si>
  <si>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</si>
  <si>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</si>
  <si>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</si>
  <si>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</si>
  <si>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</si>
  <si>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</si>
  <si>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</si>
  <si>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</si>
  <si>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</si>
  <si>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</si>
  <si>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</si>
  <si>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</si>
  <si>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</si>
  <si>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</si>
  <si>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</si>
  <si>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</si>
  <si>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</si>
  <si>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</si>
  <si>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</si>
  <si>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</si>
  <si>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</si>
  <si>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</si>
  <si>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</si>
  <si>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</si>
  <si>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</si>
  <si>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</si>
  <si>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</si>
  <si>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</si>
  <si>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</si>
  <si>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</si>
  <si>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</si>
  <si>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</si>
  <si>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</si>
  <si>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</si>
  <si>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</si>
  <si>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</si>
  <si>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</si>
  <si>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</si>
  <si>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</si>
  <si>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</si>
  <si>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</si>
  <si>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</si>
  <si>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</si>
  <si>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</si>
  <si>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</si>
  <si>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</si>
  <si>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</si>
  <si>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</si>
  <si>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</si>
  <si>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</si>
  <si>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</si>
  <si>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</si>
  <si>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</si>
  <si>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</si>
  <si>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</si>
  <si>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</si>
  <si>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</si>
  <si>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</si>
  <si>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</si>
  <si>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</si>
  <si>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</si>
  <si>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</si>
  <si>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</si>
  <si>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</si>
  <si>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</si>
  <si>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</si>
  <si>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</si>
  <si>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</si>
  <si>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</si>
  <si>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</si>
  <si>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</si>
  <si>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</si>
  <si>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</si>
  <si>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</si>
  <si>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</si>
  <si>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</si>
  <si>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</si>
  <si>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</si>
  <si>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</si>
  <si>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</si>
  <si>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</si>
  <si>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</si>
  <si>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</si>
  <si>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</si>
  <si>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</si>
  <si>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</si>
  <si>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</si>
  <si>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</si>
  <si>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</si>
  <si>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</si>
  <si>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</si>
  <si>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</si>
  <si>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</si>
  <si>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</si>
  <si>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</si>
  <si>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</si>
  <si>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</si>
  <si>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</si>
  <si>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</si>
  <si>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</si>
  <si>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</si>
  <si>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</si>
  <si>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</si>
  <si>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</si>
  <si>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</si>
  <si>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</si>
  <si>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</si>
  <si>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</si>
  <si>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</si>
  <si>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</si>
  <si>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</si>
  <si>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</si>
  <si>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</si>
  <si>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</si>
  <si>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</si>
  <si>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</si>
  <si>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</si>
  <si>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</si>
  <si>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</si>
  <si>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</si>
  <si>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</si>
  <si>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</si>
  <si>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</si>
  <si>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</si>
  <si>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</si>
  <si>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</si>
  <si>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</si>
  <si>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</si>
  <si>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</si>
  <si>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</si>
  <si>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</si>
  <si>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</si>
  <si>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</si>
  <si>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</si>
  <si>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</si>
  <si>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</si>
  <si>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</si>
  <si>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</si>
  <si>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</si>
  <si>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</si>
  <si>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</si>
  <si>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</si>
  <si>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</si>
  <si>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</si>
  <si>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</si>
  <si>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</si>
  <si>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</si>
  <si>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</si>
  <si>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</si>
  <si>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</si>
  <si>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</si>
  <si>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</si>
  <si>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</si>
  <si>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</si>
  <si>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</si>
  <si>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</si>
  <si>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</si>
  <si>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</si>
  <si>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</si>
  <si>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</si>
  <si>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</si>
  <si>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</si>
  <si>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</si>
  <si>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</si>
  <si>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</si>
  <si>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</si>
  <si>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</si>
  <si>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</si>
  <si>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</si>
  <si>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</si>
  <si>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</si>
  <si>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</si>
  <si>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</si>
  <si>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</si>
  <si>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</si>
  <si>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</si>
  <si>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</si>
  <si>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</si>
  <si>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</si>
  <si>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</si>
  <si>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</si>
  <si>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</si>
  <si>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</si>
  <si>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</si>
  <si>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</si>
  <si>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</si>
  <si>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</si>
  <si>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</si>
  <si>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</si>
  <si>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</si>
  <si>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</si>
  <si>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</si>
  <si>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</si>
  <si>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</si>
  <si>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</si>
  <si>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</si>
  <si>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</si>
  <si>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</si>
  <si>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</si>
  <si>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</si>
  <si>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</si>
  <si>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</si>
  <si>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</si>
  <si>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</si>
  <si>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</si>
  <si>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</si>
  <si>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</si>
  <si>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</si>
  <si>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</si>
  <si>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</si>
  <si>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</si>
  <si>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</si>
  <si>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</si>
  <si>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</si>
  <si>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事業所番号</t>
    <rPh sb="0" eb="3">
      <t>ジギョウショ</t>
    </rPh>
    <rPh sb="3" eb="5">
      <t>バンゴウ</t>
    </rPh>
    <phoneticPr fontId="3"/>
  </si>
  <si>
    <t>0210000000</t>
    <phoneticPr fontId="30"/>
  </si>
  <si>
    <t>予定</t>
  </si>
  <si>
    <t>様式第５号別紙２</t>
  </si>
  <si>
    <t>様式第５号別紙２</t>
    <rPh sb="0" eb="2">
      <t>ヨウシキ</t>
    </rPh>
    <rPh sb="2" eb="3">
      <t>ダイ</t>
    </rPh>
    <rPh sb="4" eb="5">
      <t>ゴウ</t>
    </rPh>
    <rPh sb="5" eb="7">
      <t>ベッシ</t>
    </rPh>
    <phoneticPr fontId="8"/>
  </si>
  <si>
    <t>＜最低基準以上の人員配置を行う場合＞</t>
    <rPh sb="1" eb="3">
      <t>サイテイ</t>
    </rPh>
    <rPh sb="3" eb="5">
      <t>キジュン</t>
    </rPh>
    <rPh sb="5" eb="7">
      <t>イジョウ</t>
    </rPh>
    <rPh sb="8" eb="10">
      <t>ジンイン</t>
    </rPh>
    <rPh sb="10" eb="12">
      <t>ハイチ</t>
    </rPh>
    <rPh sb="13" eb="14">
      <t>オコナ</t>
    </rPh>
    <rPh sb="15" eb="17">
      <t>バアイ</t>
    </rPh>
    <phoneticPr fontId="3"/>
  </si>
  <si>
    <t>必要な配置数
（看護職員、理学療法士、作業療法士又は言語聴覚士及び生活支援員）</t>
    <rPh sb="0" eb="2">
      <t>ヒツヨウ</t>
    </rPh>
    <rPh sb="3" eb="5">
      <t>ハイチ</t>
    </rPh>
    <rPh sb="5" eb="6">
      <t>スウ</t>
    </rPh>
    <phoneticPr fontId="3"/>
  </si>
  <si>
    <t>人員配置区分</t>
    <rPh sb="0" eb="2">
      <t>ジンイン</t>
    </rPh>
    <rPh sb="2" eb="4">
      <t>ハイチ</t>
    </rPh>
    <rPh sb="4" eb="6">
      <t>クブン</t>
    </rPh>
    <phoneticPr fontId="3"/>
  </si>
  <si>
    <t>人員配置
（○：１）</t>
    <rPh sb="0" eb="2">
      <t>ジンイン</t>
    </rPh>
    <rPh sb="2" eb="4">
      <t>ハイチ</t>
    </rPh>
    <phoneticPr fontId="3"/>
  </si>
  <si>
    <t>必要な配置数
（世話人及び生活支援員）</t>
    <rPh sb="0" eb="2">
      <t>ヒツヨウ</t>
    </rPh>
    <rPh sb="3" eb="5">
      <t>ハイチ</t>
    </rPh>
    <rPh sb="5" eb="6">
      <t>スウ</t>
    </rPh>
    <rPh sb="8" eb="10">
      <t>セワ</t>
    </rPh>
    <rPh sb="10" eb="11">
      <t>ニン</t>
    </rPh>
    <rPh sb="11" eb="12">
      <t>オヨ</t>
    </rPh>
    <phoneticPr fontId="3"/>
  </si>
  <si>
    <t>※人員配置体制加算を取得しており、最低基準を上回る配置を行う場合。</t>
    <rPh sb="1" eb="3">
      <t>ジンイン</t>
    </rPh>
    <rPh sb="3" eb="5">
      <t>ハイチ</t>
    </rPh>
    <rPh sb="5" eb="7">
      <t>タイセイ</t>
    </rPh>
    <rPh sb="7" eb="9">
      <t>カサン</t>
    </rPh>
    <rPh sb="10" eb="12">
      <t>シュトク</t>
    </rPh>
    <rPh sb="17" eb="19">
      <t>サイテイ</t>
    </rPh>
    <rPh sb="19" eb="21">
      <t>キジュン</t>
    </rPh>
    <rPh sb="22" eb="24">
      <t>ウワマワ</t>
    </rPh>
    <rPh sb="25" eb="27">
      <t>ハイチ</t>
    </rPh>
    <rPh sb="28" eb="29">
      <t>オコナ</t>
    </rPh>
    <rPh sb="30" eb="32">
      <t>バアイ</t>
    </rPh>
    <phoneticPr fontId="3"/>
  </si>
  <si>
    <t>※加算を取得しており、最低基準を上回る配置を行う場合。</t>
    <rPh sb="1" eb="3">
      <t>カサン</t>
    </rPh>
    <rPh sb="4" eb="6">
      <t>シュトク</t>
    </rPh>
    <rPh sb="11" eb="13">
      <t>サイテイ</t>
    </rPh>
    <rPh sb="13" eb="15">
      <t>キジュン</t>
    </rPh>
    <rPh sb="16" eb="18">
      <t>ウワマワ</t>
    </rPh>
    <rPh sb="19" eb="21">
      <t>ハイチ</t>
    </rPh>
    <rPh sb="22" eb="23">
      <t>オコナ</t>
    </rPh>
    <rPh sb="24" eb="26">
      <t>バアイ</t>
    </rPh>
    <phoneticPr fontId="3"/>
  </si>
  <si>
    <r>
      <t xml:space="preserve">＜人員に関する基準＞
</t>
    </r>
    <r>
      <rPr>
        <b/>
        <sz val="10"/>
        <color rgb="FFFF0000"/>
        <rFont val="ＭＳ ゴシック"/>
        <family val="3"/>
        <charset val="128"/>
      </rPr>
      <t>※以下は、最低基準（障害福祉サービス事業を行うにあたって最低限必要な人員基準）を示すものです。</t>
    </r>
    <rPh sb="1" eb="3">
      <t>ジンイン</t>
    </rPh>
    <rPh sb="4" eb="5">
      <t>カン</t>
    </rPh>
    <rPh sb="7" eb="9">
      <t>キジュン</t>
    </rPh>
    <rPh sb="12" eb="14">
      <t>イカ</t>
    </rPh>
    <rPh sb="16" eb="18">
      <t>サイテイ</t>
    </rPh>
    <rPh sb="18" eb="20">
      <t>キジュン</t>
    </rPh>
    <rPh sb="45" eb="47">
      <t>ジンイン</t>
    </rPh>
    <rPh sb="51" eb="52">
      <t>シメ</t>
    </rPh>
    <phoneticPr fontId="8"/>
  </si>
  <si>
    <t>※以下は、最低基準（障害福祉サービス事業を行うにあたって最低限必要な人員基準）を示すものです。</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</si>
  <si>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</si>
  <si>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</si>
  <si>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6">
      <t>シエン</t>
    </rPh>
    <rPh sb="6" eb="7">
      <t>イン</t>
    </rPh>
    <phoneticPr fontId="3"/>
  </si>
  <si>
    <t>※選択肢にない職種については直接入力してください</t>
    <phoneticPr fontId="3"/>
  </si>
  <si>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</si>
  <si>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</si>
  <si>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</si>
  <si>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</si>
  <si>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</si>
  <si>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</si>
  <si>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</si>
  <si>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</si>
  <si>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</si>
  <si>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</si>
  <si>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</si>
  <si>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＜人員基準に関する実人数集計＞</t>
    <rPh sb="1" eb="5">
      <t>ジンインキジュン</t>
    </rPh>
    <rPh sb="6" eb="7">
      <t>カン</t>
    </rPh>
    <rPh sb="9" eb="10">
      <t>ジツ</t>
    </rPh>
    <rPh sb="10" eb="12">
      <t>ニンズウ</t>
    </rPh>
    <rPh sb="12" eb="14">
      <t>シュウケイ</t>
    </rPh>
    <phoneticPr fontId="8"/>
  </si>
  <si>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</si>
  <si>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</si>
  <si>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</si>
  <si>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</si>
  <si>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</si>
  <si>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</si>
  <si>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</si>
  <si>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</si>
  <si>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</si>
  <si>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</si>
  <si>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</si>
  <si>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</si>
  <si>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</si>
  <si>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</si>
  <si>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</si>
  <si>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歴月</t>
  </si>
  <si>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</si>
  <si>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</si>
  <si>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</si>
  <si>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就労選択支援員</t>
    <rPh sb="0" eb="2">
      <t>シュウロウ</t>
    </rPh>
    <rPh sb="2" eb="4">
      <t>センタク</t>
    </rPh>
    <rPh sb="4" eb="7">
      <t>シエンイン</t>
    </rPh>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</si>
  <si>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</si>
  <si>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</si>
  <si>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</si>
  <si>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</si>
  <si>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</si>
  <si>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</si>
  <si>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</si>
  <si>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z</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</si>
</sst>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6"/>
      <name val="游ゴシック"/>
      <family val="3"/>
      <charset val="128"/>
      <scheme val="minor"/>
    </font>
    <font>
      <sz val="10"/>
      <color rgb="FFFF0000"/>
      <name val="ＭＳ ゴシック"/>
      <family val="3"/>
      <charset val="128"/>
    </font>
    <font>
      <b/>
      <sz val="10"/>
      <color rgb="FFFF0000"/>
      <name val="ＭＳ ゴシック"/>
      <family val="3"/>
      <charset val="128"/>
    </font>
    <font>
      <b/>
      <sz val="9"/>
      <color rgb="FFFF0000"/>
      <name val="ＭＳ ゴシック"/>
      <family val="3"/>
      <charset val="128"/>
    </font>
    <font>
      <sz val="8"/>
      <color rgb="FFC00000"/>
      <name val="ＭＳ ゴシック"/>
      <family val="3"/>
      <charset val="128"/>
    </font>
    <font>
      <sz val="10"/>
      <color rgb="FFFF0000"/>
      <name val="BIZ UDP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58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pplyAlignment="1">
      <alignment vertical="center"/>
    </xf>
    <xf numFmtId="0" fontId="5" fillId="0" borderId="16"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3" applyFont="1" applyBorder="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xf numFmtId="0" fontId="29" fillId="4" borderId="17" xfId="7" applyFont="1" applyFill="1" applyBorder="1" applyAlignment="1">
      <alignment horizontal="right" vertical="center"/>
    </xf>
    <xf numFmtId="0" fontId="29" fillId="8" borderId="17" xfId="7" applyFont="1" applyFill="1" applyBorder="1" applyAlignment="1">
      <alignment horizontal="left" vertical="center"/>
    </xf>
    <xf numFmtId="0" fontId="29" fillId="3" borderId="25" xfId="7" applyFont="1" applyFill="1" applyBorder="1" applyAlignment="1">
      <alignment horizontal="center" vertical="center"/>
    </xf>
    <xf numFmtId="0" fontId="29" fillId="5" borderId="17" xfId="7" applyFont="1" applyFill="1" applyBorder="1" applyAlignment="1">
      <alignment vertical="center"/>
    </xf>
    <xf numFmtId="0" fontId="29" fillId="5" borderId="25" xfId="7" applyFont="1" applyFill="1" applyBorder="1" applyAlignment="1">
      <alignment vertical="center"/>
    </xf>
    <xf numFmtId="0" fontId="29" fillId="3" borderId="17" xfId="7" applyFont="1" applyFill="1" applyBorder="1" applyAlignment="1">
      <alignment horizontal="left" vertical="center"/>
    </xf>
    <xf numFmtId="0" fontId="31" fillId="6" borderId="17" xfId="0" applyFont="1" applyFill="1" applyBorder="1">
      <alignment vertical="center"/>
    </xf>
    <xf numFmtId="0" fontId="29"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2" fillId="0" borderId="0" xfId="7" applyFont="1" applyFill="1" applyBorder="1" applyAlignment="1">
      <alignment vertical="center"/>
    </xf>
    <xf numFmtId="0" fontId="33" fillId="0" borderId="0" xfId="7" applyFont="1" applyFill="1" applyBorder="1" applyAlignment="1">
      <alignment vertical="center"/>
    </xf>
    <xf numFmtId="0" fontId="33" fillId="0" borderId="0" xfId="7" applyFont="1" applyFill="1" applyBorder="1" applyAlignment="1">
      <alignment horizontal="center" vertical="center"/>
    </xf>
    <xf numFmtId="0" fontId="5" fillId="0" borderId="0" xfId="7" applyFont="1" applyAlignment="1">
      <alignment horizontal="center" vertical="center"/>
    </xf>
    <xf numFmtId="0" fontId="33" fillId="0" borderId="0" xfId="7" applyFont="1" applyAlignment="1">
      <alignment vertical="center"/>
    </xf>
    <xf numFmtId="0" fontId="5" fillId="0" borderId="0" xfId="7" applyFont="1" applyBorder="1" applyAlignment="1">
      <alignment vertical="center" wrapText="1"/>
    </xf>
    <xf numFmtId="0" fontId="5" fillId="0" borderId="0" xfId="7" applyFont="1" applyBorder="1" applyAlignment="1">
      <alignment vertical="center"/>
    </xf>
    <xf numFmtId="0" fontId="32" fillId="0" borderId="0" xfId="7" applyFont="1" applyFill="1" applyBorder="1" applyAlignment="1">
      <alignment vertical="center"/>
    </xf>
    <xf numFmtId="0" fontId="32" fillId="0" borderId="0" xfId="7" applyFont="1" applyAlignment="1">
      <alignment vertical="center" wrapText="1"/>
    </xf>
    <xf numFmtId="0" fontId="32" fillId="0" borderId="0" xfId="7" applyFont="1" applyAlignment="1">
      <alignment vertical="center"/>
    </xf>
    <xf numFmtId="0" fontId="5" fillId="0" borderId="17" xfId="7" applyFont="1" applyBorder="1" applyAlignment="1">
      <alignment horizontal="center" vertical="center"/>
    </xf>
    <xf numFmtId="0" fontId="5" fillId="0" borderId="17" xfId="7" applyFont="1" applyBorder="1" applyAlignment="1">
      <alignment horizontal="center" vertical="center" wrapText="1"/>
    </xf>
    <xf numFmtId="0" fontId="31" fillId="6" borderId="17" xfId="0" applyFont="1" applyFill="1" applyBorder="1">
      <alignment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19" fillId="9" borderId="0" xfId="0" applyFont="1" applyFill="1">
      <alignment vertical="center"/>
    </xf>
    <xf numFmtId="0" fontId="31" fillId="9" borderId="0" xfId="0" applyFont="1" applyFill="1" applyAlignment="1">
      <alignment horizontal="right" vertical="center"/>
    </xf>
    <xf numFmtId="177" fontId="5" fillId="0" borderId="17" xfId="7" applyNumberFormat="1" applyFont="1" applyBorder="1">
      <alignment vertical="center"/>
    </xf>
    <xf numFmtId="178" fontId="5" fillId="0" borderId="17" xfId="7" applyNumberFormat="1" applyFont="1" applyBorder="1">
      <alignment vertical="center"/>
    </xf>
    <xf numFmtId="0" fontId="2" fillId="0" borderId="17" xfId="7" applyFont="1" applyBorder="1">
      <alignmen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0" fontId="21" fillId="0" borderId="0" xfId="3" applyFont="1" applyAlignment="1">
      <alignment horizontal="center" vertical="center"/>
    </xf>
    <xf numFmtId="0" fontId="2" fillId="0" borderId="0" xfId="3" applyFont="1" applyAlignment="1">
      <alignment horizontal="center"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21" fillId="0" borderId="0" xfId="7" applyFont="1">
      <alignment vertical="center"/>
    </xf>
    <xf numFmtId="0" fontId="21" fillId="0" borderId="0" xfId="7" applyFont="1" applyAlignment="1">
      <alignment horizontal="center" vertical="center"/>
    </xf>
    <xf numFmtId="0" fontId="29" fillId="0" borderId="0" xfId="7" applyFont="1">
      <alignment vertical="center"/>
    </xf>
    <xf numFmtId="0" fontId="31" fillId="9" borderId="0" xfId="0" applyFont="1" applyFill="1">
      <alignment vertical="center"/>
    </xf>
    <xf numFmtId="0" fontId="31" fillId="9" borderId="0" xfId="7" applyFont="1" applyFill="1" applyAlignment="1">
      <alignment horizontal="right" vertical="center"/>
    </xf>
    <xf numFmtId="49" fontId="35" fillId="0" borderId="4" xfId="4" applyNumberFormat="1" applyFont="1" applyBorder="1" applyAlignment="1">
      <alignment vertical="center" wrapText="1"/>
    </xf>
    <xf numFmtId="0" fontId="2" fillId="4" borderId="0" xfId="7" applyFont="1" applyFill="1" applyBorder="1" applyAlignment="1">
      <alignment horizontal="center"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2" fillId="0" borderId="17" xfId="7" applyFont="1" applyFill="1" applyBorder="1" applyAlignment="1">
      <alignment vertical="center"/>
    </xf>
    <xf numFmtId="0" fontId="5" fillId="0" borderId="17" xfId="7" applyFont="1" applyBorder="1">
      <alignment vertical="center"/>
    </xf>
    <xf numFmtId="0" fontId="5" fillId="0" borderId="0" xfId="3"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xf>
    <xf numFmtId="0" fontId="5" fillId="0" borderId="16" xfId="7" applyFont="1" applyFill="1" applyBorder="1" applyAlignment="1">
      <alignment horizontal="center" vertical="center"/>
    </xf>
    <xf numFmtId="0" fontId="5" fillId="0" borderId="17" xfId="7" applyFont="1" applyFill="1" applyBorder="1" applyAlignment="1">
      <alignment horizontal="center" vertical="center"/>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0" borderId="0" xfId="7" applyFont="1" applyFill="1" applyBorder="1" applyAlignment="1">
      <alignment horizontal="left" vertical="center" wrapText="1"/>
    </xf>
    <xf numFmtId="0" fontId="5" fillId="0" borderId="17" xfId="7" applyFont="1" applyFill="1" applyBorder="1" applyAlignment="1">
      <alignment horizontal="center" vertical="center" wrapText="1"/>
    </xf>
    <xf numFmtId="0" fontId="29" fillId="4" borderId="17" xfId="7" applyFont="1" applyFill="1" applyBorder="1" applyAlignment="1">
      <alignment horizontal="center" vertical="center"/>
    </xf>
    <xf numFmtId="0" fontId="5" fillId="0" borderId="23" xfId="7" applyFont="1" applyFill="1" applyBorder="1" applyAlignment="1">
      <alignment horizontal="center" vertical="center"/>
    </xf>
    <xf numFmtId="0" fontId="29" fillId="4" borderId="40" xfId="7" applyFont="1" applyFill="1" applyBorder="1" applyAlignment="1">
      <alignment horizontal="center" vertical="center" wrapText="1"/>
    </xf>
    <xf numFmtId="0" fontId="29" fillId="4" borderId="22" xfId="7" applyFont="1" applyFill="1" applyBorder="1" applyAlignment="1">
      <alignment horizontal="center" vertical="center" wrapText="1"/>
    </xf>
    <xf numFmtId="0" fontId="29" fillId="4" borderId="28" xfId="7" applyFont="1" applyFill="1" applyBorder="1" applyAlignment="1">
      <alignment horizontal="center" vertical="center" wrapText="1"/>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31" fillId="6" borderId="17" xfId="0" applyFont="1" applyFill="1" applyBorder="1">
      <alignment vertical="center"/>
    </xf>
    <xf numFmtId="0" fontId="31" fillId="3" borderId="17" xfId="7" applyFont="1" applyFill="1" applyBorder="1" applyAlignment="1">
      <alignment horizontal="center" vertical="center" wrapText="1"/>
    </xf>
    <xf numFmtId="49" fontId="31" fillId="3" borderId="25" xfId="7" applyNumberFormat="1" applyFont="1" applyFill="1" applyBorder="1" applyAlignment="1">
      <alignment horizontal="center" vertical="center" wrapText="1"/>
    </xf>
    <xf numFmtId="49" fontId="31" fillId="3" borderId="23" xfId="7" applyNumberFormat="1" applyFont="1" applyFill="1" applyBorder="1" applyAlignment="1">
      <alignment horizontal="center" vertical="center" wrapText="1"/>
    </xf>
    <xf numFmtId="49" fontId="31" fillId="3" borderId="16" xfId="7" applyNumberFormat="1" applyFont="1" applyFill="1" applyBorder="1" applyAlignment="1">
      <alignment horizontal="center" vertical="center" wrapText="1"/>
    </xf>
    <xf numFmtId="0" fontId="31" fillId="4" borderId="10" xfId="7" applyFont="1" applyFill="1" applyBorder="1" applyAlignment="1">
      <alignment horizontal="center" vertical="center"/>
    </xf>
    <xf numFmtId="0" fontId="31" fillId="5" borderId="17" xfId="7" applyFont="1" applyFill="1" applyBorder="1" applyAlignment="1">
      <alignment horizontal="center" vertical="center"/>
    </xf>
    <xf numFmtId="0" fontId="31" fillId="3" borderId="17" xfId="7" applyFont="1" applyFill="1" applyBorder="1" applyAlignment="1">
      <alignment horizontal="center" vertical="center"/>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49" fontId="2" fillId="3" borderId="25" xfId="7" applyNumberFormat="1" applyFont="1" applyFill="1" applyBorder="1" applyAlignment="1">
      <alignment horizontal="center" vertical="center" wrapText="1"/>
    </xf>
    <xf numFmtId="49" fontId="2" fillId="3" borderId="23" xfId="7" applyNumberFormat="1" applyFont="1" applyFill="1" applyBorder="1" applyAlignment="1">
      <alignment horizontal="center" vertical="center" wrapText="1"/>
    </xf>
    <xf numFmtId="49" fontId="2" fillId="3" borderId="16" xfId="7" applyNumberFormat="1"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4" fillId="0" borderId="19" xfId="7" applyFont="1" applyBorder="1" applyAlignment="1">
      <alignment horizontal="center" vertical="center" wrapText="1"/>
    </xf>
    <xf numFmtId="0" fontId="34" fillId="0" borderId="9" xfId="7" applyFont="1" applyBorder="1" applyAlignment="1">
      <alignment horizontal="center" vertical="center" wrapText="1"/>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17" xfId="7" applyFont="1" applyFill="1" applyBorder="1" applyAlignment="1">
      <alignment horizontal="right" vertical="center"/>
    </xf>
    <xf numFmtId="0" fontId="5" fillId="0" borderId="17" xfId="7" applyFont="1" applyFill="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Fill="1" applyBorder="1" applyAlignment="1">
      <alignment horizontal="center"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0" fontId="20" fillId="0" borderId="17" xfId="0" applyFont="1" applyBorder="1" applyAlignment="1">
      <alignment horizontal="center" vertical="center" wrapText="1"/>
    </xf>
    <xf numFmtId="0" fontId="0" fillId="0" borderId="25" xfId="0" applyBorder="1" applyAlignment="1">
      <alignment horizontal="center" vertical="center"/>
    </xf>
    <xf numFmtId="0" fontId="0" fillId="0" borderId="23" xfId="0" applyBorder="1" applyAlignment="1">
      <alignment horizontal="center" vertical="center"/>
    </xf>
    <xf numFmtId="0" fontId="0" fillId="0" borderId="16" xfId="0" applyBorder="1" applyAlignment="1">
      <alignment horizontal="center" vertical="center"/>
    </xf>
    <xf numFmtId="0" fontId="20" fillId="0" borderId="17" xfId="0" applyFont="1" applyBorder="1" applyAlignment="1">
      <alignment horizontal="center" vertical="center"/>
    </xf>
    <xf numFmtId="0" fontId="0" fillId="0" borderId="17" xfId="0" applyBorder="1" applyAlignment="1">
      <alignment horizontal="center" vertical="center"/>
    </xf>
    <xf numFmtId="0" fontId="14" fillId="0" borderId="17" xfId="7" applyFont="1" applyFill="1" applyBorder="1" applyAlignment="1">
      <alignment horizontal="center" vertical="center" wrapText="1"/>
    </xf>
    <xf numFmtId="176" fontId="5" fillId="0" borderId="22" xfId="7" applyNumberFormat="1" applyFont="1" applyFill="1" applyBorder="1" applyAlignment="1">
      <alignment vertical="center"/>
    </xf>
    <xf numFmtId="0" fontId="2" fillId="0" borderId="0" xfId="7" applyFont="1" applyFill="1" applyBorder="1" applyAlignment="1">
      <alignment horizontal="left" vertical="center" wrapText="1"/>
    </xf>
    <xf numFmtId="0" fontId="2" fillId="0" borderId="10" xfId="7" applyFont="1" applyFill="1" applyBorder="1" applyAlignment="1">
      <alignment horizontal="left" vertical="center" wrapText="1"/>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17" xfId="7" applyFont="1" applyFill="1" applyBorder="1" applyAlignment="1">
      <alignment horizontal="left" vertical="center" wrapText="1"/>
    </xf>
    <xf numFmtId="0" fontId="2" fillId="0" borderId="17" xfId="7" applyFont="1" applyBorder="1">
      <alignment vertical="center"/>
    </xf>
    <xf numFmtId="0" fontId="2" fillId="5" borderId="17" xfId="7" applyFont="1" applyFill="1" applyBorder="1">
      <alignment vertical="center"/>
    </xf>
    <xf numFmtId="179" fontId="5" fillId="0" borderId="17" xfId="7" applyNumberFormat="1" applyFont="1" applyBorder="1" applyAlignment="1">
      <alignment horizontal="center" vertical="center"/>
    </xf>
    <xf numFmtId="0" fontId="29" fillId="4" borderId="17" xfId="7" applyFont="1" applyFill="1" applyBorder="1" applyAlignment="1">
      <alignment horizontal="right" vertical="center"/>
    </xf>
    <xf numFmtId="0" fontId="5" fillId="0" borderId="22" xfId="7" applyFont="1" applyBorder="1" applyAlignment="1">
      <alignment horizontal="center" vertical="center" wrapText="1"/>
    </xf>
    <xf numFmtId="0" fontId="5" fillId="0" borderId="0" xfId="3" applyFont="1" applyAlignment="1">
      <alignment horizontal="center" vertical="center" wrapText="1"/>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31" fillId="9" borderId="25" xfId="7" applyFont="1" applyFill="1" applyBorder="1" applyAlignment="1">
      <alignment horizontal="center" vertical="center" wrapText="1"/>
    </xf>
    <xf numFmtId="0" fontId="31" fillId="9" borderId="23" xfId="7" applyFont="1" applyFill="1" applyBorder="1" applyAlignment="1">
      <alignment horizontal="center" vertical="center" wrapText="1"/>
    </xf>
    <xf numFmtId="0" fontId="31" fillId="9" borderId="16" xfId="7" applyFont="1" applyFill="1" applyBorder="1" applyAlignment="1">
      <alignment horizontal="center" vertical="center" wrapText="1"/>
    </xf>
    <xf numFmtId="0" fontId="5" fillId="0" borderId="17" xfId="7" applyFont="1" applyBorder="1" applyAlignment="1">
      <alignment horizontal="right" vertical="center"/>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0" borderId="0" xfId="7" applyFont="1" applyAlignment="1">
      <alignment horizontal="right" vertical="center"/>
    </xf>
    <xf numFmtId="0" fontId="31" fillId="9" borderId="17" xfId="7" applyFont="1" applyFill="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0" fontId="32" fillId="0" borderId="10" xfId="7" applyFont="1" applyFill="1" applyBorder="1" applyAlignment="1">
      <alignment horizontal="left" vertical="center" wrapText="1"/>
    </xf>
    <xf numFmtId="0" fontId="19" fillId="0" borderId="17" xfId="0" applyFont="1" applyBorder="1" applyAlignment="1">
      <alignment horizontal="center" vertical="center" wrapText="1"/>
    </xf>
    <xf numFmtId="0" fontId="19" fillId="0" borderId="17" xfId="0" applyFont="1" applyBorder="1" applyAlignment="1">
      <alignment horizontal="center" vertical="center"/>
    </xf>
    <xf numFmtId="0" fontId="32" fillId="0" borderId="0" xfId="7" applyFont="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17" xfId="7" applyFont="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0" fontId="32" fillId="0" borderId="0" xfId="7" applyFont="1" applyFill="1" applyBorder="1" applyAlignment="1">
      <alignment horizontal="left" vertical="center" wrapText="1"/>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0" fontId="27" fillId="0" borderId="17" xfId="0" applyFont="1" applyFill="1" applyBorder="1" applyAlignment="1">
      <alignment horizontal="right" vertical="center"/>
    </xf>
    <xf numFmtId="0" fontId="32" fillId="0" borderId="0" xfId="7" applyFont="1" applyBorder="1" applyAlignment="1">
      <alignment horizontal="left" vertical="center" wrapText="1"/>
    </xf>
    <xf numFmtId="0" fontId="19" fillId="0" borderId="25" xfId="0" applyFont="1" applyBorder="1" applyAlignment="1">
      <alignment horizontal="center"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38</xdr:col>
      <xdr:colOff>381000</xdr:colOff>
      <xdr:row>12</xdr:row>
      <xdr:rowOff>209550</xdr:rowOff>
    </xdr:from>
    <xdr:to>
      <xdr:col>44</xdr:col>
      <xdr:colOff>514350</xdr:colOff>
      <xdr:row>20</xdr:row>
      <xdr:rowOff>171450</xdr:rowOff>
    </xdr:to>
    <xdr:sp macro="" textlink="">
      <xdr:nvSpPr>
        <xdr:cNvPr id="2" name="テキスト ボックス 1">
          <a:extLst>
            <a:ext uri="{FF2B5EF4-FFF2-40B4-BE49-F238E27FC236}">
              <a16:creationId xmlns:a16="http://schemas.microsoft.com/office/drawing/2014/main" id="{4006397D-03AC-4460-ACBC-93964DAA1533}"/>
            </a:ext>
          </a:extLst>
        </xdr:cNvPr>
        <xdr:cNvSpPr txBox="1"/>
      </xdr:nvSpPr>
      <xdr:spPr>
        <a:xfrm>
          <a:off x="10725150" y="2638425"/>
          <a:ext cx="3657600" cy="1790700"/>
        </a:xfrm>
        <a:prstGeom prst="rect">
          <a:avLst/>
        </a:prstGeom>
        <a:solidFill>
          <a:srgbClr val="FFFF00"/>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当該様式は使用例です。</a:t>
          </a:r>
          <a:endParaRPr kumimoji="1" lang="en-US" altLang="ja-JP" sz="1400" b="1">
            <a:solidFill>
              <a:srgbClr val="FF0000"/>
            </a:solidFill>
          </a:endParaRPr>
        </a:p>
        <a:p>
          <a:r>
            <a:rPr kumimoji="1" lang="ja-JP" altLang="en-US" sz="1400" b="1">
              <a:solidFill>
                <a:srgbClr val="FF0000"/>
              </a:solidFill>
            </a:rPr>
            <a:t>実際に作成する場合は、下部のタブから事業を選択し、作成してください。</a:t>
          </a:r>
          <a:endParaRPr kumimoji="1" lang="en-US" altLang="ja-JP" sz="1400" b="1">
            <a:solidFill>
              <a:srgbClr val="FF0000"/>
            </a:solidFill>
          </a:endParaRPr>
        </a:p>
        <a:p>
          <a:r>
            <a:rPr kumimoji="1" lang="en-US" altLang="ja-JP" sz="1400" b="1">
              <a:solidFill>
                <a:srgbClr val="FF0000"/>
              </a:solidFill>
            </a:rPr>
            <a:t>※</a:t>
          </a:r>
          <a:r>
            <a:rPr kumimoji="1" lang="ja-JP" altLang="en-US" sz="1400" b="1">
              <a:solidFill>
                <a:srgbClr val="FF0000"/>
              </a:solidFill>
            </a:rPr>
            <a:t>数式が入力されているセルは変更しないようお願いいたします。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238125</xdr:colOff>
      <xdr:row>11</xdr:row>
      <xdr:rowOff>38100</xdr:rowOff>
    </xdr:from>
    <xdr:to>
      <xdr:col>42</xdr:col>
      <xdr:colOff>3352800</xdr:colOff>
      <xdr:row>20</xdr:row>
      <xdr:rowOff>57150</xdr:rowOff>
    </xdr:to>
    <xdr:sp macro="" textlink="">
      <xdr:nvSpPr>
        <xdr:cNvPr id="2" name="テキスト ボックス 1">
          <a:extLst>
            <a:ext uri="{FF2B5EF4-FFF2-40B4-BE49-F238E27FC236}">
              <a16:creationId xmlns:a16="http://schemas.microsoft.com/office/drawing/2014/main" id="{CDF2C015-11F3-44DC-8109-43B7316F9B69}"/>
            </a:ext>
          </a:extLst>
        </xdr:cNvPr>
        <xdr:cNvSpPr txBox="1"/>
      </xdr:nvSpPr>
      <xdr:spPr>
        <a:xfrm>
          <a:off x="11487150" y="2352675"/>
          <a:ext cx="4371975" cy="20383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　</a:t>
          </a:r>
          <a:r>
            <a:rPr kumimoji="1" lang="ja-JP" altLang="en-US" sz="1200" b="1">
              <a:solidFill>
                <a:srgbClr val="FF0000"/>
              </a:solidFill>
            </a:rPr>
            <a:t>当該様式はあん摩マッサージ指圧師、はり師及びきゅう師に係る学校養成施設認定規則によるあん摩マッサージ指圧師、はり師又はきゅう師の学校又は養成施設として認定されている指定就労移行支援事業所（認定指定就労移行支援事業所）に係る様式です。</a:t>
          </a:r>
          <a:endParaRPr kumimoji="1" lang="en-US" altLang="ja-JP" sz="1200" b="1">
            <a:solidFill>
              <a:srgbClr val="FF0000"/>
            </a:solidFill>
          </a:endParaRPr>
        </a:p>
        <a:p>
          <a:r>
            <a:rPr kumimoji="1" lang="ja-JP" altLang="en-US" sz="1200" b="1">
              <a:solidFill>
                <a:srgbClr val="FF0000"/>
              </a:solidFill>
            </a:rPr>
            <a:t>　通常の実施形態で実施する就労移行支援事業所については「勤務形態一覧表（就労移行支援）」をご利用ください。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3.60.73\&#38556;&#23475;&#31119;&#31049;&#20107;&#26989;g-&#20849;&#26377;\&#9733;2019(H31)&#65374;&#38556;&#23475;&#31119;&#31049;&#20107;&#26989;&#32773;G&#20849;&#26377;\(&#12367;&#12395;)&#22269;&#12363;&#12425;&#12398;&#36890;&#30693;&#31561;\2025(R7)&#30528;&#12398;&#22269;&#36890;&#30693;\2025.12&#30528;&#12398;&#22269;&#36890;&#30693;\251201_&#12300;&#20171;&#35703;&#32102;&#20184;&#36027;&#31561;&#12398;&#31639;&#23450;&#12395;&#20418;&#12427;&#20307;&#21046;&#31561;&#12395;&#38306;&#12377;&#12427;&#23626;&#20986;&#31561;&#12395;&#12362;&#12369;&#12427;&#30041;&#24847;&#28857;&#12395;&#12388;&#12356;&#12390;&#12301;&#12398;&#19968;&#37096;&#25913;&#27491;&#12395;&#12388;&#12356;&#12390;\&#9313;&#21220;&#21209;&#24418;&#24907;&#19968;&#35239;&#34920;&#65291;&#33258;&#27835;&#20307;&#12372;&#24847;&#35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372"/>
      <c r="B3" s="3"/>
      <c r="C3" s="3"/>
      <c r="D3" s="3"/>
      <c r="E3" s="3"/>
      <c r="F3" s="3"/>
      <c r="G3" s="3"/>
      <c r="H3" s="3"/>
      <c r="I3" s="314"/>
    </row>
    <row r="4" spans="1:20" ht="12.75" customHeight="1" thickBot="1" x14ac:dyDescent="0.45">
      <c r="A4" s="372"/>
      <c r="B4" s="3"/>
      <c r="C4" s="3"/>
      <c r="D4" s="3"/>
      <c r="E4" s="3"/>
      <c r="F4" s="3"/>
      <c r="G4" s="3"/>
      <c r="H4" s="3"/>
      <c r="I4" s="314"/>
      <c r="N4" s="373" t="s">
        <v>58</v>
      </c>
      <c r="O4" s="374"/>
      <c r="P4" s="375"/>
      <c r="Q4" s="375"/>
      <c r="R4" s="375"/>
      <c r="S4" s="375"/>
      <c r="T4" s="376"/>
    </row>
    <row r="5" spans="1:20" ht="12.75" customHeight="1" thickBot="1" x14ac:dyDescent="0.2">
      <c r="B5" s="32"/>
      <c r="C5" s="33"/>
      <c r="D5" s="33"/>
      <c r="E5" s="33"/>
      <c r="F5" s="33"/>
      <c r="G5" s="33"/>
      <c r="H5" s="33"/>
    </row>
    <row r="6" spans="1:20" ht="12.75" customHeight="1" x14ac:dyDescent="0.15">
      <c r="A6" s="4"/>
      <c r="B6" s="377" t="s">
        <v>25</v>
      </c>
      <c r="C6" s="378"/>
      <c r="D6" s="379"/>
      <c r="E6" s="380"/>
      <c r="F6" s="380"/>
      <c r="G6" s="380"/>
      <c r="H6" s="380"/>
      <c r="I6" s="380"/>
      <c r="J6" s="380"/>
      <c r="K6" s="380"/>
      <c r="L6" s="380"/>
      <c r="M6" s="380"/>
      <c r="N6" s="380"/>
      <c r="O6" s="380"/>
      <c r="P6" s="380"/>
      <c r="Q6" s="380"/>
      <c r="R6" s="381"/>
      <c r="S6" s="381"/>
      <c r="T6" s="382"/>
    </row>
    <row r="7" spans="1:20" ht="12.75" customHeight="1" x14ac:dyDescent="0.15">
      <c r="A7" s="5" t="s">
        <v>64</v>
      </c>
      <c r="B7" s="284" t="s">
        <v>34</v>
      </c>
      <c r="C7" s="309"/>
      <c r="D7" s="359"/>
      <c r="E7" s="288"/>
      <c r="F7" s="288"/>
      <c r="G7" s="288"/>
      <c r="H7" s="288"/>
      <c r="I7" s="288"/>
      <c r="J7" s="288"/>
      <c r="K7" s="288"/>
      <c r="L7" s="288"/>
      <c r="M7" s="288"/>
      <c r="N7" s="288"/>
      <c r="O7" s="288"/>
      <c r="P7" s="288"/>
      <c r="Q7" s="288"/>
      <c r="R7" s="289"/>
      <c r="S7" s="289"/>
      <c r="T7" s="360"/>
    </row>
    <row r="8" spans="1:20" ht="12.75" customHeight="1" x14ac:dyDescent="0.4">
      <c r="A8" s="5"/>
      <c r="B8" s="348" t="s">
        <v>33</v>
      </c>
      <c r="C8" s="347"/>
      <c r="D8" s="6" t="s">
        <v>32</v>
      </c>
      <c r="E8" s="7"/>
      <c r="F8" s="7"/>
      <c r="G8" s="7"/>
      <c r="H8" s="7"/>
      <c r="I8" s="7"/>
      <c r="J8" s="7"/>
      <c r="K8" s="7"/>
      <c r="L8" s="7"/>
      <c r="M8" s="7"/>
      <c r="N8" s="7"/>
      <c r="O8" s="7"/>
      <c r="P8" s="7"/>
      <c r="Q8" s="7"/>
      <c r="R8" s="7"/>
      <c r="S8" s="7"/>
      <c r="T8" s="8"/>
    </row>
    <row r="9" spans="1:20" ht="12.75" customHeight="1" x14ac:dyDescent="0.4">
      <c r="A9" s="5" t="s">
        <v>65</v>
      </c>
      <c r="B9" s="383"/>
      <c r="C9" s="365"/>
      <c r="D9" s="9"/>
      <c r="E9" s="10"/>
      <c r="F9" s="11" t="s">
        <v>28</v>
      </c>
      <c r="G9" s="12"/>
      <c r="H9" s="12"/>
      <c r="I9" s="384" t="s">
        <v>27</v>
      </c>
      <c r="J9" s="384"/>
      <c r="K9" s="10"/>
      <c r="L9" s="10"/>
      <c r="M9" s="10"/>
      <c r="N9" s="10"/>
      <c r="O9" s="10"/>
      <c r="P9" s="10"/>
      <c r="Q9" s="10"/>
      <c r="R9" s="10"/>
      <c r="S9" s="10"/>
      <c r="T9" s="13"/>
    </row>
    <row r="10" spans="1:20" ht="12.75" customHeight="1" x14ac:dyDescent="0.4">
      <c r="A10" s="14"/>
      <c r="B10" s="279"/>
      <c r="C10" s="280"/>
      <c r="D10" s="15"/>
      <c r="E10" s="16"/>
      <c r="F10" s="16"/>
      <c r="G10" s="16"/>
      <c r="H10" s="16"/>
      <c r="I10" s="16"/>
      <c r="J10" s="16"/>
      <c r="K10" s="16"/>
      <c r="L10" s="16"/>
      <c r="M10" s="16"/>
      <c r="N10" s="16"/>
      <c r="O10" s="16"/>
      <c r="P10" s="16"/>
      <c r="Q10" s="16"/>
      <c r="R10" s="16"/>
      <c r="S10" s="16"/>
      <c r="T10" s="17"/>
    </row>
    <row r="11" spans="1:20" ht="12.75" customHeight="1" x14ac:dyDescent="0.15">
      <c r="A11" s="18"/>
      <c r="B11" s="284" t="s">
        <v>31</v>
      </c>
      <c r="C11" s="309"/>
      <c r="D11" s="309" t="s">
        <v>30</v>
      </c>
      <c r="E11" s="309"/>
      <c r="F11" s="356"/>
      <c r="G11" s="356"/>
      <c r="H11" s="356"/>
      <c r="I11" s="356"/>
      <c r="J11" s="357"/>
      <c r="K11" s="358" t="s">
        <v>29</v>
      </c>
      <c r="L11" s="358"/>
      <c r="M11" s="359"/>
      <c r="N11" s="288"/>
      <c r="O11" s="288"/>
      <c r="P11" s="288"/>
      <c r="Q11" s="288"/>
      <c r="R11" s="289"/>
      <c r="S11" s="289"/>
      <c r="T11" s="360"/>
    </row>
    <row r="12" spans="1:20" ht="12.75" customHeight="1" x14ac:dyDescent="0.15">
      <c r="A12" s="361" t="s">
        <v>59</v>
      </c>
      <c r="B12" s="326"/>
      <c r="C12" s="326"/>
      <c r="D12" s="326"/>
      <c r="E12" s="326"/>
      <c r="F12" s="326"/>
      <c r="G12" s="326"/>
      <c r="H12" s="326"/>
      <c r="I12" s="362"/>
      <c r="J12" s="275" t="s">
        <v>55</v>
      </c>
      <c r="K12" s="276"/>
      <c r="L12" s="276"/>
      <c r="M12" s="276"/>
      <c r="N12" s="276"/>
      <c r="O12" s="276"/>
      <c r="P12" s="276"/>
      <c r="Q12" s="276"/>
      <c r="R12" s="282"/>
      <c r="S12" s="282"/>
      <c r="T12" s="283"/>
    </row>
    <row r="13" spans="1:20" ht="13.5" x14ac:dyDescent="0.15">
      <c r="A13" s="363" t="s">
        <v>26</v>
      </c>
      <c r="B13" s="364"/>
      <c r="C13" s="309" t="s">
        <v>25</v>
      </c>
      <c r="D13" s="275"/>
      <c r="E13" s="19"/>
      <c r="F13" s="20"/>
      <c r="G13" s="20"/>
      <c r="H13" s="20"/>
      <c r="I13" s="21"/>
      <c r="J13" s="287" t="s">
        <v>24</v>
      </c>
      <c r="K13" s="365"/>
      <c r="L13" s="366" t="s">
        <v>23</v>
      </c>
      <c r="M13" s="367"/>
      <c r="N13" s="367"/>
      <c r="O13" s="367"/>
      <c r="P13" s="367"/>
      <c r="Q13" s="367"/>
      <c r="R13" s="289"/>
      <c r="S13" s="289"/>
      <c r="T13" s="360"/>
    </row>
    <row r="14" spans="1:20" ht="20.25" customHeight="1" x14ac:dyDescent="0.15">
      <c r="A14" s="368" t="s">
        <v>54</v>
      </c>
      <c r="B14" s="369"/>
      <c r="C14" s="309" t="s">
        <v>22</v>
      </c>
      <c r="D14" s="275"/>
      <c r="E14" s="278"/>
      <c r="F14" s="370"/>
      <c r="G14" s="370"/>
      <c r="H14" s="370"/>
      <c r="I14" s="371"/>
      <c r="J14" s="278"/>
      <c r="K14" s="279"/>
      <c r="L14" s="22"/>
      <c r="M14" s="23"/>
      <c r="N14" s="23"/>
      <c r="O14" s="23"/>
      <c r="P14" s="23"/>
      <c r="Q14" s="23"/>
      <c r="R14" s="23"/>
      <c r="S14" s="23"/>
      <c r="T14" s="24"/>
    </row>
    <row r="15" spans="1:20" ht="12.75" customHeight="1" x14ac:dyDescent="0.4">
      <c r="A15" s="352" t="s">
        <v>21</v>
      </c>
      <c r="B15" s="348"/>
      <c r="C15" s="348"/>
      <c r="D15" s="348"/>
      <c r="E15" s="347"/>
      <c r="F15" s="309" t="s">
        <v>66</v>
      </c>
      <c r="G15" s="309"/>
      <c r="H15" s="309"/>
      <c r="I15" s="325" t="s">
        <v>53</v>
      </c>
      <c r="J15" s="326"/>
      <c r="K15" s="327"/>
      <c r="L15" s="309" t="s">
        <v>52</v>
      </c>
      <c r="M15" s="309"/>
      <c r="N15" s="309"/>
      <c r="O15" s="309" t="s">
        <v>51</v>
      </c>
      <c r="P15" s="309"/>
      <c r="Q15" s="275"/>
      <c r="R15" s="354" t="s">
        <v>67</v>
      </c>
      <c r="S15" s="354"/>
      <c r="T15" s="355"/>
    </row>
    <row r="16" spans="1:20" ht="12.75" customHeight="1" x14ac:dyDescent="0.4">
      <c r="A16" s="353"/>
      <c r="B16" s="279"/>
      <c r="C16" s="279"/>
      <c r="D16" s="279"/>
      <c r="E16" s="280"/>
      <c r="F16" s="25" t="s">
        <v>19</v>
      </c>
      <c r="G16" s="275" t="s">
        <v>60</v>
      </c>
      <c r="H16" s="284"/>
      <c r="I16" s="26" t="s">
        <v>19</v>
      </c>
      <c r="J16" s="275" t="s">
        <v>60</v>
      </c>
      <c r="K16" s="284"/>
      <c r="L16" s="26" t="s">
        <v>19</v>
      </c>
      <c r="M16" s="275" t="s">
        <v>60</v>
      </c>
      <c r="N16" s="284"/>
      <c r="O16" s="26" t="s">
        <v>19</v>
      </c>
      <c r="P16" s="275" t="s">
        <v>60</v>
      </c>
      <c r="Q16" s="276"/>
      <c r="R16" s="26" t="s">
        <v>19</v>
      </c>
      <c r="S16" s="275" t="s">
        <v>60</v>
      </c>
      <c r="T16" s="349"/>
    </row>
    <row r="17" spans="1:20" ht="12.75" customHeight="1" x14ac:dyDescent="0.4">
      <c r="A17" s="27"/>
      <c r="B17" s="346" t="s">
        <v>17</v>
      </c>
      <c r="C17" s="347"/>
      <c r="D17" s="325" t="s">
        <v>16</v>
      </c>
      <c r="E17" s="327"/>
      <c r="F17" s="26"/>
      <c r="G17" s="275"/>
      <c r="H17" s="284"/>
      <c r="I17" s="26"/>
      <c r="J17" s="275"/>
      <c r="K17" s="284"/>
      <c r="L17" s="26"/>
      <c r="M17" s="275"/>
      <c r="N17" s="284"/>
      <c r="O17" s="26"/>
      <c r="P17" s="275"/>
      <c r="Q17" s="276"/>
      <c r="R17" s="26"/>
      <c r="S17" s="275"/>
      <c r="T17" s="349"/>
    </row>
    <row r="18" spans="1:20" ht="12.75" customHeight="1" x14ac:dyDescent="0.4">
      <c r="A18" s="27"/>
      <c r="B18" s="278"/>
      <c r="C18" s="280"/>
      <c r="D18" s="325" t="s">
        <v>15</v>
      </c>
      <c r="E18" s="327"/>
      <c r="F18" s="26"/>
      <c r="G18" s="275"/>
      <c r="H18" s="284"/>
      <c r="I18" s="26"/>
      <c r="J18" s="275"/>
      <c r="K18" s="284"/>
      <c r="L18" s="26"/>
      <c r="M18" s="275"/>
      <c r="N18" s="284"/>
      <c r="O18" s="26"/>
      <c r="P18" s="275"/>
      <c r="Q18" s="276"/>
      <c r="R18" s="26"/>
      <c r="S18" s="275"/>
      <c r="T18" s="349"/>
    </row>
    <row r="19" spans="1:20" ht="12.75" customHeight="1" x14ac:dyDescent="0.4">
      <c r="A19" s="27"/>
      <c r="B19" s="325" t="s">
        <v>14</v>
      </c>
      <c r="C19" s="326"/>
      <c r="D19" s="326"/>
      <c r="E19" s="327"/>
      <c r="F19" s="275"/>
      <c r="G19" s="276"/>
      <c r="H19" s="284"/>
      <c r="I19" s="275"/>
      <c r="J19" s="276"/>
      <c r="K19" s="284"/>
      <c r="L19" s="275"/>
      <c r="M19" s="276"/>
      <c r="N19" s="284"/>
      <c r="O19" s="275"/>
      <c r="P19" s="276"/>
      <c r="Q19" s="276"/>
      <c r="R19" s="275"/>
      <c r="S19" s="276"/>
      <c r="T19" s="349"/>
    </row>
    <row r="20" spans="1:20" ht="12.75" customHeight="1" x14ac:dyDescent="0.4">
      <c r="A20" s="27"/>
      <c r="B20" s="325" t="s">
        <v>13</v>
      </c>
      <c r="C20" s="326"/>
      <c r="D20" s="326"/>
      <c r="E20" s="327"/>
      <c r="F20" s="268"/>
      <c r="G20" s="269"/>
      <c r="H20" s="350"/>
      <c r="I20" s="268"/>
      <c r="J20" s="269"/>
      <c r="K20" s="350"/>
      <c r="L20" s="268"/>
      <c r="M20" s="269"/>
      <c r="N20" s="350"/>
      <c r="O20" s="268"/>
      <c r="P20" s="269"/>
      <c r="Q20" s="269"/>
      <c r="R20" s="268"/>
      <c r="S20" s="269"/>
      <c r="T20" s="351"/>
    </row>
    <row r="21" spans="1:20" ht="12.75" customHeight="1" x14ac:dyDescent="0.4">
      <c r="A21" s="27"/>
      <c r="B21" s="348"/>
      <c r="C21" s="348"/>
      <c r="D21" s="348"/>
      <c r="E21" s="347"/>
      <c r="F21" s="309" t="s">
        <v>50</v>
      </c>
      <c r="G21" s="309"/>
      <c r="H21" s="309"/>
      <c r="I21" s="275" t="s">
        <v>49</v>
      </c>
      <c r="J21" s="276"/>
      <c r="K21" s="284"/>
      <c r="L21" s="325" t="s">
        <v>68</v>
      </c>
      <c r="M21" s="326"/>
      <c r="N21" s="327"/>
      <c r="O21" s="275" t="s">
        <v>20</v>
      </c>
      <c r="P21" s="276"/>
      <c r="Q21" s="276"/>
      <c r="R21" s="34"/>
      <c r="T21" s="35"/>
    </row>
    <row r="22" spans="1:20" ht="12.75" customHeight="1" x14ac:dyDescent="0.4">
      <c r="A22" s="27"/>
      <c r="B22" s="279"/>
      <c r="C22" s="279"/>
      <c r="D22" s="279"/>
      <c r="E22" s="280"/>
      <c r="F22" s="25" t="s">
        <v>19</v>
      </c>
      <c r="G22" s="275" t="s">
        <v>60</v>
      </c>
      <c r="H22" s="284"/>
      <c r="I22" s="26" t="s">
        <v>19</v>
      </c>
      <c r="J22" s="275" t="s">
        <v>60</v>
      </c>
      <c r="K22" s="284"/>
      <c r="L22" s="26" t="s">
        <v>19</v>
      </c>
      <c r="M22" s="275" t="s">
        <v>60</v>
      </c>
      <c r="N22" s="284"/>
      <c r="O22" s="26" t="s">
        <v>19</v>
      </c>
      <c r="P22" s="275" t="s">
        <v>60</v>
      </c>
      <c r="Q22" s="276"/>
      <c r="R22" s="34"/>
      <c r="T22" s="35"/>
    </row>
    <row r="23" spans="1:20" ht="12.75" customHeight="1" x14ac:dyDescent="0.4">
      <c r="A23" s="27"/>
      <c r="B23" s="346" t="s">
        <v>17</v>
      </c>
      <c r="C23" s="347"/>
      <c r="D23" s="325" t="s">
        <v>16</v>
      </c>
      <c r="E23" s="327"/>
      <c r="F23" s="26"/>
      <c r="G23" s="275"/>
      <c r="H23" s="284"/>
      <c r="I23" s="26"/>
      <c r="J23" s="275"/>
      <c r="K23" s="284"/>
      <c r="L23" s="26"/>
      <c r="M23" s="275"/>
      <c r="N23" s="284"/>
      <c r="O23" s="26"/>
      <c r="P23" s="275"/>
      <c r="Q23" s="276"/>
      <c r="R23" s="34"/>
      <c r="T23" s="35"/>
    </row>
    <row r="24" spans="1:20" ht="12.75" customHeight="1" x14ac:dyDescent="0.4">
      <c r="A24" s="27"/>
      <c r="B24" s="278"/>
      <c r="C24" s="280"/>
      <c r="D24" s="325" t="s">
        <v>15</v>
      </c>
      <c r="E24" s="327"/>
      <c r="F24" s="26"/>
      <c r="G24" s="275"/>
      <c r="H24" s="284"/>
      <c r="I24" s="26"/>
      <c r="J24" s="275"/>
      <c r="K24" s="284"/>
      <c r="L24" s="26"/>
      <c r="M24" s="275"/>
      <c r="N24" s="284"/>
      <c r="O24" s="26"/>
      <c r="P24" s="275"/>
      <c r="Q24" s="276"/>
      <c r="R24" s="34"/>
      <c r="T24" s="35"/>
    </row>
    <row r="25" spans="1:20" ht="12.75" customHeight="1" x14ac:dyDescent="0.4">
      <c r="A25" s="27"/>
      <c r="B25" s="325" t="s">
        <v>14</v>
      </c>
      <c r="C25" s="326"/>
      <c r="D25" s="326"/>
      <c r="E25" s="327"/>
      <c r="F25" s="275"/>
      <c r="G25" s="276"/>
      <c r="H25" s="284"/>
      <c r="I25" s="275"/>
      <c r="J25" s="276"/>
      <c r="K25" s="284"/>
      <c r="L25" s="275"/>
      <c r="M25" s="276"/>
      <c r="N25" s="284"/>
      <c r="O25" s="309"/>
      <c r="P25" s="309"/>
      <c r="Q25" s="275"/>
      <c r="R25" s="34"/>
      <c r="T25" s="35"/>
    </row>
    <row r="26" spans="1:20" ht="12.75" customHeight="1" x14ac:dyDescent="0.4">
      <c r="A26" s="27"/>
      <c r="B26" s="325" t="s">
        <v>13</v>
      </c>
      <c r="C26" s="326"/>
      <c r="D26" s="326"/>
      <c r="E26" s="327"/>
      <c r="F26" s="328"/>
      <c r="G26" s="329"/>
      <c r="H26" s="330"/>
      <c r="I26" s="328"/>
      <c r="J26" s="329"/>
      <c r="K26" s="330"/>
      <c r="L26" s="328"/>
      <c r="M26" s="329"/>
      <c r="N26" s="330"/>
      <c r="O26" s="331"/>
      <c r="P26" s="331"/>
      <c r="Q26" s="328"/>
      <c r="R26" s="34"/>
      <c r="T26" s="35"/>
    </row>
    <row r="27" spans="1:20" s="37" customFormat="1" ht="13.5" customHeight="1" x14ac:dyDescent="0.4">
      <c r="A27" s="36"/>
      <c r="B27" s="332" t="s">
        <v>69</v>
      </c>
      <c r="C27" s="333"/>
      <c r="D27" s="333"/>
      <c r="E27" s="334"/>
      <c r="F27" s="340" t="s">
        <v>70</v>
      </c>
      <c r="G27" s="281"/>
      <c r="H27" s="281"/>
      <c r="I27" s="281"/>
      <c r="J27" s="281"/>
      <c r="K27" s="281"/>
      <c r="L27" s="281"/>
      <c r="M27" s="281"/>
      <c r="N27" s="281"/>
      <c r="O27" s="281"/>
      <c r="P27" s="281"/>
      <c r="Q27" s="281"/>
      <c r="R27" s="281"/>
      <c r="S27" s="281"/>
      <c r="T27" s="341"/>
    </row>
    <row r="28" spans="1:20" s="37" customFormat="1" ht="13.5" customHeight="1" x14ac:dyDescent="0.4">
      <c r="A28" s="36"/>
      <c r="B28" s="335"/>
      <c r="C28" s="289"/>
      <c r="D28" s="289"/>
      <c r="E28" s="336"/>
      <c r="F28" s="38" t="s">
        <v>71</v>
      </c>
      <c r="G28" s="39"/>
      <c r="H28" s="39"/>
      <c r="I28" s="342" t="s">
        <v>72</v>
      </c>
      <c r="J28" s="342"/>
      <c r="K28" s="342"/>
      <c r="L28" s="342"/>
      <c r="M28" s="342" t="s">
        <v>73</v>
      </c>
      <c r="N28" s="342"/>
      <c r="O28" s="342"/>
      <c r="P28" s="342"/>
      <c r="Q28" s="342" t="s">
        <v>74</v>
      </c>
      <c r="R28" s="342"/>
      <c r="S28" s="342"/>
      <c r="T28" s="343"/>
    </row>
    <row r="29" spans="1:20" s="37" customFormat="1" ht="13.5" customHeight="1" x14ac:dyDescent="0.15">
      <c r="A29" s="36"/>
      <c r="B29" s="335"/>
      <c r="C29" s="289"/>
      <c r="D29" s="289"/>
      <c r="E29" s="336"/>
      <c r="F29" s="38" t="s">
        <v>75</v>
      </c>
      <c r="G29" s="39"/>
      <c r="H29" s="39"/>
      <c r="I29" s="340"/>
      <c r="J29" s="344"/>
      <c r="K29" s="344"/>
      <c r="L29" s="345"/>
      <c r="M29" s="340"/>
      <c r="N29" s="344"/>
      <c r="O29" s="344"/>
      <c r="P29" s="345"/>
      <c r="Q29" s="340"/>
      <c r="R29" s="282"/>
      <c r="S29" s="282"/>
      <c r="T29" s="283"/>
    </row>
    <row r="30" spans="1:20" s="37" customFormat="1" ht="13.5" customHeight="1" x14ac:dyDescent="0.15">
      <c r="A30" s="36"/>
      <c r="B30" s="335"/>
      <c r="C30" s="289"/>
      <c r="D30" s="289"/>
      <c r="E30" s="336"/>
      <c r="F30" s="38" t="s">
        <v>76</v>
      </c>
      <c r="G30" s="39"/>
      <c r="H30" s="39"/>
      <c r="I30" s="340"/>
      <c r="J30" s="344"/>
      <c r="K30" s="344"/>
      <c r="L30" s="345"/>
      <c r="M30" s="340"/>
      <c r="N30" s="344"/>
      <c r="O30" s="344"/>
      <c r="P30" s="345"/>
      <c r="Q30" s="340"/>
      <c r="R30" s="282"/>
      <c r="S30" s="282"/>
      <c r="T30" s="283"/>
    </row>
    <row r="31" spans="1:20" s="37" customFormat="1" ht="13.5" customHeight="1" x14ac:dyDescent="0.15">
      <c r="A31" s="40"/>
      <c r="B31" s="337"/>
      <c r="C31" s="338"/>
      <c r="D31" s="338"/>
      <c r="E31" s="339"/>
      <c r="F31" s="38" t="s">
        <v>77</v>
      </c>
      <c r="G31" s="39"/>
      <c r="H31" s="39"/>
      <c r="I31" s="340"/>
      <c r="J31" s="344"/>
      <c r="K31" s="344"/>
      <c r="L31" s="345"/>
      <c r="M31" s="340"/>
      <c r="N31" s="344"/>
      <c r="O31" s="344"/>
      <c r="P31" s="345"/>
      <c r="Q31" s="340"/>
      <c r="R31" s="282"/>
      <c r="S31" s="282"/>
      <c r="T31" s="283"/>
    </row>
    <row r="32" spans="1:20" ht="12.75" customHeight="1" x14ac:dyDescent="0.4">
      <c r="A32" s="308" t="s">
        <v>12</v>
      </c>
      <c r="B32" s="309"/>
      <c r="C32" s="309"/>
      <c r="D32" s="309"/>
      <c r="E32" s="309"/>
      <c r="F32" s="275"/>
      <c r="G32" s="276"/>
      <c r="H32" s="276"/>
      <c r="I32" s="276"/>
      <c r="J32" s="276"/>
      <c r="K32" s="276"/>
      <c r="L32" s="276"/>
      <c r="M32" s="276"/>
      <c r="N32" s="276"/>
      <c r="O32" s="276"/>
      <c r="P32" s="276"/>
      <c r="Q32" s="276"/>
      <c r="R32" s="270"/>
      <c r="S32" s="270"/>
      <c r="T32" s="271"/>
    </row>
    <row r="33" spans="1:21" ht="12.75" customHeight="1" x14ac:dyDescent="0.4">
      <c r="A33" s="308"/>
      <c r="B33" s="267" t="s">
        <v>11</v>
      </c>
      <c r="C33" s="267"/>
      <c r="D33" s="267"/>
      <c r="E33" s="267"/>
      <c r="F33" s="272" t="s">
        <v>78</v>
      </c>
      <c r="G33" s="273"/>
      <c r="H33" s="273"/>
      <c r="I33" s="273"/>
      <c r="J33" s="273"/>
      <c r="K33" s="273"/>
      <c r="L33" s="273"/>
      <c r="M33" s="273"/>
      <c r="N33" s="273"/>
      <c r="O33" s="273"/>
      <c r="P33" s="273"/>
      <c r="Q33" s="273"/>
      <c r="R33" s="270"/>
      <c r="S33" s="270"/>
      <c r="T33" s="271"/>
    </row>
    <row r="34" spans="1:21" ht="12.75" customHeight="1" x14ac:dyDescent="0.4">
      <c r="A34" s="308"/>
      <c r="B34" s="267" t="s">
        <v>10</v>
      </c>
      <c r="C34" s="267"/>
      <c r="D34" s="267"/>
      <c r="E34" s="267"/>
      <c r="F34" s="272" t="s">
        <v>79</v>
      </c>
      <c r="G34" s="273"/>
      <c r="H34" s="273"/>
      <c r="I34" s="273"/>
      <c r="J34" s="273"/>
      <c r="K34" s="273"/>
      <c r="L34" s="273"/>
      <c r="M34" s="273"/>
      <c r="N34" s="273"/>
      <c r="O34" s="273"/>
      <c r="P34" s="273"/>
      <c r="Q34" s="273"/>
      <c r="R34" s="270"/>
      <c r="S34" s="270"/>
      <c r="T34" s="271"/>
    </row>
    <row r="35" spans="1:21" ht="12.75" customHeight="1" x14ac:dyDescent="0.4">
      <c r="A35" s="308"/>
      <c r="B35" s="310" t="s">
        <v>48</v>
      </c>
      <c r="C35" s="311"/>
      <c r="D35" s="311"/>
      <c r="E35" s="312"/>
      <c r="F35" s="319" t="s">
        <v>47</v>
      </c>
      <c r="G35" s="320"/>
      <c r="H35" s="321" t="s">
        <v>46</v>
      </c>
      <c r="I35" s="321"/>
      <c r="J35" s="321"/>
      <c r="K35" s="321"/>
      <c r="L35" s="321"/>
      <c r="M35" s="321"/>
      <c r="N35" s="321"/>
      <c r="O35" s="321"/>
      <c r="P35" s="321"/>
      <c r="Q35" s="322"/>
      <c r="R35" s="41"/>
      <c r="S35" s="42"/>
      <c r="T35" s="43"/>
    </row>
    <row r="36" spans="1:21" ht="12.75" customHeight="1" x14ac:dyDescent="0.4">
      <c r="A36" s="308"/>
      <c r="B36" s="313"/>
      <c r="C36" s="314"/>
      <c r="D36" s="314"/>
      <c r="E36" s="315"/>
      <c r="F36" s="319"/>
      <c r="G36" s="320"/>
      <c r="H36" s="323" t="s">
        <v>45</v>
      </c>
      <c r="I36" s="323"/>
      <c r="J36" s="323" t="s">
        <v>44</v>
      </c>
      <c r="K36" s="323"/>
      <c r="L36" s="323" t="s">
        <v>43</v>
      </c>
      <c r="M36" s="323"/>
      <c r="N36" s="323" t="s">
        <v>42</v>
      </c>
      <c r="O36" s="323"/>
      <c r="P36" s="323" t="s">
        <v>41</v>
      </c>
      <c r="Q36" s="324"/>
      <c r="R36" s="34"/>
      <c r="T36" s="35"/>
    </row>
    <row r="37" spans="1:21" ht="12.75" customHeight="1" x14ac:dyDescent="0.4">
      <c r="A37" s="308"/>
      <c r="B37" s="313"/>
      <c r="C37" s="314"/>
      <c r="D37" s="314"/>
      <c r="E37" s="315"/>
      <c r="F37" s="303"/>
      <c r="G37" s="303"/>
      <c r="H37" s="303"/>
      <c r="I37" s="303"/>
      <c r="J37" s="303"/>
      <c r="K37" s="303"/>
      <c r="L37" s="303"/>
      <c r="M37" s="303"/>
      <c r="N37" s="303"/>
      <c r="O37" s="303"/>
      <c r="P37" s="303"/>
      <c r="Q37" s="304"/>
      <c r="R37" s="34"/>
      <c r="T37" s="35"/>
    </row>
    <row r="38" spans="1:21" ht="12.75" customHeight="1" x14ac:dyDescent="0.4">
      <c r="A38" s="308"/>
      <c r="B38" s="313"/>
      <c r="C38" s="314"/>
      <c r="D38" s="314"/>
      <c r="E38" s="315"/>
      <c r="F38" s="303" t="s">
        <v>80</v>
      </c>
      <c r="G38" s="303"/>
      <c r="H38" s="303" t="s">
        <v>81</v>
      </c>
      <c r="I38" s="304"/>
      <c r="J38" s="305" t="s">
        <v>82</v>
      </c>
      <c r="K38" s="305"/>
      <c r="L38" s="44"/>
      <c r="M38" s="44"/>
      <c r="N38" s="44"/>
      <c r="O38" s="44"/>
      <c r="P38" s="44"/>
      <c r="Q38" s="44"/>
      <c r="R38" s="45"/>
      <c r="S38" s="45"/>
      <c r="T38" s="46"/>
      <c r="U38" s="45"/>
    </row>
    <row r="39" spans="1:21" ht="12.75" customHeight="1" x14ac:dyDescent="0.4">
      <c r="A39" s="308"/>
      <c r="B39" s="313"/>
      <c r="C39" s="314"/>
      <c r="D39" s="314"/>
      <c r="E39" s="315"/>
      <c r="F39" s="303"/>
      <c r="G39" s="303"/>
      <c r="H39" s="303"/>
      <c r="I39" s="304"/>
      <c r="J39" s="305"/>
      <c r="K39" s="305"/>
      <c r="L39" s="45"/>
      <c r="M39" s="45"/>
      <c r="N39" s="45"/>
      <c r="O39" s="45"/>
      <c r="P39" s="45"/>
      <c r="Q39" s="45"/>
      <c r="R39" s="45"/>
      <c r="S39" s="45"/>
      <c r="T39" s="46"/>
      <c r="U39" s="45"/>
    </row>
    <row r="40" spans="1:21" ht="12.75" customHeight="1" x14ac:dyDescent="0.4">
      <c r="A40" s="308"/>
      <c r="B40" s="316"/>
      <c r="C40" s="317"/>
      <c r="D40" s="317"/>
      <c r="E40" s="318"/>
      <c r="F40" s="304"/>
      <c r="G40" s="306"/>
      <c r="H40" s="304"/>
      <c r="I40" s="307"/>
      <c r="J40" s="303"/>
      <c r="K40" s="303"/>
      <c r="L40" s="47"/>
      <c r="M40" s="47"/>
      <c r="N40" s="47"/>
      <c r="O40" s="47"/>
      <c r="P40" s="47"/>
      <c r="Q40" s="47"/>
      <c r="R40" s="47"/>
      <c r="S40" s="47"/>
      <c r="T40" s="48"/>
      <c r="U40" s="45"/>
    </row>
    <row r="41" spans="1:21" ht="12.75" customHeight="1" x14ac:dyDescent="0.4">
      <c r="A41" s="308"/>
      <c r="B41" s="272" t="s">
        <v>40</v>
      </c>
      <c r="C41" s="273"/>
      <c r="D41" s="273"/>
      <c r="E41" s="274"/>
      <c r="F41" s="275" t="s">
        <v>83</v>
      </c>
      <c r="G41" s="276"/>
      <c r="H41" s="276"/>
      <c r="I41" s="276"/>
      <c r="J41" s="276"/>
      <c r="K41" s="276"/>
      <c r="L41" s="276"/>
      <c r="M41" s="276"/>
      <c r="N41" s="276"/>
      <c r="O41" s="276"/>
      <c r="P41" s="276"/>
      <c r="Q41" s="276"/>
      <c r="R41" s="270"/>
      <c r="S41" s="270"/>
      <c r="T41" s="271"/>
    </row>
    <row r="42" spans="1:21" ht="12.75" customHeight="1" x14ac:dyDescent="0.4">
      <c r="A42" s="308"/>
      <c r="B42" s="267" t="s">
        <v>39</v>
      </c>
      <c r="C42" s="267"/>
      <c r="D42" s="267"/>
      <c r="E42" s="267"/>
      <c r="F42" s="268"/>
      <c r="G42" s="269"/>
      <c r="H42" s="269"/>
      <c r="I42" s="269"/>
      <c r="J42" s="269"/>
      <c r="K42" s="269"/>
      <c r="L42" s="269"/>
      <c r="M42" s="269"/>
      <c r="N42" s="269"/>
      <c r="O42" s="269"/>
      <c r="P42" s="269"/>
      <c r="Q42" s="269"/>
      <c r="R42" s="270"/>
      <c r="S42" s="270"/>
      <c r="T42" s="271"/>
    </row>
    <row r="43" spans="1:21" ht="12.75" customHeight="1" x14ac:dyDescent="0.4">
      <c r="A43" s="308"/>
      <c r="B43" s="272" t="s">
        <v>35</v>
      </c>
      <c r="C43" s="273"/>
      <c r="D43" s="273"/>
      <c r="E43" s="274"/>
      <c r="F43" s="275" t="s">
        <v>84</v>
      </c>
      <c r="G43" s="276"/>
      <c r="H43" s="276"/>
      <c r="I43" s="276"/>
      <c r="J43" s="276"/>
      <c r="K43" s="276"/>
      <c r="L43" s="276"/>
      <c r="M43" s="276"/>
      <c r="N43" s="276"/>
      <c r="O43" s="276"/>
      <c r="P43" s="276"/>
      <c r="Q43" s="276"/>
      <c r="R43" s="270"/>
      <c r="S43" s="270"/>
      <c r="T43" s="271"/>
    </row>
    <row r="44" spans="1:21" ht="12.75" customHeight="1" x14ac:dyDescent="0.4">
      <c r="A44" s="308"/>
      <c r="B44" s="267" t="s">
        <v>9</v>
      </c>
      <c r="C44" s="267"/>
      <c r="D44" s="267"/>
      <c r="E44" s="267"/>
      <c r="F44" s="275"/>
      <c r="G44" s="276"/>
      <c r="H44" s="276"/>
      <c r="I44" s="276"/>
      <c r="J44" s="276"/>
      <c r="K44" s="276"/>
      <c r="L44" s="276"/>
      <c r="M44" s="276"/>
      <c r="N44" s="276"/>
      <c r="O44" s="276"/>
      <c r="P44" s="276"/>
      <c r="Q44" s="276"/>
      <c r="R44" s="270"/>
      <c r="S44" s="270"/>
      <c r="T44" s="271"/>
    </row>
    <row r="45" spans="1:21" ht="12.75" customHeight="1" x14ac:dyDescent="0.4">
      <c r="A45" s="308"/>
      <c r="B45" s="267"/>
      <c r="C45" s="267"/>
      <c r="D45" s="267"/>
      <c r="E45" s="267"/>
      <c r="F45" s="275"/>
      <c r="G45" s="276"/>
      <c r="H45" s="276"/>
      <c r="I45" s="276"/>
      <c r="J45" s="276"/>
      <c r="K45" s="276"/>
      <c r="L45" s="276"/>
      <c r="M45" s="276"/>
      <c r="N45" s="276"/>
      <c r="O45" s="276"/>
      <c r="P45" s="276"/>
      <c r="Q45" s="276"/>
      <c r="R45" s="270"/>
      <c r="S45" s="270"/>
      <c r="T45" s="271"/>
    </row>
    <row r="46" spans="1:21" ht="12.75" customHeight="1" x14ac:dyDescent="0.4">
      <c r="A46" s="308"/>
      <c r="B46" s="267" t="s">
        <v>8</v>
      </c>
      <c r="C46" s="267"/>
      <c r="D46" s="267"/>
      <c r="E46" s="267"/>
      <c r="F46" s="275"/>
      <c r="G46" s="276"/>
      <c r="H46" s="276"/>
      <c r="I46" s="276"/>
      <c r="J46" s="276"/>
      <c r="K46" s="276"/>
      <c r="L46" s="276"/>
      <c r="M46" s="276"/>
      <c r="N46" s="276"/>
      <c r="O46" s="276"/>
      <c r="P46" s="276"/>
      <c r="Q46" s="276"/>
      <c r="R46" s="270"/>
      <c r="S46" s="270"/>
      <c r="T46" s="271"/>
    </row>
    <row r="47" spans="1:21" ht="12.75" customHeight="1" x14ac:dyDescent="0.15">
      <c r="A47" s="308"/>
      <c r="B47" s="267" t="s">
        <v>7</v>
      </c>
      <c r="C47" s="267"/>
      <c r="D47" s="267"/>
      <c r="E47" s="267"/>
      <c r="F47" s="278" t="s">
        <v>6</v>
      </c>
      <c r="G47" s="279"/>
      <c r="H47" s="279"/>
      <c r="I47" s="280"/>
      <c r="J47" s="278" t="s">
        <v>5</v>
      </c>
      <c r="K47" s="279"/>
      <c r="L47" s="279"/>
      <c r="M47" s="280"/>
      <c r="N47" s="275"/>
      <c r="O47" s="281"/>
      <c r="P47" s="281"/>
      <c r="Q47" s="281"/>
      <c r="R47" s="282"/>
      <c r="S47" s="282"/>
      <c r="T47" s="283"/>
    </row>
    <row r="48" spans="1:21" ht="12.75" customHeight="1" x14ac:dyDescent="0.15">
      <c r="A48" s="308"/>
      <c r="B48" s="277"/>
      <c r="C48" s="277"/>
      <c r="D48" s="277"/>
      <c r="E48" s="277"/>
      <c r="F48" s="275" t="s">
        <v>4</v>
      </c>
      <c r="G48" s="276"/>
      <c r="H48" s="276"/>
      <c r="I48" s="284"/>
      <c r="J48" s="285" t="s">
        <v>3</v>
      </c>
      <c r="K48" s="286"/>
      <c r="L48" s="49"/>
      <c r="M48" s="50"/>
      <c r="N48" s="51" t="s">
        <v>2</v>
      </c>
      <c r="O48" s="287"/>
      <c r="P48" s="288"/>
      <c r="Q48" s="288"/>
      <c r="R48" s="289"/>
      <c r="S48" s="289"/>
      <c r="T48" s="35"/>
    </row>
    <row r="49" spans="1:20" ht="12.75" customHeight="1" x14ac:dyDescent="0.15">
      <c r="A49" s="308"/>
      <c r="B49" s="277"/>
      <c r="C49" s="277"/>
      <c r="D49" s="277"/>
      <c r="E49" s="277"/>
      <c r="F49" s="275" t="s">
        <v>1</v>
      </c>
      <c r="G49" s="276"/>
      <c r="H49" s="276"/>
      <c r="I49" s="284"/>
      <c r="J49" s="275"/>
      <c r="K49" s="281"/>
      <c r="L49" s="281"/>
      <c r="M49" s="281"/>
      <c r="N49" s="281"/>
      <c r="O49" s="281"/>
      <c r="P49" s="281"/>
      <c r="Q49" s="281"/>
      <c r="R49" s="282"/>
      <c r="S49" s="282"/>
      <c r="T49" s="283"/>
    </row>
    <row r="50" spans="1:20" ht="12.75" customHeight="1" x14ac:dyDescent="0.4">
      <c r="A50" s="290" t="s">
        <v>38</v>
      </c>
      <c r="B50" s="281"/>
      <c r="C50" s="281"/>
      <c r="D50" s="281"/>
      <c r="E50" s="291"/>
      <c r="F50" s="275" t="s">
        <v>37</v>
      </c>
      <c r="G50" s="284"/>
      <c r="H50" s="52"/>
      <c r="I50" s="52"/>
      <c r="J50" s="53"/>
      <c r="K50" s="54"/>
      <c r="L50" s="292" t="s">
        <v>36</v>
      </c>
      <c r="M50" s="292"/>
      <c r="N50" s="292"/>
      <c r="O50" s="55"/>
      <c r="P50" s="56"/>
      <c r="Q50" s="56"/>
      <c r="R50" s="56"/>
      <c r="S50" s="56"/>
      <c r="T50" s="57"/>
    </row>
    <row r="51" spans="1:20" ht="26.25" customHeight="1" x14ac:dyDescent="0.4">
      <c r="A51" s="293" t="s">
        <v>61</v>
      </c>
      <c r="B51" s="270"/>
      <c r="C51" s="270"/>
      <c r="D51" s="270"/>
      <c r="E51" s="294"/>
      <c r="F51" s="275"/>
      <c r="G51" s="276"/>
      <c r="H51" s="276"/>
      <c r="I51" s="276"/>
      <c r="J51" s="276"/>
      <c r="K51" s="276"/>
      <c r="L51" s="276"/>
      <c r="M51" s="276"/>
      <c r="N51" s="276"/>
      <c r="O51" s="276"/>
      <c r="P51" s="276"/>
      <c r="Q51" s="276"/>
      <c r="R51" s="270"/>
      <c r="S51" s="270"/>
      <c r="T51" s="271"/>
    </row>
    <row r="52" spans="1:20" ht="39" customHeight="1" thickBot="1" x14ac:dyDescent="0.2">
      <c r="A52" s="295" t="s">
        <v>62</v>
      </c>
      <c r="B52" s="296"/>
      <c r="C52" s="296"/>
      <c r="D52" s="296"/>
      <c r="E52" s="296"/>
      <c r="F52" s="297" t="s">
        <v>85</v>
      </c>
      <c r="G52" s="298"/>
      <c r="H52" s="298"/>
      <c r="I52" s="298"/>
      <c r="J52" s="298"/>
      <c r="K52" s="298"/>
      <c r="L52" s="298"/>
      <c r="M52" s="298"/>
      <c r="N52" s="298"/>
      <c r="O52" s="298"/>
      <c r="P52" s="298"/>
      <c r="Q52" s="298"/>
      <c r="R52" s="299"/>
      <c r="S52" s="299"/>
      <c r="T52" s="300"/>
    </row>
    <row r="53" spans="1:20" ht="12.75" customHeight="1" x14ac:dyDescent="0.4">
      <c r="A53" s="29" t="s">
        <v>0</v>
      </c>
    </row>
    <row r="54" spans="1:20" ht="12.75" customHeight="1" x14ac:dyDescent="0.4">
      <c r="A54" s="301" t="s">
        <v>86</v>
      </c>
      <c r="B54" s="302"/>
      <c r="C54" s="302"/>
      <c r="D54" s="302"/>
      <c r="E54" s="302"/>
      <c r="F54" s="302"/>
      <c r="G54" s="302"/>
      <c r="H54" s="302"/>
      <c r="I54" s="302"/>
      <c r="J54" s="302"/>
      <c r="K54" s="302"/>
      <c r="L54" s="302"/>
      <c r="M54" s="302"/>
      <c r="N54" s="302"/>
      <c r="O54" s="302"/>
      <c r="P54" s="302"/>
      <c r="Q54" s="302"/>
      <c r="R54" s="302"/>
      <c r="S54" s="302"/>
      <c r="T54" s="302"/>
    </row>
    <row r="55" spans="1:20" ht="12.75" customHeight="1" x14ac:dyDescent="0.4">
      <c r="A55" s="301" t="s">
        <v>63</v>
      </c>
      <c r="B55" s="302"/>
      <c r="C55" s="302"/>
      <c r="D55" s="302"/>
      <c r="E55" s="302"/>
      <c r="F55" s="302"/>
      <c r="G55" s="302"/>
      <c r="H55" s="302"/>
      <c r="I55" s="302"/>
      <c r="J55" s="302"/>
      <c r="K55" s="302"/>
      <c r="L55" s="302"/>
      <c r="M55" s="302"/>
      <c r="N55" s="302"/>
      <c r="O55" s="302"/>
      <c r="P55" s="302"/>
      <c r="Q55" s="302"/>
      <c r="R55" s="302"/>
      <c r="S55" s="302"/>
      <c r="T55" s="302"/>
    </row>
    <row r="56" spans="1:20" ht="12.75" customHeight="1" x14ac:dyDescent="0.4">
      <c r="A56" s="301" t="s">
        <v>87</v>
      </c>
      <c r="B56" s="302"/>
      <c r="C56" s="302"/>
      <c r="D56" s="302"/>
      <c r="E56" s="302"/>
      <c r="F56" s="302"/>
      <c r="G56" s="302"/>
      <c r="H56" s="302"/>
      <c r="I56" s="302"/>
      <c r="J56" s="302"/>
      <c r="K56" s="302"/>
      <c r="L56" s="302"/>
      <c r="M56" s="302"/>
      <c r="N56" s="302"/>
      <c r="O56" s="302"/>
      <c r="P56" s="302"/>
      <c r="Q56" s="302"/>
      <c r="R56" s="302"/>
      <c r="S56" s="302"/>
      <c r="T56" s="302"/>
    </row>
    <row r="57" spans="1:20" s="30" customFormat="1" ht="13.5" customHeight="1" x14ac:dyDescent="0.4">
      <c r="A57" s="301" t="s">
        <v>88</v>
      </c>
      <c r="B57" s="301"/>
      <c r="C57" s="301"/>
      <c r="D57" s="301"/>
      <c r="E57" s="301"/>
      <c r="F57" s="301"/>
      <c r="G57" s="301"/>
      <c r="H57" s="301"/>
      <c r="I57" s="301"/>
      <c r="J57" s="301"/>
      <c r="K57" s="301"/>
      <c r="L57" s="301"/>
      <c r="M57" s="301"/>
      <c r="N57" s="301"/>
      <c r="O57" s="301"/>
      <c r="P57" s="301"/>
      <c r="Q57" s="301"/>
    </row>
    <row r="58" spans="1:20" ht="12.75" customHeight="1" x14ac:dyDescent="0.4">
      <c r="A58" s="301" t="s">
        <v>89</v>
      </c>
      <c r="B58" s="302"/>
      <c r="C58" s="302"/>
      <c r="D58" s="302"/>
      <c r="E58" s="302"/>
      <c r="F58" s="302"/>
      <c r="G58" s="302"/>
      <c r="H58" s="302"/>
      <c r="I58" s="302"/>
      <c r="J58" s="302"/>
      <c r="K58" s="302"/>
      <c r="L58" s="302"/>
      <c r="M58" s="302"/>
      <c r="N58" s="302"/>
      <c r="O58" s="302"/>
      <c r="P58" s="302"/>
      <c r="Q58" s="302"/>
      <c r="R58" s="302"/>
      <c r="S58" s="302"/>
      <c r="T58" s="302"/>
    </row>
    <row r="59" spans="1:20" ht="12.75" customHeight="1" x14ac:dyDescent="0.4">
      <c r="A59" s="301" t="s">
        <v>90</v>
      </c>
      <c r="B59" s="302"/>
      <c r="C59" s="302"/>
      <c r="D59" s="302"/>
      <c r="E59" s="302"/>
      <c r="F59" s="302"/>
      <c r="G59" s="302"/>
      <c r="H59" s="302"/>
      <c r="I59" s="302"/>
      <c r="J59" s="302"/>
      <c r="K59" s="302"/>
      <c r="L59" s="302"/>
      <c r="M59" s="302"/>
      <c r="N59" s="302"/>
      <c r="O59" s="302"/>
      <c r="P59" s="302"/>
      <c r="Q59" s="302"/>
      <c r="R59" s="302"/>
      <c r="S59" s="302"/>
      <c r="T59" s="302"/>
    </row>
    <row r="60" spans="1:20" ht="12.75" customHeight="1" x14ac:dyDescent="0.4">
      <c r="A60" s="301" t="s">
        <v>91</v>
      </c>
      <c r="B60" s="302"/>
      <c r="C60" s="302"/>
      <c r="D60" s="302"/>
      <c r="E60" s="302"/>
      <c r="F60" s="302"/>
      <c r="G60" s="302"/>
      <c r="H60" s="302"/>
      <c r="I60" s="302"/>
      <c r="J60" s="302"/>
      <c r="K60" s="302"/>
      <c r="L60" s="302"/>
      <c r="M60" s="302"/>
      <c r="N60" s="302"/>
      <c r="O60" s="302"/>
      <c r="P60" s="302"/>
      <c r="Q60" s="302"/>
      <c r="R60" s="302"/>
      <c r="S60" s="302"/>
      <c r="T60" s="302"/>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6"/>
      <c r="B62" s="266"/>
      <c r="C62" s="266"/>
    </row>
    <row r="63" spans="1:20" ht="12.75" customHeight="1" x14ac:dyDescent="0.4">
      <c r="A63" s="266"/>
      <c r="B63" s="266"/>
      <c r="C63" s="266"/>
    </row>
    <row r="64" spans="1:20" ht="12.75" customHeight="1" x14ac:dyDescent="0.4">
      <c r="A64" s="266"/>
      <c r="B64" s="266"/>
      <c r="C64" s="266"/>
    </row>
    <row r="65" spans="1:3" ht="12.75" customHeight="1" x14ac:dyDescent="0.4">
      <c r="A65" s="266"/>
      <c r="B65" s="266"/>
      <c r="C65" s="266"/>
    </row>
    <row r="66" spans="1:3" ht="12.75" customHeight="1" x14ac:dyDescent="0.4">
      <c r="A66" s="266"/>
      <c r="B66" s="266"/>
      <c r="C66" s="26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1"/>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205</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 t="shared" ref="AL14:AL32" si="1">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 t="shared" si="1"/>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 t="shared" si="1"/>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si="1"/>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3"/>
      <c r="B39" s="423"/>
      <c r="C39" s="423"/>
      <c r="D39" s="108">
        <v>4</v>
      </c>
      <c r="E39" s="108">
        <v>5</v>
      </c>
      <c r="F39" s="485">
        <v>6</v>
      </c>
      <c r="G39" s="485"/>
      <c r="H39" s="485"/>
      <c r="I39" s="485">
        <v>7</v>
      </c>
      <c r="J39" s="485"/>
      <c r="K39" s="485"/>
      <c r="L39" s="485">
        <v>8</v>
      </c>
      <c r="M39" s="485"/>
      <c r="N39" s="485"/>
      <c r="O39" s="485">
        <v>9</v>
      </c>
      <c r="P39" s="485"/>
      <c r="Q39" s="485"/>
      <c r="R39" s="485">
        <v>10</v>
      </c>
      <c r="S39" s="485"/>
      <c r="T39" s="485"/>
      <c r="U39" s="485">
        <v>11</v>
      </c>
      <c r="V39" s="485"/>
      <c r="W39" s="485"/>
      <c r="X39" s="485">
        <v>12</v>
      </c>
      <c r="Y39" s="485"/>
      <c r="Z39" s="485"/>
      <c r="AA39" s="485">
        <v>1</v>
      </c>
      <c r="AB39" s="485"/>
      <c r="AC39" s="485"/>
      <c r="AD39" s="485">
        <v>2</v>
      </c>
      <c r="AE39" s="485"/>
      <c r="AF39" s="485"/>
      <c r="AG39" s="485">
        <v>3</v>
      </c>
      <c r="AH39" s="485"/>
      <c r="AI39" s="485"/>
      <c r="AJ39" s="423" t="s">
        <v>154</v>
      </c>
      <c r="AK39" s="423"/>
      <c r="AL39" s="123" t="s">
        <v>212</v>
      </c>
      <c r="AM39"/>
      <c r="AN39"/>
      <c r="AO39"/>
      <c r="AP39"/>
      <c r="AQ39"/>
    </row>
    <row r="40" spans="1:43" s="72" customFormat="1" ht="18" customHeight="1" x14ac:dyDescent="0.4">
      <c r="A40" s="483" t="s">
        <v>216</v>
      </c>
      <c r="B40" s="483"/>
      <c r="C40" s="483"/>
      <c r="D40" s="109"/>
      <c r="E40" s="109"/>
      <c r="F40" s="501"/>
      <c r="G40" s="502"/>
      <c r="H40" s="503"/>
      <c r="I40" s="501"/>
      <c r="J40" s="502"/>
      <c r="K40" s="503"/>
      <c r="L40" s="501"/>
      <c r="M40" s="502"/>
      <c r="N40" s="503"/>
      <c r="O40" s="501"/>
      <c r="P40" s="502"/>
      <c r="Q40" s="503"/>
      <c r="R40" s="501"/>
      <c r="S40" s="502"/>
      <c r="T40" s="503"/>
      <c r="U40" s="501"/>
      <c r="V40" s="502"/>
      <c r="W40" s="503"/>
      <c r="X40" s="501"/>
      <c r="Y40" s="502"/>
      <c r="Z40" s="503"/>
      <c r="AA40" s="501"/>
      <c r="AB40" s="502"/>
      <c r="AC40" s="503"/>
      <c r="AD40" s="501"/>
      <c r="AE40" s="502"/>
      <c r="AF40" s="503"/>
      <c r="AG40" s="501"/>
      <c r="AH40" s="502"/>
      <c r="AI40" s="503"/>
      <c r="AJ40" s="486">
        <f>SUM(D40:AI40)</f>
        <v>0</v>
      </c>
      <c r="AK40" s="486"/>
      <c r="AL40" s="487" t="e">
        <f>ROUNDUP(AJ40/AJ41,1)</f>
        <v>#DIV/0!</v>
      </c>
      <c r="AM40"/>
      <c r="AN40"/>
      <c r="AO40"/>
      <c r="AP40"/>
      <c r="AQ40"/>
    </row>
    <row r="41" spans="1:43" s="72" customFormat="1" ht="18" customHeight="1" x14ac:dyDescent="0.4">
      <c r="A41" s="483" t="s">
        <v>209</v>
      </c>
      <c r="B41" s="483"/>
      <c r="C41" s="483"/>
      <c r="D41" s="109"/>
      <c r="E41" s="109"/>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86">
        <f>+SUM(D41:AI41)</f>
        <v>0</v>
      </c>
      <c r="AK41" s="486"/>
      <c r="AL41" s="488"/>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45" customHeight="1" x14ac:dyDescent="0.4">
      <c r="A44" s="423" t="s">
        <v>202</v>
      </c>
      <c r="B44" s="423"/>
      <c r="C44" s="423" t="s">
        <v>115</v>
      </c>
      <c r="D44" s="423"/>
      <c r="E44" s="427" t="s">
        <v>305</v>
      </c>
      <c r="F44" s="427"/>
      <c r="G44" s="427"/>
      <c r="H44" s="427"/>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427" t="s">
        <v>213</v>
      </c>
      <c r="B45" s="427"/>
      <c r="C45" s="482" t="e">
        <f>ROUNDDOWN(IF(AL40&lt;=60,1,1+ROUNDUP((AL40-60)/40,0)),1)</f>
        <v>#DIV/0!</v>
      </c>
      <c r="D45" s="482"/>
      <c r="E45" s="482" t="e">
        <f>ROUNDUP(AL40/6,1)</f>
        <v>#DIV/0!</v>
      </c>
      <c r="F45" s="482"/>
      <c r="G45" s="482"/>
      <c r="H45" s="482"/>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412" t="str">
        <f>IF(VLOOKUP($AK$2,選択肢!$A$1:$J$32,C53,FALSE)=0,"-",VLOOKUP($AK$2,選択肢!$A$1:$J$32,C53,FALSE))</f>
        <v>管理者</v>
      </c>
      <c r="D48" s="413"/>
      <c r="E48" s="414" t="str">
        <f>IF(VLOOKUP($AK$2,選択肢!$A$1:$J$32,E53,FALSE)=0,"-",VLOOKUP($AK$2,選択肢!$A$1:$J$32,E53,FALSE))</f>
        <v>サービス管理責任者</v>
      </c>
      <c r="F48" s="414"/>
      <c r="G48" s="414"/>
      <c r="H48" s="414"/>
      <c r="I48" s="412" t="str">
        <f>IF(VLOOKUP($AK$2,選択肢!$A$1:$J$32,I53,FALSE)=0,"-",VLOOKUP($AK$2,選択肢!$A$1:$J$32,I53,FALSE))</f>
        <v>看護職員</v>
      </c>
      <c r="J48" s="413"/>
      <c r="K48" s="413"/>
      <c r="L48" s="413"/>
      <c r="M48" s="413"/>
      <c r="N48" s="415"/>
      <c r="O48" s="412" t="str">
        <f>IF(VLOOKUP($AK$2,選択肢!$A$1:$J$32,O53,FALSE)=0,"-",VLOOKUP($AK$2,選択肢!$A$1:$J$32,O53,FALSE))</f>
        <v>理学療法士</v>
      </c>
      <c r="P48" s="413"/>
      <c r="Q48" s="413"/>
      <c r="R48" s="413"/>
      <c r="S48" s="413"/>
      <c r="T48" s="415"/>
      <c r="U48" s="412" t="str">
        <f>IF(VLOOKUP($AK$2,選択肢!$A$1:$J$32,U53,FALSE)=0,"-",VLOOKUP($AK$2,選択肢!$A$1:$J$32,U53,FALSE))</f>
        <v>作業療法士</v>
      </c>
      <c r="V48" s="413"/>
      <c r="W48" s="413"/>
      <c r="X48" s="413"/>
      <c r="Y48" s="413"/>
      <c r="Z48" s="415"/>
      <c r="AA48" s="412" t="str">
        <f>IF(VLOOKUP($AK$2,選択肢!$A$1:$J$32,AA53,FALSE)=0,"-",VLOOKUP($AK$2,選択肢!$A$1:$J$32,AA53,FALSE))</f>
        <v>言語聴覚士</v>
      </c>
      <c r="AB48" s="413"/>
      <c r="AC48" s="413"/>
      <c r="AD48" s="413"/>
      <c r="AE48" s="413"/>
      <c r="AF48" s="415"/>
      <c r="AG48" s="414" t="str">
        <f>IF(VLOOKUP($AK$2,選択肢!$A$1:$J$32,AG53,FALSE)=0,"-",VLOOKUP($AK$2,選択肢!$A$1:$J$32,AG53,FALSE))</f>
        <v>生活支援員</v>
      </c>
      <c r="AH48" s="414"/>
      <c r="AI48" s="414"/>
      <c r="AJ48" s="414"/>
      <c r="AK48" s="414"/>
      <c r="AL48" s="414" t="str">
        <f>IF(VLOOKUP($AK$2,選択肢!$A$1:$J$32,AL53,FALSE)=0,"-",VLOOKUP($AK$2,選択肢!$A$1:$J$32,AL53,FALSE))</f>
        <v>-</v>
      </c>
      <c r="AM48" s="414"/>
      <c r="AN48" s="62"/>
    </row>
    <row r="49" spans="1:40" ht="18" customHeight="1" x14ac:dyDescent="0.4">
      <c r="A49" s="62"/>
      <c r="B49" s="82"/>
      <c r="C49" s="114" t="s">
        <v>56</v>
      </c>
      <c r="D49" s="114" t="s">
        <v>57</v>
      </c>
      <c r="E49" s="113" t="s">
        <v>56</v>
      </c>
      <c r="F49" s="411" t="s">
        <v>57</v>
      </c>
      <c r="G49" s="411"/>
      <c r="H49" s="411"/>
      <c r="I49" s="408" t="s">
        <v>56</v>
      </c>
      <c r="J49" s="409"/>
      <c r="K49" s="410"/>
      <c r="L49" s="408" t="s">
        <v>57</v>
      </c>
      <c r="M49" s="409"/>
      <c r="N49" s="410"/>
      <c r="O49" s="408" t="s">
        <v>56</v>
      </c>
      <c r="P49" s="409"/>
      <c r="Q49" s="410"/>
      <c r="R49" s="408" t="s">
        <v>57</v>
      </c>
      <c r="S49" s="409"/>
      <c r="T49" s="410"/>
      <c r="U49" s="408" t="s">
        <v>56</v>
      </c>
      <c r="V49" s="409"/>
      <c r="W49" s="410"/>
      <c r="X49" s="408" t="s">
        <v>57</v>
      </c>
      <c r="Y49" s="409"/>
      <c r="Z49" s="410"/>
      <c r="AA49" s="408" t="s">
        <v>56</v>
      </c>
      <c r="AB49" s="409"/>
      <c r="AC49" s="410"/>
      <c r="AD49" s="408" t="s">
        <v>57</v>
      </c>
      <c r="AE49" s="409"/>
      <c r="AF49" s="410"/>
      <c r="AG49" s="408" t="s">
        <v>56</v>
      </c>
      <c r="AH49" s="409"/>
      <c r="AI49" s="410"/>
      <c r="AJ49" s="408" t="s">
        <v>57</v>
      </c>
      <c r="AK49" s="410"/>
      <c r="AL49" s="113" t="s">
        <v>19</v>
      </c>
      <c r="AM49" s="113" t="s">
        <v>18</v>
      </c>
      <c r="AN49" s="62"/>
    </row>
    <row r="50" spans="1:40" ht="18" customHeight="1" x14ac:dyDescent="0.4">
      <c r="A50" s="62"/>
      <c r="B50" s="81" t="s">
        <v>108</v>
      </c>
      <c r="C50" s="113">
        <f>COUNTIFS($B$13:$B$32,C$48,$C$13:$C$32,"A",$E$13:$E$32,"*")</f>
        <v>0</v>
      </c>
      <c r="D50" s="113">
        <f>COUNTIFS($B$13:$B$32,C$48,$C$13:$C$32,"B",$E$13:$E$32,"*")</f>
        <v>0</v>
      </c>
      <c r="E50" s="113">
        <f>COUNTIFS($B$13:$B$32,E$48,$C$13:$C$32,"A",$E$13:$E$32,"*")</f>
        <v>0</v>
      </c>
      <c r="F50" s="408">
        <f>COUNTIFS($B$13:$B$32,E$48,$C$13:$C$32,"B",$E$13:$E$32,"*")</f>
        <v>0</v>
      </c>
      <c r="G50" s="409"/>
      <c r="H50" s="410"/>
      <c r="I50" s="408">
        <f>COUNTIFS($B$13:$B$32,I$48,$C$13:$C$32,"A",$E$13:$E$32,"*")</f>
        <v>0</v>
      </c>
      <c r="J50" s="409"/>
      <c r="K50" s="410"/>
      <c r="L50" s="408">
        <f>COUNTIFS($B$13:$B$32,I$48,$C$13:$C$32,"B",$E$13:$E$32,"*")</f>
        <v>0</v>
      </c>
      <c r="M50" s="409"/>
      <c r="N50" s="410"/>
      <c r="O50" s="408">
        <f>COUNTIFS($B$13:$B$32,O$48,$C$13:$C$32,"A",$E$13:$E$32,"*")</f>
        <v>0</v>
      </c>
      <c r="P50" s="409"/>
      <c r="Q50" s="410"/>
      <c r="R50" s="408">
        <f>COUNTIFS($B$13:$B$32,O$48,$C$13:$C$32,"B",$E$13:$E$32,"*")</f>
        <v>0</v>
      </c>
      <c r="S50" s="409"/>
      <c r="T50" s="410"/>
      <c r="U50" s="408">
        <f>COUNTIFS($B$13:$B$32,U$48,$C$13:$C$32,"A",$E$13:$E$32,"*")</f>
        <v>0</v>
      </c>
      <c r="V50" s="409"/>
      <c r="W50" s="410"/>
      <c r="X50" s="408">
        <f>COUNTIFS($B$13:$B$32,U$48,$C$13:$C$32,"B",$E$13:$E$32,"*")</f>
        <v>0</v>
      </c>
      <c r="Y50" s="409"/>
      <c r="Z50" s="410"/>
      <c r="AA50" s="408">
        <f>COUNTIFS($B$13:$B$32,AA$48,$C$13:$C$32,"A",$E$13:$E$32,"*")</f>
        <v>0</v>
      </c>
      <c r="AB50" s="409"/>
      <c r="AC50" s="410"/>
      <c r="AD50" s="408">
        <f>COUNTIFS($B$13:$B$32,AA$48,$C$13:$C$32,"B",$E$13:$E$32,"*")</f>
        <v>0</v>
      </c>
      <c r="AE50" s="409"/>
      <c r="AF50" s="410"/>
      <c r="AG50" s="408">
        <f>COUNTIFS($B$13:$B$32,AG$48,$C$13:$C$32,"A",$E$13:$E$32,"*")</f>
        <v>0</v>
      </c>
      <c r="AH50" s="409"/>
      <c r="AI50" s="410"/>
      <c r="AJ50" s="408">
        <f>COUNTIFS($B$13:$B$32,AG$48,$C$13:$C$32,"B",$E$13:$E$32,"*")</f>
        <v>0</v>
      </c>
      <c r="AK50" s="410"/>
      <c r="AL50" s="113">
        <f>COUNTIFS($B$13:$B$32,AL$48,$C$13:$C$32,"A",$E$13:$E$32,"*")</f>
        <v>0</v>
      </c>
      <c r="AM50" s="113">
        <f>COUNTIFS($B$13:$B$32,AL$48,$C$13:$C$32,"B",$E$13:$E$32,"*")</f>
        <v>0</v>
      </c>
      <c r="AN50" s="62"/>
    </row>
    <row r="51" spans="1:40" ht="18" customHeight="1" x14ac:dyDescent="0.4">
      <c r="A51" s="62"/>
      <c r="B51" s="89" t="s">
        <v>109</v>
      </c>
      <c r="C51" s="113">
        <f>COUNTIFS($B$13:$B$32,C$48,$C$13:$C$32,"C",$E$13:$E$32,"*")</f>
        <v>0</v>
      </c>
      <c r="D51" s="113">
        <f>COUNTIFS($B$13:$B$32,C$48,$C$13:$C$32,"D",$E$13:$E$32,"*")</f>
        <v>0</v>
      </c>
      <c r="E51" s="113">
        <f>COUNTIFS($B$13:$B$32,E$48,$C$13:$C$32,"C",$E$13:$E$32,"*")</f>
        <v>0</v>
      </c>
      <c r="F51" s="408">
        <f>COUNTIFS($B$13:$B$32,E$48,$C$13:$C$32,"D",$E$13:$E$32,"*")</f>
        <v>0</v>
      </c>
      <c r="G51" s="409"/>
      <c r="H51" s="410"/>
      <c r="I51" s="408">
        <f>COUNTIFS($B$13:$B$32,I$48,$C$13:$C$32,"C",$E$13:$E$32,"*")</f>
        <v>0</v>
      </c>
      <c r="J51" s="409"/>
      <c r="K51" s="410"/>
      <c r="L51" s="408">
        <f>COUNTIFS($B$13:$B$32,I$48,$C$13:$C$32,"D",$E$13:$E$32,"*")</f>
        <v>0</v>
      </c>
      <c r="M51" s="409"/>
      <c r="N51" s="410"/>
      <c r="O51" s="408">
        <f>COUNTIFS($B$13:$B$32,O$48,$C$13:$C$32,"C",$E$13:$E$32,"*")</f>
        <v>0</v>
      </c>
      <c r="P51" s="409"/>
      <c r="Q51" s="410"/>
      <c r="R51" s="408">
        <f>COUNTIFS($B$13:$B$32,O$48,$C$13:$C$32,"D",$E$13:$E$32,"*")</f>
        <v>0</v>
      </c>
      <c r="S51" s="409"/>
      <c r="T51" s="410"/>
      <c r="U51" s="408">
        <f>COUNTIFS($B$13:$B$32,U$48,$C$13:$C$32,"C",$E$13:$E$32,"*")</f>
        <v>0</v>
      </c>
      <c r="V51" s="409"/>
      <c r="W51" s="410"/>
      <c r="X51" s="408">
        <f>COUNTIFS($B$13:$B$32,U$48,$C$13:$C$32,"D",$E$13:$E$32,"*")</f>
        <v>0</v>
      </c>
      <c r="Y51" s="409"/>
      <c r="Z51" s="410"/>
      <c r="AA51" s="408">
        <f>COUNTIFS($B$13:$B$32,AA$48,$C$13:$C$32,"C",$E$13:$E$32,"*")</f>
        <v>0</v>
      </c>
      <c r="AB51" s="409"/>
      <c r="AC51" s="410"/>
      <c r="AD51" s="408">
        <f>COUNTIFS($B$13:$B$32,AA$48,$C$13:$C$32,"D",$E$13:$E$32,"*")</f>
        <v>0</v>
      </c>
      <c r="AE51" s="409"/>
      <c r="AF51" s="410"/>
      <c r="AG51" s="408">
        <f>COUNTIFS($B$13:$B$32,AG$48,$C$13:$C$32,"C",$E$13:$E$32,"*")</f>
        <v>0</v>
      </c>
      <c r="AH51" s="409"/>
      <c r="AI51" s="410"/>
      <c r="AJ51" s="408">
        <f>COUNTIFS($B$13:$B$32,AG$48,$C$13:$C$32,"D",$E$13:$E$32,"*")</f>
        <v>0</v>
      </c>
      <c r="AK51" s="410"/>
      <c r="AL51" s="113">
        <f>COUNTIFS($B$13:$B$32,AL$48,$C$13:$C$32,"C",$E$13:$E$32,"*")</f>
        <v>0</v>
      </c>
      <c r="AM51" s="113">
        <f>COUNTIFS($B$13:$B$32,AL$48,$C$13:$C$32,"D",$E$13:$E$32,"*")</f>
        <v>0</v>
      </c>
      <c r="AN51" s="62"/>
    </row>
    <row r="52" spans="1:40" ht="24.95" customHeight="1" x14ac:dyDescent="0.4">
      <c r="A52" s="62"/>
      <c r="B52" s="89" t="s">
        <v>201</v>
      </c>
      <c r="C52" s="412" t="str">
        <f>IF($AK$5="４週",SUMIFS($AK$13:$AK$32,$B$13:$B$32,C48)/4/$AH$7,IF($AK$5="歴月",SUMIFS($AK$13:$AK$32,$B$13:$B$32,C48)/$AL$7,"記載する期間を選択してください"))</f>
        <v>記載する期間を選択してください</v>
      </c>
      <c r="D52" s="415"/>
      <c r="E52" s="412" t="str">
        <f>IF($AK$5="４週",SUMIFS($AK$13:$AK$32,$B$13:$B$32,E48)/4/$AH$7,IF($AK$5="歴月",SUMIFS($AK$13:$AK$32,$B$13:$B$32,E48)/$AL$7,"記載する期間を選択してください"))</f>
        <v>記載する期間を選択してください</v>
      </c>
      <c r="F52" s="413"/>
      <c r="G52" s="413"/>
      <c r="H52" s="415"/>
      <c r="I52" s="412" t="str">
        <f>IF($AK$5="４週",SUMIFS($AK$13:$AK$32,$B$13:$B$32,I48)/4/$AH$7,IF($AK$5="歴月",SUMIFS($AK$13:$AK$32,$B$13:$B$32,I48)/$AL$7,"記載する期間を選択してください"))</f>
        <v>記載する期間を選択してください</v>
      </c>
      <c r="J52" s="413"/>
      <c r="K52" s="413"/>
      <c r="L52" s="413"/>
      <c r="M52" s="413"/>
      <c r="N52" s="415"/>
      <c r="O52" s="412" t="str">
        <f>IF($AK$5="４週",SUMIFS($AK$13:$AK$32,$B$13:$B$32,O48)/4/$AH$7,IF($AK$5="歴月",SUMIFS($AK$13:$AK$32,$B$13:$B$32,O48)/$AL$7,"記載する期間を選択してください"))</f>
        <v>記載する期間を選択してください</v>
      </c>
      <c r="P52" s="413"/>
      <c r="Q52" s="413"/>
      <c r="R52" s="413"/>
      <c r="S52" s="413"/>
      <c r="T52" s="415"/>
      <c r="U52" s="412" t="str">
        <f>IF($AK$5="４週",SUMIFS($AK$13:$AK$32,$B$13:$B$32,U48)/4/$AH$7,IF($AK$5="歴月",SUMIFS($AK$13:$AK$32,$B$13:$B$32,U48)/$AL$7,"記載する期間を選択してください"))</f>
        <v>記載する期間を選択してください</v>
      </c>
      <c r="V52" s="413"/>
      <c r="W52" s="413"/>
      <c r="X52" s="413"/>
      <c r="Y52" s="413"/>
      <c r="Z52" s="415"/>
      <c r="AA52" s="412" t="str">
        <f>IF($AK$5="４週",SUMIFS($AK$13:$AK$32,$B$13:$B$32,AA48)/4/$AH$7,IF($AK$5="歴月",SUMIFS($AK$13:$AK$32,$B$13:$B$32,AA48)/$AL$7,"記載する期間を選択してください"))</f>
        <v>記載する期間を選択してください</v>
      </c>
      <c r="AB52" s="413"/>
      <c r="AC52" s="413"/>
      <c r="AD52" s="413"/>
      <c r="AE52" s="413"/>
      <c r="AF52" s="415"/>
      <c r="AG52" s="412" t="str">
        <f>IF($AK$5="４週",SUMIFS($AK$13:$AK$32,$B$13:$B$32,AG48)/4/$AH$7,IF($AK$5="歴月",SUMIFS($AK$13:$AK$32,$B$13:$B$32,AG48)/$AL$7,"記載する期間を選択してください"))</f>
        <v>記載する期間を選択してください</v>
      </c>
      <c r="AH52" s="413"/>
      <c r="AI52" s="413"/>
      <c r="AJ52" s="413"/>
      <c r="AK52" s="415"/>
      <c r="AL52" s="412" t="str">
        <f>IF($AK$5="４週",SUMIFS($AK$13:$AK$32,$B$13:$B$32,AL48)/4/$AH$7,IF($AK$5="歴月",SUMIFS($AK$13:$AK$32,$B$13:$B$32,AL48)/$AL$7,"記載する期間を選択してください"))</f>
        <v>記載する期間を選択してください</v>
      </c>
      <c r="AM52" s="415"/>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90" t="s">
        <v>173</v>
      </c>
      <c r="D61" s="390"/>
      <c r="E61" s="390"/>
      <c r="F61" s="60"/>
      <c r="G61" s="60"/>
    </row>
    <row r="62" spans="1:40" ht="15" customHeight="1" x14ac:dyDescent="0.4">
      <c r="A62" s="60"/>
      <c r="B62" s="107" t="s">
        <v>190</v>
      </c>
      <c r="C62" s="404" t="s">
        <v>174</v>
      </c>
      <c r="D62" s="404"/>
      <c r="E62" s="404"/>
      <c r="F62" s="60"/>
      <c r="G62" s="60"/>
    </row>
    <row r="63" spans="1:40" ht="15" customHeight="1" x14ac:dyDescent="0.4">
      <c r="A63" s="60"/>
      <c r="B63" s="107" t="s">
        <v>191</v>
      </c>
      <c r="C63" s="404" t="s">
        <v>175</v>
      </c>
      <c r="D63" s="404"/>
      <c r="E63" s="404"/>
      <c r="F63" s="60"/>
      <c r="G63" s="60"/>
    </row>
    <row r="64" spans="1:40" ht="15" customHeight="1" x14ac:dyDescent="0.4">
      <c r="A64" s="60"/>
      <c r="B64" s="107" t="s">
        <v>192</v>
      </c>
      <c r="C64" s="404" t="s">
        <v>176</v>
      </c>
      <c r="D64" s="404"/>
      <c r="E64" s="404"/>
      <c r="F64" s="60"/>
      <c r="G64" s="60"/>
    </row>
    <row r="65" spans="1:7" ht="15" customHeight="1" x14ac:dyDescent="0.4">
      <c r="A65" s="60"/>
      <c r="B65" s="107" t="s">
        <v>193</v>
      </c>
      <c r="C65" s="404" t="s">
        <v>177</v>
      </c>
      <c r="D65" s="404"/>
      <c r="E65" s="404"/>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45">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1:AN31"/>
    <mergeCell ref="AM32:AN32"/>
    <mergeCell ref="A33:E33"/>
    <mergeCell ref="AM33:AN34"/>
    <mergeCell ref="A34:E34"/>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A48:AF48"/>
    <mergeCell ref="AG48:AK48"/>
    <mergeCell ref="AG49:AI49"/>
    <mergeCell ref="AJ49:AK49"/>
    <mergeCell ref="AG52:AK52"/>
    <mergeCell ref="AL52:AM52"/>
    <mergeCell ref="C61:E61"/>
    <mergeCell ref="C62:E62"/>
    <mergeCell ref="AG50:AI50"/>
    <mergeCell ref="AJ50:AK50"/>
    <mergeCell ref="F51:H51"/>
    <mergeCell ref="I51:K51"/>
    <mergeCell ref="L51:N51"/>
    <mergeCell ref="AA50:AC50"/>
    <mergeCell ref="AD50:AF50"/>
    <mergeCell ref="AG51:AI51"/>
    <mergeCell ref="AJ51:AK51"/>
    <mergeCell ref="F50:H50"/>
    <mergeCell ref="I50:K50"/>
    <mergeCell ref="L50:N50"/>
    <mergeCell ref="O50:Q50"/>
    <mergeCell ref="R50:T50"/>
    <mergeCell ref="U50:W50"/>
    <mergeCell ref="X50:Z50"/>
    <mergeCell ref="O51:Q51"/>
    <mergeCell ref="R51:T51"/>
    <mergeCell ref="U51:W51"/>
    <mergeCell ref="X51:Z51"/>
    <mergeCell ref="AA51:AC51"/>
    <mergeCell ref="AD51:AF51"/>
    <mergeCell ref="O52:T52"/>
    <mergeCell ref="U52:Z52"/>
    <mergeCell ref="AA52:AF52"/>
    <mergeCell ref="C63:E63"/>
    <mergeCell ref="C64:E64"/>
    <mergeCell ref="C65:E65"/>
    <mergeCell ref="I52:N52"/>
    <mergeCell ref="C52:D52"/>
    <mergeCell ref="E52:H52"/>
  </mergeCells>
  <phoneticPr fontId="3"/>
  <dataValidations count="6">
    <dataValidation type="list" allowBlank="1" showInputMessage="1" showErrorMessage="1" sqref="C13:C32" xr:uid="{00000000-0002-0000-0800-000000000000}">
      <formula1>"A,B,C,D"</formula1>
    </dataValidation>
    <dataValidation operator="greaterThanOrEqual" allowBlank="1" showInputMessage="1" showErrorMessage="1" sqref="I46 AJ40:AJ41 AL40 L42 L46 I42" xr:uid="{00000000-0002-0000-0800-000001000000}"/>
    <dataValidation type="whole" operator="greaterThanOrEqual" allowBlank="1" showInputMessage="1" showErrorMessage="1" sqref="I40:I41 D40:F41 AG40:AG41 AD40:AD41 AA40:AA41 X40:X41 U40:U41 R40:R41 O40:O41 L40:L41" xr:uid="{00000000-0002-0000-0800-000002000000}">
      <formula1>0</formula1>
    </dataValidation>
    <dataValidation type="list" allowBlank="1" showInputMessage="1" showErrorMessage="1" sqref="AK6:AN6" xr:uid="{00000000-0002-0000-0800-000003000000}">
      <formula1>"予定,実績"</formula1>
    </dataValidation>
    <dataValidation type="list" allowBlank="1" showInputMessage="1" showErrorMessage="1" sqref="AK5:AN5" xr:uid="{00000000-0002-0000-0800-000004000000}">
      <formula1>"４週,歴月"</formula1>
    </dataValidation>
    <dataValidation type="list" allowBlank="1" showInputMessage="1" showErrorMessage="1" sqref="B13:B32" xr:uid="{00000000-0002-0000-08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7"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3"/>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206</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 t="shared" ref="AL14:AL32" si="1">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 t="shared" si="1"/>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 t="shared" si="1"/>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si="1"/>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3"/>
      <c r="B39" s="423"/>
      <c r="C39" s="423"/>
      <c r="D39" s="108">
        <v>4</v>
      </c>
      <c r="E39" s="108">
        <v>5</v>
      </c>
      <c r="F39" s="485">
        <v>6</v>
      </c>
      <c r="G39" s="485"/>
      <c r="H39" s="485"/>
      <c r="I39" s="485">
        <v>7</v>
      </c>
      <c r="J39" s="485"/>
      <c r="K39" s="485"/>
      <c r="L39" s="485">
        <v>8</v>
      </c>
      <c r="M39" s="485"/>
      <c r="N39" s="485"/>
      <c r="O39" s="485">
        <v>9</v>
      </c>
      <c r="P39" s="485"/>
      <c r="Q39" s="485"/>
      <c r="R39" s="485">
        <v>10</v>
      </c>
      <c r="S39" s="485"/>
      <c r="T39" s="485"/>
      <c r="U39" s="485">
        <v>11</v>
      </c>
      <c r="V39" s="485"/>
      <c r="W39" s="485"/>
      <c r="X39" s="485">
        <v>12</v>
      </c>
      <c r="Y39" s="485"/>
      <c r="Z39" s="485"/>
      <c r="AA39" s="485">
        <v>1</v>
      </c>
      <c r="AB39" s="485"/>
      <c r="AC39" s="485"/>
      <c r="AD39" s="485">
        <v>2</v>
      </c>
      <c r="AE39" s="485"/>
      <c r="AF39" s="485"/>
      <c r="AG39" s="485">
        <v>3</v>
      </c>
      <c r="AH39" s="485"/>
      <c r="AI39" s="485"/>
      <c r="AJ39" s="423" t="s">
        <v>154</v>
      </c>
      <c r="AK39" s="423"/>
      <c r="AL39" s="123" t="s">
        <v>212</v>
      </c>
      <c r="AM39"/>
      <c r="AN39"/>
      <c r="AO39"/>
      <c r="AP39"/>
      <c r="AQ39"/>
    </row>
    <row r="40" spans="1:43" s="72" customFormat="1" ht="24.95" customHeight="1" x14ac:dyDescent="0.4">
      <c r="A40" s="483" t="s">
        <v>216</v>
      </c>
      <c r="B40" s="483"/>
      <c r="C40" s="483"/>
      <c r="D40" s="124">
        <f>SUM(D41:D42)</f>
        <v>0</v>
      </c>
      <c r="E40" s="124">
        <f>SUM(E41:E42)</f>
        <v>0</v>
      </c>
      <c r="F40" s="482">
        <f>SUM(F41:H42)</f>
        <v>0</v>
      </c>
      <c r="G40" s="482"/>
      <c r="H40" s="482"/>
      <c r="I40" s="482">
        <f>SUM(I41:K42)</f>
        <v>0</v>
      </c>
      <c r="J40" s="482"/>
      <c r="K40" s="482"/>
      <c r="L40" s="482">
        <f>SUM(L41:N42)</f>
        <v>0</v>
      </c>
      <c r="M40" s="482"/>
      <c r="N40" s="482"/>
      <c r="O40" s="482">
        <f>SUM(O41:Q42)</f>
        <v>0</v>
      </c>
      <c r="P40" s="482"/>
      <c r="Q40" s="482"/>
      <c r="R40" s="482">
        <f>SUM(R41:T42)</f>
        <v>0</v>
      </c>
      <c r="S40" s="482"/>
      <c r="T40" s="482"/>
      <c r="U40" s="482">
        <f>SUM(U41:W42)</f>
        <v>0</v>
      </c>
      <c r="V40" s="482"/>
      <c r="W40" s="482"/>
      <c r="X40" s="482">
        <f>SUM(X41:Z42)</f>
        <v>0</v>
      </c>
      <c r="Y40" s="482"/>
      <c r="Z40" s="482"/>
      <c r="AA40" s="482">
        <f>SUM(AA41:AC42)</f>
        <v>0</v>
      </c>
      <c r="AB40" s="482"/>
      <c r="AC40" s="482"/>
      <c r="AD40" s="482">
        <f>SUM(AD41:AF42)</f>
        <v>0</v>
      </c>
      <c r="AE40" s="482"/>
      <c r="AF40" s="482"/>
      <c r="AG40" s="482">
        <f>SUM(AG41:AI42)</f>
        <v>0</v>
      </c>
      <c r="AH40" s="482"/>
      <c r="AI40" s="482"/>
      <c r="AJ40" s="486">
        <f>SUM(D40:AI40)</f>
        <v>0</v>
      </c>
      <c r="AK40" s="486"/>
      <c r="AL40" s="126" t="e">
        <f>ROUNDUP(AJ40/AJ43,1)</f>
        <v>#DIV/0!</v>
      </c>
      <c r="AM40"/>
      <c r="AN40"/>
      <c r="AO40"/>
      <c r="AP40"/>
      <c r="AQ40"/>
    </row>
    <row r="41" spans="1:43" s="72" customFormat="1" ht="24.95" customHeight="1" x14ac:dyDescent="0.4">
      <c r="A41" s="504" t="s">
        <v>226</v>
      </c>
      <c r="B41" s="504"/>
      <c r="C41" s="504"/>
      <c r="D41" s="109"/>
      <c r="E41" s="109"/>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86">
        <f>SUM(D41:AI41)</f>
        <v>0</v>
      </c>
      <c r="AK41" s="486"/>
      <c r="AL41" s="126" t="e">
        <f>ROUNDUP(AJ41/AJ43,1)</f>
        <v>#DIV/0!</v>
      </c>
      <c r="AM41"/>
      <c r="AN41"/>
      <c r="AO41"/>
      <c r="AP41"/>
      <c r="AQ41"/>
    </row>
    <row r="42" spans="1:43" s="72" customFormat="1" ht="24.95" customHeight="1" x14ac:dyDescent="0.4">
      <c r="A42" s="504" t="s">
        <v>225</v>
      </c>
      <c r="B42" s="504"/>
      <c r="C42" s="504"/>
      <c r="D42" s="109"/>
      <c r="E42" s="109"/>
      <c r="F42" s="484"/>
      <c r="G42" s="484"/>
      <c r="H42" s="484"/>
      <c r="I42" s="484"/>
      <c r="J42" s="484"/>
      <c r="K42" s="484"/>
      <c r="L42" s="484"/>
      <c r="M42" s="484"/>
      <c r="N42" s="484"/>
      <c r="O42" s="484"/>
      <c r="P42" s="484"/>
      <c r="Q42" s="484"/>
      <c r="R42" s="484"/>
      <c r="S42" s="484"/>
      <c r="T42" s="484"/>
      <c r="U42" s="484"/>
      <c r="V42" s="484"/>
      <c r="W42" s="484"/>
      <c r="X42" s="484"/>
      <c r="Y42" s="484"/>
      <c r="Z42" s="484"/>
      <c r="AA42" s="484"/>
      <c r="AB42" s="484"/>
      <c r="AC42" s="484"/>
      <c r="AD42" s="484"/>
      <c r="AE42" s="484"/>
      <c r="AF42" s="484"/>
      <c r="AG42" s="484"/>
      <c r="AH42" s="484"/>
      <c r="AI42" s="484"/>
      <c r="AJ42" s="486">
        <f>SUM(D42:AI42)</f>
        <v>0</v>
      </c>
      <c r="AK42" s="486"/>
      <c r="AL42" s="126" t="e">
        <f>ROUNDUP(AJ42/AJ43,1)</f>
        <v>#DIV/0!</v>
      </c>
      <c r="AM42"/>
      <c r="AN42"/>
      <c r="AO42"/>
      <c r="AP42"/>
      <c r="AQ42"/>
    </row>
    <row r="43" spans="1:43" s="72" customFormat="1" ht="24.95" customHeight="1" x14ac:dyDescent="0.4">
      <c r="A43" s="483" t="s">
        <v>209</v>
      </c>
      <c r="B43" s="483"/>
      <c r="C43" s="483"/>
      <c r="D43" s="109"/>
      <c r="E43" s="109"/>
      <c r="F43" s="484"/>
      <c r="G43" s="484"/>
      <c r="H43" s="484"/>
      <c r="I43" s="4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6">
        <f>+SUM(D43:AI43)</f>
        <v>0</v>
      </c>
      <c r="AK43" s="486"/>
      <c r="AL43" s="125"/>
      <c r="AM43"/>
      <c r="AN43"/>
      <c r="AO43"/>
      <c r="AP43"/>
      <c r="AQ43"/>
    </row>
    <row r="44" spans="1:43" s="72" customFormat="1" ht="5.0999999999999996" customHeight="1" x14ac:dyDescent="0.4">
      <c r="A44" s="120"/>
      <c r="B44" s="120"/>
      <c r="C44" s="120"/>
      <c r="D44"/>
      <c r="E44"/>
      <c r="F44"/>
      <c r="G44"/>
      <c r="H44"/>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112" t="s">
        <v>210</v>
      </c>
      <c r="B45" s="70"/>
      <c r="D45" s="70"/>
      <c r="E45" s="70"/>
      <c r="F45" s="70"/>
      <c r="G45" s="70"/>
      <c r="H45" s="70"/>
      <c r="I45"/>
      <c r="J45"/>
      <c r="K45"/>
      <c r="L45"/>
      <c r="M45"/>
      <c r="N45"/>
      <c r="O45" s="70"/>
      <c r="P45" s="70"/>
      <c r="Q45" s="70"/>
      <c r="R45" s="70"/>
      <c r="S45" s="70"/>
      <c r="T45" s="70"/>
      <c r="U45" s="70"/>
      <c r="V45" s="70"/>
      <c r="W45" s="69"/>
      <c r="X45" s="70"/>
      <c r="Y45" s="70"/>
      <c r="Z45" s="70"/>
      <c r="AA45" s="70"/>
      <c r="AB45" s="70"/>
      <c r="AC45" s="70"/>
      <c r="AD45" s="70"/>
      <c r="AE45" s="70"/>
      <c r="AF45" s="70"/>
      <c r="AG45" s="121"/>
      <c r="AH45" s="121"/>
      <c r="AI45" s="121"/>
      <c r="AJ45" s="122"/>
      <c r="AK45" s="70"/>
      <c r="AL45" s="69"/>
      <c r="AM45" s="69"/>
      <c r="AN45" s="71"/>
    </row>
    <row r="46" spans="1:43" s="72" customFormat="1" ht="18" customHeight="1" x14ac:dyDescent="0.4">
      <c r="A46" s="423" t="s">
        <v>202</v>
      </c>
      <c r="B46" s="423"/>
      <c r="C46" s="423" t="s">
        <v>115</v>
      </c>
      <c r="D46" s="423"/>
      <c r="E46" s="427" t="s">
        <v>118</v>
      </c>
      <c r="F46" s="427"/>
      <c r="G46" s="427"/>
      <c r="H46" s="427"/>
      <c r="I46"/>
      <c r="J46"/>
      <c r="K46"/>
      <c r="L46"/>
      <c r="M46"/>
      <c r="N46"/>
      <c r="O46"/>
      <c r="P46"/>
      <c r="Q46"/>
      <c r="R46"/>
      <c r="S46"/>
      <c r="T46"/>
      <c r="U46"/>
      <c r="W46" s="69"/>
      <c r="X46" s="70"/>
      <c r="Y46" s="70"/>
      <c r="Z46" s="70"/>
      <c r="AA46" s="70"/>
      <c r="AB46" s="70"/>
      <c r="AC46" s="70"/>
      <c r="AD46" s="70"/>
      <c r="AE46" s="70"/>
      <c r="AF46" s="70"/>
      <c r="AG46" s="121"/>
      <c r="AH46" s="121"/>
      <c r="AI46" s="121"/>
      <c r="AJ46" s="122"/>
      <c r="AK46" s="70"/>
      <c r="AL46" s="69"/>
      <c r="AM46" s="69"/>
      <c r="AN46" s="71"/>
    </row>
    <row r="47" spans="1:43" s="72" customFormat="1" ht="18" customHeight="1" x14ac:dyDescent="0.4">
      <c r="A47" s="427" t="s">
        <v>213</v>
      </c>
      <c r="B47" s="427"/>
      <c r="C47" s="482" t="e">
        <f>ROUNDDOWN(IF(AL40&lt;=60,1,1+ROUNDUP((AL40-60)/40,0)),1)</f>
        <v>#DIV/0!</v>
      </c>
      <c r="D47" s="482"/>
      <c r="E47" s="482" t="e">
        <f>ROUNDUP(AL41/6+AL42/10,1)</f>
        <v>#DIV/0!</v>
      </c>
      <c r="F47" s="482"/>
      <c r="G47" s="482"/>
      <c r="H47" s="482"/>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5.0999999999999996" customHeight="1" x14ac:dyDescent="0.4">
      <c r="A48" s="120"/>
      <c r="B48" s="120"/>
      <c r="C48" s="120"/>
      <c r="D48" s="120"/>
      <c r="E48" s="120"/>
      <c r="F48" s="120"/>
      <c r="G48" s="120"/>
      <c r="H48" s="120"/>
      <c r="I48" s="120"/>
      <c r="J48" s="121"/>
      <c r="K48" s="121"/>
      <c r="L48" s="121"/>
      <c r="M48" s="122"/>
      <c r="N48" s="70"/>
      <c r="O48" s="70"/>
      <c r="P48" s="70"/>
      <c r="Q48"/>
      <c r="W48" s="69"/>
      <c r="X48" s="70"/>
      <c r="Y48" s="70"/>
      <c r="Z48" s="70"/>
      <c r="AA48" s="70"/>
      <c r="AB48" s="70"/>
      <c r="AC48" s="70"/>
      <c r="AD48" s="70"/>
      <c r="AE48" s="70"/>
      <c r="AF48" s="70"/>
      <c r="AG48" s="121"/>
      <c r="AH48" s="121"/>
      <c r="AI48" s="121"/>
      <c r="AJ48" s="122"/>
      <c r="AK48" s="70"/>
      <c r="AL48" s="69"/>
      <c r="AM48" s="69"/>
      <c r="AN48" s="71"/>
    </row>
    <row r="49" spans="1:40" ht="21" customHeight="1" x14ac:dyDescent="0.4">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x14ac:dyDescent="0.4">
      <c r="A50" s="62"/>
      <c r="B50" s="82"/>
      <c r="C50" s="412" t="str">
        <f>IF(VLOOKUP($AK$2,選択肢!$A$1:$J$32,C55,FALSE)=0,"-",VLOOKUP($AK$2,選択肢!$A$1:$J$32,C55,FALSE))</f>
        <v>管理者</v>
      </c>
      <c r="D50" s="413"/>
      <c r="E50" s="414" t="str">
        <f>IF(VLOOKUP($AK$2,選択肢!$A$1:$J$32,E55,FALSE)=0,"-",VLOOKUP($AK$2,選択肢!$A$1:$J$32,E55,FALSE))</f>
        <v>サービス管理責任者</v>
      </c>
      <c r="F50" s="414"/>
      <c r="G50" s="414"/>
      <c r="H50" s="414"/>
      <c r="I50" s="412" t="str">
        <f>IF(VLOOKUP($AK$2,選択肢!$A$1:$J$32,I55,FALSE)=0,"-",VLOOKUP($AK$2,選択肢!$A$1:$J$32,I55,FALSE))</f>
        <v>地域移行支援員</v>
      </c>
      <c r="J50" s="413"/>
      <c r="K50" s="413"/>
      <c r="L50" s="413"/>
      <c r="M50" s="413"/>
      <c r="N50" s="415"/>
      <c r="O50" s="412" t="str">
        <f>IF(VLOOKUP($AK$2,選択肢!$A$1:$J$32,O55,FALSE)=0,"-",VLOOKUP($AK$2,選択肢!$A$1:$J$32,O55,FALSE))</f>
        <v>生活支援員</v>
      </c>
      <c r="P50" s="413"/>
      <c r="Q50" s="413"/>
      <c r="R50" s="413"/>
      <c r="S50" s="413"/>
      <c r="T50" s="415"/>
      <c r="U50" s="412" t="str">
        <f>IF(VLOOKUP($AK$2,選択肢!$A$1:$J$32,U55,FALSE)=0,"-",VLOOKUP($AK$2,選択肢!$A$1:$J$32,U55,FALSE))</f>
        <v>その他職員</v>
      </c>
      <c r="V50" s="413"/>
      <c r="W50" s="413"/>
      <c r="X50" s="413"/>
      <c r="Y50" s="413"/>
      <c r="Z50" s="415"/>
      <c r="AA50" s="412" t="str">
        <f>IF(VLOOKUP($AK$2,選択肢!$A$1:$J$32,AA55,FALSE)=0,"-",VLOOKUP($AK$2,選択肢!$A$1:$J$32,AA55,FALSE))</f>
        <v>-</v>
      </c>
      <c r="AB50" s="413"/>
      <c r="AC50" s="413"/>
      <c r="AD50" s="413"/>
      <c r="AE50" s="413"/>
      <c r="AF50" s="415"/>
      <c r="AG50" s="414" t="str">
        <f>IF(VLOOKUP($AK$2,選択肢!$A$1:$J$32,AG55,FALSE)=0,"-",VLOOKUP($AK$2,選択肢!$A$1:$J$32,AG55,FALSE))</f>
        <v>-</v>
      </c>
      <c r="AH50" s="414"/>
      <c r="AI50" s="414"/>
      <c r="AJ50" s="414"/>
      <c r="AK50" s="414"/>
      <c r="AL50" s="414" t="str">
        <f>IF(VLOOKUP($AK$2,選択肢!$A$1:$J$32,AL55,FALSE)=0,"-",VLOOKUP($AK$2,選択肢!$A$1:$J$32,AL55,FALSE))</f>
        <v>-</v>
      </c>
      <c r="AM50" s="414"/>
      <c r="AN50" s="62"/>
    </row>
    <row r="51" spans="1:40" ht="18" customHeight="1" x14ac:dyDescent="0.4">
      <c r="A51" s="62"/>
      <c r="B51" s="82"/>
      <c r="C51" s="114" t="s">
        <v>56</v>
      </c>
      <c r="D51" s="114" t="s">
        <v>57</v>
      </c>
      <c r="E51" s="113" t="s">
        <v>56</v>
      </c>
      <c r="F51" s="411" t="s">
        <v>57</v>
      </c>
      <c r="G51" s="411"/>
      <c r="H51" s="411"/>
      <c r="I51" s="408" t="s">
        <v>56</v>
      </c>
      <c r="J51" s="409"/>
      <c r="K51" s="410"/>
      <c r="L51" s="408" t="s">
        <v>57</v>
      </c>
      <c r="M51" s="409"/>
      <c r="N51" s="410"/>
      <c r="O51" s="408" t="s">
        <v>56</v>
      </c>
      <c r="P51" s="409"/>
      <c r="Q51" s="410"/>
      <c r="R51" s="408" t="s">
        <v>57</v>
      </c>
      <c r="S51" s="409"/>
      <c r="T51" s="410"/>
      <c r="U51" s="408" t="s">
        <v>56</v>
      </c>
      <c r="V51" s="409"/>
      <c r="W51" s="410"/>
      <c r="X51" s="408" t="s">
        <v>57</v>
      </c>
      <c r="Y51" s="409"/>
      <c r="Z51" s="410"/>
      <c r="AA51" s="408" t="s">
        <v>56</v>
      </c>
      <c r="AB51" s="409"/>
      <c r="AC51" s="410"/>
      <c r="AD51" s="408" t="s">
        <v>57</v>
      </c>
      <c r="AE51" s="409"/>
      <c r="AF51" s="410"/>
      <c r="AG51" s="408" t="s">
        <v>56</v>
      </c>
      <c r="AH51" s="409"/>
      <c r="AI51" s="410"/>
      <c r="AJ51" s="408" t="s">
        <v>57</v>
      </c>
      <c r="AK51" s="410"/>
      <c r="AL51" s="113" t="s">
        <v>19</v>
      </c>
      <c r="AM51" s="113" t="s">
        <v>18</v>
      </c>
      <c r="AN51" s="62"/>
    </row>
    <row r="52" spans="1:40" ht="18" customHeight="1" x14ac:dyDescent="0.4">
      <c r="A52" s="62"/>
      <c r="B52" s="81" t="s">
        <v>108</v>
      </c>
      <c r="C52" s="113">
        <f>COUNTIFS($B$13:$B$32,C$50,$C$13:$C$32,"A",$E$13:$E$32,"*")</f>
        <v>0</v>
      </c>
      <c r="D52" s="113">
        <f>COUNTIFS($B$13:$B$32,C$50,$C$13:$C$32,"B",$E$13:$E$32,"*")</f>
        <v>0</v>
      </c>
      <c r="E52" s="113">
        <f>COUNTIFS($B$13:$B$32,E$50,$C$13:$C$32,"A",$E$13:$E$32,"*")</f>
        <v>0</v>
      </c>
      <c r="F52" s="408">
        <f>COUNTIFS($B$13:$B$32,E$50,$C$13:$C$32,"B",$E$13:$E$32,"*")</f>
        <v>0</v>
      </c>
      <c r="G52" s="409"/>
      <c r="H52" s="410"/>
      <c r="I52" s="408">
        <f>COUNTIFS($B$13:$B$32,I$50,$C$13:$C$32,"A",$E$13:$E$32,"*")</f>
        <v>0</v>
      </c>
      <c r="J52" s="409"/>
      <c r="K52" s="410"/>
      <c r="L52" s="408">
        <f>COUNTIFS($B$13:$B$32,I$50,$C$13:$C$32,"B",$E$13:$E$32,"*")</f>
        <v>0</v>
      </c>
      <c r="M52" s="409"/>
      <c r="N52" s="410"/>
      <c r="O52" s="408">
        <f>COUNTIFS($B$13:$B$32,O$50,$C$13:$C$32,"A",$E$13:$E$32,"*")</f>
        <v>0</v>
      </c>
      <c r="P52" s="409"/>
      <c r="Q52" s="410"/>
      <c r="R52" s="408">
        <f>COUNTIFS($B$13:$B$32,O$50,$C$13:$C$32,"B",$E$13:$E$32,"*")</f>
        <v>0</v>
      </c>
      <c r="S52" s="409"/>
      <c r="T52" s="410"/>
      <c r="U52" s="408">
        <f>COUNTIFS($B$13:$B$32,U$50,$C$13:$C$32,"A",$E$13:$E$32,"*")</f>
        <v>0</v>
      </c>
      <c r="V52" s="409"/>
      <c r="W52" s="410"/>
      <c r="X52" s="408">
        <f>COUNTIFS($B$13:$B$32,U$50,$C$13:$C$32,"B",$E$13:$E$32,"*")</f>
        <v>0</v>
      </c>
      <c r="Y52" s="409"/>
      <c r="Z52" s="410"/>
      <c r="AA52" s="408">
        <f>COUNTIFS($B$13:$B$32,AA$50,$C$13:$C$32,"A",$E$13:$E$32,"*")</f>
        <v>0</v>
      </c>
      <c r="AB52" s="409"/>
      <c r="AC52" s="410"/>
      <c r="AD52" s="408">
        <f>COUNTIFS($B$13:$B$32,AA$50,$C$13:$C$32,"B",$E$13:$E$32,"*")</f>
        <v>0</v>
      </c>
      <c r="AE52" s="409"/>
      <c r="AF52" s="410"/>
      <c r="AG52" s="408">
        <f>COUNTIFS($B$13:$B$32,AG$50,$C$13:$C$32,"A",$E$13:$E$32,"*")</f>
        <v>0</v>
      </c>
      <c r="AH52" s="409"/>
      <c r="AI52" s="410"/>
      <c r="AJ52" s="408">
        <f>COUNTIFS($B$13:$B$32,AG$50,$C$13:$C$32,"B",$E$13:$E$32,"*")</f>
        <v>0</v>
      </c>
      <c r="AK52" s="410"/>
      <c r="AL52" s="113">
        <f>COUNTIFS($B$13:$B$32,AL$50,$C$13:$C$32,"A",$E$13:$E$32,"*")</f>
        <v>0</v>
      </c>
      <c r="AM52" s="113">
        <f>COUNTIFS($B$13:$B$32,AL$50,$C$13:$C$32,"B",$E$13:$E$32,"*")</f>
        <v>0</v>
      </c>
      <c r="AN52" s="62"/>
    </row>
    <row r="53" spans="1:40" ht="18" customHeight="1" x14ac:dyDescent="0.4">
      <c r="A53" s="62"/>
      <c r="B53" s="89" t="s">
        <v>109</v>
      </c>
      <c r="C53" s="113">
        <f>COUNTIFS($B$13:$B$32,C$50,$C$13:$C$32,"C",$E$13:$E$32,"*")</f>
        <v>0</v>
      </c>
      <c r="D53" s="113">
        <f>COUNTIFS($B$13:$B$32,C$50,$C$13:$C$32,"D",$E$13:$E$32,"*")</f>
        <v>0</v>
      </c>
      <c r="E53" s="113">
        <f>COUNTIFS($B$13:$B$32,E$50,$C$13:$C$32,"C",$E$13:$E$32,"*")</f>
        <v>0</v>
      </c>
      <c r="F53" s="408">
        <f>COUNTIFS($B$13:$B$32,E$50,$C$13:$C$32,"D",$E$13:$E$32,"*")</f>
        <v>0</v>
      </c>
      <c r="G53" s="409"/>
      <c r="H53" s="410"/>
      <c r="I53" s="408">
        <f>COUNTIFS($B$13:$B$32,I$50,$C$13:$C$32,"C",$E$13:$E$32,"*")</f>
        <v>0</v>
      </c>
      <c r="J53" s="409"/>
      <c r="K53" s="410"/>
      <c r="L53" s="408">
        <f>COUNTIFS($B$13:$B$32,I$50,$C$13:$C$32,"D",$E$13:$E$32,"*")</f>
        <v>0</v>
      </c>
      <c r="M53" s="409"/>
      <c r="N53" s="410"/>
      <c r="O53" s="408">
        <f>COUNTIFS($B$13:$B$32,O$50,$C$13:$C$32,"C",$E$13:$E$32,"*")</f>
        <v>0</v>
      </c>
      <c r="P53" s="409"/>
      <c r="Q53" s="410"/>
      <c r="R53" s="408">
        <f>COUNTIFS($B$13:$B$32,O$50,$C$13:$C$32,"D",$E$13:$E$32,"*")</f>
        <v>0</v>
      </c>
      <c r="S53" s="409"/>
      <c r="T53" s="410"/>
      <c r="U53" s="408">
        <f>COUNTIFS($B$13:$B$32,U$50,$C$13:$C$32,"C",$E$13:$E$32,"*")</f>
        <v>0</v>
      </c>
      <c r="V53" s="409"/>
      <c r="W53" s="410"/>
      <c r="X53" s="408">
        <f>COUNTIFS($B$13:$B$32,U$50,$C$13:$C$32,"D",$E$13:$E$32,"*")</f>
        <v>0</v>
      </c>
      <c r="Y53" s="409"/>
      <c r="Z53" s="410"/>
      <c r="AA53" s="408">
        <f>COUNTIFS($B$13:$B$32,AA$50,$C$13:$C$32,"C",$E$13:$E$32,"*")</f>
        <v>0</v>
      </c>
      <c r="AB53" s="409"/>
      <c r="AC53" s="410"/>
      <c r="AD53" s="408">
        <f>COUNTIFS($B$13:$B$32,AA$50,$C$13:$C$32,"D",$E$13:$E$32,"*")</f>
        <v>0</v>
      </c>
      <c r="AE53" s="409"/>
      <c r="AF53" s="410"/>
      <c r="AG53" s="408">
        <f>COUNTIFS($B$13:$B$32,AG$50,$C$13:$C$32,"C",$E$13:$E$32,"*")</f>
        <v>0</v>
      </c>
      <c r="AH53" s="409"/>
      <c r="AI53" s="410"/>
      <c r="AJ53" s="408">
        <f>COUNTIFS($B$13:$B$32,AG$50,$C$13:$C$32,"D",$E$13:$E$32,"*")</f>
        <v>0</v>
      </c>
      <c r="AK53" s="410"/>
      <c r="AL53" s="113">
        <f>COUNTIFS($B$13:$B$32,AL$50,$C$13:$C$32,"C",$E$13:$E$32,"*")</f>
        <v>0</v>
      </c>
      <c r="AM53" s="113">
        <f>COUNTIFS($B$13:$B$32,AL$50,$C$13:$C$32,"D",$E$13:$E$32,"*")</f>
        <v>0</v>
      </c>
      <c r="AN53" s="62"/>
    </row>
    <row r="54" spans="1:40" ht="24.95" customHeight="1" x14ac:dyDescent="0.4">
      <c r="A54" s="62"/>
      <c r="B54" s="89" t="s">
        <v>201</v>
      </c>
      <c r="C54" s="412" t="str">
        <f>IF($AK$5="４週",SUMIFS($AK$13:$AK$32,$B$13:$B$32,C50)/4/$AH$7,IF($AK$5="歴月",SUMIFS($AK$13:$AK$32,$B$13:$B$32,C50)/$AL$7,"記載する期間を選択してください"))</f>
        <v>記載する期間を選択してください</v>
      </c>
      <c r="D54" s="415"/>
      <c r="E54" s="412" t="str">
        <f>IF($AK$5="４週",SUMIFS($AK$13:$AK$32,$B$13:$B$32,E50)/4/$AH$7,IF($AK$5="歴月",SUMIFS($AK$13:$AK$32,$B$13:$B$32,E50)/$AL$7,"記載する期間を選択してください"))</f>
        <v>記載する期間を選択してください</v>
      </c>
      <c r="F54" s="413"/>
      <c r="G54" s="413"/>
      <c r="H54" s="415"/>
      <c r="I54" s="412" t="str">
        <f>IF($AK$5="４週",SUMIFS($AK$13:$AK$32,$B$13:$B$32,I50)/4/$AH$7,IF($AK$5="歴月",SUMIFS($AK$13:$AK$32,$B$13:$B$32,I50)/$AL$7,"記載する期間を選択してください"))</f>
        <v>記載する期間を選択してください</v>
      </c>
      <c r="J54" s="413"/>
      <c r="K54" s="413"/>
      <c r="L54" s="413"/>
      <c r="M54" s="413"/>
      <c r="N54" s="415"/>
      <c r="O54" s="412" t="str">
        <f>IF($AK$5="４週",SUMIFS($AK$13:$AK$32,$B$13:$B$32,O50)/4/$AH$7,IF($AK$5="歴月",SUMIFS($AK$13:$AK$32,$B$13:$B$32,O50)/$AL$7,"記載する期間を選択してください"))</f>
        <v>記載する期間を選択してください</v>
      </c>
      <c r="P54" s="413"/>
      <c r="Q54" s="413"/>
      <c r="R54" s="413"/>
      <c r="S54" s="413"/>
      <c r="T54" s="415"/>
      <c r="U54" s="412" t="str">
        <f>IF($AK$5="４週",SUMIFS($AK$13:$AK$32,$B$13:$B$32,U50)/4/$AH$7,IF($AK$5="歴月",SUMIFS($AK$13:$AK$32,$B$13:$B$32,U50)/$AL$7,"記載する期間を選択してください"))</f>
        <v>記載する期間を選択してください</v>
      </c>
      <c r="V54" s="413"/>
      <c r="W54" s="413"/>
      <c r="X54" s="413"/>
      <c r="Y54" s="413"/>
      <c r="Z54" s="415"/>
      <c r="AA54" s="412" t="str">
        <f>IF($AK$5="４週",SUMIFS($AK$13:$AK$32,$B$13:$B$32,AA50)/4/$AH$7,IF($AK$5="歴月",SUMIFS($AK$13:$AK$32,$B$13:$B$32,AA50)/$AL$7,"記載する期間を選択してください"))</f>
        <v>記載する期間を選択してください</v>
      </c>
      <c r="AB54" s="413"/>
      <c r="AC54" s="413"/>
      <c r="AD54" s="413"/>
      <c r="AE54" s="413"/>
      <c r="AF54" s="415"/>
      <c r="AG54" s="412" t="str">
        <f>IF($AK$5="４週",SUMIFS($AK$13:$AK$32,$B$13:$B$32,AG50)/4/$AH$7,IF($AK$5="歴月",SUMIFS($AK$13:$AK$32,$B$13:$B$32,AG50)/$AL$7,"記載する期間を選択してください"))</f>
        <v>記載する期間を選択してください</v>
      </c>
      <c r="AH54" s="413"/>
      <c r="AI54" s="413"/>
      <c r="AJ54" s="413"/>
      <c r="AK54" s="415"/>
      <c r="AL54" s="412" t="str">
        <f>IF($AK$5="４週",SUMIFS($AK$13:$AK$32,$B$13:$B$32,AL50)/4/$AH$7,IF($AK$5="歴月",SUMIFS($AK$13:$AK$32,$B$13:$B$32,AL50)/$AL$7,"記載する期間を選択してください"))</f>
        <v>記載する期間を選択してください</v>
      </c>
      <c r="AM54" s="415"/>
      <c r="AN54" s="62"/>
    </row>
    <row r="55" spans="1:40" ht="5.0999999999999996" customHeight="1" x14ac:dyDescent="0.4">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x14ac:dyDescent="0.4">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x14ac:dyDescent="0.4">
      <c r="A57" s="94" t="s">
        <v>167</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217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94" t="s">
        <v>168</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94" t="s">
        <v>169</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ht="15" customHeight="1" x14ac:dyDescent="0.4">
      <c r="A61" s="60" t="s">
        <v>170</v>
      </c>
      <c r="B61" s="103"/>
      <c r="C61" s="60"/>
      <c r="D61" s="60"/>
      <c r="E61" s="60"/>
      <c r="F61" s="60"/>
      <c r="G61" s="60"/>
    </row>
    <row r="62" spans="1:40" ht="15" customHeight="1" x14ac:dyDescent="0.4">
      <c r="A62" s="60" t="s">
        <v>171</v>
      </c>
      <c r="B62" s="103"/>
      <c r="C62" s="60"/>
      <c r="D62" s="60"/>
      <c r="E62" s="60"/>
      <c r="F62" s="60"/>
      <c r="G62" s="60"/>
    </row>
    <row r="63" spans="1:40" ht="15" customHeight="1" x14ac:dyDescent="0.4">
      <c r="A63" s="60"/>
      <c r="B63" s="81" t="s">
        <v>172</v>
      </c>
      <c r="C63" s="390" t="s">
        <v>173</v>
      </c>
      <c r="D63" s="390"/>
      <c r="E63" s="390"/>
      <c r="F63" s="60"/>
      <c r="G63" s="60"/>
    </row>
    <row r="64" spans="1:40" ht="15" customHeight="1" x14ac:dyDescent="0.4">
      <c r="A64" s="60"/>
      <c r="B64" s="107" t="s">
        <v>190</v>
      </c>
      <c r="C64" s="404" t="s">
        <v>174</v>
      </c>
      <c r="D64" s="404"/>
      <c r="E64" s="404"/>
      <c r="F64" s="60"/>
      <c r="G64" s="60"/>
    </row>
    <row r="65" spans="1:7" ht="15" customHeight="1" x14ac:dyDescent="0.4">
      <c r="A65" s="60"/>
      <c r="B65" s="107" t="s">
        <v>191</v>
      </c>
      <c r="C65" s="404" t="s">
        <v>175</v>
      </c>
      <c r="D65" s="404"/>
      <c r="E65" s="404"/>
      <c r="F65" s="60"/>
      <c r="G65" s="60"/>
    </row>
    <row r="66" spans="1:7" ht="15" customHeight="1" x14ac:dyDescent="0.4">
      <c r="A66" s="60"/>
      <c r="B66" s="107" t="s">
        <v>192</v>
      </c>
      <c r="C66" s="404" t="s">
        <v>176</v>
      </c>
      <c r="D66" s="404"/>
      <c r="E66" s="404"/>
      <c r="F66" s="60"/>
      <c r="G66" s="60"/>
    </row>
    <row r="67" spans="1:7" ht="15" customHeight="1" x14ac:dyDescent="0.4">
      <c r="A67" s="60"/>
      <c r="B67" s="107" t="s">
        <v>193</v>
      </c>
      <c r="C67" s="404" t="s">
        <v>177</v>
      </c>
      <c r="D67" s="404"/>
      <c r="E67" s="404"/>
      <c r="F67" s="60"/>
      <c r="G67" s="60"/>
    </row>
    <row r="68" spans="1:7" ht="15" customHeight="1" x14ac:dyDescent="0.4">
      <c r="A68" s="60"/>
      <c r="B68" s="94" t="s">
        <v>178</v>
      </c>
      <c r="C68" s="60"/>
      <c r="D68" s="60"/>
      <c r="E68" s="60"/>
      <c r="F68" s="60"/>
      <c r="G68" s="60"/>
    </row>
    <row r="69" spans="1:7" ht="15" customHeight="1" x14ac:dyDescent="0.4">
      <c r="A69" s="60"/>
      <c r="B69" s="94" t="s">
        <v>195</v>
      </c>
      <c r="C69" s="60"/>
      <c r="D69" s="60"/>
      <c r="E69" s="60"/>
      <c r="F69" s="60"/>
      <c r="G69" s="60"/>
    </row>
    <row r="70" spans="1:7" ht="15" customHeight="1" x14ac:dyDescent="0.4">
      <c r="A70" s="60"/>
      <c r="B70" s="94" t="s">
        <v>179</v>
      </c>
      <c r="C70" s="60"/>
      <c r="D70" s="60"/>
      <c r="E70" s="60"/>
      <c r="F70" s="60"/>
      <c r="G70" s="60"/>
    </row>
    <row r="71" spans="1:7" ht="15" customHeight="1" x14ac:dyDescent="0.4">
      <c r="A71" s="60" t="s">
        <v>180</v>
      </c>
      <c r="B71" s="103"/>
      <c r="C71" s="60"/>
      <c r="D71" s="60"/>
      <c r="E71" s="60"/>
      <c r="F71" s="60"/>
      <c r="G71" s="60"/>
    </row>
    <row r="72" spans="1:7" ht="15" customHeight="1" x14ac:dyDescent="0.4">
      <c r="A72" s="60" t="s">
        <v>333</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182</v>
      </c>
      <c r="B74" s="103"/>
      <c r="C74" s="60"/>
      <c r="D74" s="60"/>
      <c r="E74" s="60"/>
      <c r="F74" s="60"/>
      <c r="G74" s="60"/>
    </row>
    <row r="75" spans="1:7" ht="15" customHeight="1" x14ac:dyDescent="0.4">
      <c r="A75" s="60" t="s">
        <v>315</v>
      </c>
      <c r="B75" s="103"/>
      <c r="C75" s="60"/>
      <c r="D75" s="60"/>
      <c r="E75" s="60"/>
      <c r="F75" s="60"/>
      <c r="G75" s="60"/>
    </row>
    <row r="76" spans="1:7" ht="15" customHeight="1" x14ac:dyDescent="0.4">
      <c r="A76" s="60" t="s">
        <v>183</v>
      </c>
      <c r="B76" s="103"/>
      <c r="C76" s="60"/>
      <c r="D76" s="60"/>
      <c r="E76" s="60"/>
      <c r="F76" s="60"/>
      <c r="G76" s="60"/>
    </row>
    <row r="77" spans="1:7" ht="15" customHeight="1" x14ac:dyDescent="0.4">
      <c r="A77" s="60" t="s">
        <v>184</v>
      </c>
      <c r="B77" s="103"/>
      <c r="C77" s="60"/>
      <c r="D77" s="60"/>
      <c r="E77" s="60"/>
      <c r="F77" s="60"/>
      <c r="G77" s="60"/>
    </row>
    <row r="78" spans="1:7" ht="15" customHeight="1" x14ac:dyDescent="0.4">
      <c r="A78" s="60" t="s">
        <v>185</v>
      </c>
      <c r="B78" s="103"/>
      <c r="C78" s="60"/>
      <c r="D78" s="60"/>
      <c r="E78" s="60"/>
      <c r="F78" s="60"/>
      <c r="G78" s="60"/>
    </row>
    <row r="79" spans="1:7" ht="15" customHeight="1" x14ac:dyDescent="0.4">
      <c r="A79" s="60" t="s">
        <v>186</v>
      </c>
      <c r="B79" s="103"/>
      <c r="C79" s="60"/>
      <c r="D79" s="60"/>
      <c r="E79" s="60"/>
      <c r="F79" s="60"/>
      <c r="G79" s="60"/>
    </row>
    <row r="80" spans="1:7" ht="15" customHeight="1" x14ac:dyDescent="0.4">
      <c r="A80" s="60" t="s">
        <v>187</v>
      </c>
      <c r="B80" s="103"/>
      <c r="C80" s="60"/>
      <c r="D80" s="60"/>
      <c r="E80" s="60"/>
      <c r="F80" s="60"/>
      <c r="G80" s="60"/>
    </row>
    <row r="81" spans="1:7" ht="15" customHeight="1" x14ac:dyDescent="0.4">
      <c r="A81" s="60" t="s">
        <v>188</v>
      </c>
      <c r="B81" s="103"/>
      <c r="C81" s="60"/>
      <c r="D81" s="60"/>
      <c r="E81" s="60"/>
      <c r="F81" s="60"/>
      <c r="G81" s="60"/>
    </row>
    <row r="82" spans="1:7" ht="15" customHeight="1" x14ac:dyDescent="0.4">
      <c r="A82" s="60" t="s">
        <v>189</v>
      </c>
      <c r="B82" s="103"/>
      <c r="C82" s="60"/>
      <c r="D82" s="60"/>
      <c r="E82" s="60"/>
      <c r="F82" s="60"/>
      <c r="G82" s="60"/>
    </row>
    <row r="83" spans="1:7" ht="15" customHeight="1" x14ac:dyDescent="0.4">
      <c r="A83" s="60" t="s">
        <v>194</v>
      </c>
      <c r="B83" s="103"/>
      <c r="C83" s="60"/>
      <c r="D83" s="60"/>
      <c r="E83" s="60"/>
      <c r="F83" s="60"/>
      <c r="G83" s="60"/>
    </row>
  </sheetData>
  <mergeCells count="168">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A43:AC43"/>
    <mergeCell ref="AD43:AF43"/>
    <mergeCell ref="AG43:AI43"/>
    <mergeCell ref="AJ43:AK43"/>
    <mergeCell ref="AD40:AF40"/>
    <mergeCell ref="U39:W39"/>
    <mergeCell ref="X39:Z39"/>
    <mergeCell ref="AA39:AC39"/>
    <mergeCell ref="AD39:AF39"/>
    <mergeCell ref="AG39:AI39"/>
    <mergeCell ref="AG40:AI40"/>
    <mergeCell ref="AJ40:AK40"/>
    <mergeCell ref="X40:Z40"/>
    <mergeCell ref="AA40:AC40"/>
    <mergeCell ref="AJ41:AK41"/>
    <mergeCell ref="AA41:AC41"/>
    <mergeCell ref="AD41:AF41"/>
    <mergeCell ref="AG41:AI41"/>
    <mergeCell ref="AJ39:AK39"/>
    <mergeCell ref="U40:W40"/>
    <mergeCell ref="X41:Z41"/>
    <mergeCell ref="F40:H40"/>
    <mergeCell ref="I40:K40"/>
    <mergeCell ref="L40:N40"/>
    <mergeCell ref="O40:Q40"/>
    <mergeCell ref="R40:T40"/>
    <mergeCell ref="A40:C40"/>
    <mergeCell ref="AM31:AN31"/>
    <mergeCell ref="AM32:AN32"/>
    <mergeCell ref="A33:E33"/>
    <mergeCell ref="AM33:AN34"/>
    <mergeCell ref="A34:E34"/>
    <mergeCell ref="A39:C39"/>
    <mergeCell ref="F39:H39"/>
    <mergeCell ref="I39:K39"/>
    <mergeCell ref="L39:N39"/>
    <mergeCell ref="O39:Q39"/>
    <mergeCell ref="R39:T39"/>
    <mergeCell ref="A43:C43"/>
    <mergeCell ref="F43:H43"/>
    <mergeCell ref="I43:K43"/>
    <mergeCell ref="L43:N43"/>
    <mergeCell ref="O43:Q43"/>
    <mergeCell ref="R43:T43"/>
    <mergeCell ref="F42:H42"/>
    <mergeCell ref="I42:K42"/>
    <mergeCell ref="U43:W43"/>
    <mergeCell ref="R41:T41"/>
    <mergeCell ref="U41:W41"/>
    <mergeCell ref="L42:N42"/>
    <mergeCell ref="O42:Q42"/>
    <mergeCell ref="R42:T42"/>
    <mergeCell ref="U42:W42"/>
    <mergeCell ref="F41:H41"/>
    <mergeCell ref="I41:K41"/>
    <mergeCell ref="L41:N41"/>
    <mergeCell ref="O41:Q41"/>
    <mergeCell ref="AL50:AM50"/>
    <mergeCell ref="X51:Z51"/>
    <mergeCell ref="AA51:AC51"/>
    <mergeCell ref="AJ51:AK51"/>
    <mergeCell ref="AG51:AI51"/>
    <mergeCell ref="AA50:AF50"/>
    <mergeCell ref="C50:D50"/>
    <mergeCell ref="E50:H50"/>
    <mergeCell ref="I50:N50"/>
    <mergeCell ref="O50:T50"/>
    <mergeCell ref="U50:Z50"/>
    <mergeCell ref="C66:E66"/>
    <mergeCell ref="C67:E67"/>
    <mergeCell ref="A41:C41"/>
    <mergeCell ref="A42:C42"/>
    <mergeCell ref="F51:H51"/>
    <mergeCell ref="I51:K51"/>
    <mergeCell ref="L51:N51"/>
    <mergeCell ref="O51:Q51"/>
    <mergeCell ref="R51:T51"/>
    <mergeCell ref="A46:B46"/>
    <mergeCell ref="C46:D46"/>
    <mergeCell ref="E46:H46"/>
    <mergeCell ref="A47:B47"/>
    <mergeCell ref="C47:D47"/>
    <mergeCell ref="E47:H47"/>
    <mergeCell ref="C54:D54"/>
    <mergeCell ref="E54:H54"/>
    <mergeCell ref="I54:N54"/>
    <mergeCell ref="O54:T54"/>
    <mergeCell ref="F52:H52"/>
    <mergeCell ref="I52:K52"/>
    <mergeCell ref="L52:N52"/>
    <mergeCell ref="O52:Q52"/>
    <mergeCell ref="R52:T52"/>
    <mergeCell ref="C63:E63"/>
    <mergeCell ref="C64:E64"/>
    <mergeCell ref="C65:E65"/>
    <mergeCell ref="F53:H53"/>
    <mergeCell ref="I53:K53"/>
    <mergeCell ref="L53:N53"/>
    <mergeCell ref="O53:Q53"/>
    <mergeCell ref="R53:T53"/>
    <mergeCell ref="U53:W53"/>
    <mergeCell ref="AG54:AK54"/>
    <mergeCell ref="AL54:AM54"/>
    <mergeCell ref="X42:Z42"/>
    <mergeCell ref="AA42:AC42"/>
    <mergeCell ref="AD42:AF42"/>
    <mergeCell ref="AG42:AI42"/>
    <mergeCell ref="AD53:AF53"/>
    <mergeCell ref="AG53:AI53"/>
    <mergeCell ref="AJ53:AK53"/>
    <mergeCell ref="AD52:AF52"/>
    <mergeCell ref="AA52:AC52"/>
    <mergeCell ref="X53:Z53"/>
    <mergeCell ref="AA53:AC53"/>
    <mergeCell ref="AG52:AI52"/>
    <mergeCell ref="AJ52:AK52"/>
    <mergeCell ref="AD51:AF51"/>
    <mergeCell ref="X43:Z43"/>
    <mergeCell ref="AJ42:AK42"/>
    <mergeCell ref="U54:Z54"/>
    <mergeCell ref="AA54:AF54"/>
    <mergeCell ref="U51:W51"/>
    <mergeCell ref="U52:W52"/>
    <mergeCell ref="X52:Z52"/>
    <mergeCell ref="AG50:AK50"/>
  </mergeCells>
  <phoneticPr fontId="3"/>
  <dataValidations count="6">
    <dataValidation type="whole" operator="greaterThanOrEqual" allowBlank="1" showInputMessage="1" showErrorMessage="1" sqref="D40:F43 L40:L43 I40:I43 O40:O43 AG40:AG43 AD40:AD43 AA40:AA43 X40:X43 U40:U43 R40:R43" xr:uid="{00000000-0002-0000-0900-000000000000}">
      <formula1>0</formula1>
    </dataValidation>
    <dataValidation operator="greaterThanOrEqual" allowBlank="1" showInputMessage="1" showErrorMessage="1" sqref="I48 I44 AJ40:AJ43 L44 L48 AL40:AL42" xr:uid="{00000000-0002-0000-0900-000001000000}"/>
    <dataValidation type="list" allowBlank="1" showInputMessage="1" showErrorMessage="1" sqref="C13:C32" xr:uid="{00000000-0002-0000-0900-000002000000}">
      <formula1>"A,B,C,D"</formula1>
    </dataValidation>
    <dataValidation type="list" allowBlank="1" showInputMessage="1" showErrorMessage="1" sqref="AK6:AN6" xr:uid="{00000000-0002-0000-0900-000003000000}">
      <formula1>"予定,実績"</formula1>
    </dataValidation>
    <dataValidation type="list" allowBlank="1" showInputMessage="1" showErrorMessage="1" sqref="AK5:AN5" xr:uid="{00000000-0002-0000-0900-000004000000}">
      <formula1>"４週,歴月"</formula1>
    </dataValidation>
    <dataValidation type="list" allowBlank="1" showInputMessage="1" showErrorMessage="1" sqref="B13:B32" xr:uid="{00000000-0002-0000-09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741E0-B3E7-47BF-B950-A0EBCDC4B771}">
  <sheetPr>
    <tabColor theme="5"/>
  </sheetPr>
  <dimension ref="A1:AQ83"/>
  <sheetViews>
    <sheetView showGridLines="0" zoomScaleNormal="100" zoomScaleSheetLayoutView="100" workbookViewId="0">
      <selection activeCell="AQ13" sqref="AQ1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86" t="s">
        <v>348</v>
      </c>
      <c r="AL1" s="386"/>
      <c r="AM1" s="386"/>
      <c r="AN1" s="386"/>
    </row>
    <row r="2" spans="1:40" ht="18" customHeight="1" x14ac:dyDescent="0.4">
      <c r="A2" s="95"/>
      <c r="B2" s="65"/>
      <c r="C2" s="65"/>
      <c r="D2" s="65"/>
      <c r="E2" s="65"/>
      <c r="F2" s="65"/>
      <c r="G2" s="65"/>
      <c r="H2" s="65"/>
      <c r="I2" s="65"/>
      <c r="J2" s="65"/>
      <c r="K2" s="65"/>
      <c r="L2" s="65"/>
      <c r="M2" s="392">
        <v>2024</v>
      </c>
      <c r="N2" s="392"/>
      <c r="O2" s="392"/>
      <c r="P2" s="392"/>
      <c r="Q2" s="391" t="s">
        <v>150</v>
      </c>
      <c r="R2" s="391"/>
      <c r="S2" s="392">
        <v>5</v>
      </c>
      <c r="T2" s="392"/>
      <c r="U2" s="391" t="s">
        <v>151</v>
      </c>
      <c r="V2" s="391"/>
      <c r="W2" s="65"/>
      <c r="X2" s="65"/>
      <c r="Y2" s="65"/>
      <c r="Z2" s="95"/>
      <c r="AA2" s="95"/>
      <c r="AC2" s="88"/>
      <c r="AD2" s="65"/>
      <c r="AE2" s="65"/>
      <c r="AF2" s="96"/>
      <c r="AG2" s="96"/>
      <c r="AH2" s="96"/>
      <c r="AI2" s="88" t="s">
        <v>334</v>
      </c>
      <c r="AJ2" s="88"/>
      <c r="AK2" s="463"/>
      <c r="AL2" s="464"/>
      <c r="AM2" s="464"/>
      <c r="AN2" s="465"/>
    </row>
    <row r="3" spans="1:40" ht="18" customHeight="1" x14ac:dyDescent="0.4">
      <c r="A3" s="95"/>
      <c r="B3" s="65"/>
      <c r="C3" s="65"/>
      <c r="D3" s="65"/>
      <c r="E3" s="65"/>
      <c r="F3" s="65"/>
      <c r="G3" s="65"/>
      <c r="H3" s="65"/>
      <c r="I3" s="65"/>
      <c r="J3" s="65"/>
      <c r="K3" s="65"/>
      <c r="L3" s="65"/>
      <c r="M3" s="265"/>
      <c r="N3" s="265"/>
      <c r="O3" s="265"/>
      <c r="P3" s="265"/>
      <c r="Q3" s="63"/>
      <c r="R3" s="63"/>
      <c r="S3" s="265"/>
      <c r="T3" s="265"/>
      <c r="U3" s="63"/>
      <c r="V3" s="63"/>
      <c r="W3" s="65"/>
      <c r="X3" s="65"/>
      <c r="Y3" s="65"/>
      <c r="Z3" s="95"/>
      <c r="AA3" s="95"/>
      <c r="AC3" s="88"/>
      <c r="AD3" s="65"/>
      <c r="AE3" s="65"/>
      <c r="AF3" s="65"/>
      <c r="AG3" s="65"/>
      <c r="AH3" s="65"/>
      <c r="AI3" s="88" t="s">
        <v>156</v>
      </c>
      <c r="AJ3" s="88"/>
      <c r="AK3" s="387"/>
      <c r="AL3" s="387"/>
      <c r="AM3" s="387"/>
      <c r="AN3" s="387"/>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387" t="s">
        <v>238</v>
      </c>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466">
        <v>40</v>
      </c>
      <c r="AI6" s="466"/>
      <c r="AJ6" s="466"/>
      <c r="AK6" s="97" t="s">
        <v>157</v>
      </c>
      <c r="AL6" s="243">
        <v>160</v>
      </c>
      <c r="AM6" s="97" t="s">
        <v>158</v>
      </c>
      <c r="AN6" s="95"/>
    </row>
    <row r="7" spans="1:40" ht="9.9499999999999993" customHeight="1" x14ac:dyDescent="0.4">
      <c r="A7" s="95"/>
      <c r="B7" s="231"/>
      <c r="C7" s="231"/>
      <c r="D7" s="231"/>
      <c r="E7" s="231"/>
      <c r="F7" s="231"/>
      <c r="G7" s="231"/>
      <c r="H7" s="231"/>
      <c r="I7" s="231"/>
      <c r="J7" s="231"/>
      <c r="K7" s="231"/>
      <c r="L7" s="231"/>
      <c r="M7" s="231"/>
      <c r="N7" s="231"/>
      <c r="O7" s="231"/>
      <c r="P7" s="231"/>
      <c r="Q7" s="231"/>
      <c r="R7" s="231"/>
      <c r="S7" s="231"/>
      <c r="T7" s="231"/>
      <c r="U7" s="231"/>
      <c r="V7" s="231"/>
      <c r="W7" s="231"/>
      <c r="X7" s="65"/>
      <c r="Y7" s="65"/>
      <c r="Z7" s="65"/>
      <c r="AA7" s="65"/>
      <c r="AB7" s="65"/>
      <c r="AC7" s="65"/>
      <c r="AD7" s="65"/>
      <c r="AE7" s="65"/>
      <c r="AF7" s="65"/>
      <c r="AG7" s="65"/>
      <c r="AH7" s="65"/>
      <c r="AI7" s="65"/>
      <c r="AJ7" s="65"/>
      <c r="AK7" s="65"/>
      <c r="AL7" s="65"/>
      <c r="AM7" s="95"/>
      <c r="AN7" s="95"/>
    </row>
    <row r="8" spans="1:40" ht="15" customHeight="1" x14ac:dyDescent="0.4">
      <c r="A8" s="505" t="s">
        <v>153</v>
      </c>
      <c r="B8" s="467" t="s">
        <v>162</v>
      </c>
      <c r="C8" s="395" t="s">
        <v>163</v>
      </c>
      <c r="D8" s="390" t="s">
        <v>164</v>
      </c>
      <c r="E8" s="399" t="s">
        <v>165</v>
      </c>
      <c r="F8" s="394" t="s">
        <v>197</v>
      </c>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88" t="s">
        <v>198</v>
      </c>
      <c r="AL8" s="389" t="s">
        <v>199</v>
      </c>
      <c r="AM8" s="385" t="s">
        <v>200</v>
      </c>
      <c r="AN8" s="385"/>
    </row>
    <row r="9" spans="1:40" ht="15" customHeight="1" x14ac:dyDescent="0.4">
      <c r="A9" s="505"/>
      <c r="B9" s="468"/>
      <c r="C9" s="396"/>
      <c r="D9" s="390"/>
      <c r="E9" s="399"/>
      <c r="F9" s="390" t="s">
        <v>104</v>
      </c>
      <c r="G9" s="390"/>
      <c r="H9" s="390"/>
      <c r="I9" s="390"/>
      <c r="J9" s="390"/>
      <c r="K9" s="390"/>
      <c r="L9" s="390"/>
      <c r="M9" s="390" t="s">
        <v>105</v>
      </c>
      <c r="N9" s="390"/>
      <c r="O9" s="390"/>
      <c r="P9" s="390"/>
      <c r="Q9" s="390"/>
      <c r="R9" s="390"/>
      <c r="S9" s="390"/>
      <c r="T9" s="390" t="s">
        <v>106</v>
      </c>
      <c r="U9" s="390"/>
      <c r="V9" s="390"/>
      <c r="W9" s="390"/>
      <c r="X9" s="390"/>
      <c r="Y9" s="390"/>
      <c r="Z9" s="390"/>
      <c r="AA9" s="390" t="s">
        <v>107</v>
      </c>
      <c r="AB9" s="390"/>
      <c r="AC9" s="390"/>
      <c r="AD9" s="390"/>
      <c r="AE9" s="390"/>
      <c r="AF9" s="390"/>
      <c r="AG9" s="390"/>
      <c r="AH9" s="390" t="s">
        <v>110</v>
      </c>
      <c r="AI9" s="390"/>
      <c r="AJ9" s="390"/>
      <c r="AK9" s="388"/>
      <c r="AL9" s="389"/>
      <c r="AM9" s="385"/>
      <c r="AN9" s="385"/>
    </row>
    <row r="10" spans="1:40" ht="15" customHeight="1" x14ac:dyDescent="0.4">
      <c r="A10" s="505"/>
      <c r="B10" s="469" t="s">
        <v>351</v>
      </c>
      <c r="C10" s="396"/>
      <c r="D10" s="390"/>
      <c r="E10" s="399"/>
      <c r="F10" s="248">
        <f>DATE($M$2,$S$2,1)</f>
        <v>45413</v>
      </c>
      <c r="G10" s="248">
        <f>DATE($M$2,$S$2,2)</f>
        <v>45414</v>
      </c>
      <c r="H10" s="248">
        <f>DATE($M$2,$S$2,3)</f>
        <v>45415</v>
      </c>
      <c r="I10" s="248">
        <f>DATE($M$2,$S$2,4)</f>
        <v>45416</v>
      </c>
      <c r="J10" s="248">
        <f>DATE($M$2,$S$2,5)</f>
        <v>45417</v>
      </c>
      <c r="K10" s="248">
        <f>DATE($M$2,$S$2,6)</f>
        <v>45418</v>
      </c>
      <c r="L10" s="248">
        <f>DATE($M$2,$S$2,7)</f>
        <v>45419</v>
      </c>
      <c r="M10" s="248">
        <f>DATE($M$2,$S$2,8)</f>
        <v>45420</v>
      </c>
      <c r="N10" s="248">
        <f>DATE($M$2,$S$2,9)</f>
        <v>45421</v>
      </c>
      <c r="O10" s="248">
        <f>DATE($M$2,$S$2,10)</f>
        <v>45422</v>
      </c>
      <c r="P10" s="248">
        <f>DATE($M$2,$S$2,11)</f>
        <v>45423</v>
      </c>
      <c r="Q10" s="248">
        <f>DATE($M$2,$S$2,12)</f>
        <v>45424</v>
      </c>
      <c r="R10" s="248">
        <f>DATE($M$2,$S$2,13)</f>
        <v>45425</v>
      </c>
      <c r="S10" s="248">
        <f>DATE($M$2,$S$2,14)</f>
        <v>45426</v>
      </c>
      <c r="T10" s="248">
        <f>DATE($M$2,$S$2,15)</f>
        <v>45427</v>
      </c>
      <c r="U10" s="248">
        <f>DATE($M$2,$S$2,16)</f>
        <v>45428</v>
      </c>
      <c r="V10" s="248">
        <f>DATE($M$2,$S$2,17)</f>
        <v>45429</v>
      </c>
      <c r="W10" s="248">
        <f>DATE($M$2,$S$2,18)</f>
        <v>45430</v>
      </c>
      <c r="X10" s="248">
        <f>DATE($M$2,$S$2,19)</f>
        <v>45431</v>
      </c>
      <c r="Y10" s="248">
        <f>DATE($M$2,$S$2,20)</f>
        <v>45432</v>
      </c>
      <c r="Z10" s="248">
        <f>DATE($M$2,$S$2,21)</f>
        <v>45433</v>
      </c>
      <c r="AA10" s="248">
        <f>DATE($M$2,$S$2,22)</f>
        <v>45434</v>
      </c>
      <c r="AB10" s="248">
        <f>DATE($M$2,$S$2,23)</f>
        <v>45435</v>
      </c>
      <c r="AC10" s="248">
        <f>DATE($M$2,$S$2,24)</f>
        <v>45436</v>
      </c>
      <c r="AD10" s="248">
        <f>DATE($M$2,$S$2,25)</f>
        <v>45437</v>
      </c>
      <c r="AE10" s="248">
        <f>DATE($M$2,$S$2,26)</f>
        <v>45438</v>
      </c>
      <c r="AF10" s="248">
        <f>DATE($M$2,$S$2,27)</f>
        <v>45439</v>
      </c>
      <c r="AG10" s="248">
        <f>DATE($M$2,$S$2,28)</f>
        <v>45440</v>
      </c>
      <c r="AH10" s="248">
        <f>IF(DAY(EOMONTH(F10,0))&lt;29,"",DATE($M$2,$S$2,29))</f>
        <v>45441</v>
      </c>
      <c r="AI10" s="248">
        <f>IF(DAY(EOMONTH(F10,0))&lt;30,"",DATE($M$2,$S$2,30))</f>
        <v>45442</v>
      </c>
      <c r="AJ10" s="248">
        <f>IF(DAY(EOMONTH(F10,0))&lt;31,"",DATE($M$2,$S$2,31))</f>
        <v>45443</v>
      </c>
      <c r="AK10" s="388"/>
      <c r="AL10" s="389"/>
      <c r="AM10" s="385"/>
      <c r="AN10" s="385"/>
    </row>
    <row r="11" spans="1:40" ht="15" customHeight="1" x14ac:dyDescent="0.4">
      <c r="A11" s="505"/>
      <c r="B11" s="470"/>
      <c r="C11" s="397"/>
      <c r="D11" s="390"/>
      <c r="E11" s="399"/>
      <c r="F11" s="249">
        <f>DATE($M$2,$S$2,1)</f>
        <v>45413</v>
      </c>
      <c r="G11" s="249">
        <f>DATE($M$2,$S$2,2)</f>
        <v>45414</v>
      </c>
      <c r="H11" s="249">
        <f>DATE($M$2,$S$2,3)</f>
        <v>45415</v>
      </c>
      <c r="I11" s="249">
        <f>DATE($M$2,$S$2,4)</f>
        <v>45416</v>
      </c>
      <c r="J11" s="249">
        <f>DATE($M$2,$S$2,5)</f>
        <v>45417</v>
      </c>
      <c r="K11" s="249">
        <f>DATE($M$2,$S$2,6)</f>
        <v>45418</v>
      </c>
      <c r="L11" s="249">
        <f>DATE($M$2,$S$2,7)</f>
        <v>45419</v>
      </c>
      <c r="M11" s="249">
        <f>DATE($M$2,$S$2,8)</f>
        <v>45420</v>
      </c>
      <c r="N11" s="249">
        <f>DATE($M$2,$S$2,9)</f>
        <v>45421</v>
      </c>
      <c r="O11" s="249">
        <f>DATE($M$2,$S$2,10)</f>
        <v>45422</v>
      </c>
      <c r="P11" s="249">
        <f>DATE($M$2,$S$2,11)</f>
        <v>45423</v>
      </c>
      <c r="Q11" s="249">
        <f>DATE($M$2,$S$2,12)</f>
        <v>45424</v>
      </c>
      <c r="R11" s="249">
        <f>DATE($M$2,$S$2,13)</f>
        <v>45425</v>
      </c>
      <c r="S11" s="249">
        <f>DATE($M$2,$S$2,14)</f>
        <v>45426</v>
      </c>
      <c r="T11" s="249">
        <f>DATE($M$2,$S$2,15)</f>
        <v>45427</v>
      </c>
      <c r="U11" s="249">
        <f>DATE($M$2,$S$2,16)</f>
        <v>45428</v>
      </c>
      <c r="V11" s="249">
        <f>DATE($M$2,$S$2,17)</f>
        <v>45429</v>
      </c>
      <c r="W11" s="249">
        <f>DATE($M$2,$S$2,18)</f>
        <v>45430</v>
      </c>
      <c r="X11" s="249">
        <f>DATE($M$2,$S$2,19)</f>
        <v>45431</v>
      </c>
      <c r="Y11" s="249">
        <f>DATE($M$2,$S$2,20)</f>
        <v>45432</v>
      </c>
      <c r="Z11" s="249">
        <f>DATE($M$2,$S$2,21)</f>
        <v>45433</v>
      </c>
      <c r="AA11" s="249">
        <f>DATE($M$2,$S$2,22)</f>
        <v>45434</v>
      </c>
      <c r="AB11" s="249">
        <f>DATE($M$2,$S$2,23)</f>
        <v>45435</v>
      </c>
      <c r="AC11" s="249">
        <f>DATE($M$2,$S$2,24)</f>
        <v>45436</v>
      </c>
      <c r="AD11" s="249">
        <f>DATE($M$2,$S$2,25)</f>
        <v>45437</v>
      </c>
      <c r="AE11" s="249">
        <f>DATE($M$2,$S$2,26)</f>
        <v>45438</v>
      </c>
      <c r="AF11" s="249">
        <f>DATE($M$2,$S$2,27)</f>
        <v>45439</v>
      </c>
      <c r="AG11" s="249">
        <f>DATE($M$2,$S$2,28)</f>
        <v>45440</v>
      </c>
      <c r="AH11" s="249">
        <f>IF(DAY(EOMONTH(F11,0))&lt;29,"",DATE($M$2,$S$2,29))</f>
        <v>45441</v>
      </c>
      <c r="AI11" s="249">
        <f>IF(DAY(EOMONTH(F11,0))&lt;30,"",DATE($M$2,$S$2,30))</f>
        <v>45442</v>
      </c>
      <c r="AJ11" s="249">
        <f>IF(DAY(EOMONTH(F11,0))&lt;31,"",DATE($M$2,$S$2,31))</f>
        <v>45443</v>
      </c>
      <c r="AK11" s="388"/>
      <c r="AL11" s="389"/>
      <c r="AM11" s="385"/>
      <c r="AN11" s="385"/>
    </row>
    <row r="12" spans="1:40" ht="18" customHeight="1" x14ac:dyDescent="0.4">
      <c r="A12" s="250">
        <v>1</v>
      </c>
      <c r="B12" s="115" t="s">
        <v>112</v>
      </c>
      <c r="C12" s="245" t="s">
        <v>190</v>
      </c>
      <c r="D12" s="251"/>
      <c r="E12" s="252" t="s">
        <v>190</v>
      </c>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75">
        <f>+SUM(F12:AJ12)</f>
        <v>0</v>
      </c>
      <c r="AL12" s="76">
        <f>IF($AK$4="４週",AK12/4,AK12/(DAY(EOMONTH($F$10,0))/7))</f>
        <v>0</v>
      </c>
      <c r="AM12" s="506"/>
      <c r="AN12" s="506"/>
    </row>
    <row r="13" spans="1:40" ht="18" customHeight="1" x14ac:dyDescent="0.4">
      <c r="A13" s="250">
        <v>2</v>
      </c>
      <c r="B13" s="115" t="s">
        <v>383</v>
      </c>
      <c r="C13" s="245" t="s">
        <v>191</v>
      </c>
      <c r="D13" s="251"/>
      <c r="E13" s="252" t="s">
        <v>191</v>
      </c>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75">
        <f t="shared" ref="AK13:AK32" si="0">+SUM(F13:AJ13)</f>
        <v>0</v>
      </c>
      <c r="AL13" s="76">
        <f t="shared" ref="AL13:AL31" si="1">IF($AK$4="４週",AK13/4,AK13/(DAY(EOMONTH($F$10,0))/7))</f>
        <v>0</v>
      </c>
      <c r="AM13" s="506"/>
      <c r="AN13" s="506"/>
    </row>
    <row r="14" spans="1:40" ht="18" customHeight="1" x14ac:dyDescent="0.4">
      <c r="A14" s="250">
        <v>3</v>
      </c>
      <c r="B14" s="115" t="s">
        <v>383</v>
      </c>
      <c r="C14" s="245" t="s">
        <v>192</v>
      </c>
      <c r="D14" s="251"/>
      <c r="E14" s="252" t="s">
        <v>192</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75">
        <f t="shared" si="0"/>
        <v>0</v>
      </c>
      <c r="AL14" s="76">
        <f t="shared" si="1"/>
        <v>0</v>
      </c>
      <c r="AM14" s="506"/>
      <c r="AN14" s="506"/>
    </row>
    <row r="15" spans="1:40" ht="18" customHeight="1" x14ac:dyDescent="0.4">
      <c r="A15" s="250">
        <v>4</v>
      </c>
      <c r="B15" s="115" t="s">
        <v>383</v>
      </c>
      <c r="C15" s="245" t="s">
        <v>193</v>
      </c>
      <c r="D15" s="251"/>
      <c r="E15" s="252" t="s">
        <v>193</v>
      </c>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75">
        <f t="shared" si="0"/>
        <v>0</v>
      </c>
      <c r="AL15" s="76">
        <f t="shared" si="1"/>
        <v>0</v>
      </c>
      <c r="AM15" s="506"/>
      <c r="AN15" s="506"/>
    </row>
    <row r="16" spans="1:40" ht="18" customHeight="1" x14ac:dyDescent="0.4">
      <c r="A16" s="250">
        <v>5</v>
      </c>
      <c r="B16" s="115"/>
      <c r="C16" s="245"/>
      <c r="D16" s="251"/>
      <c r="E16" s="252"/>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75">
        <f t="shared" si="0"/>
        <v>0</v>
      </c>
      <c r="AL16" s="76">
        <f t="shared" si="1"/>
        <v>0</v>
      </c>
      <c r="AM16" s="506"/>
      <c r="AN16" s="506"/>
    </row>
    <row r="17" spans="1:40" ht="18" customHeight="1" x14ac:dyDescent="0.4">
      <c r="A17" s="250">
        <v>6</v>
      </c>
      <c r="B17" s="115"/>
      <c r="C17" s="245"/>
      <c r="D17" s="251"/>
      <c r="E17" s="252"/>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75">
        <f t="shared" si="0"/>
        <v>0</v>
      </c>
      <c r="AL17" s="76">
        <f t="shared" si="1"/>
        <v>0</v>
      </c>
      <c r="AM17" s="506"/>
      <c r="AN17" s="506"/>
    </row>
    <row r="18" spans="1:40" ht="18" customHeight="1" x14ac:dyDescent="0.4">
      <c r="A18" s="250">
        <v>7</v>
      </c>
      <c r="B18" s="115"/>
      <c r="C18" s="245"/>
      <c r="D18" s="251"/>
      <c r="E18" s="252"/>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75">
        <f t="shared" si="0"/>
        <v>0</v>
      </c>
      <c r="AL18" s="76">
        <f t="shared" si="1"/>
        <v>0</v>
      </c>
      <c r="AM18" s="506"/>
      <c r="AN18" s="506"/>
    </row>
    <row r="19" spans="1:40" ht="18" customHeight="1" x14ac:dyDescent="0.4">
      <c r="A19" s="250">
        <v>8</v>
      </c>
      <c r="B19" s="115"/>
      <c r="C19" s="245"/>
      <c r="D19" s="251"/>
      <c r="E19" s="252"/>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75">
        <f t="shared" si="0"/>
        <v>0</v>
      </c>
      <c r="AL19" s="76">
        <f t="shared" si="1"/>
        <v>0</v>
      </c>
      <c r="AM19" s="506"/>
      <c r="AN19" s="506"/>
    </row>
    <row r="20" spans="1:40" ht="18" customHeight="1" x14ac:dyDescent="0.4">
      <c r="A20" s="250">
        <v>9</v>
      </c>
      <c r="B20" s="115"/>
      <c r="C20" s="245"/>
      <c r="D20" s="251"/>
      <c r="E20" s="252"/>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75">
        <f t="shared" si="0"/>
        <v>0</v>
      </c>
      <c r="AL20" s="76">
        <f t="shared" si="1"/>
        <v>0</v>
      </c>
      <c r="AM20" s="506"/>
      <c r="AN20" s="506"/>
    </row>
    <row r="21" spans="1:40" ht="18" customHeight="1" x14ac:dyDescent="0.4">
      <c r="A21" s="250">
        <v>10</v>
      </c>
      <c r="B21" s="115"/>
      <c r="C21" s="245"/>
      <c r="D21" s="251"/>
      <c r="E21" s="252"/>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75">
        <f t="shared" si="0"/>
        <v>0</v>
      </c>
      <c r="AL21" s="76">
        <f t="shared" si="1"/>
        <v>0</v>
      </c>
      <c r="AM21" s="506"/>
      <c r="AN21" s="506"/>
    </row>
    <row r="22" spans="1:40" ht="18" customHeight="1" x14ac:dyDescent="0.4">
      <c r="A22" s="250">
        <v>11</v>
      </c>
      <c r="B22" s="115"/>
      <c r="C22" s="245"/>
      <c r="D22" s="251"/>
      <c r="E22" s="252"/>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75">
        <f t="shared" si="0"/>
        <v>0</v>
      </c>
      <c r="AL22" s="76">
        <f t="shared" si="1"/>
        <v>0</v>
      </c>
      <c r="AM22" s="506"/>
      <c r="AN22" s="506"/>
    </row>
    <row r="23" spans="1:40" ht="18" customHeight="1" x14ac:dyDescent="0.4">
      <c r="A23" s="250">
        <v>12</v>
      </c>
      <c r="B23" s="115"/>
      <c r="C23" s="245"/>
      <c r="D23" s="251"/>
      <c r="E23" s="252"/>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75">
        <f t="shared" si="0"/>
        <v>0</v>
      </c>
      <c r="AL23" s="76">
        <f t="shared" si="1"/>
        <v>0</v>
      </c>
      <c r="AM23" s="506"/>
      <c r="AN23" s="506"/>
    </row>
    <row r="24" spans="1:40" ht="18" customHeight="1" x14ac:dyDescent="0.4">
      <c r="A24" s="250">
        <v>13</v>
      </c>
      <c r="B24" s="115"/>
      <c r="C24" s="245"/>
      <c r="D24" s="251"/>
      <c r="E24" s="252"/>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75">
        <f t="shared" si="0"/>
        <v>0</v>
      </c>
      <c r="AL24" s="76">
        <f t="shared" si="1"/>
        <v>0</v>
      </c>
      <c r="AM24" s="506"/>
      <c r="AN24" s="506"/>
    </row>
    <row r="25" spans="1:40" ht="18" customHeight="1" x14ac:dyDescent="0.4">
      <c r="A25" s="250">
        <v>14</v>
      </c>
      <c r="B25" s="115"/>
      <c r="C25" s="245"/>
      <c r="D25" s="251"/>
      <c r="E25" s="252"/>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75">
        <f t="shared" si="0"/>
        <v>0</v>
      </c>
      <c r="AL25" s="76">
        <f t="shared" si="1"/>
        <v>0</v>
      </c>
      <c r="AM25" s="506"/>
      <c r="AN25" s="506"/>
    </row>
    <row r="26" spans="1:40" ht="18" customHeight="1" x14ac:dyDescent="0.4">
      <c r="A26" s="250">
        <v>15</v>
      </c>
      <c r="B26" s="115"/>
      <c r="C26" s="245"/>
      <c r="D26" s="251"/>
      <c r="E26" s="252"/>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75">
        <f t="shared" si="0"/>
        <v>0</v>
      </c>
      <c r="AL26" s="76">
        <f t="shared" si="1"/>
        <v>0</v>
      </c>
      <c r="AM26" s="506"/>
      <c r="AN26" s="506"/>
    </row>
    <row r="27" spans="1:40" ht="18" customHeight="1" x14ac:dyDescent="0.4">
      <c r="A27" s="250">
        <v>16</v>
      </c>
      <c r="B27" s="115"/>
      <c r="C27" s="245"/>
      <c r="D27" s="251"/>
      <c r="E27" s="252"/>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75">
        <f t="shared" si="0"/>
        <v>0</v>
      </c>
      <c r="AL27" s="76">
        <f t="shared" si="1"/>
        <v>0</v>
      </c>
      <c r="AM27" s="506"/>
      <c r="AN27" s="506"/>
    </row>
    <row r="28" spans="1:40" ht="18" customHeight="1" x14ac:dyDescent="0.4">
      <c r="A28" s="250">
        <v>17</v>
      </c>
      <c r="B28" s="115"/>
      <c r="C28" s="245"/>
      <c r="D28" s="251"/>
      <c r="E28" s="252"/>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75">
        <f t="shared" si="0"/>
        <v>0</v>
      </c>
      <c r="AL28" s="76">
        <f t="shared" si="1"/>
        <v>0</v>
      </c>
      <c r="AM28" s="506"/>
      <c r="AN28" s="506"/>
    </row>
    <row r="29" spans="1:40" ht="18" customHeight="1" x14ac:dyDescent="0.4">
      <c r="A29" s="250">
        <v>18</v>
      </c>
      <c r="B29" s="115"/>
      <c r="C29" s="245"/>
      <c r="D29" s="251"/>
      <c r="E29" s="252"/>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75">
        <f t="shared" si="0"/>
        <v>0</v>
      </c>
      <c r="AL29" s="76">
        <f t="shared" si="1"/>
        <v>0</v>
      </c>
      <c r="AM29" s="506"/>
      <c r="AN29" s="506"/>
    </row>
    <row r="30" spans="1:40" ht="18" customHeight="1" x14ac:dyDescent="0.4">
      <c r="A30" s="250">
        <v>19</v>
      </c>
      <c r="B30" s="115"/>
      <c r="C30" s="245"/>
      <c r="D30" s="251"/>
      <c r="E30" s="252"/>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75">
        <f t="shared" si="0"/>
        <v>0</v>
      </c>
      <c r="AL30" s="76">
        <f t="shared" si="1"/>
        <v>0</v>
      </c>
      <c r="AM30" s="506"/>
      <c r="AN30" s="506"/>
    </row>
    <row r="31" spans="1:40" ht="18" customHeight="1" x14ac:dyDescent="0.4">
      <c r="A31" s="250">
        <v>20</v>
      </c>
      <c r="B31" s="115"/>
      <c r="C31" s="245"/>
      <c r="D31" s="251"/>
      <c r="E31" s="252"/>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75">
        <f t="shared" si="0"/>
        <v>0</v>
      </c>
      <c r="AL31" s="76">
        <f t="shared" si="1"/>
        <v>0</v>
      </c>
      <c r="AM31" s="506"/>
      <c r="AN31" s="506"/>
    </row>
    <row r="32" spans="1:40" ht="18" customHeight="1" x14ac:dyDescent="0.4">
      <c r="A32" s="399" t="s">
        <v>94</v>
      </c>
      <c r="B32" s="400"/>
      <c r="C32" s="400"/>
      <c r="D32" s="400"/>
      <c r="E32" s="400"/>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0"/>
        <v>0</v>
      </c>
      <c r="AL32" s="76">
        <f>IF($AK$4="４週",AK32/4,AK32/(DAY(EOMONTH($F$10,0))/7))</f>
        <v>0</v>
      </c>
      <c r="AM32" s="505"/>
      <c r="AN32" s="505"/>
    </row>
    <row r="33" spans="1:43" ht="18" customHeight="1" x14ac:dyDescent="0.4">
      <c r="A33" s="400" t="s">
        <v>96</v>
      </c>
      <c r="B33" s="400"/>
      <c r="C33" s="400"/>
      <c r="D33" s="400"/>
      <c r="E33" s="401"/>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505"/>
      <c r="AN33" s="505"/>
    </row>
    <row r="34" spans="1:43" ht="15" customHeight="1" x14ac:dyDescent="0.4">
      <c r="A34" s="231"/>
      <c r="B34" s="231"/>
      <c r="C34" s="231"/>
      <c r="D34" s="231"/>
      <c r="E34" s="23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231"/>
      <c r="AL34" s="231"/>
      <c r="AM34" s="95"/>
    </row>
    <row r="35" spans="1:43" ht="15" customHeight="1" x14ac:dyDescent="0.4">
      <c r="A35" s="231"/>
      <c r="B35" s="231"/>
      <c r="C35" s="231"/>
      <c r="D35" s="231"/>
      <c r="E35" s="23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31"/>
      <c r="AL35" s="231"/>
      <c r="AM35" s="95"/>
    </row>
    <row r="36" spans="1:43" ht="15" customHeight="1" x14ac:dyDescent="0.4">
      <c r="A36" s="231"/>
      <c r="B36" s="231"/>
      <c r="C36" s="231"/>
      <c r="D36" s="231"/>
      <c r="E36" s="231"/>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231"/>
      <c r="AL36" s="231"/>
      <c r="AM36" s="95"/>
    </row>
    <row r="37" spans="1:43" ht="21" customHeight="1" x14ac:dyDescent="0.4">
      <c r="A37" s="80" t="s">
        <v>208</v>
      </c>
      <c r="B37" s="231"/>
      <c r="C37" s="231"/>
      <c r="D37" s="231"/>
      <c r="E37" s="231"/>
      <c r="F37" s="231"/>
      <c r="G37" s="60"/>
      <c r="H37" s="60"/>
      <c r="I37" s="60"/>
      <c r="J37" s="60"/>
      <c r="K37" s="60"/>
      <c r="L37" s="60"/>
      <c r="M37" s="60"/>
      <c r="N37" s="60"/>
      <c r="O37" s="60"/>
      <c r="AM37" s="231"/>
      <c r="AN37" s="95"/>
    </row>
    <row r="38" spans="1:43" ht="24.95" customHeight="1" x14ac:dyDescent="0.4">
      <c r="A38" s="390"/>
      <c r="B38" s="390"/>
      <c r="C38" s="390"/>
      <c r="D38" s="128">
        <v>4</v>
      </c>
      <c r="E38" s="128">
        <v>5</v>
      </c>
      <c r="F38" s="507">
        <v>6</v>
      </c>
      <c r="G38" s="507"/>
      <c r="H38" s="507"/>
      <c r="I38" s="507">
        <v>7</v>
      </c>
      <c r="J38" s="507"/>
      <c r="K38" s="507"/>
      <c r="L38" s="507">
        <v>8</v>
      </c>
      <c r="M38" s="507"/>
      <c r="N38" s="507"/>
      <c r="O38" s="507">
        <v>9</v>
      </c>
      <c r="P38" s="507"/>
      <c r="Q38" s="507"/>
      <c r="R38" s="507">
        <v>10</v>
      </c>
      <c r="S38" s="507"/>
      <c r="T38" s="507"/>
      <c r="U38" s="507">
        <v>11</v>
      </c>
      <c r="V38" s="507"/>
      <c r="W38" s="507"/>
      <c r="X38" s="507">
        <v>12</v>
      </c>
      <c r="Y38" s="507"/>
      <c r="Z38" s="507"/>
      <c r="AA38" s="507">
        <v>1</v>
      </c>
      <c r="AB38" s="507"/>
      <c r="AC38" s="507"/>
      <c r="AD38" s="507">
        <v>2</v>
      </c>
      <c r="AE38" s="507"/>
      <c r="AF38" s="507"/>
      <c r="AG38" s="507">
        <v>3</v>
      </c>
      <c r="AH38" s="507"/>
      <c r="AI38" s="507"/>
      <c r="AJ38" s="390" t="s">
        <v>154</v>
      </c>
      <c r="AK38" s="390"/>
      <c r="AL38" s="239" t="s">
        <v>212</v>
      </c>
      <c r="AM38"/>
      <c r="AN38"/>
      <c r="AO38"/>
      <c r="AP38"/>
      <c r="AQ38"/>
    </row>
    <row r="39" spans="1:43" ht="18" customHeight="1" x14ac:dyDescent="0.4">
      <c r="A39" s="513" t="s">
        <v>216</v>
      </c>
      <c r="B39" s="513"/>
      <c r="C39" s="513"/>
      <c r="D39" s="218">
        <v>60</v>
      </c>
      <c r="E39" s="218">
        <v>57</v>
      </c>
      <c r="F39" s="508">
        <v>60</v>
      </c>
      <c r="G39" s="508"/>
      <c r="H39" s="508"/>
      <c r="I39" s="508">
        <v>105</v>
      </c>
      <c r="J39" s="508"/>
      <c r="K39" s="508"/>
      <c r="L39" s="508">
        <v>105</v>
      </c>
      <c r="M39" s="508"/>
      <c r="N39" s="508"/>
      <c r="O39" s="508">
        <v>95</v>
      </c>
      <c r="P39" s="508"/>
      <c r="Q39" s="508"/>
      <c r="R39" s="508">
        <v>60</v>
      </c>
      <c r="S39" s="508"/>
      <c r="T39" s="508"/>
      <c r="U39" s="508">
        <v>60</v>
      </c>
      <c r="V39" s="508"/>
      <c r="W39" s="508"/>
      <c r="X39" s="508">
        <v>57</v>
      </c>
      <c r="Y39" s="508"/>
      <c r="Z39" s="508"/>
      <c r="AA39" s="508">
        <v>57</v>
      </c>
      <c r="AB39" s="508"/>
      <c r="AC39" s="508"/>
      <c r="AD39" s="508">
        <v>95</v>
      </c>
      <c r="AE39" s="508"/>
      <c r="AF39" s="508"/>
      <c r="AG39" s="508">
        <v>100</v>
      </c>
      <c r="AH39" s="508"/>
      <c r="AI39" s="508"/>
      <c r="AJ39" s="404">
        <f>SUM(D39:AI39)</f>
        <v>911</v>
      </c>
      <c r="AK39" s="404"/>
      <c r="AL39" s="511">
        <f>ROUNDUP(AJ39/AJ40,1)</f>
        <v>3.9</v>
      </c>
      <c r="AM39"/>
      <c r="AN39"/>
      <c r="AO39"/>
      <c r="AP39"/>
      <c r="AQ39"/>
    </row>
    <row r="40" spans="1:43" ht="18" customHeight="1" x14ac:dyDescent="0.4">
      <c r="A40" s="513" t="s">
        <v>209</v>
      </c>
      <c r="B40" s="513"/>
      <c r="C40" s="513"/>
      <c r="D40" s="244">
        <v>20</v>
      </c>
      <c r="E40" s="244">
        <v>19</v>
      </c>
      <c r="F40" s="484">
        <v>20</v>
      </c>
      <c r="G40" s="484"/>
      <c r="H40" s="484"/>
      <c r="I40" s="484">
        <v>21</v>
      </c>
      <c r="J40" s="484"/>
      <c r="K40" s="484"/>
      <c r="L40" s="484">
        <v>21</v>
      </c>
      <c r="M40" s="484"/>
      <c r="N40" s="484"/>
      <c r="O40" s="484">
        <v>19</v>
      </c>
      <c r="P40" s="484"/>
      <c r="Q40" s="484"/>
      <c r="R40" s="484">
        <v>20</v>
      </c>
      <c r="S40" s="484"/>
      <c r="T40" s="484"/>
      <c r="U40" s="484">
        <v>20</v>
      </c>
      <c r="V40" s="484"/>
      <c r="W40" s="484"/>
      <c r="X40" s="484">
        <v>19</v>
      </c>
      <c r="Y40" s="484"/>
      <c r="Z40" s="484"/>
      <c r="AA40" s="484">
        <v>19</v>
      </c>
      <c r="AB40" s="484"/>
      <c r="AC40" s="484"/>
      <c r="AD40" s="484">
        <v>19</v>
      </c>
      <c r="AE40" s="484"/>
      <c r="AF40" s="484"/>
      <c r="AG40" s="484">
        <v>20</v>
      </c>
      <c r="AH40" s="484"/>
      <c r="AI40" s="484"/>
      <c r="AJ40" s="404">
        <f>+SUM(D40:AI40)</f>
        <v>237</v>
      </c>
      <c r="AK40" s="404"/>
      <c r="AL40" s="512"/>
      <c r="AM40"/>
      <c r="AN40"/>
      <c r="AO40"/>
      <c r="AP40"/>
      <c r="AQ40"/>
    </row>
    <row r="41" spans="1:43" ht="5.0999999999999996" customHeight="1" x14ac:dyDescent="0.4">
      <c r="A41" s="93"/>
      <c r="B41" s="93"/>
      <c r="C41" s="9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253"/>
      <c r="AK41" s="60"/>
      <c r="AL41" s="231"/>
      <c r="AM41" s="231"/>
      <c r="AN41" s="95"/>
    </row>
    <row r="42" spans="1:43" ht="18" customHeight="1" x14ac:dyDescent="0.4">
      <c r="A42" s="80" t="s">
        <v>210</v>
      </c>
      <c r="B42" s="60"/>
      <c r="D42" s="60"/>
      <c r="E42" s="60"/>
      <c r="F42" s="60"/>
      <c r="G42" s="60"/>
      <c r="H42" s="60"/>
      <c r="I42"/>
      <c r="J42"/>
      <c r="K42"/>
      <c r="L42"/>
      <c r="M42"/>
      <c r="N42"/>
      <c r="O42" s="60"/>
      <c r="P42" s="60"/>
      <c r="Q42" s="60"/>
      <c r="R42" s="60"/>
      <c r="S42" s="60"/>
      <c r="T42" s="60"/>
      <c r="U42" s="60"/>
      <c r="V42" s="60"/>
      <c r="W42" s="231"/>
      <c r="X42" s="60"/>
      <c r="Y42" s="60"/>
      <c r="Z42" s="60"/>
      <c r="AA42" s="60"/>
      <c r="AB42" s="60"/>
      <c r="AC42" s="60"/>
      <c r="AD42" s="60"/>
      <c r="AE42" s="60"/>
      <c r="AF42" s="60"/>
      <c r="AG42" s="60"/>
      <c r="AH42" s="60"/>
      <c r="AI42" s="60"/>
      <c r="AJ42" s="253"/>
      <c r="AK42" s="60"/>
      <c r="AL42" s="231"/>
      <c r="AM42" s="231"/>
      <c r="AN42" s="95"/>
    </row>
    <row r="43" spans="1:43" ht="24.95" customHeight="1" x14ac:dyDescent="0.4">
      <c r="A43" s="390" t="s">
        <v>202</v>
      </c>
      <c r="B43" s="390"/>
      <c r="C43" s="399" t="s">
        <v>383</v>
      </c>
      <c r="D43" s="401"/>
      <c r="E43" s="509"/>
      <c r="F43" s="509"/>
      <c r="G43" s="509"/>
      <c r="H43" s="396"/>
      <c r="I43" s="510"/>
      <c r="J43" s="510"/>
      <c r="K43" s="510"/>
      <c r="L43" s="510"/>
      <c r="M43" s="510"/>
      <c r="N43" s="510"/>
      <c r="O43"/>
      <c r="P43"/>
      <c r="Q43"/>
      <c r="R43"/>
      <c r="S43"/>
      <c r="T43"/>
      <c r="U43"/>
      <c r="W43" s="231"/>
      <c r="X43" s="60"/>
      <c r="Y43" s="60"/>
      <c r="Z43" s="60"/>
      <c r="AA43" s="60"/>
      <c r="AB43" s="60"/>
      <c r="AC43" s="60"/>
      <c r="AD43" s="60"/>
      <c r="AE43" s="60"/>
      <c r="AF43" s="60"/>
      <c r="AG43" s="60"/>
      <c r="AH43" s="60"/>
      <c r="AI43" s="60"/>
      <c r="AJ43" s="253"/>
      <c r="AK43" s="60"/>
      <c r="AL43" s="231"/>
      <c r="AM43" s="231"/>
      <c r="AN43" s="95"/>
    </row>
    <row r="44" spans="1:43" ht="18" customHeight="1" x14ac:dyDescent="0.4">
      <c r="A44" s="389" t="s">
        <v>213</v>
      </c>
      <c r="B44" s="389"/>
      <c r="C44" s="514">
        <f>ROUNDDOWN(AL39/15,1)</f>
        <v>0.2</v>
      </c>
      <c r="D44" s="515"/>
      <c r="E44" s="516"/>
      <c r="F44" s="516"/>
      <c r="G44" s="516"/>
      <c r="H44" s="517"/>
      <c r="I44" s="518"/>
      <c r="J44" s="516"/>
      <c r="K44" s="516"/>
      <c r="L44" s="516"/>
      <c r="M44" s="516"/>
      <c r="N44" s="517"/>
      <c r="O44"/>
      <c r="P44"/>
      <c r="Q44"/>
      <c r="R44"/>
      <c r="S44"/>
      <c r="T44"/>
      <c r="U44"/>
      <c r="W44" s="231"/>
      <c r="X44" s="60"/>
      <c r="Y44" s="60"/>
      <c r="Z44" s="60"/>
      <c r="AA44" s="60"/>
      <c r="AB44" s="60"/>
      <c r="AC44" s="60"/>
      <c r="AD44" s="60"/>
      <c r="AE44" s="60"/>
      <c r="AF44" s="60"/>
      <c r="AG44" s="60"/>
      <c r="AH44" s="60"/>
      <c r="AI44" s="60"/>
      <c r="AJ44" s="253"/>
      <c r="AK44" s="60"/>
      <c r="AL44" s="231"/>
      <c r="AM44" s="231"/>
      <c r="AN44" s="95"/>
    </row>
    <row r="45" spans="1:43" ht="5.0999999999999996" customHeight="1" x14ac:dyDescent="0.4">
      <c r="A45" s="93"/>
      <c r="B45" s="93"/>
      <c r="C45" s="93"/>
      <c r="D45" s="93"/>
      <c r="E45" s="93"/>
      <c r="F45" s="93"/>
      <c r="G45" s="93"/>
      <c r="H45" s="93"/>
      <c r="I45" s="93"/>
      <c r="J45" s="60"/>
      <c r="K45" s="60"/>
      <c r="L45" s="60"/>
      <c r="M45" s="253"/>
      <c r="N45" s="60"/>
      <c r="O45" s="60"/>
      <c r="P45" s="60"/>
      <c r="Q45"/>
      <c r="W45" s="231"/>
      <c r="X45" s="60"/>
      <c r="Y45" s="60"/>
      <c r="Z45" s="60"/>
      <c r="AA45" s="60"/>
      <c r="AB45" s="60"/>
      <c r="AC45" s="60"/>
      <c r="AD45" s="60"/>
      <c r="AE45" s="60"/>
      <c r="AF45" s="60"/>
      <c r="AG45" s="60"/>
      <c r="AH45" s="60"/>
      <c r="AI45" s="60"/>
      <c r="AJ45" s="253"/>
      <c r="AK45" s="60"/>
      <c r="AL45" s="231"/>
      <c r="AM45" s="231"/>
      <c r="AN45" s="95"/>
    </row>
    <row r="46" spans="1:43" ht="21" customHeight="1" x14ac:dyDescent="0.4">
      <c r="A46" s="80" t="s">
        <v>363</v>
      </c>
      <c r="B46" s="59"/>
      <c r="C46" s="65"/>
      <c r="D46" s="65"/>
      <c r="E46" s="65"/>
      <c r="F46" s="6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65"/>
      <c r="AM46" s="65"/>
      <c r="AN46" s="95"/>
    </row>
    <row r="47" spans="1:43" ht="24.95" customHeight="1" x14ac:dyDescent="0.4">
      <c r="A47" s="95"/>
      <c r="B47" s="231"/>
      <c r="C47" s="412" t="str">
        <f>IF(VLOOKUP($AK$1,[1]選択肢!$A$1:$J$32,C52,FALSE)=0,"-",VLOOKUP($AK$1,[1]選択肢!$A$1:$J$32,C52,FALSE))</f>
        <v>管理者</v>
      </c>
      <c r="D47" s="413"/>
      <c r="E47" s="414" t="str">
        <f>IF(VLOOKUP($AK$1,[1]選択肢!$A$1:$J$32,E52,FALSE)=0,"-",VLOOKUP($AK$1,[1]選択肢!$A$1:$J$32,E52,FALSE))</f>
        <v>就労選択支援員</v>
      </c>
      <c r="F47" s="414"/>
      <c r="G47" s="414"/>
      <c r="H47" s="414"/>
      <c r="I47" s="412" t="str">
        <f>IF(VLOOKUP($AK$1,[1]選択肢!$A$1:$J$32,I52,FALSE)=0,"-",VLOOKUP($AK$1,[1]選択肢!$A$1:$J$32,I52,FALSE))</f>
        <v>-</v>
      </c>
      <c r="J47" s="413"/>
      <c r="K47" s="413"/>
      <c r="L47" s="413"/>
      <c r="M47" s="413"/>
      <c r="N47" s="415"/>
      <c r="O47" s="412" t="str">
        <f>IF(VLOOKUP($AK$1,[1]選択肢!$A$1:$J$32,O52,FALSE)=0,"-",VLOOKUP($AK$1,[1]選択肢!$A$1:$J$32,O52,FALSE))</f>
        <v>-</v>
      </c>
      <c r="P47" s="413"/>
      <c r="Q47" s="413"/>
      <c r="R47" s="413"/>
      <c r="S47" s="413"/>
      <c r="T47" s="415"/>
      <c r="U47" s="412" t="str">
        <f>IF(VLOOKUP($AK$1,[1]選択肢!$A$1:$J$32,U52,FALSE)=0,"-",VLOOKUP($AK$1,[1]選択肢!$A$1:$J$32,U52,FALSE))</f>
        <v>-</v>
      </c>
      <c r="V47" s="413"/>
      <c r="W47" s="413"/>
      <c r="X47" s="413"/>
      <c r="Y47" s="413"/>
      <c r="Z47" s="415"/>
      <c r="AA47" s="412" t="str">
        <f>IF(VLOOKUP($AK$1,[1]選択肢!$A$1:$J$32,AA52,FALSE)=0,"-",VLOOKUP($AK$1,[1]選択肢!$A$1:$J$32,AA52,FALSE))</f>
        <v>-</v>
      </c>
      <c r="AB47" s="413"/>
      <c r="AC47" s="413"/>
      <c r="AD47" s="413"/>
      <c r="AE47" s="413"/>
      <c r="AF47" s="415"/>
      <c r="AG47" s="414" t="str">
        <f>IF(VLOOKUP($AK$1,[1]選択肢!$A$1:$J$32,AG52,FALSE)=0,"-",VLOOKUP($AK$1,[1]選択肢!$A$1:$J$32,AG52,FALSE))</f>
        <v>-</v>
      </c>
      <c r="AH47" s="414"/>
      <c r="AI47" s="414"/>
      <c r="AJ47" s="414"/>
      <c r="AK47" s="414"/>
      <c r="AL47" s="414" t="str">
        <f>IF(VLOOKUP($AK$1,[1]選択肢!$A$1:$J$32,AL52,FALSE)=0,"-",VLOOKUP($AK$1,[1]選択肢!$A$1:$J$32,AL52,FALSE))</f>
        <v>-</v>
      </c>
      <c r="AM47" s="414"/>
      <c r="AN47" s="95"/>
    </row>
    <row r="48" spans="1:43" ht="18" customHeight="1" x14ac:dyDescent="0.4">
      <c r="A48" s="95"/>
      <c r="B48" s="231"/>
      <c r="C48" s="241" t="s">
        <v>56</v>
      </c>
      <c r="D48" s="241" t="s">
        <v>57</v>
      </c>
      <c r="E48" s="242" t="s">
        <v>56</v>
      </c>
      <c r="F48" s="411" t="s">
        <v>57</v>
      </c>
      <c r="G48" s="411"/>
      <c r="H48" s="411"/>
      <c r="I48" s="408" t="s">
        <v>56</v>
      </c>
      <c r="J48" s="409"/>
      <c r="K48" s="410"/>
      <c r="L48" s="408" t="s">
        <v>57</v>
      </c>
      <c r="M48" s="409"/>
      <c r="N48" s="410"/>
      <c r="O48" s="408" t="s">
        <v>56</v>
      </c>
      <c r="P48" s="409"/>
      <c r="Q48" s="410"/>
      <c r="R48" s="408" t="s">
        <v>57</v>
      </c>
      <c r="S48" s="409"/>
      <c r="T48" s="410"/>
      <c r="U48" s="408" t="s">
        <v>56</v>
      </c>
      <c r="V48" s="409"/>
      <c r="W48" s="410"/>
      <c r="X48" s="408" t="s">
        <v>57</v>
      </c>
      <c r="Y48" s="409"/>
      <c r="Z48" s="410"/>
      <c r="AA48" s="408" t="s">
        <v>56</v>
      </c>
      <c r="AB48" s="409"/>
      <c r="AC48" s="410"/>
      <c r="AD48" s="408" t="s">
        <v>57</v>
      </c>
      <c r="AE48" s="409"/>
      <c r="AF48" s="410"/>
      <c r="AG48" s="408" t="s">
        <v>56</v>
      </c>
      <c r="AH48" s="409"/>
      <c r="AI48" s="410"/>
      <c r="AJ48" s="408" t="s">
        <v>57</v>
      </c>
      <c r="AK48" s="410"/>
      <c r="AL48" s="242" t="s">
        <v>19</v>
      </c>
      <c r="AM48" s="242" t="s">
        <v>18</v>
      </c>
      <c r="AN48" s="95"/>
    </row>
    <row r="49" spans="1:40" ht="18" customHeight="1" x14ac:dyDescent="0.4">
      <c r="A49" s="95"/>
      <c r="B49" s="238" t="s">
        <v>108</v>
      </c>
      <c r="C49" s="242">
        <f>COUNTIFS($B$12:$B$31,C$47,$C$12:$C$31,"A",$E$12:$E$31,"*")</f>
        <v>1</v>
      </c>
      <c r="D49" s="242">
        <f>COUNTIFS($B$12:$B$31,C$47,$C$12:$C$31,"B",$E$12:$E$31,"*")</f>
        <v>0</v>
      </c>
      <c r="E49" s="242">
        <f>COUNTIFS($B$12:$B$31,E$47,$C$12:$C$31,"A",$E$12:$E$31,"*")</f>
        <v>0</v>
      </c>
      <c r="F49" s="408">
        <f>COUNTIFS($B$12:$B$31,E$47,$C$12:$C$31,"B",$E$12:$E$31,"*")</f>
        <v>1</v>
      </c>
      <c r="G49" s="409"/>
      <c r="H49" s="410"/>
      <c r="I49" s="408">
        <f>COUNTIFS($B$12:$B$31,I$47,$C$12:$C$31,"A",$E$12:$E$31,"*")</f>
        <v>0</v>
      </c>
      <c r="J49" s="409"/>
      <c r="K49" s="410"/>
      <c r="L49" s="408">
        <f>COUNTIFS($B$12:$B$31,I$47,$C$12:$C$31,"B",$E$12:$E$31,"*")</f>
        <v>0</v>
      </c>
      <c r="M49" s="409"/>
      <c r="N49" s="410"/>
      <c r="O49" s="408">
        <f>COUNTIFS($B$12:$B$31,O$47,$C$12:$C$31,"A",$E$12:$E$31,"*")</f>
        <v>0</v>
      </c>
      <c r="P49" s="409"/>
      <c r="Q49" s="410"/>
      <c r="R49" s="408">
        <f>COUNTIFS($B$12:$B$31,O$47,$C$12:$C$31,"B",$E$12:$E$31,"*")</f>
        <v>0</v>
      </c>
      <c r="S49" s="409"/>
      <c r="T49" s="410"/>
      <c r="U49" s="408">
        <f>COUNTIFS($B$12:$B$31,U$47,$C$12:$C$31,"A",$E$12:$E$31,"*")</f>
        <v>0</v>
      </c>
      <c r="V49" s="409"/>
      <c r="W49" s="410"/>
      <c r="X49" s="408">
        <f>COUNTIFS($B$12:$B$31,U$47,$C$12:$C$31,"B",$E$12:$E$31,"*")</f>
        <v>0</v>
      </c>
      <c r="Y49" s="409"/>
      <c r="Z49" s="410"/>
      <c r="AA49" s="408">
        <f>COUNTIFS($B$12:$B$31,AA$47,$C$12:$C$31,"A",$E$12:$E$31,"*")</f>
        <v>0</v>
      </c>
      <c r="AB49" s="409"/>
      <c r="AC49" s="410"/>
      <c r="AD49" s="408">
        <f>COUNTIFS($B$12:$B$31,AA$47,$C$12:$C$31,"B",$E$12:$E$31,"*")</f>
        <v>0</v>
      </c>
      <c r="AE49" s="409"/>
      <c r="AF49" s="410"/>
      <c r="AG49" s="408">
        <f>COUNTIFS($B$12:$B$31,AG$47,$C$12:$C$31,"A",$E$12:$E$31,"*")</f>
        <v>0</v>
      </c>
      <c r="AH49" s="409"/>
      <c r="AI49" s="410"/>
      <c r="AJ49" s="408">
        <f>COUNTIFS($B$12:$B$31,AG$47,$C$12:$C$31,"B",$E$12:$E$31,"*")</f>
        <v>0</v>
      </c>
      <c r="AK49" s="410"/>
      <c r="AL49" s="242">
        <f>COUNTIFS($B$12:$B$31,AL$47,$C$12:$C$31,"A",$E$12:$E$31,"*")</f>
        <v>0</v>
      </c>
      <c r="AM49" s="242">
        <f>COUNTIFS($B$12:$B$31,AL$47,$C$12:$C$31,"B",$E$12:$E$31,"*")</f>
        <v>0</v>
      </c>
      <c r="AN49" s="95"/>
    </row>
    <row r="50" spans="1:40" ht="18" customHeight="1" x14ac:dyDescent="0.4">
      <c r="A50" s="95"/>
      <c r="B50" s="239" t="s">
        <v>109</v>
      </c>
      <c r="C50" s="242">
        <f>COUNTIFS($B$12:$B$31,C$47,$C$12:$C$31,"C",$E$12:$E$31,"*")</f>
        <v>0</v>
      </c>
      <c r="D50" s="242">
        <f>COUNTIFS($B$12:$B$31,C$47,$C$12:$C$31,"D",$E$12:$E$31,"*")</f>
        <v>0</v>
      </c>
      <c r="E50" s="242">
        <f>COUNTIFS($B$12:$B$31,E$47,$C$12:$C$31,"C",$E$12:$E$31,"*")</f>
        <v>1</v>
      </c>
      <c r="F50" s="408">
        <f>COUNTIFS($B$12:$B$31,E$47,$C$12:$C$31,"D",$E$12:$E$31,"*")</f>
        <v>1</v>
      </c>
      <c r="G50" s="409"/>
      <c r="H50" s="410"/>
      <c r="I50" s="408">
        <f>COUNTIFS($B$12:$B$31,I$47,$C$12:$C$31,"C",$E$12:$E$31,"*")</f>
        <v>0</v>
      </c>
      <c r="J50" s="409"/>
      <c r="K50" s="410"/>
      <c r="L50" s="408">
        <f>COUNTIFS($B$12:$B$31,I$47,$C$12:$C$31,"D",$E$12:$E$31,"*")</f>
        <v>0</v>
      </c>
      <c r="M50" s="409"/>
      <c r="N50" s="410"/>
      <c r="O50" s="408">
        <f>COUNTIFS($B$12:$B$31,O$47,$C$12:$C$31,"C",$E$12:$E$31,"*")</f>
        <v>0</v>
      </c>
      <c r="P50" s="409"/>
      <c r="Q50" s="410"/>
      <c r="R50" s="408">
        <f>COUNTIFS($B$12:$B$31,O$47,$C$12:$C$31,"D",$E$12:$E$31,"*")</f>
        <v>0</v>
      </c>
      <c r="S50" s="409"/>
      <c r="T50" s="410"/>
      <c r="U50" s="408">
        <f>COUNTIFS($B$12:$B$31,U$47,$C$12:$C$31,"C",$E$12:$E$31,"*")</f>
        <v>0</v>
      </c>
      <c r="V50" s="409"/>
      <c r="W50" s="410"/>
      <c r="X50" s="408">
        <f>COUNTIFS($B$12:$B$31,U$47,$C$12:$C$31,"D",$E$12:$E$31,"*")</f>
        <v>0</v>
      </c>
      <c r="Y50" s="409"/>
      <c r="Z50" s="410"/>
      <c r="AA50" s="408">
        <f>COUNTIFS($B$12:$B$31,AA$47,$C$12:$C$31,"C",$E$12:$E$31,"*")</f>
        <v>0</v>
      </c>
      <c r="AB50" s="409"/>
      <c r="AC50" s="410"/>
      <c r="AD50" s="408">
        <f>COUNTIFS($B$12:$B$31,AA$47,$C$12:$C$31,"D",$E$12:$E$31,"*")</f>
        <v>0</v>
      </c>
      <c r="AE50" s="409"/>
      <c r="AF50" s="410"/>
      <c r="AG50" s="408">
        <f>COUNTIFS($B$12:$B$31,AG$47,$C$12:$C$31,"C",$E$12:$E$31,"*")</f>
        <v>0</v>
      </c>
      <c r="AH50" s="409"/>
      <c r="AI50" s="410"/>
      <c r="AJ50" s="408">
        <f>COUNTIFS($B$12:$B$31,AG$47,$C$12:$C$31,"D",$E$12:$E$31,"*")</f>
        <v>0</v>
      </c>
      <c r="AK50" s="410"/>
      <c r="AL50" s="242">
        <f>COUNTIFS($B$12:$B$31,AL$47,$C$12:$C$31,"C",$E$12:$E$31,"*")</f>
        <v>0</v>
      </c>
      <c r="AM50" s="242">
        <f>COUNTIFS($B$12:$B$31,AL$47,$C$12:$C$31,"D",$E$12:$E$31,"*")</f>
        <v>0</v>
      </c>
      <c r="AN50" s="95"/>
    </row>
    <row r="51" spans="1:40" ht="24.95" customHeight="1" x14ac:dyDescent="0.4">
      <c r="A51" s="95"/>
      <c r="B51" s="239" t="s">
        <v>201</v>
      </c>
      <c r="C51" s="412">
        <f>IF($AK$4="４週",SUMIFS($AK$12:$AK$31,$B$12:$B$31,C47)/4/$AH$6,IF($AK$4="歴月",SUMIFS($AK$12:$AK$31,$B$12:$B$31,C47)/$AL$6,"記載する期間を選択してください"))</f>
        <v>0</v>
      </c>
      <c r="D51" s="415"/>
      <c r="E51" s="412">
        <f>IF($AK$4="４週",SUMIFS($AK$12:$AK$31,$B$12:$B$31,E47)/4/$AH$6,IF($AK$4="歴月",SUMIFS($AK$12:$AK$31,$B$12:$B$31,E47)/$AL$6,"記載する期間を選択してください"))</f>
        <v>0</v>
      </c>
      <c r="F51" s="413"/>
      <c r="G51" s="413"/>
      <c r="H51" s="415"/>
      <c r="I51" s="412">
        <f>IF($AK$4="４週",SUMIFS($AK$12:$AK$31,$B$12:$B$31,I47)/4/$AH$6,IF($AK$4="歴月",SUMIFS($AK$12:$AK$31,$B$12:$B$31,I47)/$AL$6,"記載する期間を選択してください"))</f>
        <v>0</v>
      </c>
      <c r="J51" s="413"/>
      <c r="K51" s="413"/>
      <c r="L51" s="413"/>
      <c r="M51" s="413"/>
      <c r="N51" s="415"/>
      <c r="O51" s="412">
        <f>IF($AK$4="４週",SUMIFS($AK$12:$AK$31,$B$12:$B$31,O47)/4/$AH$6,IF($AK$4="歴月",SUMIFS($AK$12:$AK$31,$B$12:$B$31,O47)/$AL$6,"記載する期間を選択してください"))</f>
        <v>0</v>
      </c>
      <c r="P51" s="413"/>
      <c r="Q51" s="413"/>
      <c r="R51" s="413"/>
      <c r="S51" s="413"/>
      <c r="T51" s="415"/>
      <c r="U51" s="412">
        <f>IF($AK$4="４週",SUMIFS($AK$12:$AK$31,$B$12:$B$31,U47)/4/$AH$6,IF($AK$4="歴月",SUMIFS($AK$12:$AK$31,$B$12:$B$31,U47)/$AL$6,"記載する期間を選択してください"))</f>
        <v>0</v>
      </c>
      <c r="V51" s="413"/>
      <c r="W51" s="413"/>
      <c r="X51" s="413"/>
      <c r="Y51" s="413"/>
      <c r="Z51" s="415"/>
      <c r="AA51" s="412">
        <f>IF($AK$4="４週",SUMIFS($AK$12:$AK$31,$B$12:$B$31,AA47)/4/$AH$6,IF($AK$4="歴月",SUMIFS($AK$12:$AK$31,$B$12:$B$31,AA47)/$AL$6,"記載する期間を選択してください"))</f>
        <v>0</v>
      </c>
      <c r="AB51" s="413"/>
      <c r="AC51" s="413"/>
      <c r="AD51" s="413"/>
      <c r="AE51" s="413"/>
      <c r="AF51" s="415"/>
      <c r="AG51" s="412">
        <f>IF($AK$4="４週",SUMIFS($AK$12:$AK$31,$B$12:$B$31,AG47)/4/$AH$6,IF($AK$4="歴月",SUMIFS($AK$12:$AK$31,$B$12:$B$31,AG47)/$AL$6,"記載する期間を選択してください"))</f>
        <v>0</v>
      </c>
      <c r="AH51" s="413"/>
      <c r="AI51" s="413"/>
      <c r="AJ51" s="413"/>
      <c r="AK51" s="415"/>
      <c r="AL51" s="412">
        <f>IF($AK$4="４週",SUMIFS($AK$12:$AK$31,$B$12:$B$31,AL47)/4/$AH$6,IF($AK$4="歴月",SUMIFS($AK$12:$AK$31,$B$12:$B$31,AL47)/$AL$6,"記載する期間を選択してください"))</f>
        <v>0</v>
      </c>
      <c r="AM51" s="415"/>
      <c r="AN51" s="95"/>
    </row>
    <row r="52" spans="1:40" ht="5.0999999999999996" customHeight="1" x14ac:dyDescent="0.4">
      <c r="A52" s="95"/>
      <c r="B52" s="59"/>
      <c r="C52" s="254">
        <v>2</v>
      </c>
      <c r="D52" s="254"/>
      <c r="E52" s="254">
        <v>3</v>
      </c>
      <c r="F52" s="254"/>
      <c r="G52" s="254"/>
      <c r="H52" s="254"/>
      <c r="I52" s="254">
        <v>4</v>
      </c>
      <c r="J52" s="254"/>
      <c r="K52" s="254"/>
      <c r="L52" s="254"/>
      <c r="M52" s="254"/>
      <c r="N52" s="254"/>
      <c r="O52" s="254">
        <v>5</v>
      </c>
      <c r="P52" s="254"/>
      <c r="Q52" s="254"/>
      <c r="R52" s="254"/>
      <c r="S52" s="254"/>
      <c r="T52" s="254"/>
      <c r="U52" s="254">
        <v>6</v>
      </c>
      <c r="V52" s="254"/>
      <c r="W52" s="254"/>
      <c r="X52" s="254"/>
      <c r="Y52" s="254"/>
      <c r="Z52" s="254"/>
      <c r="AA52" s="254">
        <v>7</v>
      </c>
      <c r="AB52" s="254"/>
      <c r="AC52" s="254"/>
      <c r="AD52" s="254"/>
      <c r="AE52" s="254"/>
      <c r="AF52" s="254"/>
      <c r="AG52" s="254">
        <v>8</v>
      </c>
      <c r="AH52" s="254"/>
      <c r="AI52" s="254"/>
      <c r="AJ52" s="254"/>
      <c r="AK52" s="254"/>
      <c r="AL52" s="254">
        <v>9</v>
      </c>
      <c r="AM52" s="255"/>
      <c r="AN52" s="95"/>
    </row>
    <row r="53" spans="1:40" ht="15" customHeight="1" x14ac:dyDescent="0.4">
      <c r="A53" s="60" t="s">
        <v>166</v>
      </c>
      <c r="B53" s="256"/>
      <c r="C53" s="257"/>
      <c r="D53" s="257"/>
      <c r="E53" s="257"/>
      <c r="F53" s="258"/>
      <c r="G53" s="257"/>
      <c r="H53" s="254"/>
      <c r="I53" s="254"/>
      <c r="J53" s="254"/>
      <c r="K53" s="254"/>
      <c r="L53" s="254"/>
      <c r="M53" s="254"/>
      <c r="N53" s="254"/>
      <c r="O53" s="254"/>
      <c r="P53" s="254"/>
      <c r="Q53" s="254"/>
      <c r="R53" s="254">
        <v>6</v>
      </c>
      <c r="S53" s="254"/>
      <c r="T53" s="254"/>
      <c r="U53" s="254"/>
      <c r="V53" s="254"/>
      <c r="W53" s="254"/>
      <c r="X53" s="254">
        <v>7</v>
      </c>
      <c r="Y53" s="254"/>
      <c r="Z53" s="254"/>
      <c r="AA53" s="254"/>
      <c r="AB53" s="254"/>
      <c r="AC53" s="254"/>
      <c r="AD53" s="254">
        <v>8</v>
      </c>
      <c r="AE53" s="254"/>
      <c r="AF53" s="254"/>
      <c r="AG53" s="259"/>
      <c r="AH53" s="259"/>
      <c r="AI53" s="259"/>
      <c r="AJ53" s="259">
        <v>9</v>
      </c>
      <c r="AK53" s="260"/>
      <c r="AL53" s="260"/>
      <c r="AM53" s="95"/>
    </row>
    <row r="54" spans="1:40" s="60" customFormat="1" ht="15" customHeight="1" x14ac:dyDescent="0.4">
      <c r="A54" s="60"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60"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60"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60"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238" t="s">
        <v>172</v>
      </c>
      <c r="C60" s="390" t="s">
        <v>173</v>
      </c>
      <c r="D60" s="390"/>
      <c r="E60" s="390"/>
      <c r="F60" s="60"/>
      <c r="G60" s="60"/>
    </row>
    <row r="61" spans="1:40" ht="15" customHeight="1" x14ac:dyDescent="0.4">
      <c r="A61" s="60"/>
      <c r="B61" s="107" t="s">
        <v>190</v>
      </c>
      <c r="C61" s="404" t="s">
        <v>174</v>
      </c>
      <c r="D61" s="404"/>
      <c r="E61" s="404"/>
      <c r="F61" s="60"/>
      <c r="G61" s="60"/>
    </row>
    <row r="62" spans="1:40" ht="15" customHeight="1" x14ac:dyDescent="0.4">
      <c r="A62" s="60"/>
      <c r="B62" s="107" t="s">
        <v>191</v>
      </c>
      <c r="C62" s="404" t="s">
        <v>175</v>
      </c>
      <c r="D62" s="404"/>
      <c r="E62" s="404"/>
      <c r="F62" s="60"/>
      <c r="G62" s="60"/>
    </row>
    <row r="63" spans="1:40" ht="15" customHeight="1" x14ac:dyDescent="0.4">
      <c r="A63" s="60"/>
      <c r="B63" s="107" t="s">
        <v>192</v>
      </c>
      <c r="C63" s="404" t="s">
        <v>176</v>
      </c>
      <c r="D63" s="404"/>
      <c r="E63" s="404"/>
      <c r="F63" s="60"/>
      <c r="G63" s="60"/>
    </row>
    <row r="64" spans="1:40" ht="15" customHeight="1" x14ac:dyDescent="0.4">
      <c r="A64" s="60"/>
      <c r="B64" s="107" t="s">
        <v>193</v>
      </c>
      <c r="C64" s="404" t="s">
        <v>177</v>
      </c>
      <c r="D64" s="404"/>
      <c r="E64" s="404"/>
      <c r="F64" s="60"/>
      <c r="G64" s="60"/>
    </row>
    <row r="65" spans="1:7" ht="15" customHeight="1" x14ac:dyDescent="0.4">
      <c r="A65" s="60"/>
      <c r="B65" s="60" t="s">
        <v>178</v>
      </c>
      <c r="C65" s="60"/>
      <c r="D65" s="60"/>
      <c r="E65" s="60"/>
      <c r="F65" s="60"/>
      <c r="G65" s="60"/>
    </row>
    <row r="66" spans="1:7" ht="15" customHeight="1" x14ac:dyDescent="0.4">
      <c r="A66" s="60"/>
      <c r="B66" s="60" t="s">
        <v>195</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384</v>
      </c>
      <c r="B72" s="103"/>
      <c r="C72" s="60"/>
      <c r="D72" s="60"/>
      <c r="E72" s="60"/>
      <c r="F72" s="60"/>
      <c r="G72" s="60"/>
    </row>
    <row r="73" spans="1:7" ht="15" customHeight="1" x14ac:dyDescent="0.4">
      <c r="A73" s="60" t="s">
        <v>385</v>
      </c>
      <c r="B73" s="103"/>
      <c r="C73" s="60"/>
      <c r="D73" s="60"/>
      <c r="E73" s="60"/>
      <c r="F73" s="60"/>
      <c r="G73" s="60"/>
    </row>
    <row r="74" spans="1:7" ht="15" customHeight="1" x14ac:dyDescent="0.4">
      <c r="A74" s="60"/>
      <c r="B74" s="60" t="s">
        <v>372</v>
      </c>
      <c r="C74" s="60"/>
      <c r="D74" s="60"/>
      <c r="E74" s="60"/>
      <c r="F74" s="60"/>
      <c r="G74" s="60"/>
    </row>
    <row r="75" spans="1:7" ht="15" customHeight="1" x14ac:dyDescent="0.4">
      <c r="A75" s="60"/>
      <c r="B75" s="60" t="s">
        <v>373</v>
      </c>
      <c r="C75" s="60"/>
      <c r="D75" s="60"/>
      <c r="E75" s="60"/>
      <c r="F75" s="60"/>
      <c r="G75" s="60"/>
    </row>
    <row r="76" spans="1:7" ht="15" customHeight="1" x14ac:dyDescent="0.4">
      <c r="A76" s="60" t="s">
        <v>386</v>
      </c>
      <c r="B76" s="103"/>
      <c r="C76" s="60"/>
      <c r="D76" s="60"/>
      <c r="E76" s="60"/>
      <c r="F76" s="60"/>
      <c r="G76" s="60"/>
    </row>
    <row r="77" spans="1:7" ht="15" customHeight="1" x14ac:dyDescent="0.4">
      <c r="A77" s="60" t="s">
        <v>185</v>
      </c>
      <c r="B77" s="103"/>
      <c r="C77" s="60"/>
      <c r="D77" s="60"/>
      <c r="E77" s="60"/>
      <c r="F77" s="60"/>
      <c r="G77" s="60"/>
    </row>
    <row r="78" spans="1:7" ht="15" customHeight="1" x14ac:dyDescent="0.4">
      <c r="A78" s="60" t="s">
        <v>387</v>
      </c>
      <c r="B78" s="103"/>
      <c r="C78" s="60"/>
      <c r="D78" s="60"/>
      <c r="E78" s="60"/>
      <c r="F78" s="60"/>
      <c r="G78" s="60"/>
    </row>
    <row r="79" spans="1:7" ht="15" customHeight="1" x14ac:dyDescent="0.4">
      <c r="A79" s="60" t="s">
        <v>388</v>
      </c>
      <c r="B79" s="103"/>
      <c r="C79" s="60"/>
      <c r="D79" s="60"/>
      <c r="E79" s="60"/>
      <c r="F79" s="60"/>
      <c r="G79" s="60"/>
    </row>
    <row r="80" spans="1:7" ht="15" customHeight="1" x14ac:dyDescent="0.4">
      <c r="A80" s="60" t="s">
        <v>188</v>
      </c>
      <c r="B80" s="103"/>
      <c r="C80" s="60"/>
      <c r="D80" s="60"/>
      <c r="E80" s="60"/>
      <c r="F80" s="60"/>
      <c r="G80" s="60"/>
    </row>
    <row r="81" spans="1:7" ht="15" customHeight="1" x14ac:dyDescent="0.4">
      <c r="A81" s="60" t="s">
        <v>189</v>
      </c>
      <c r="B81" s="103"/>
      <c r="C81" s="60"/>
      <c r="D81" s="60"/>
      <c r="E81" s="60"/>
      <c r="F81" s="60"/>
      <c r="G81" s="60"/>
    </row>
    <row r="82" spans="1:7" ht="15" customHeight="1" x14ac:dyDescent="0.4">
      <c r="A82" s="60" t="s">
        <v>389</v>
      </c>
      <c r="B82" s="103"/>
      <c r="C82" s="60"/>
      <c r="D82" s="60"/>
      <c r="E82" s="60"/>
      <c r="F82" s="60"/>
      <c r="G82" s="60"/>
    </row>
    <row r="83" spans="1:7" ht="15" customHeight="1" x14ac:dyDescent="0.4">
      <c r="A83" s="60" t="s">
        <v>390</v>
      </c>
      <c r="B83" s="103"/>
      <c r="C83" s="60"/>
      <c r="D83" s="60"/>
      <c r="E83" s="60"/>
      <c r="F83" s="60"/>
      <c r="G83" s="60"/>
    </row>
  </sheetData>
  <mergeCells count="147">
    <mergeCell ref="C64:E64"/>
    <mergeCell ref="AK3:AN3"/>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F50:H50"/>
    <mergeCell ref="I50:K50"/>
    <mergeCell ref="L50:N50"/>
    <mergeCell ref="O50:Q50"/>
    <mergeCell ref="R50:T50"/>
    <mergeCell ref="F49:H49"/>
    <mergeCell ref="I49:K49"/>
    <mergeCell ref="L49:N49"/>
    <mergeCell ref="O49:Q49"/>
    <mergeCell ref="R49:T49"/>
    <mergeCell ref="U49:W4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8:AL11"/>
    <mergeCell ref="AM8:AN11"/>
    <mergeCell ref="F9:L9"/>
    <mergeCell ref="M9:S9"/>
    <mergeCell ref="T9:Z9"/>
    <mergeCell ref="AA9:AG9"/>
    <mergeCell ref="AH9:AJ9"/>
    <mergeCell ref="A8:A11"/>
    <mergeCell ref="B8:B9"/>
    <mergeCell ref="C8:C11"/>
    <mergeCell ref="D8:D11"/>
    <mergeCell ref="E8:E11"/>
    <mergeCell ref="F8:AJ8"/>
    <mergeCell ref="AK8:AK11"/>
    <mergeCell ref="B10:B11"/>
    <mergeCell ref="AM12:AN12"/>
    <mergeCell ref="AK1:AN1"/>
    <mergeCell ref="M2:P2"/>
    <mergeCell ref="Q2:R2"/>
    <mergeCell ref="S2:T2"/>
    <mergeCell ref="U2:V2"/>
    <mergeCell ref="AK2:AN2"/>
    <mergeCell ref="AK4:AN4"/>
    <mergeCell ref="AK5:AN5"/>
    <mergeCell ref="AH6:AJ6"/>
  </mergeCells>
  <phoneticPr fontId="30"/>
  <dataValidations count="7">
    <dataValidation allowBlank="1" showInputMessage="1" sqref="B12" xr:uid="{167DD072-7DF4-4F84-A362-7EB341E0F20B}"/>
    <dataValidation type="list" allowBlank="1" showInputMessage="1" sqref="B13:B31" xr:uid="{33DD3814-5A5B-4AE1-9EB8-6DE7CCCEB9CA}">
      <formula1>INDIRECT($AK$1)</formula1>
    </dataValidation>
    <dataValidation type="list" allowBlank="1" showInputMessage="1" showErrorMessage="1" sqref="AK4:AN4" xr:uid="{B9D9F5BA-9124-4125-8E76-E3FA3368D3C1}">
      <formula1>"４週,歴月"</formula1>
    </dataValidation>
    <dataValidation type="list" allowBlank="1" showInputMessage="1" showErrorMessage="1" sqref="AK5:AN5" xr:uid="{1901CB23-18C7-4F9D-AB6E-2275F75AC001}">
      <formula1>"予定,実績"</formula1>
    </dataValidation>
    <dataValidation type="list" allowBlank="1" showInputMessage="1" showErrorMessage="1" sqref="C12:C31" xr:uid="{796BBEC7-1058-4B75-8193-A3F1B3A574B3}">
      <formula1>"A,B,C,D"</formula1>
    </dataValidation>
    <dataValidation operator="greaterThanOrEqual" allowBlank="1" showInputMessage="1" showErrorMessage="1" sqref="I45 AJ39:AJ40 AL39 L41 L45 I41" xr:uid="{01908CC6-6174-49F8-96CB-AB93CB4A03F4}"/>
    <dataValidation type="whole" operator="greaterThanOrEqual" allowBlank="1" showInputMessage="1" showErrorMessage="1" sqref="I39:I40 D39:F40 AG39:AG40 AD39:AD40 AA39:AA40 X39:X40 U39:U40 R39:R40 O39:O40 L39:L40" xr:uid="{8617F17A-46F5-4A47-A57E-22BADEACCBF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45AE8-E8F1-44F5-923B-DE2035C5CD64}">
  <sheetPr>
    <tabColor theme="5"/>
  </sheetPr>
  <dimension ref="A1:AS85"/>
  <sheetViews>
    <sheetView showGridLines="0" view="pageBreakPreview" zoomScaleNormal="100" zoomScaleSheetLayoutView="100" workbookViewId="0">
      <selection activeCell="AQ13" sqref="AQ1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86" t="s">
        <v>101</v>
      </c>
      <c r="AL1" s="386"/>
      <c r="AM1" s="386"/>
      <c r="AN1" s="386"/>
    </row>
    <row r="2" spans="1:40" ht="18" customHeight="1" x14ac:dyDescent="0.4">
      <c r="A2" s="95"/>
      <c r="B2" s="65"/>
      <c r="C2" s="65"/>
      <c r="D2" s="65"/>
      <c r="E2" s="65"/>
      <c r="F2" s="65"/>
      <c r="G2" s="65"/>
      <c r="H2" s="65"/>
      <c r="I2" s="65"/>
      <c r="J2" s="65"/>
      <c r="K2" s="65"/>
      <c r="L2" s="65"/>
      <c r="M2" s="392">
        <v>2024</v>
      </c>
      <c r="N2" s="392"/>
      <c r="O2" s="392"/>
      <c r="P2" s="392"/>
      <c r="Q2" s="391" t="s">
        <v>150</v>
      </c>
      <c r="R2" s="391"/>
      <c r="S2" s="392">
        <v>5</v>
      </c>
      <c r="T2" s="392"/>
      <c r="U2" s="391" t="s">
        <v>151</v>
      </c>
      <c r="V2" s="391"/>
      <c r="W2" s="65"/>
      <c r="X2" s="65"/>
      <c r="Y2" s="65"/>
      <c r="Z2" s="95"/>
      <c r="AA2" s="95"/>
      <c r="AC2" s="88"/>
      <c r="AD2" s="65"/>
      <c r="AE2" s="65"/>
      <c r="AF2" s="96"/>
      <c r="AG2" s="96"/>
      <c r="AH2" s="96"/>
      <c r="AI2" s="88" t="s">
        <v>334</v>
      </c>
      <c r="AJ2" s="88"/>
      <c r="AK2" s="463"/>
      <c r="AL2" s="464"/>
      <c r="AM2" s="464"/>
      <c r="AN2" s="465"/>
    </row>
    <row r="3" spans="1:40" ht="18" customHeight="1" x14ac:dyDescent="0.4">
      <c r="A3" s="95"/>
      <c r="B3" s="65"/>
      <c r="C3" s="65"/>
      <c r="D3" s="65"/>
      <c r="E3" s="65"/>
      <c r="F3" s="65"/>
      <c r="G3" s="65"/>
      <c r="H3" s="65"/>
      <c r="I3" s="65"/>
      <c r="J3" s="65"/>
      <c r="K3" s="65"/>
      <c r="L3" s="65"/>
      <c r="M3" s="265"/>
      <c r="N3" s="265"/>
      <c r="O3" s="265"/>
      <c r="P3" s="265"/>
      <c r="Q3" s="63"/>
      <c r="R3" s="63"/>
      <c r="S3" s="265"/>
      <c r="T3" s="265"/>
      <c r="U3" s="63"/>
      <c r="V3" s="63"/>
      <c r="W3" s="65"/>
      <c r="X3" s="65"/>
      <c r="Y3" s="65"/>
      <c r="Z3" s="95"/>
      <c r="AA3" s="95"/>
      <c r="AC3" s="88"/>
      <c r="AD3" s="65"/>
      <c r="AE3" s="65"/>
      <c r="AF3" s="65"/>
      <c r="AG3" s="65"/>
      <c r="AH3" s="65"/>
      <c r="AI3" s="88" t="s">
        <v>156</v>
      </c>
      <c r="AJ3" s="88"/>
      <c r="AK3" s="387"/>
      <c r="AL3" s="387"/>
      <c r="AM3" s="387"/>
      <c r="AN3" s="387"/>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387" t="s">
        <v>238</v>
      </c>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246"/>
      <c r="AD6" s="246"/>
      <c r="AE6" s="246"/>
      <c r="AF6" s="246"/>
      <c r="AG6" s="246"/>
      <c r="AH6" s="246"/>
      <c r="AI6" s="247" t="s">
        <v>352</v>
      </c>
      <c r="AJ6" s="88"/>
      <c r="AK6" s="519" t="s">
        <v>353</v>
      </c>
      <c r="AL6" s="520"/>
      <c r="AM6" s="520"/>
      <c r="AN6" s="521"/>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354</v>
      </c>
      <c r="AH7" s="466">
        <v>40</v>
      </c>
      <c r="AI7" s="466"/>
      <c r="AJ7" s="466"/>
      <c r="AK7" s="97" t="s">
        <v>157</v>
      </c>
      <c r="AL7" s="198">
        <v>160</v>
      </c>
      <c r="AM7" s="97" t="s">
        <v>158</v>
      </c>
      <c r="AN7" s="95"/>
    </row>
    <row r="8" spans="1:40" ht="9.9499999999999993" customHeight="1" x14ac:dyDescent="0.4">
      <c r="A8" s="95"/>
      <c r="B8" s="231"/>
      <c r="C8" s="231"/>
      <c r="D8" s="231"/>
      <c r="E8" s="231"/>
      <c r="F8" s="231"/>
      <c r="G8" s="231"/>
      <c r="H8" s="231"/>
      <c r="I8" s="231"/>
      <c r="J8" s="231"/>
      <c r="K8" s="231"/>
      <c r="L8" s="231"/>
      <c r="M8" s="231"/>
      <c r="N8" s="231"/>
      <c r="O8" s="231"/>
      <c r="P8" s="231"/>
      <c r="Q8" s="231"/>
      <c r="R8" s="231"/>
      <c r="S8" s="231"/>
      <c r="T8" s="231"/>
      <c r="U8" s="231"/>
      <c r="V8" s="231"/>
      <c r="W8" s="231"/>
      <c r="X8" s="65"/>
      <c r="Y8" s="65"/>
      <c r="Z8" s="65"/>
      <c r="AA8" s="65"/>
      <c r="AB8" s="65"/>
      <c r="AC8" s="65"/>
      <c r="AD8" s="65"/>
      <c r="AE8" s="65"/>
      <c r="AF8" s="65"/>
      <c r="AG8" s="65"/>
      <c r="AH8" s="65"/>
      <c r="AI8" s="65"/>
      <c r="AJ8" s="65"/>
      <c r="AK8" s="65"/>
      <c r="AL8" s="65"/>
      <c r="AM8" s="95"/>
      <c r="AN8" s="95"/>
    </row>
    <row r="9" spans="1:40" ht="15" customHeight="1" x14ac:dyDescent="0.4">
      <c r="A9" s="505" t="s">
        <v>153</v>
      </c>
      <c r="B9" s="467" t="s">
        <v>355</v>
      </c>
      <c r="C9" s="395" t="s">
        <v>356</v>
      </c>
      <c r="D9" s="390" t="s">
        <v>357</v>
      </c>
      <c r="E9" s="399" t="s">
        <v>358</v>
      </c>
      <c r="F9" s="394" t="s">
        <v>359</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360</v>
      </c>
      <c r="AL9" s="389" t="s">
        <v>361</v>
      </c>
      <c r="AM9" s="385" t="s">
        <v>362</v>
      </c>
      <c r="AN9" s="385"/>
    </row>
    <row r="10" spans="1:40" ht="15" customHeight="1" x14ac:dyDescent="0.4">
      <c r="A10" s="505"/>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505"/>
      <c r="B11" s="469" t="s">
        <v>351</v>
      </c>
      <c r="C11" s="396"/>
      <c r="D11" s="390"/>
      <c r="E11" s="399"/>
      <c r="F11" s="248">
        <f>DATE($M$2,$S$2,1)</f>
        <v>45413</v>
      </c>
      <c r="G11" s="248">
        <f>DATE($M$2,$S$2,2)</f>
        <v>45414</v>
      </c>
      <c r="H11" s="248">
        <f>DATE($M$2,$S$2,3)</f>
        <v>45415</v>
      </c>
      <c r="I11" s="248">
        <f>DATE($M$2,$S$2,4)</f>
        <v>45416</v>
      </c>
      <c r="J11" s="248">
        <f>DATE($M$2,$S$2,5)</f>
        <v>45417</v>
      </c>
      <c r="K11" s="248">
        <f>DATE($M$2,$S$2,6)</f>
        <v>45418</v>
      </c>
      <c r="L11" s="248">
        <f>DATE($M$2,$S$2,7)</f>
        <v>45419</v>
      </c>
      <c r="M11" s="248">
        <f>DATE($M$2,$S$2,8)</f>
        <v>45420</v>
      </c>
      <c r="N11" s="248">
        <f>DATE($M$2,$S$2,9)</f>
        <v>45421</v>
      </c>
      <c r="O11" s="248">
        <f>DATE($M$2,$S$2,10)</f>
        <v>45422</v>
      </c>
      <c r="P11" s="248">
        <f>DATE($M$2,$S$2,11)</f>
        <v>45423</v>
      </c>
      <c r="Q11" s="248">
        <f>DATE($M$2,$S$2,12)</f>
        <v>45424</v>
      </c>
      <c r="R11" s="248">
        <f>DATE($M$2,$S$2,13)</f>
        <v>45425</v>
      </c>
      <c r="S11" s="248">
        <f>DATE($M$2,$S$2,14)</f>
        <v>45426</v>
      </c>
      <c r="T11" s="248">
        <f>DATE($M$2,$S$2,15)</f>
        <v>45427</v>
      </c>
      <c r="U11" s="248">
        <f>DATE($M$2,$S$2,16)</f>
        <v>45428</v>
      </c>
      <c r="V11" s="248">
        <f>DATE($M$2,$S$2,17)</f>
        <v>45429</v>
      </c>
      <c r="W11" s="248">
        <f>DATE($M$2,$S$2,18)</f>
        <v>45430</v>
      </c>
      <c r="X11" s="248">
        <f>DATE($M$2,$S$2,19)</f>
        <v>45431</v>
      </c>
      <c r="Y11" s="248">
        <f>DATE($M$2,$S$2,20)</f>
        <v>45432</v>
      </c>
      <c r="Z11" s="248">
        <f>DATE($M$2,$S$2,21)</f>
        <v>45433</v>
      </c>
      <c r="AA11" s="248">
        <f>DATE($M$2,$S$2,22)</f>
        <v>45434</v>
      </c>
      <c r="AB11" s="248">
        <f>DATE($M$2,$S$2,23)</f>
        <v>45435</v>
      </c>
      <c r="AC11" s="248">
        <f>DATE($M$2,$S$2,24)</f>
        <v>45436</v>
      </c>
      <c r="AD11" s="248">
        <f>DATE($M$2,$S$2,25)</f>
        <v>45437</v>
      </c>
      <c r="AE11" s="248">
        <f>DATE($M$2,$S$2,26)</f>
        <v>45438</v>
      </c>
      <c r="AF11" s="248">
        <f>DATE($M$2,$S$2,27)</f>
        <v>45439</v>
      </c>
      <c r="AG11" s="248">
        <f>DATE($M$2,$S$2,28)</f>
        <v>45440</v>
      </c>
      <c r="AH11" s="248">
        <f>IF(DAY(EOMONTH(F11,0))&lt;29,"",DATE($M$2,$S$2,29))</f>
        <v>45441</v>
      </c>
      <c r="AI11" s="248">
        <f>IF(DAY(EOMONTH(F11,0))&lt;30,"",DATE($M$2,$S$2,30))</f>
        <v>45442</v>
      </c>
      <c r="AJ11" s="248">
        <f>IF(DAY(EOMONTH(F11,0))&lt;31,"",DATE($M$2,$S$2,31))</f>
        <v>45443</v>
      </c>
      <c r="AK11" s="388"/>
      <c r="AL11" s="389"/>
      <c r="AM11" s="385"/>
      <c r="AN11" s="385"/>
    </row>
    <row r="12" spans="1:40" ht="15" customHeight="1" x14ac:dyDescent="0.4">
      <c r="A12" s="505"/>
      <c r="B12" s="470"/>
      <c r="C12" s="397"/>
      <c r="D12" s="390"/>
      <c r="E12" s="399"/>
      <c r="F12" s="249">
        <f>DATE($M$2,$S$2,1)</f>
        <v>45413</v>
      </c>
      <c r="G12" s="249">
        <f>DATE($M$2,$S$2,2)</f>
        <v>45414</v>
      </c>
      <c r="H12" s="249">
        <f>DATE($M$2,$S$2,3)</f>
        <v>45415</v>
      </c>
      <c r="I12" s="249">
        <f>DATE($M$2,$S$2,4)</f>
        <v>45416</v>
      </c>
      <c r="J12" s="249">
        <f>DATE($M$2,$S$2,5)</f>
        <v>45417</v>
      </c>
      <c r="K12" s="249">
        <f>DATE($M$2,$S$2,6)</f>
        <v>45418</v>
      </c>
      <c r="L12" s="249">
        <f>DATE($M$2,$S$2,7)</f>
        <v>45419</v>
      </c>
      <c r="M12" s="249">
        <f>DATE($M$2,$S$2,8)</f>
        <v>45420</v>
      </c>
      <c r="N12" s="249">
        <f>DATE($M$2,$S$2,9)</f>
        <v>45421</v>
      </c>
      <c r="O12" s="249">
        <f>DATE($M$2,$S$2,10)</f>
        <v>45422</v>
      </c>
      <c r="P12" s="249">
        <f>DATE($M$2,$S$2,11)</f>
        <v>45423</v>
      </c>
      <c r="Q12" s="249">
        <f>DATE($M$2,$S$2,12)</f>
        <v>45424</v>
      </c>
      <c r="R12" s="249">
        <f>DATE($M$2,$S$2,13)</f>
        <v>45425</v>
      </c>
      <c r="S12" s="249">
        <f>DATE($M$2,$S$2,14)</f>
        <v>45426</v>
      </c>
      <c r="T12" s="249">
        <f>DATE($M$2,$S$2,15)</f>
        <v>45427</v>
      </c>
      <c r="U12" s="249">
        <f>DATE($M$2,$S$2,16)</f>
        <v>45428</v>
      </c>
      <c r="V12" s="249">
        <f>DATE($M$2,$S$2,17)</f>
        <v>45429</v>
      </c>
      <c r="W12" s="249">
        <f>DATE($M$2,$S$2,18)</f>
        <v>45430</v>
      </c>
      <c r="X12" s="249">
        <f>DATE($M$2,$S$2,19)</f>
        <v>45431</v>
      </c>
      <c r="Y12" s="249">
        <f>DATE($M$2,$S$2,20)</f>
        <v>45432</v>
      </c>
      <c r="Z12" s="249">
        <f>DATE($M$2,$S$2,21)</f>
        <v>45433</v>
      </c>
      <c r="AA12" s="249">
        <f>DATE($M$2,$S$2,22)</f>
        <v>45434</v>
      </c>
      <c r="AB12" s="249">
        <f>DATE($M$2,$S$2,23)</f>
        <v>45435</v>
      </c>
      <c r="AC12" s="249">
        <f>DATE($M$2,$S$2,24)</f>
        <v>45436</v>
      </c>
      <c r="AD12" s="249">
        <f>DATE($M$2,$S$2,25)</f>
        <v>45437</v>
      </c>
      <c r="AE12" s="249">
        <f>DATE($M$2,$S$2,26)</f>
        <v>45438</v>
      </c>
      <c r="AF12" s="249">
        <f>DATE($M$2,$S$2,27)</f>
        <v>45439</v>
      </c>
      <c r="AG12" s="249">
        <f>DATE($M$2,$S$2,28)</f>
        <v>45440</v>
      </c>
      <c r="AH12" s="249">
        <f>IF(DAY(EOMONTH(F12,0))&lt;29,"",DATE($M$2,$S$2,29))</f>
        <v>45441</v>
      </c>
      <c r="AI12" s="249">
        <f>IF(DAY(EOMONTH(F12,0))&lt;30,"",DATE($M$2,$S$2,30))</f>
        <v>45442</v>
      </c>
      <c r="AJ12" s="249">
        <f>IF(DAY(EOMONTH(F12,0))&lt;31,"",DATE($M$2,$S$2,31))</f>
        <v>45443</v>
      </c>
      <c r="AK12" s="388"/>
      <c r="AL12" s="389"/>
      <c r="AM12" s="385"/>
      <c r="AN12" s="385"/>
    </row>
    <row r="13" spans="1:40" ht="18" customHeight="1" x14ac:dyDescent="0.4">
      <c r="A13" s="250">
        <v>1</v>
      </c>
      <c r="B13" s="115" t="s">
        <v>112</v>
      </c>
      <c r="C13" s="245" t="s">
        <v>190</v>
      </c>
      <c r="D13" s="251"/>
      <c r="E13" s="252" t="s">
        <v>190</v>
      </c>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75">
        <f>+SUM(F13:AJ13)</f>
        <v>0</v>
      </c>
      <c r="AL13" s="76">
        <f t="shared" ref="AL13:AL33" si="0">IF($AK$4="４週",AK13/4,AK13/(DAY(EOMONTH($F$11,0))/7))</f>
        <v>0</v>
      </c>
      <c r="AM13" s="506"/>
      <c r="AN13" s="506"/>
    </row>
    <row r="14" spans="1:40" ht="18" customHeight="1" x14ac:dyDescent="0.4">
      <c r="A14" s="250">
        <v>2</v>
      </c>
      <c r="B14" s="115" t="s">
        <v>115</v>
      </c>
      <c r="C14" s="245" t="s">
        <v>191</v>
      </c>
      <c r="D14" s="251"/>
      <c r="E14" s="252" t="s">
        <v>191</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75">
        <f t="shared" ref="AK14:AK33" si="1">+SUM(F14:AJ14)</f>
        <v>0</v>
      </c>
      <c r="AL14" s="76">
        <f t="shared" si="0"/>
        <v>0</v>
      </c>
      <c r="AM14" s="506"/>
      <c r="AN14" s="506"/>
    </row>
    <row r="15" spans="1:40" ht="18" customHeight="1" x14ac:dyDescent="0.4">
      <c r="A15" s="250">
        <v>3</v>
      </c>
      <c r="B15" s="115" t="s">
        <v>122</v>
      </c>
      <c r="C15" s="245" t="s">
        <v>192</v>
      </c>
      <c r="D15" s="251"/>
      <c r="E15" s="252" t="s">
        <v>192</v>
      </c>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75">
        <f t="shared" si="1"/>
        <v>0</v>
      </c>
      <c r="AL15" s="76">
        <f t="shared" si="0"/>
        <v>0</v>
      </c>
      <c r="AM15" s="506"/>
      <c r="AN15" s="506"/>
    </row>
    <row r="16" spans="1:40" ht="18" customHeight="1" x14ac:dyDescent="0.4">
      <c r="A16" s="250">
        <v>4</v>
      </c>
      <c r="B16" s="115" t="s">
        <v>123</v>
      </c>
      <c r="C16" s="245" t="s">
        <v>193</v>
      </c>
      <c r="D16" s="251"/>
      <c r="E16" s="252" t="s">
        <v>193</v>
      </c>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75">
        <f t="shared" si="1"/>
        <v>0</v>
      </c>
      <c r="AL16" s="76">
        <f t="shared" si="0"/>
        <v>0</v>
      </c>
      <c r="AM16" s="506"/>
      <c r="AN16" s="506"/>
    </row>
    <row r="17" spans="1:40" ht="18" customHeight="1" x14ac:dyDescent="0.4">
      <c r="A17" s="250">
        <v>5</v>
      </c>
      <c r="B17" s="115"/>
      <c r="C17" s="245"/>
      <c r="D17" s="251"/>
      <c r="E17" s="252"/>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75">
        <f t="shared" si="1"/>
        <v>0</v>
      </c>
      <c r="AL17" s="76">
        <f t="shared" si="0"/>
        <v>0</v>
      </c>
      <c r="AM17" s="506"/>
      <c r="AN17" s="506"/>
    </row>
    <row r="18" spans="1:40" ht="18" customHeight="1" x14ac:dyDescent="0.4">
      <c r="A18" s="250">
        <v>6</v>
      </c>
      <c r="B18" s="115"/>
      <c r="C18" s="245"/>
      <c r="D18" s="251"/>
      <c r="E18" s="252"/>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75">
        <f t="shared" si="1"/>
        <v>0</v>
      </c>
      <c r="AL18" s="76">
        <f t="shared" si="0"/>
        <v>0</v>
      </c>
      <c r="AM18" s="506"/>
      <c r="AN18" s="506"/>
    </row>
    <row r="19" spans="1:40" ht="18" customHeight="1" x14ac:dyDescent="0.4">
      <c r="A19" s="250">
        <v>7</v>
      </c>
      <c r="B19" s="115"/>
      <c r="C19" s="245"/>
      <c r="D19" s="251"/>
      <c r="E19" s="252"/>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75">
        <f t="shared" si="1"/>
        <v>0</v>
      </c>
      <c r="AL19" s="76">
        <f t="shared" si="0"/>
        <v>0</v>
      </c>
      <c r="AM19" s="506"/>
      <c r="AN19" s="506"/>
    </row>
    <row r="20" spans="1:40" ht="18" customHeight="1" x14ac:dyDescent="0.4">
      <c r="A20" s="250">
        <v>8</v>
      </c>
      <c r="B20" s="115"/>
      <c r="C20" s="245"/>
      <c r="D20" s="251"/>
      <c r="E20" s="252"/>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75">
        <f t="shared" si="1"/>
        <v>0</v>
      </c>
      <c r="AL20" s="76">
        <f t="shared" si="0"/>
        <v>0</v>
      </c>
      <c r="AM20" s="506"/>
      <c r="AN20" s="506"/>
    </row>
    <row r="21" spans="1:40" ht="18" customHeight="1" x14ac:dyDescent="0.4">
      <c r="A21" s="250">
        <v>9</v>
      </c>
      <c r="B21" s="115"/>
      <c r="C21" s="245"/>
      <c r="D21" s="251"/>
      <c r="E21" s="252"/>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75">
        <f t="shared" si="1"/>
        <v>0</v>
      </c>
      <c r="AL21" s="76">
        <f t="shared" si="0"/>
        <v>0</v>
      </c>
      <c r="AM21" s="506"/>
      <c r="AN21" s="506"/>
    </row>
    <row r="22" spans="1:40" ht="18" customHeight="1" x14ac:dyDescent="0.4">
      <c r="A22" s="250">
        <v>10</v>
      </c>
      <c r="B22" s="115"/>
      <c r="C22" s="245"/>
      <c r="D22" s="251"/>
      <c r="E22" s="252"/>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75">
        <f t="shared" si="1"/>
        <v>0</v>
      </c>
      <c r="AL22" s="76">
        <f t="shared" si="0"/>
        <v>0</v>
      </c>
      <c r="AM22" s="506"/>
      <c r="AN22" s="506"/>
    </row>
    <row r="23" spans="1:40" ht="18" customHeight="1" x14ac:dyDescent="0.4">
      <c r="A23" s="250">
        <v>11</v>
      </c>
      <c r="B23" s="115"/>
      <c r="C23" s="245"/>
      <c r="D23" s="251"/>
      <c r="E23" s="252"/>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75">
        <f t="shared" si="1"/>
        <v>0</v>
      </c>
      <c r="AL23" s="76">
        <f t="shared" si="0"/>
        <v>0</v>
      </c>
      <c r="AM23" s="506"/>
      <c r="AN23" s="506"/>
    </row>
    <row r="24" spans="1:40" ht="18" customHeight="1" x14ac:dyDescent="0.4">
      <c r="A24" s="250">
        <v>12</v>
      </c>
      <c r="B24" s="115"/>
      <c r="C24" s="245"/>
      <c r="D24" s="251"/>
      <c r="E24" s="252"/>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75">
        <f t="shared" si="1"/>
        <v>0</v>
      </c>
      <c r="AL24" s="76">
        <f t="shared" si="0"/>
        <v>0</v>
      </c>
      <c r="AM24" s="506"/>
      <c r="AN24" s="506"/>
    </row>
    <row r="25" spans="1:40" ht="18" customHeight="1" x14ac:dyDescent="0.4">
      <c r="A25" s="250">
        <v>13</v>
      </c>
      <c r="B25" s="115"/>
      <c r="C25" s="245"/>
      <c r="D25" s="251"/>
      <c r="E25" s="252"/>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75">
        <f t="shared" si="1"/>
        <v>0</v>
      </c>
      <c r="AL25" s="76">
        <f t="shared" si="0"/>
        <v>0</v>
      </c>
      <c r="AM25" s="506"/>
      <c r="AN25" s="506"/>
    </row>
    <row r="26" spans="1:40" ht="18" customHeight="1" x14ac:dyDescent="0.4">
      <c r="A26" s="250">
        <v>14</v>
      </c>
      <c r="B26" s="115"/>
      <c r="C26" s="245"/>
      <c r="D26" s="251"/>
      <c r="E26" s="252"/>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75">
        <f t="shared" si="1"/>
        <v>0</v>
      </c>
      <c r="AL26" s="76">
        <f t="shared" si="0"/>
        <v>0</v>
      </c>
      <c r="AM26" s="506"/>
      <c r="AN26" s="506"/>
    </row>
    <row r="27" spans="1:40" ht="18" customHeight="1" x14ac:dyDescent="0.4">
      <c r="A27" s="250">
        <v>15</v>
      </c>
      <c r="B27" s="115"/>
      <c r="C27" s="245"/>
      <c r="D27" s="251"/>
      <c r="E27" s="252"/>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75">
        <f t="shared" si="1"/>
        <v>0</v>
      </c>
      <c r="AL27" s="76">
        <f t="shared" si="0"/>
        <v>0</v>
      </c>
      <c r="AM27" s="506"/>
      <c r="AN27" s="506"/>
    </row>
    <row r="28" spans="1:40" ht="18" customHeight="1" x14ac:dyDescent="0.4">
      <c r="A28" s="250">
        <v>16</v>
      </c>
      <c r="B28" s="115"/>
      <c r="C28" s="245"/>
      <c r="D28" s="251"/>
      <c r="E28" s="252"/>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75">
        <f t="shared" si="1"/>
        <v>0</v>
      </c>
      <c r="AL28" s="76">
        <f t="shared" si="0"/>
        <v>0</v>
      </c>
      <c r="AM28" s="506"/>
      <c r="AN28" s="506"/>
    </row>
    <row r="29" spans="1:40" ht="18" customHeight="1" x14ac:dyDescent="0.4">
      <c r="A29" s="250">
        <v>17</v>
      </c>
      <c r="B29" s="115"/>
      <c r="C29" s="245"/>
      <c r="D29" s="251"/>
      <c r="E29" s="252"/>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75">
        <f t="shared" si="1"/>
        <v>0</v>
      </c>
      <c r="AL29" s="76">
        <f t="shared" si="0"/>
        <v>0</v>
      </c>
      <c r="AM29" s="506"/>
      <c r="AN29" s="506"/>
    </row>
    <row r="30" spans="1:40" ht="18" customHeight="1" x14ac:dyDescent="0.4">
      <c r="A30" s="250">
        <v>18</v>
      </c>
      <c r="B30" s="115"/>
      <c r="C30" s="245"/>
      <c r="D30" s="251"/>
      <c r="E30" s="252"/>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75">
        <f t="shared" si="1"/>
        <v>0</v>
      </c>
      <c r="AL30" s="76">
        <f t="shared" si="0"/>
        <v>0</v>
      </c>
      <c r="AM30" s="506"/>
      <c r="AN30" s="506"/>
    </row>
    <row r="31" spans="1:40" ht="18" customHeight="1" x14ac:dyDescent="0.4">
      <c r="A31" s="250">
        <v>19</v>
      </c>
      <c r="B31" s="115"/>
      <c r="C31" s="245"/>
      <c r="D31" s="251"/>
      <c r="E31" s="252"/>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75">
        <f t="shared" si="1"/>
        <v>0</v>
      </c>
      <c r="AL31" s="76">
        <f t="shared" si="0"/>
        <v>0</v>
      </c>
      <c r="AM31" s="506"/>
      <c r="AN31" s="506"/>
    </row>
    <row r="32" spans="1:40" ht="18" customHeight="1" x14ac:dyDescent="0.4">
      <c r="A32" s="250">
        <v>20</v>
      </c>
      <c r="B32" s="115"/>
      <c r="C32" s="245"/>
      <c r="D32" s="251"/>
      <c r="E32" s="252"/>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75">
        <f t="shared" si="1"/>
        <v>0</v>
      </c>
      <c r="AL32" s="76">
        <f t="shared" si="0"/>
        <v>0</v>
      </c>
      <c r="AM32" s="506"/>
      <c r="AN32" s="506"/>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1"/>
        <v>0</v>
      </c>
      <c r="AL33" s="76">
        <f t="shared" si="0"/>
        <v>0</v>
      </c>
      <c r="AM33" s="505"/>
      <c r="AN33" s="505"/>
      <c r="AP33"/>
      <c r="AQ3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505"/>
      <c r="AN34" s="505"/>
      <c r="AP34"/>
      <c r="AQ34"/>
    </row>
    <row r="35" spans="1:43" ht="15" customHeight="1" x14ac:dyDescent="0.4">
      <c r="A35" s="231"/>
      <c r="B35" s="231"/>
      <c r="C35" s="231"/>
      <c r="D35" s="231"/>
      <c r="E35" s="23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31"/>
      <c r="AL35" s="231"/>
      <c r="AM35" s="95"/>
      <c r="AP35"/>
      <c r="AQ35"/>
    </row>
    <row r="36" spans="1:43" ht="15" customHeight="1" x14ac:dyDescent="0.4">
      <c r="A36" s="231"/>
      <c r="B36" s="231"/>
      <c r="C36" s="231"/>
      <c r="D36" s="231"/>
      <c r="E36" s="231"/>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231"/>
      <c r="AL36" s="231"/>
      <c r="AM36" s="95"/>
    </row>
    <row r="37" spans="1:43" ht="15" customHeight="1" x14ac:dyDescent="0.4">
      <c r="A37" s="231"/>
      <c r="B37" s="231"/>
      <c r="C37" s="231"/>
      <c r="D37" s="231"/>
      <c r="E37" s="231"/>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231"/>
      <c r="AL37" s="231"/>
      <c r="AM37" s="95"/>
    </row>
    <row r="38" spans="1:43" ht="21" customHeight="1" x14ac:dyDescent="0.4">
      <c r="A38" s="80" t="s">
        <v>208</v>
      </c>
      <c r="B38" s="231"/>
      <c r="C38" s="231"/>
      <c r="D38" s="231"/>
      <c r="E38" s="231"/>
      <c r="F38" s="231"/>
      <c r="G38" s="60"/>
      <c r="H38" s="60"/>
      <c r="I38" s="60"/>
      <c r="J38" s="60"/>
      <c r="K38" s="60"/>
      <c r="L38" s="60"/>
      <c r="M38" s="60"/>
      <c r="N38" s="60"/>
      <c r="O38" s="60"/>
      <c r="AM38" s="231"/>
      <c r="AN38" s="95"/>
    </row>
    <row r="39" spans="1:43" ht="24.95" customHeight="1" x14ac:dyDescent="0.4">
      <c r="A39" s="390"/>
      <c r="B39" s="390"/>
      <c r="C39" s="390"/>
      <c r="D39" s="128">
        <v>4</v>
      </c>
      <c r="E39" s="128">
        <v>5</v>
      </c>
      <c r="F39" s="507">
        <v>6</v>
      </c>
      <c r="G39" s="507"/>
      <c r="H39" s="507"/>
      <c r="I39" s="507">
        <v>7</v>
      </c>
      <c r="J39" s="507"/>
      <c r="K39" s="507"/>
      <c r="L39" s="507">
        <v>8</v>
      </c>
      <c r="M39" s="507"/>
      <c r="N39" s="507"/>
      <c r="O39" s="507">
        <v>9</v>
      </c>
      <c r="P39" s="507"/>
      <c r="Q39" s="507"/>
      <c r="R39" s="507">
        <v>10</v>
      </c>
      <c r="S39" s="507"/>
      <c r="T39" s="507"/>
      <c r="U39" s="507">
        <v>11</v>
      </c>
      <c r="V39" s="507"/>
      <c r="W39" s="507"/>
      <c r="X39" s="507">
        <v>12</v>
      </c>
      <c r="Y39" s="507"/>
      <c r="Z39" s="507"/>
      <c r="AA39" s="507">
        <v>1</v>
      </c>
      <c r="AB39" s="507"/>
      <c r="AC39" s="507"/>
      <c r="AD39" s="507">
        <v>2</v>
      </c>
      <c r="AE39" s="507"/>
      <c r="AF39" s="507"/>
      <c r="AG39" s="507">
        <v>3</v>
      </c>
      <c r="AH39" s="507"/>
      <c r="AI39" s="507"/>
      <c r="AJ39" s="390" t="s">
        <v>154</v>
      </c>
      <c r="AK39" s="390"/>
      <c r="AL39" s="239" t="s">
        <v>212</v>
      </c>
      <c r="AM39"/>
      <c r="AN39"/>
      <c r="AO39"/>
    </row>
    <row r="40" spans="1:43" ht="18" customHeight="1" x14ac:dyDescent="0.4">
      <c r="A40" s="513" t="s">
        <v>216</v>
      </c>
      <c r="B40" s="513"/>
      <c r="C40" s="513"/>
      <c r="D40" s="244">
        <v>1400</v>
      </c>
      <c r="E40" s="244">
        <v>1310</v>
      </c>
      <c r="F40" s="484">
        <v>1400</v>
      </c>
      <c r="G40" s="484"/>
      <c r="H40" s="484"/>
      <c r="I40" s="484">
        <v>1470</v>
      </c>
      <c r="J40" s="484"/>
      <c r="K40" s="484"/>
      <c r="L40" s="484">
        <v>1470</v>
      </c>
      <c r="M40" s="484"/>
      <c r="N40" s="484"/>
      <c r="O40" s="484">
        <v>1330</v>
      </c>
      <c r="P40" s="484"/>
      <c r="Q40" s="484"/>
      <c r="R40" s="484">
        <v>1400</v>
      </c>
      <c r="S40" s="484"/>
      <c r="T40" s="484"/>
      <c r="U40" s="484">
        <v>1400</v>
      </c>
      <c r="V40" s="484"/>
      <c r="W40" s="484"/>
      <c r="X40" s="484">
        <v>1330</v>
      </c>
      <c r="Y40" s="484"/>
      <c r="Z40" s="484"/>
      <c r="AA40" s="484">
        <v>1330</v>
      </c>
      <c r="AB40" s="484"/>
      <c r="AC40" s="484"/>
      <c r="AD40" s="484">
        <v>1330</v>
      </c>
      <c r="AE40" s="484"/>
      <c r="AF40" s="484"/>
      <c r="AG40" s="484">
        <v>1400</v>
      </c>
      <c r="AH40" s="484"/>
      <c r="AI40" s="484"/>
      <c r="AJ40" s="404">
        <f>SUM(D40:AI40)</f>
        <v>16570</v>
      </c>
      <c r="AK40" s="404"/>
      <c r="AL40" s="511">
        <f>ROUNDUP(AJ40/AJ41,1)</f>
        <v>70</v>
      </c>
      <c r="AM40"/>
      <c r="AN40"/>
      <c r="AO40"/>
    </row>
    <row r="41" spans="1:43" ht="18" customHeight="1" x14ac:dyDescent="0.4">
      <c r="A41" s="513" t="s">
        <v>209</v>
      </c>
      <c r="B41" s="513"/>
      <c r="C41" s="513"/>
      <c r="D41" s="244">
        <v>20</v>
      </c>
      <c r="E41" s="244">
        <v>19</v>
      </c>
      <c r="F41" s="484">
        <v>20</v>
      </c>
      <c r="G41" s="484"/>
      <c r="H41" s="484"/>
      <c r="I41" s="484">
        <v>21</v>
      </c>
      <c r="J41" s="484"/>
      <c r="K41" s="484"/>
      <c r="L41" s="484">
        <v>21</v>
      </c>
      <c r="M41" s="484"/>
      <c r="N41" s="484"/>
      <c r="O41" s="484">
        <v>19</v>
      </c>
      <c r="P41" s="484"/>
      <c r="Q41" s="484"/>
      <c r="R41" s="484">
        <v>20</v>
      </c>
      <c r="S41" s="484"/>
      <c r="T41" s="484"/>
      <c r="U41" s="484">
        <v>20</v>
      </c>
      <c r="V41" s="484"/>
      <c r="W41" s="484"/>
      <c r="X41" s="484">
        <v>19</v>
      </c>
      <c r="Y41" s="484"/>
      <c r="Z41" s="484"/>
      <c r="AA41" s="484">
        <v>19</v>
      </c>
      <c r="AB41" s="484"/>
      <c r="AC41" s="484"/>
      <c r="AD41" s="484">
        <v>19</v>
      </c>
      <c r="AE41" s="484"/>
      <c r="AF41" s="484"/>
      <c r="AG41" s="484">
        <v>20</v>
      </c>
      <c r="AH41" s="484"/>
      <c r="AI41" s="484"/>
      <c r="AJ41" s="404">
        <f>+SUM(D41:AI41)</f>
        <v>237</v>
      </c>
      <c r="AK41" s="404"/>
      <c r="AL41" s="512"/>
      <c r="AM41"/>
      <c r="AN41"/>
      <c r="AO41"/>
    </row>
    <row r="42" spans="1:43" ht="5.0999999999999996" customHeight="1" x14ac:dyDescent="0.4">
      <c r="A42" s="93"/>
      <c r="B42" s="93"/>
      <c r="C42" s="93"/>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253"/>
      <c r="AK42" s="60"/>
      <c r="AL42" s="231"/>
      <c r="AM42" s="231"/>
      <c r="AN42" s="95"/>
    </row>
    <row r="43" spans="1:43" ht="18" customHeight="1" x14ac:dyDescent="0.4">
      <c r="A43" s="80" t="s">
        <v>210</v>
      </c>
      <c r="B43" s="60"/>
      <c r="D43" s="60"/>
      <c r="E43" s="60"/>
      <c r="F43" s="60"/>
      <c r="G43" s="60"/>
      <c r="H43" s="60"/>
      <c r="I43"/>
      <c r="J43"/>
      <c r="K43"/>
      <c r="L43"/>
      <c r="M43"/>
      <c r="N43"/>
      <c r="O43" s="60"/>
      <c r="P43" s="60"/>
      <c r="Q43" s="60"/>
      <c r="R43" s="60"/>
      <c r="S43" s="60"/>
      <c r="T43" s="60"/>
      <c r="U43" s="60"/>
      <c r="V43" s="60"/>
      <c r="W43" s="231"/>
      <c r="X43" s="60"/>
      <c r="Y43" s="60"/>
      <c r="Z43" s="60"/>
      <c r="AA43" s="60"/>
      <c r="AB43" s="60"/>
      <c r="AC43" s="60"/>
      <c r="AD43" s="60"/>
      <c r="AE43" s="60"/>
      <c r="AF43" s="60"/>
      <c r="AG43" s="60"/>
      <c r="AH43" s="60"/>
      <c r="AI43" s="60"/>
      <c r="AJ43" s="253"/>
      <c r="AK43" s="60"/>
      <c r="AL43" s="231"/>
      <c r="AM43" s="231"/>
      <c r="AN43" s="95"/>
    </row>
    <row r="44" spans="1:43" ht="24.95" customHeight="1" x14ac:dyDescent="0.4">
      <c r="A44" s="390" t="s">
        <v>202</v>
      </c>
      <c r="B44" s="390"/>
      <c r="C44" s="390" t="s">
        <v>115</v>
      </c>
      <c r="D44" s="390"/>
      <c r="E44" s="389" t="s">
        <v>227</v>
      </c>
      <c r="F44" s="389"/>
      <c r="G44" s="389"/>
      <c r="H44" s="389"/>
      <c r="I44" s="412" t="s">
        <v>228</v>
      </c>
      <c r="J44" s="413"/>
      <c r="K44" s="413"/>
      <c r="L44" s="413"/>
      <c r="M44" s="413"/>
      <c r="N44" s="415"/>
      <c r="O44"/>
      <c r="P44"/>
      <c r="Q44"/>
      <c r="R44"/>
      <c r="S44"/>
      <c r="T44"/>
      <c r="U44"/>
      <c r="W44" s="231"/>
      <c r="X44" s="60"/>
      <c r="Y44" s="60"/>
      <c r="Z44" s="60"/>
      <c r="AA44" s="60"/>
      <c r="AB44" s="60"/>
      <c r="AC44" s="60"/>
      <c r="AD44" s="60"/>
      <c r="AE44" s="60"/>
      <c r="AF44" s="60"/>
      <c r="AG44" s="60"/>
      <c r="AH44" s="60"/>
      <c r="AI44" s="60"/>
      <c r="AJ44" s="253"/>
      <c r="AK44" s="60"/>
      <c r="AL44" s="231"/>
      <c r="AM44" s="231"/>
      <c r="AN44" s="95"/>
    </row>
    <row r="45" spans="1:43" ht="18" customHeight="1" x14ac:dyDescent="0.4">
      <c r="A45" s="389" t="s">
        <v>213</v>
      </c>
      <c r="B45" s="389"/>
      <c r="C45" s="522">
        <f>ROUNDDOWN(IF(AL40&lt;=60,1,1+ROUNDUP((AL40-60)/40,0)),1)</f>
        <v>2</v>
      </c>
      <c r="D45" s="522"/>
      <c r="E45" s="522">
        <f>ROUNDDOWN(AL40/6,1)</f>
        <v>11.6</v>
      </c>
      <c r="F45" s="522"/>
      <c r="G45" s="522"/>
      <c r="H45" s="522"/>
      <c r="I45" s="522">
        <f>ROUNDDOWN(AL40/15,1)</f>
        <v>4.5999999999999996</v>
      </c>
      <c r="J45" s="522"/>
      <c r="K45" s="522"/>
      <c r="L45" s="522"/>
      <c r="M45" s="522"/>
      <c r="N45" s="522"/>
      <c r="O45"/>
      <c r="P45"/>
      <c r="Q45"/>
      <c r="R45"/>
      <c r="S45"/>
      <c r="T45"/>
      <c r="U45"/>
      <c r="W45" s="231"/>
      <c r="X45" s="60"/>
      <c r="Y45" s="60"/>
      <c r="Z45" s="60"/>
      <c r="AA45" s="60"/>
      <c r="AB45" s="60"/>
      <c r="AC45" s="60"/>
      <c r="AD45" s="60"/>
      <c r="AE45" s="60"/>
      <c r="AF45" s="60"/>
      <c r="AG45" s="60"/>
      <c r="AH45" s="60"/>
      <c r="AI45" s="60"/>
      <c r="AJ45" s="253"/>
      <c r="AK45" s="60"/>
      <c r="AL45" s="231"/>
      <c r="AM45" s="231"/>
      <c r="AN45" s="95"/>
    </row>
    <row r="46" spans="1:43" ht="5.0999999999999996" customHeight="1" x14ac:dyDescent="0.4">
      <c r="A46" s="93"/>
      <c r="B46" s="93"/>
      <c r="C46" s="93"/>
      <c r="D46" s="93"/>
      <c r="E46" s="93"/>
      <c r="F46" s="93"/>
      <c r="G46" s="93"/>
      <c r="H46" s="93"/>
      <c r="I46" s="93"/>
      <c r="J46" s="60"/>
      <c r="K46" s="60"/>
      <c r="L46" s="60"/>
      <c r="M46" s="253"/>
      <c r="N46" s="60"/>
      <c r="O46" s="60"/>
      <c r="P46" s="60"/>
      <c r="Q46"/>
      <c r="W46" s="231"/>
      <c r="X46" s="60"/>
      <c r="Y46" s="60"/>
      <c r="Z46" s="60"/>
      <c r="AA46" s="60"/>
      <c r="AB46" s="60"/>
      <c r="AC46" s="60"/>
      <c r="AD46" s="60"/>
      <c r="AE46" s="60"/>
      <c r="AF46" s="60"/>
      <c r="AG46" s="60"/>
      <c r="AH46" s="60"/>
      <c r="AI46" s="60"/>
      <c r="AJ46" s="253"/>
      <c r="AK46" s="60"/>
      <c r="AL46" s="231"/>
      <c r="AM46" s="231"/>
      <c r="AN46" s="95"/>
    </row>
    <row r="47" spans="1:43" ht="21" customHeight="1" x14ac:dyDescent="0.4">
      <c r="A47" s="80" t="s">
        <v>363</v>
      </c>
      <c r="B47" s="59"/>
      <c r="C47" s="65"/>
      <c r="D47" s="65"/>
      <c r="E47" s="65"/>
      <c r="F47" s="6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65"/>
      <c r="AM47" s="65"/>
      <c r="AN47" s="95"/>
    </row>
    <row r="48" spans="1:43" ht="24.95" customHeight="1" x14ac:dyDescent="0.4">
      <c r="A48" s="95"/>
      <c r="B48" s="231"/>
      <c r="C48" s="412" t="str">
        <f>IF(VLOOKUP($AK$1,[1]選択肢!$A$1:$J$32,C53,FALSE)=0,"-",VLOOKUP($AK$1,[1]選択肢!$A$1:$J$32,C53,FALSE))</f>
        <v>管理者</v>
      </c>
      <c r="D48" s="413"/>
      <c r="E48" s="414" t="str">
        <f>IF(VLOOKUP($AK$1,[1]選択肢!$A$1:$J$32,E53,FALSE)=0,"-",VLOOKUP($AK$1,[1]選択肢!$A$1:$J$32,E53,FALSE))</f>
        <v>サービス管理責任者</v>
      </c>
      <c r="F48" s="414"/>
      <c r="G48" s="414"/>
      <c r="H48" s="414"/>
      <c r="I48" s="412" t="str">
        <f>IF(VLOOKUP($AK$1,[1]選択肢!$A$1:$J$32,I53,FALSE)=0,"-",VLOOKUP($AK$1,[1]選択肢!$A$1:$J$32,I53,FALSE))</f>
        <v>就労支援員</v>
      </c>
      <c r="J48" s="413"/>
      <c r="K48" s="413"/>
      <c r="L48" s="413"/>
      <c r="M48" s="413"/>
      <c r="N48" s="415"/>
      <c r="O48" s="412" t="str">
        <f>IF(VLOOKUP($AK$1,[1]選択肢!$A$1:$J$32,O53,FALSE)=0,"-",VLOOKUP($AK$1,[1]選択肢!$A$1:$J$32,O53,FALSE))</f>
        <v>職業指導員</v>
      </c>
      <c r="P48" s="413"/>
      <c r="Q48" s="413"/>
      <c r="R48" s="413"/>
      <c r="S48" s="413"/>
      <c r="T48" s="415"/>
      <c r="U48" s="412" t="str">
        <f>IF(VLOOKUP($AK$1,[1]選択肢!$A$1:$J$32,U53,FALSE)=0,"-",VLOOKUP($AK$1,[1]選択肢!$A$1:$J$32,U53,FALSE))</f>
        <v>生活支援員</v>
      </c>
      <c r="V48" s="413"/>
      <c r="W48" s="413"/>
      <c r="X48" s="413"/>
      <c r="Y48" s="413"/>
      <c r="Z48" s="415"/>
      <c r="AA48" s="412" t="str">
        <f>IF(VLOOKUP($AK$1,[1]選択肢!$A$1:$J$32,AA53,FALSE)=0,"-",VLOOKUP($AK$1,[1]選択肢!$A$1:$J$32,AA53,FALSE))</f>
        <v>-</v>
      </c>
      <c r="AB48" s="413"/>
      <c r="AC48" s="413"/>
      <c r="AD48" s="413"/>
      <c r="AE48" s="413"/>
      <c r="AF48" s="415"/>
      <c r="AG48" s="414" t="str">
        <f>IF(VLOOKUP($AK$1,[1]選択肢!$A$1:$J$32,AG53,FALSE)=0,"-",VLOOKUP($AK$1,[1]選択肢!$A$1:$J$32,AG53,FALSE))</f>
        <v>-</v>
      </c>
      <c r="AH48" s="414"/>
      <c r="AI48" s="414"/>
      <c r="AJ48" s="414"/>
      <c r="AK48" s="414"/>
      <c r="AL48" s="414" t="str">
        <f>IF(VLOOKUP($AK$1,[1]選択肢!$A$1:$J$32,AL53,FALSE)=0,"-",VLOOKUP($AK$1,[1]選択肢!$A$1:$J$32,AL53,FALSE))</f>
        <v>-</v>
      </c>
      <c r="AM48" s="414"/>
      <c r="AN48" s="95"/>
    </row>
    <row r="49" spans="1:45" ht="18" customHeight="1" x14ac:dyDescent="0.4">
      <c r="A49" s="95"/>
      <c r="B49" s="231"/>
      <c r="C49" s="241" t="s">
        <v>56</v>
      </c>
      <c r="D49" s="241" t="s">
        <v>57</v>
      </c>
      <c r="E49" s="242" t="s">
        <v>56</v>
      </c>
      <c r="F49" s="411" t="s">
        <v>57</v>
      </c>
      <c r="G49" s="411"/>
      <c r="H49" s="411"/>
      <c r="I49" s="408" t="s">
        <v>56</v>
      </c>
      <c r="J49" s="409"/>
      <c r="K49" s="410"/>
      <c r="L49" s="408" t="s">
        <v>57</v>
      </c>
      <c r="M49" s="409"/>
      <c r="N49" s="410"/>
      <c r="O49" s="408" t="s">
        <v>56</v>
      </c>
      <c r="P49" s="409"/>
      <c r="Q49" s="410"/>
      <c r="R49" s="408" t="s">
        <v>57</v>
      </c>
      <c r="S49" s="409"/>
      <c r="T49" s="410"/>
      <c r="U49" s="408" t="s">
        <v>56</v>
      </c>
      <c r="V49" s="409"/>
      <c r="W49" s="410"/>
      <c r="X49" s="408" t="s">
        <v>57</v>
      </c>
      <c r="Y49" s="409"/>
      <c r="Z49" s="410"/>
      <c r="AA49" s="408" t="s">
        <v>56</v>
      </c>
      <c r="AB49" s="409"/>
      <c r="AC49" s="410"/>
      <c r="AD49" s="408" t="s">
        <v>57</v>
      </c>
      <c r="AE49" s="409"/>
      <c r="AF49" s="410"/>
      <c r="AG49" s="408" t="s">
        <v>56</v>
      </c>
      <c r="AH49" s="409"/>
      <c r="AI49" s="410"/>
      <c r="AJ49" s="408" t="s">
        <v>57</v>
      </c>
      <c r="AK49" s="410"/>
      <c r="AL49" s="242" t="s">
        <v>19</v>
      </c>
      <c r="AM49" s="242" t="s">
        <v>18</v>
      </c>
      <c r="AN49" s="95"/>
      <c r="AP49" s="60"/>
      <c r="AQ49" s="60"/>
      <c r="AR49" s="60"/>
      <c r="AS49" s="60"/>
    </row>
    <row r="50" spans="1:45" ht="18" customHeight="1" x14ac:dyDescent="0.4">
      <c r="A50" s="95"/>
      <c r="B50" s="238" t="s">
        <v>108</v>
      </c>
      <c r="C50" s="242">
        <f>COUNTIFS($B$13:$B$32,C$48,$C$13:$C$32,"A",$E$13:$E$32,"*")</f>
        <v>1</v>
      </c>
      <c r="D50" s="242">
        <f>COUNTIFS($B$13:$B$32,C$48,$C$13:$C$32,"B",$E$13:$E$32,"*")</f>
        <v>0</v>
      </c>
      <c r="E50" s="242">
        <f>COUNTIFS($B$13:$B$32,E$48,$C$13:$C$32,"A",$E$13:$E$32,"*")</f>
        <v>0</v>
      </c>
      <c r="F50" s="408">
        <f>COUNTIFS($B$13:$B$32,E$48,$C$13:$C$32,"B",$E$13:$E$32,"*")</f>
        <v>1</v>
      </c>
      <c r="G50" s="409"/>
      <c r="H50" s="410"/>
      <c r="I50" s="408">
        <f>COUNTIFS($B$13:$B$32,I$48,$C$13:$C$32,"A",$E$13:$E$32,"*")</f>
        <v>0</v>
      </c>
      <c r="J50" s="409"/>
      <c r="K50" s="410"/>
      <c r="L50" s="408">
        <f>COUNTIFS($B$13:$B$32,I$48,$C$13:$C$32,"B",$E$13:$E$32,"*")</f>
        <v>0</v>
      </c>
      <c r="M50" s="409"/>
      <c r="N50" s="410"/>
      <c r="O50" s="408">
        <f>COUNTIFS($B$13:$B$32,O$48,$C$13:$C$32,"A",$E$13:$E$32,"*")</f>
        <v>0</v>
      </c>
      <c r="P50" s="409"/>
      <c r="Q50" s="410"/>
      <c r="R50" s="408">
        <f>COUNTIFS($B$13:$B$32,O$48,$C$13:$C$32,"B",$E$13:$E$32,"*")</f>
        <v>0</v>
      </c>
      <c r="S50" s="409"/>
      <c r="T50" s="410"/>
      <c r="U50" s="408">
        <f>COUNTIFS($B$13:$B$32,U$48,$C$13:$C$32,"A",$E$13:$E$32,"*")</f>
        <v>0</v>
      </c>
      <c r="V50" s="409"/>
      <c r="W50" s="410"/>
      <c r="X50" s="408">
        <f>COUNTIFS($B$13:$B$32,U$48,$C$13:$C$32,"B",$E$13:$E$32,"*")</f>
        <v>0</v>
      </c>
      <c r="Y50" s="409"/>
      <c r="Z50" s="410"/>
      <c r="AA50" s="408">
        <f>COUNTIFS($B$13:$B$32,AA$48,$C$13:$C$32,"A",$E$13:$E$32,"*")</f>
        <v>0</v>
      </c>
      <c r="AB50" s="409"/>
      <c r="AC50" s="410"/>
      <c r="AD50" s="408">
        <f>COUNTIFS($B$13:$B$32,AA$48,$C$13:$C$32,"B",$E$13:$E$32,"*")</f>
        <v>0</v>
      </c>
      <c r="AE50" s="409"/>
      <c r="AF50" s="410"/>
      <c r="AG50" s="408">
        <f>COUNTIFS($B$13:$B$32,AG$48,$C$13:$C$32,"A",$E$13:$E$32,"*")</f>
        <v>0</v>
      </c>
      <c r="AH50" s="409"/>
      <c r="AI50" s="410"/>
      <c r="AJ50" s="408">
        <f>COUNTIFS($B$13:$B$32,AG$48,$C$13:$C$32,"B",$E$13:$E$32,"*")</f>
        <v>0</v>
      </c>
      <c r="AK50" s="410"/>
      <c r="AL50" s="242">
        <f>COUNTIFS($B$13:$B$32,AL$48,$C$13:$C$32,"A",$E$13:$E$32,"*")</f>
        <v>0</v>
      </c>
      <c r="AM50" s="242">
        <f>COUNTIFS($B$13:$B$32,AL$48,$C$13:$C$32,"B",$E$13:$E$32,"*")</f>
        <v>0</v>
      </c>
      <c r="AN50" s="95"/>
      <c r="AP50" s="60"/>
      <c r="AQ50" s="60"/>
      <c r="AR50" s="60"/>
      <c r="AS50" s="60"/>
    </row>
    <row r="51" spans="1:45" ht="18" customHeight="1" x14ac:dyDescent="0.4">
      <c r="A51" s="95"/>
      <c r="B51" s="239" t="s">
        <v>109</v>
      </c>
      <c r="C51" s="242">
        <f>COUNTIFS($B$13:$B$32,C$48,$C$13:$C$32,"C",$E$13:$E$32,"*")</f>
        <v>0</v>
      </c>
      <c r="D51" s="242">
        <f>COUNTIFS($B$13:$B$32,C$48,$C$13:$C$32,"D",$E$13:$E$32,"*")</f>
        <v>0</v>
      </c>
      <c r="E51" s="242">
        <f>COUNTIFS($B$13:$B$32,E$48,$C$13:$C$32,"C",$E$13:$E$32,"*")</f>
        <v>0</v>
      </c>
      <c r="F51" s="408">
        <f>COUNTIFS($B$13:$B$32,E$48,$C$13:$C$32,"D",$E$13:$E$32,"*")</f>
        <v>0</v>
      </c>
      <c r="G51" s="409"/>
      <c r="H51" s="410"/>
      <c r="I51" s="408">
        <f>COUNTIFS($B$13:$B$32,I$48,$C$13:$C$32,"C",$E$13:$E$32,"*")</f>
        <v>1</v>
      </c>
      <c r="J51" s="409"/>
      <c r="K51" s="410"/>
      <c r="L51" s="408">
        <f>COUNTIFS($B$13:$B$32,I$48,$C$13:$C$32,"D",$E$13:$E$32,"*")</f>
        <v>0</v>
      </c>
      <c r="M51" s="409"/>
      <c r="N51" s="410"/>
      <c r="O51" s="408">
        <f>COUNTIFS($B$13:$B$32,O$48,$C$13:$C$32,"C",$E$13:$E$32,"*")</f>
        <v>0</v>
      </c>
      <c r="P51" s="409"/>
      <c r="Q51" s="410"/>
      <c r="R51" s="408">
        <f>COUNTIFS($B$13:$B$32,O$48,$C$13:$C$32,"D",$E$13:$E$32,"*")</f>
        <v>1</v>
      </c>
      <c r="S51" s="409"/>
      <c r="T51" s="410"/>
      <c r="U51" s="408">
        <f>COUNTIFS($B$13:$B$32,U$48,$C$13:$C$32,"C",$E$13:$E$32,"*")</f>
        <v>0</v>
      </c>
      <c r="V51" s="409"/>
      <c r="W51" s="410"/>
      <c r="X51" s="408">
        <f>COUNTIFS($B$13:$B$32,U$48,$C$13:$C$32,"D",$E$13:$E$32,"*")</f>
        <v>0</v>
      </c>
      <c r="Y51" s="409"/>
      <c r="Z51" s="410"/>
      <c r="AA51" s="408">
        <f>COUNTIFS($B$13:$B$32,AA$48,$C$13:$C$32,"C",$E$13:$E$32,"*")</f>
        <v>0</v>
      </c>
      <c r="AB51" s="409"/>
      <c r="AC51" s="410"/>
      <c r="AD51" s="408">
        <f>COUNTIFS($B$13:$B$32,AA$48,$C$13:$C$32,"D",$E$13:$E$32,"*")</f>
        <v>0</v>
      </c>
      <c r="AE51" s="409"/>
      <c r="AF51" s="410"/>
      <c r="AG51" s="408">
        <f>COUNTIFS($B$13:$B$32,AG$48,$C$13:$C$32,"C",$E$13:$E$32,"*")</f>
        <v>0</v>
      </c>
      <c r="AH51" s="409"/>
      <c r="AI51" s="410"/>
      <c r="AJ51" s="408">
        <f>COUNTIFS($B$13:$B$32,AG$48,$C$13:$C$32,"D",$E$13:$E$32,"*")</f>
        <v>0</v>
      </c>
      <c r="AK51" s="410"/>
      <c r="AL51" s="242">
        <f>COUNTIFS($B$13:$B$32,AL$48,$C$13:$C$32,"C",$E$13:$E$32,"*")</f>
        <v>0</v>
      </c>
      <c r="AM51" s="242">
        <f>COUNTIFS($B$13:$B$32,AL$48,$C$13:$C$32,"D",$E$13:$E$32,"*")</f>
        <v>0</v>
      </c>
      <c r="AN51" s="95"/>
      <c r="AP51" s="60"/>
      <c r="AQ51" s="60"/>
      <c r="AR51" s="60"/>
      <c r="AS51" s="60"/>
    </row>
    <row r="52" spans="1:45" ht="24.95" customHeight="1" x14ac:dyDescent="0.4">
      <c r="A52" s="95"/>
      <c r="B52" s="239" t="s">
        <v>201</v>
      </c>
      <c r="C52" s="412">
        <f>IF($AK$4="４週",SUMIFS($AK$13:$AK$32,$B$13:$B$32,C48)/4/$AH$7,IF($AK$4="歴月",SUMIFS($AK$13:$AK$32,$B$13:$B$32,C48)/$AL$7,"記載する期間を選択してください"))</f>
        <v>0</v>
      </c>
      <c r="D52" s="415"/>
      <c r="E52" s="412">
        <f>IF($AK$4="４週",SUMIFS($AK$13:$AK$32,$B$13:$B$32,E48)/4/$AH$7,IF($AK$4="歴月",SUMIFS($AK$13:$AK$32,$B$13:$B$32,E48)/$AL$7,"記載する期間を選択してください"))</f>
        <v>0</v>
      </c>
      <c r="F52" s="413"/>
      <c r="G52" s="413"/>
      <c r="H52" s="415"/>
      <c r="I52" s="412">
        <f>IF($AK$4="４週",SUMIFS($AK$13:$AK$32,$B$13:$B$32,I48)/4/$AH$7,IF($AK$4="歴月",SUMIFS($AK$13:$AK$32,$B$13:$B$32,I48)/$AL$7,"記載する期間を選択してください"))</f>
        <v>0</v>
      </c>
      <c r="J52" s="413"/>
      <c r="K52" s="413"/>
      <c r="L52" s="413"/>
      <c r="M52" s="413"/>
      <c r="N52" s="415"/>
      <c r="O52" s="412">
        <f>IF($AK$4="４週",SUMIFS($AK$13:$AK$32,$B$13:$B$32,O48)/4/$AH$7,IF($AK$4="歴月",SUMIFS($AK$13:$AK$32,$B$13:$B$32,O48)/$AL$7,"記載する期間を選択してください"))</f>
        <v>0</v>
      </c>
      <c r="P52" s="413"/>
      <c r="Q52" s="413"/>
      <c r="R52" s="413"/>
      <c r="S52" s="413"/>
      <c r="T52" s="415"/>
      <c r="U52" s="412">
        <f>IF($AK$4="４週",SUMIFS($AK$13:$AK$32,$B$13:$B$32,U48)/4/$AH$7,IF($AK$4="歴月",SUMIFS($AK$13:$AK$32,$B$13:$B$32,U48)/$AL$7,"記載する期間を選択してください"))</f>
        <v>0</v>
      </c>
      <c r="V52" s="413"/>
      <c r="W52" s="413"/>
      <c r="X52" s="413"/>
      <c r="Y52" s="413"/>
      <c r="Z52" s="415"/>
      <c r="AA52" s="412">
        <f>IF($AK$4="４週",SUMIFS($AK$13:$AK$32,$B$13:$B$32,AA48)/4/$AH$7,IF($AK$4="歴月",SUMIFS($AK$13:$AK$32,$B$13:$B$32,AA48)/$AL$7,"記載する期間を選択してください"))</f>
        <v>0</v>
      </c>
      <c r="AB52" s="413"/>
      <c r="AC52" s="413"/>
      <c r="AD52" s="413"/>
      <c r="AE52" s="413"/>
      <c r="AF52" s="415"/>
      <c r="AG52" s="412">
        <f>IF($AK$4="４週",SUMIFS($AK$13:$AK$32,$B$13:$B$32,AG48)/4/$AH$7,IF($AK$4="歴月",SUMIFS($AK$13:$AK$32,$B$13:$B$32,AG48)/$AL$7,"記載する期間を選択してください"))</f>
        <v>0</v>
      </c>
      <c r="AH52" s="413"/>
      <c r="AI52" s="413"/>
      <c r="AJ52" s="413"/>
      <c r="AK52" s="415"/>
      <c r="AL52" s="412">
        <f>IF($AK$4="４週",SUMIFS($AK$13:$AK$32,$B$13:$B$32,AL48)/4/$AH$7,IF($AK$4="歴月",SUMIFS($AK$13:$AK$32,$B$13:$B$32,AL48)/$AL$7,"記載する期間を選択してください"))</f>
        <v>0</v>
      </c>
      <c r="AM52" s="415"/>
      <c r="AN52" s="95"/>
      <c r="AP52" s="60"/>
      <c r="AQ52" s="60"/>
      <c r="AR52" s="60"/>
      <c r="AS52" s="60"/>
    </row>
    <row r="53" spans="1:45" ht="5.0999999999999996" customHeight="1" x14ac:dyDescent="0.4">
      <c r="A53" s="95"/>
      <c r="B53" s="59"/>
      <c r="C53" s="254">
        <v>2</v>
      </c>
      <c r="D53" s="254"/>
      <c r="E53" s="254">
        <v>3</v>
      </c>
      <c r="F53" s="254"/>
      <c r="G53" s="254"/>
      <c r="H53" s="254"/>
      <c r="I53" s="254">
        <v>4</v>
      </c>
      <c r="J53" s="254"/>
      <c r="K53" s="254"/>
      <c r="L53" s="254"/>
      <c r="M53" s="254"/>
      <c r="N53" s="254"/>
      <c r="O53" s="254">
        <v>5</v>
      </c>
      <c r="P53" s="254"/>
      <c r="Q53" s="254"/>
      <c r="R53" s="254"/>
      <c r="S53" s="254"/>
      <c r="T53" s="254"/>
      <c r="U53" s="254">
        <v>6</v>
      </c>
      <c r="V53" s="254"/>
      <c r="W53" s="254"/>
      <c r="X53" s="254"/>
      <c r="Y53" s="254"/>
      <c r="Z53" s="254"/>
      <c r="AA53" s="254">
        <v>7</v>
      </c>
      <c r="AB53" s="254"/>
      <c r="AC53" s="254"/>
      <c r="AD53" s="254"/>
      <c r="AE53" s="254"/>
      <c r="AF53" s="254"/>
      <c r="AG53" s="254">
        <v>8</v>
      </c>
      <c r="AH53" s="254"/>
      <c r="AI53" s="254"/>
      <c r="AJ53" s="254"/>
      <c r="AK53" s="254"/>
      <c r="AL53" s="254">
        <v>9</v>
      </c>
      <c r="AM53" s="255"/>
      <c r="AN53" s="95"/>
      <c r="AP53" s="60"/>
      <c r="AQ53" s="60"/>
      <c r="AR53" s="60"/>
      <c r="AS53" s="60"/>
    </row>
    <row r="54" spans="1:45" ht="15" customHeight="1" x14ac:dyDescent="0.4">
      <c r="A54" s="60" t="s">
        <v>166</v>
      </c>
      <c r="B54" s="256"/>
      <c r="C54" s="257"/>
      <c r="D54" s="257"/>
      <c r="E54" s="257"/>
      <c r="F54" s="258"/>
      <c r="G54" s="257"/>
      <c r="H54" s="254"/>
      <c r="I54" s="254"/>
      <c r="J54" s="254"/>
      <c r="K54" s="254"/>
      <c r="L54" s="254"/>
      <c r="M54" s="254"/>
      <c r="N54" s="254"/>
      <c r="O54" s="254"/>
      <c r="P54" s="254"/>
      <c r="Q54" s="254"/>
      <c r="R54" s="254">
        <v>6</v>
      </c>
      <c r="S54" s="254"/>
      <c r="T54" s="254"/>
      <c r="U54" s="254"/>
      <c r="V54" s="254"/>
      <c r="W54" s="254"/>
      <c r="X54" s="254">
        <v>7</v>
      </c>
      <c r="Y54" s="254"/>
      <c r="Z54" s="254"/>
      <c r="AA54" s="254"/>
      <c r="AB54" s="254"/>
      <c r="AC54" s="254"/>
      <c r="AD54" s="254">
        <v>8</v>
      </c>
      <c r="AE54" s="254"/>
      <c r="AF54" s="254"/>
      <c r="AG54" s="259"/>
      <c r="AH54" s="259"/>
      <c r="AI54" s="259"/>
      <c r="AJ54" s="259">
        <v>9</v>
      </c>
      <c r="AK54" s="260"/>
      <c r="AL54" s="260"/>
      <c r="AM54" s="95"/>
    </row>
    <row r="55" spans="1:45" s="60" customFormat="1" ht="15" customHeight="1" x14ac:dyDescent="0.4">
      <c r="A55" s="60"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P55" s="59"/>
      <c r="AQ55" s="59"/>
      <c r="AR55" s="59"/>
      <c r="AS55" s="59"/>
    </row>
    <row r="56" spans="1:45" s="60" customFormat="1" ht="15" customHeight="1" x14ac:dyDescent="0.4">
      <c r="A56" s="60"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P56" s="59"/>
      <c r="AQ56" s="59"/>
      <c r="AR56" s="59"/>
      <c r="AS56" s="59"/>
    </row>
    <row r="57" spans="1:45" s="60" customFormat="1" ht="15" customHeight="1" x14ac:dyDescent="0.4">
      <c r="A57" s="261" t="s">
        <v>364</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P57" s="59"/>
      <c r="AQ57" s="59"/>
      <c r="AR57" s="59"/>
      <c r="AS57" s="59"/>
    </row>
    <row r="58" spans="1:45" s="60" customFormat="1" ht="15" customHeight="1" x14ac:dyDescent="0.4">
      <c r="A58" s="60" t="s">
        <v>365</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P58" s="59"/>
      <c r="AQ58" s="59"/>
      <c r="AR58" s="59"/>
      <c r="AS58" s="59"/>
    </row>
    <row r="59" spans="1:45" s="60" customFormat="1" ht="15" customHeight="1" x14ac:dyDescent="0.4">
      <c r="A59" s="60" t="s">
        <v>366</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P59" s="59"/>
      <c r="AQ59" s="59"/>
      <c r="AR59" s="59"/>
      <c r="AS59" s="59"/>
    </row>
    <row r="60" spans="1:45" ht="15" customHeight="1" x14ac:dyDescent="0.4">
      <c r="A60" s="60" t="s">
        <v>170</v>
      </c>
      <c r="B60" s="103"/>
      <c r="C60" s="60"/>
      <c r="D60" s="60"/>
      <c r="E60" s="60"/>
      <c r="F60" s="60"/>
      <c r="G60" s="60"/>
    </row>
    <row r="61" spans="1:45" ht="15" customHeight="1" x14ac:dyDescent="0.4">
      <c r="A61" s="60" t="s">
        <v>367</v>
      </c>
      <c r="B61" s="103"/>
      <c r="C61" s="60"/>
      <c r="D61" s="60"/>
      <c r="E61" s="60"/>
      <c r="F61" s="60"/>
      <c r="G61" s="60"/>
    </row>
    <row r="62" spans="1:45" ht="15" customHeight="1" x14ac:dyDescent="0.4">
      <c r="A62" s="60"/>
      <c r="B62" s="238" t="s">
        <v>172</v>
      </c>
      <c r="C62" s="390" t="s">
        <v>173</v>
      </c>
      <c r="D62" s="390"/>
      <c r="E62" s="390"/>
      <c r="F62" s="60"/>
      <c r="G62" s="60"/>
    </row>
    <row r="63" spans="1:45" ht="15" customHeight="1" x14ac:dyDescent="0.4">
      <c r="A63" s="60"/>
      <c r="B63" s="107" t="s">
        <v>190</v>
      </c>
      <c r="C63" s="404" t="s">
        <v>174</v>
      </c>
      <c r="D63" s="404"/>
      <c r="E63" s="404"/>
      <c r="F63" s="60"/>
      <c r="G63" s="60"/>
    </row>
    <row r="64" spans="1:45" ht="15" customHeight="1" x14ac:dyDescent="0.4">
      <c r="A64" s="60"/>
      <c r="B64" s="107" t="s">
        <v>191</v>
      </c>
      <c r="C64" s="404" t="s">
        <v>175</v>
      </c>
      <c r="D64" s="404"/>
      <c r="E64" s="404"/>
      <c r="F64" s="60"/>
      <c r="G64" s="60"/>
    </row>
    <row r="65" spans="1:7" ht="15" customHeight="1" x14ac:dyDescent="0.4">
      <c r="A65" s="60"/>
      <c r="B65" s="107" t="s">
        <v>192</v>
      </c>
      <c r="C65" s="404" t="s">
        <v>176</v>
      </c>
      <c r="D65" s="404"/>
      <c r="E65" s="404"/>
      <c r="F65" s="60"/>
      <c r="G65" s="60"/>
    </row>
    <row r="66" spans="1:7" ht="15" customHeight="1" x14ac:dyDescent="0.4">
      <c r="A66" s="60"/>
      <c r="B66" s="107" t="s">
        <v>193</v>
      </c>
      <c r="C66" s="404" t="s">
        <v>177</v>
      </c>
      <c r="D66" s="404"/>
      <c r="E66" s="404"/>
      <c r="F66" s="60"/>
      <c r="G66" s="60"/>
    </row>
    <row r="67" spans="1:7" ht="15" customHeight="1" x14ac:dyDescent="0.4">
      <c r="A67" s="60"/>
      <c r="B67" s="60" t="s">
        <v>178</v>
      </c>
      <c r="C67" s="60"/>
      <c r="D67" s="60"/>
      <c r="E67" s="60"/>
      <c r="F67" s="60"/>
      <c r="G67" s="60"/>
    </row>
    <row r="68" spans="1:7" ht="15" customHeight="1" x14ac:dyDescent="0.4">
      <c r="A68" s="60"/>
      <c r="B68" s="60" t="s">
        <v>195</v>
      </c>
      <c r="C68" s="60"/>
      <c r="D68" s="60"/>
      <c r="E68" s="60"/>
      <c r="F68" s="60"/>
      <c r="G68" s="60"/>
    </row>
    <row r="69" spans="1:7" ht="15" customHeight="1" x14ac:dyDescent="0.4">
      <c r="A69" s="60"/>
      <c r="B69" s="60" t="s">
        <v>179</v>
      </c>
      <c r="C69" s="60"/>
      <c r="D69" s="60"/>
      <c r="E69" s="60"/>
      <c r="F69" s="60"/>
      <c r="G69" s="60"/>
    </row>
    <row r="70" spans="1:7" ht="15" customHeight="1" x14ac:dyDescent="0.4">
      <c r="A70" s="60" t="s">
        <v>368</v>
      </c>
      <c r="B70" s="103"/>
      <c r="C70" s="60"/>
      <c r="D70" s="60"/>
      <c r="E70" s="60"/>
      <c r="F70" s="60"/>
      <c r="G70" s="60"/>
    </row>
    <row r="71" spans="1:7" ht="15" customHeight="1" x14ac:dyDescent="0.4">
      <c r="A71" s="60" t="s">
        <v>181</v>
      </c>
      <c r="B71" s="103"/>
      <c r="C71" s="60"/>
      <c r="D71" s="60"/>
      <c r="E71" s="60"/>
      <c r="F71" s="60"/>
      <c r="G71" s="60"/>
    </row>
    <row r="72" spans="1:7" ht="15" customHeight="1" x14ac:dyDescent="0.4">
      <c r="A72" s="60" t="s">
        <v>196</v>
      </c>
      <c r="B72" s="103"/>
      <c r="C72" s="60"/>
      <c r="D72" s="60"/>
      <c r="E72" s="60"/>
      <c r="F72" s="60"/>
      <c r="G72" s="60"/>
    </row>
    <row r="73" spans="1:7" ht="15" customHeight="1" x14ac:dyDescent="0.4">
      <c r="A73" s="60" t="s">
        <v>369</v>
      </c>
      <c r="B73" s="103"/>
      <c r="C73" s="60"/>
      <c r="D73" s="60"/>
      <c r="E73" s="60"/>
      <c r="F73" s="60"/>
      <c r="G73" s="60"/>
    </row>
    <row r="74" spans="1:7" ht="15" customHeight="1" x14ac:dyDescent="0.4">
      <c r="A74" s="60" t="s">
        <v>370</v>
      </c>
      <c r="B74" s="103"/>
      <c r="C74" s="60"/>
      <c r="D74" s="60"/>
      <c r="E74" s="60"/>
      <c r="F74" s="60"/>
      <c r="G74" s="60"/>
    </row>
    <row r="75" spans="1:7" ht="15" customHeight="1" x14ac:dyDescent="0.4">
      <c r="A75" s="60" t="s">
        <v>371</v>
      </c>
      <c r="B75" s="103"/>
      <c r="C75" s="60"/>
      <c r="D75" s="60"/>
      <c r="E75" s="60"/>
      <c r="F75" s="60"/>
      <c r="G75" s="60"/>
    </row>
    <row r="76" spans="1:7" ht="15" customHeight="1" x14ac:dyDescent="0.4">
      <c r="A76" s="60"/>
      <c r="B76" s="60" t="s">
        <v>372</v>
      </c>
      <c r="C76" s="60"/>
      <c r="D76" s="60"/>
      <c r="E76" s="60"/>
      <c r="F76" s="60"/>
      <c r="G76" s="60"/>
    </row>
    <row r="77" spans="1:7" ht="15" customHeight="1" x14ac:dyDescent="0.4">
      <c r="A77" s="60"/>
      <c r="B77" s="60" t="s">
        <v>373</v>
      </c>
      <c r="C77" s="60"/>
      <c r="D77" s="60"/>
      <c r="E77" s="60"/>
      <c r="F77" s="60"/>
      <c r="G77" s="60"/>
    </row>
    <row r="78" spans="1:7" ht="15" customHeight="1" x14ac:dyDescent="0.4">
      <c r="A78" s="60" t="s">
        <v>374</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375</v>
      </c>
      <c r="B80" s="103"/>
      <c r="C80" s="60"/>
      <c r="D80" s="60"/>
      <c r="E80" s="60"/>
      <c r="F80" s="60"/>
      <c r="G80" s="60"/>
    </row>
    <row r="81" spans="1:7" ht="15" customHeight="1" x14ac:dyDescent="0.4">
      <c r="A81" s="60" t="s">
        <v>376</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377</v>
      </c>
      <c r="B84" s="103"/>
      <c r="C84" s="60"/>
      <c r="D84" s="60"/>
      <c r="E84" s="60"/>
      <c r="F84" s="60"/>
      <c r="G84" s="60"/>
    </row>
    <row r="85" spans="1:7" ht="15" customHeight="1" x14ac:dyDescent="0.4">
      <c r="A85" s="60" t="s">
        <v>378</v>
      </c>
      <c r="B85" s="103"/>
      <c r="C85" s="60"/>
      <c r="D85" s="60"/>
      <c r="E85" s="60"/>
      <c r="F85" s="60"/>
      <c r="G85" s="60"/>
    </row>
  </sheetData>
  <mergeCells count="148">
    <mergeCell ref="C66:E66"/>
    <mergeCell ref="AK3:AN3"/>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F51:H51"/>
    <mergeCell ref="I51:K51"/>
    <mergeCell ref="L51:N51"/>
    <mergeCell ref="O51:Q51"/>
    <mergeCell ref="R51:T51"/>
    <mergeCell ref="F50:H50"/>
    <mergeCell ref="I50:K50"/>
    <mergeCell ref="L50:N50"/>
    <mergeCell ref="O50:Q50"/>
    <mergeCell ref="R50:T50"/>
    <mergeCell ref="U50:W5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1:AN1"/>
    <mergeCell ref="M2:P2"/>
    <mergeCell ref="Q2:R2"/>
    <mergeCell ref="S2:T2"/>
    <mergeCell ref="U2:V2"/>
    <mergeCell ref="AK2:AN2"/>
    <mergeCell ref="AK4:AN4"/>
    <mergeCell ref="AK5:AN5"/>
    <mergeCell ref="AK6:AN6"/>
  </mergeCells>
  <phoneticPr fontId="30"/>
  <dataValidations count="8">
    <dataValidation type="whole" operator="greaterThanOrEqual" allowBlank="1" showInputMessage="1" showErrorMessage="1" sqref="I40:I41 D40:F41 AG40:AG41 AD40:AD41 AA40:AA41 X40:X41 U40:U41 R40:R41 O40:O41 L40:L41" xr:uid="{0653DD43-574C-403D-BCF8-82E85E32A644}">
      <formula1>0</formula1>
    </dataValidation>
    <dataValidation operator="greaterThanOrEqual" allowBlank="1" showInputMessage="1" showErrorMessage="1" sqref="I46 AJ40:AJ41 AL40 L42 L46 I42" xr:uid="{4EB99C6C-4FBD-4CC1-B755-496FD7A4CE7C}"/>
    <dataValidation type="list" allowBlank="1" showInputMessage="1" showErrorMessage="1" sqref="C13:C32" xr:uid="{8C8E8640-915E-4C52-832A-0CB8469F62E9}">
      <formula1>"A,B,C,D"</formula1>
    </dataValidation>
    <dataValidation type="list" allowBlank="1" showInputMessage="1" showErrorMessage="1" sqref="AK5:AN5" xr:uid="{E7A5AD7A-61E8-4545-AF14-09FC0DBA6FED}">
      <formula1>"予定,実績"</formula1>
    </dataValidation>
    <dataValidation type="list" allowBlank="1" showInputMessage="1" showErrorMessage="1" sqref="AK4:AN4" xr:uid="{A14B4CA3-87A0-44C2-9132-FF48ED8836DE}">
      <formula1>"４週,歴月"</formula1>
    </dataValidation>
    <dataValidation type="list" allowBlank="1" showInputMessage="1" sqref="B15:B32" xr:uid="{F19FB3D0-924F-4425-A8F1-419E64DEABCD}">
      <formula1>INDIRECT($AK$1)</formula1>
    </dataValidation>
    <dataValidation allowBlank="1" showInputMessage="1" sqref="B13:B14" xr:uid="{1FAE311F-6BB0-4119-A79C-E997003AC50D}"/>
    <dataValidation type="list" allowBlank="1" showInputMessage="1" showErrorMessage="1" sqref="AK6:AN6" xr:uid="{C72DEC8E-AE59-4D90-8D6E-44DEC821698D}">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2A2F-501C-4AC0-80E2-AE5074378578}">
  <sheetPr>
    <tabColor theme="5"/>
  </sheetPr>
  <dimension ref="A1:AS85"/>
  <sheetViews>
    <sheetView showGridLines="0" view="pageBreakPreview" zoomScaleNormal="100" zoomScaleSheetLayoutView="100" workbookViewId="0">
      <selection activeCell="AQ13" sqref="AQ1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86" t="s">
        <v>291</v>
      </c>
      <c r="AL1" s="386"/>
      <c r="AM1" s="386"/>
      <c r="AN1" s="386"/>
    </row>
    <row r="2" spans="1:40" ht="18" customHeight="1" x14ac:dyDescent="0.4">
      <c r="A2" s="95"/>
      <c r="B2" s="65"/>
      <c r="C2" s="65"/>
      <c r="D2" s="65"/>
      <c r="E2" s="65"/>
      <c r="F2" s="65"/>
      <c r="G2" s="65"/>
      <c r="H2" s="65"/>
      <c r="I2" s="65"/>
      <c r="J2" s="65"/>
      <c r="K2" s="65"/>
      <c r="L2" s="65"/>
      <c r="M2" s="392">
        <v>2024</v>
      </c>
      <c r="N2" s="392"/>
      <c r="O2" s="392"/>
      <c r="P2" s="392"/>
      <c r="Q2" s="391" t="s">
        <v>150</v>
      </c>
      <c r="R2" s="391"/>
      <c r="S2" s="392">
        <v>5</v>
      </c>
      <c r="T2" s="392"/>
      <c r="U2" s="391" t="s">
        <v>151</v>
      </c>
      <c r="V2" s="391"/>
      <c r="W2" s="65"/>
      <c r="X2" s="65"/>
      <c r="Y2" s="65"/>
      <c r="Z2" s="95"/>
      <c r="AA2" s="95"/>
      <c r="AC2" s="88"/>
      <c r="AD2" s="65"/>
      <c r="AE2" s="65"/>
      <c r="AF2" s="96"/>
      <c r="AG2" s="96"/>
      <c r="AH2" s="96"/>
      <c r="AI2" s="88" t="s">
        <v>334</v>
      </c>
      <c r="AJ2" s="88"/>
      <c r="AK2" s="463"/>
      <c r="AL2" s="464"/>
      <c r="AM2" s="464"/>
      <c r="AN2" s="465"/>
    </row>
    <row r="3" spans="1:40" ht="18" customHeight="1" x14ac:dyDescent="0.4">
      <c r="A3" s="95"/>
      <c r="B3" s="65"/>
      <c r="C3" s="65"/>
      <c r="D3" s="65"/>
      <c r="E3" s="65"/>
      <c r="F3" s="65"/>
      <c r="G3" s="65"/>
      <c r="H3" s="65"/>
      <c r="I3" s="65"/>
      <c r="J3" s="65"/>
      <c r="K3" s="65"/>
      <c r="L3" s="65"/>
      <c r="M3" s="265"/>
      <c r="N3" s="265"/>
      <c r="O3" s="265"/>
      <c r="P3" s="265"/>
      <c r="Q3" s="63"/>
      <c r="R3" s="63"/>
      <c r="S3" s="265"/>
      <c r="T3" s="265"/>
      <c r="U3" s="63"/>
      <c r="V3" s="63"/>
      <c r="W3" s="65"/>
      <c r="X3" s="65"/>
      <c r="Y3" s="65"/>
      <c r="Z3" s="95"/>
      <c r="AA3" s="95"/>
      <c r="AC3" s="88"/>
      <c r="AD3" s="65"/>
      <c r="AE3" s="65"/>
      <c r="AF3" s="65"/>
      <c r="AG3" s="65"/>
      <c r="AH3" s="65"/>
      <c r="AI3" s="88" t="s">
        <v>156</v>
      </c>
      <c r="AJ3" s="88"/>
      <c r="AK3" s="387"/>
      <c r="AL3" s="387"/>
      <c r="AM3" s="387"/>
      <c r="AN3" s="387"/>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387" t="s">
        <v>379</v>
      </c>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246"/>
      <c r="AD6" s="246"/>
      <c r="AE6" s="246"/>
      <c r="AF6" s="246"/>
      <c r="AG6" s="246"/>
      <c r="AH6" s="246"/>
      <c r="AI6" s="247" t="s">
        <v>352</v>
      </c>
      <c r="AJ6" s="88"/>
      <c r="AK6" s="519" t="s">
        <v>353</v>
      </c>
      <c r="AL6" s="520"/>
      <c r="AM6" s="520"/>
      <c r="AN6" s="521"/>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354</v>
      </c>
      <c r="AH7" s="523">
        <v>40</v>
      </c>
      <c r="AI7" s="524"/>
      <c r="AJ7" s="525"/>
      <c r="AK7" s="97" t="s">
        <v>157</v>
      </c>
      <c r="AL7" s="240">
        <v>160</v>
      </c>
      <c r="AM7" s="97" t="s">
        <v>158</v>
      </c>
      <c r="AN7" s="95"/>
    </row>
    <row r="8" spans="1:40" ht="9.9499999999999993" customHeight="1" x14ac:dyDescent="0.4">
      <c r="A8" s="95"/>
      <c r="B8" s="231"/>
      <c r="C8" s="231"/>
      <c r="D8" s="231"/>
      <c r="E8" s="231"/>
      <c r="F8" s="231"/>
      <c r="G8" s="231"/>
      <c r="H8" s="231"/>
      <c r="I8" s="231"/>
      <c r="J8" s="231"/>
      <c r="K8" s="231"/>
      <c r="L8" s="231"/>
      <c r="M8" s="231"/>
      <c r="N8" s="231"/>
      <c r="O8" s="231"/>
      <c r="P8" s="231"/>
      <c r="Q8" s="231"/>
      <c r="R8" s="231"/>
      <c r="S8" s="231"/>
      <c r="T8" s="231"/>
      <c r="U8" s="231"/>
      <c r="V8" s="231"/>
      <c r="W8" s="231"/>
      <c r="X8" s="65"/>
      <c r="Y8" s="65"/>
      <c r="Z8" s="65"/>
      <c r="AA8" s="65"/>
      <c r="AB8" s="65"/>
      <c r="AC8" s="65"/>
      <c r="AD8" s="65"/>
      <c r="AE8" s="65"/>
      <c r="AF8" s="65"/>
      <c r="AG8" s="65"/>
      <c r="AH8" s="65"/>
      <c r="AI8" s="65"/>
      <c r="AJ8" s="65"/>
      <c r="AK8" s="65"/>
      <c r="AL8" s="65"/>
      <c r="AM8" s="95"/>
      <c r="AN8" s="95"/>
    </row>
    <row r="9" spans="1:40" ht="15" customHeight="1" x14ac:dyDescent="0.4">
      <c r="A9" s="505" t="s">
        <v>153</v>
      </c>
      <c r="B9" s="467" t="s">
        <v>355</v>
      </c>
      <c r="C9" s="395" t="s">
        <v>356</v>
      </c>
      <c r="D9" s="390" t="s">
        <v>357</v>
      </c>
      <c r="E9" s="399" t="s">
        <v>358</v>
      </c>
      <c r="F9" s="394" t="s">
        <v>359</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360</v>
      </c>
      <c r="AL9" s="389" t="s">
        <v>361</v>
      </c>
      <c r="AM9" s="385" t="s">
        <v>362</v>
      </c>
      <c r="AN9" s="385"/>
    </row>
    <row r="10" spans="1:40" ht="15" customHeight="1" x14ac:dyDescent="0.4">
      <c r="A10" s="505"/>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505"/>
      <c r="B11" s="469" t="s">
        <v>351</v>
      </c>
      <c r="C11" s="396"/>
      <c r="D11" s="390"/>
      <c r="E11" s="399"/>
      <c r="F11" s="248">
        <f>DATE($M$2,$S$2,1)</f>
        <v>45413</v>
      </c>
      <c r="G11" s="248">
        <f>DATE($M$2,$S$2,2)</f>
        <v>45414</v>
      </c>
      <c r="H11" s="248">
        <f>DATE($M$2,$S$2,3)</f>
        <v>45415</v>
      </c>
      <c r="I11" s="248">
        <f>DATE($M$2,$S$2,4)</f>
        <v>45416</v>
      </c>
      <c r="J11" s="248">
        <f>DATE($M$2,$S$2,5)</f>
        <v>45417</v>
      </c>
      <c r="K11" s="248">
        <f>DATE($M$2,$S$2,6)</f>
        <v>45418</v>
      </c>
      <c r="L11" s="248">
        <f>DATE($M$2,$S$2,7)</f>
        <v>45419</v>
      </c>
      <c r="M11" s="248">
        <f>DATE($M$2,$S$2,8)</f>
        <v>45420</v>
      </c>
      <c r="N11" s="248">
        <f>DATE($M$2,$S$2,9)</f>
        <v>45421</v>
      </c>
      <c r="O11" s="248">
        <f>DATE($M$2,$S$2,10)</f>
        <v>45422</v>
      </c>
      <c r="P11" s="248">
        <f>DATE($M$2,$S$2,11)</f>
        <v>45423</v>
      </c>
      <c r="Q11" s="248">
        <f>DATE($M$2,$S$2,12)</f>
        <v>45424</v>
      </c>
      <c r="R11" s="248">
        <f>DATE($M$2,$S$2,13)</f>
        <v>45425</v>
      </c>
      <c r="S11" s="248">
        <f>DATE($M$2,$S$2,14)</f>
        <v>45426</v>
      </c>
      <c r="T11" s="248">
        <f>DATE($M$2,$S$2,15)</f>
        <v>45427</v>
      </c>
      <c r="U11" s="248">
        <f>DATE($M$2,$S$2,16)</f>
        <v>45428</v>
      </c>
      <c r="V11" s="248">
        <f>DATE($M$2,$S$2,17)</f>
        <v>45429</v>
      </c>
      <c r="W11" s="248">
        <f>DATE($M$2,$S$2,18)</f>
        <v>45430</v>
      </c>
      <c r="X11" s="248">
        <f>DATE($M$2,$S$2,19)</f>
        <v>45431</v>
      </c>
      <c r="Y11" s="248">
        <f>DATE($M$2,$S$2,20)</f>
        <v>45432</v>
      </c>
      <c r="Z11" s="248">
        <f>DATE($M$2,$S$2,21)</f>
        <v>45433</v>
      </c>
      <c r="AA11" s="248">
        <f>DATE($M$2,$S$2,22)</f>
        <v>45434</v>
      </c>
      <c r="AB11" s="248">
        <f>DATE($M$2,$S$2,23)</f>
        <v>45435</v>
      </c>
      <c r="AC11" s="248">
        <f>DATE($M$2,$S$2,24)</f>
        <v>45436</v>
      </c>
      <c r="AD11" s="248">
        <f>DATE($M$2,$S$2,25)</f>
        <v>45437</v>
      </c>
      <c r="AE11" s="248">
        <f>DATE($M$2,$S$2,26)</f>
        <v>45438</v>
      </c>
      <c r="AF11" s="248">
        <f>DATE($M$2,$S$2,27)</f>
        <v>45439</v>
      </c>
      <c r="AG11" s="248">
        <f>DATE($M$2,$S$2,28)</f>
        <v>45440</v>
      </c>
      <c r="AH11" s="248">
        <f>IF(DAY(EOMONTH(F11,0))&lt;29,"",DATE($M$2,$S$2,29))</f>
        <v>45441</v>
      </c>
      <c r="AI11" s="248">
        <f>IF(DAY(EOMONTH(F11,0))&lt;30,"",DATE($M$2,$S$2,30))</f>
        <v>45442</v>
      </c>
      <c r="AJ11" s="248">
        <f>IF(DAY(EOMONTH(F11,0))&lt;31,"",DATE($M$2,$S$2,31))</f>
        <v>45443</v>
      </c>
      <c r="AK11" s="388"/>
      <c r="AL11" s="389"/>
      <c r="AM11" s="385"/>
      <c r="AN11" s="385"/>
    </row>
    <row r="12" spans="1:40" ht="15" customHeight="1" x14ac:dyDescent="0.4">
      <c r="A12" s="505"/>
      <c r="B12" s="470"/>
      <c r="C12" s="397"/>
      <c r="D12" s="390"/>
      <c r="E12" s="399"/>
      <c r="F12" s="249">
        <f>DATE($M$2,$S$2,1)</f>
        <v>45413</v>
      </c>
      <c r="G12" s="249">
        <f>DATE($M$2,$S$2,2)</f>
        <v>45414</v>
      </c>
      <c r="H12" s="249">
        <f>DATE($M$2,$S$2,3)</f>
        <v>45415</v>
      </c>
      <c r="I12" s="249">
        <f>DATE($M$2,$S$2,4)</f>
        <v>45416</v>
      </c>
      <c r="J12" s="249">
        <f>DATE($M$2,$S$2,5)</f>
        <v>45417</v>
      </c>
      <c r="K12" s="249">
        <f>DATE($M$2,$S$2,6)</f>
        <v>45418</v>
      </c>
      <c r="L12" s="249">
        <f>DATE($M$2,$S$2,7)</f>
        <v>45419</v>
      </c>
      <c r="M12" s="249">
        <f>DATE($M$2,$S$2,8)</f>
        <v>45420</v>
      </c>
      <c r="N12" s="249">
        <f>DATE($M$2,$S$2,9)</f>
        <v>45421</v>
      </c>
      <c r="O12" s="249">
        <f>DATE($M$2,$S$2,10)</f>
        <v>45422</v>
      </c>
      <c r="P12" s="249">
        <f>DATE($M$2,$S$2,11)</f>
        <v>45423</v>
      </c>
      <c r="Q12" s="249">
        <f>DATE($M$2,$S$2,12)</f>
        <v>45424</v>
      </c>
      <c r="R12" s="249">
        <f>DATE($M$2,$S$2,13)</f>
        <v>45425</v>
      </c>
      <c r="S12" s="249">
        <f>DATE($M$2,$S$2,14)</f>
        <v>45426</v>
      </c>
      <c r="T12" s="249">
        <f>DATE($M$2,$S$2,15)</f>
        <v>45427</v>
      </c>
      <c r="U12" s="249">
        <f>DATE($M$2,$S$2,16)</f>
        <v>45428</v>
      </c>
      <c r="V12" s="249">
        <f>DATE($M$2,$S$2,17)</f>
        <v>45429</v>
      </c>
      <c r="W12" s="249">
        <f>DATE($M$2,$S$2,18)</f>
        <v>45430</v>
      </c>
      <c r="X12" s="249">
        <f>DATE($M$2,$S$2,19)</f>
        <v>45431</v>
      </c>
      <c r="Y12" s="249">
        <f>DATE($M$2,$S$2,20)</f>
        <v>45432</v>
      </c>
      <c r="Z12" s="249">
        <f>DATE($M$2,$S$2,21)</f>
        <v>45433</v>
      </c>
      <c r="AA12" s="249">
        <f>DATE($M$2,$S$2,22)</f>
        <v>45434</v>
      </c>
      <c r="AB12" s="249">
        <f>DATE($M$2,$S$2,23)</f>
        <v>45435</v>
      </c>
      <c r="AC12" s="249">
        <f>DATE($M$2,$S$2,24)</f>
        <v>45436</v>
      </c>
      <c r="AD12" s="249">
        <f>DATE($M$2,$S$2,25)</f>
        <v>45437</v>
      </c>
      <c r="AE12" s="249">
        <f>DATE($M$2,$S$2,26)</f>
        <v>45438</v>
      </c>
      <c r="AF12" s="249">
        <f>DATE($M$2,$S$2,27)</f>
        <v>45439</v>
      </c>
      <c r="AG12" s="249">
        <f>DATE($M$2,$S$2,28)</f>
        <v>45440</v>
      </c>
      <c r="AH12" s="249">
        <f>IF(DAY(EOMONTH(F12,0))&lt;29,"",DATE($M$2,$S$2,29))</f>
        <v>45441</v>
      </c>
      <c r="AI12" s="249">
        <f>IF(DAY(EOMONTH(F12,0))&lt;30,"",DATE($M$2,$S$2,30))</f>
        <v>45442</v>
      </c>
      <c r="AJ12" s="249">
        <f>IF(DAY(EOMONTH(F12,0))&lt;31,"",DATE($M$2,$S$2,31))</f>
        <v>45443</v>
      </c>
      <c r="AK12" s="388"/>
      <c r="AL12" s="389"/>
      <c r="AM12" s="385"/>
      <c r="AN12" s="385"/>
    </row>
    <row r="13" spans="1:40" ht="18" customHeight="1" x14ac:dyDescent="0.4">
      <c r="A13" s="250">
        <v>1</v>
      </c>
      <c r="B13" s="115" t="s">
        <v>112</v>
      </c>
      <c r="C13" s="245" t="s">
        <v>190</v>
      </c>
      <c r="D13" s="251"/>
      <c r="E13" s="252" t="s">
        <v>190</v>
      </c>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75">
        <f>+SUM(F13:AJ13)</f>
        <v>0</v>
      </c>
      <c r="AL13" s="76">
        <f t="shared" ref="AL13:AL33" si="0">IF($AK$4="４週",AK13/4,AK13/(DAY(EOMONTH($F$11,0))/7))</f>
        <v>0</v>
      </c>
      <c r="AM13" s="506"/>
      <c r="AN13" s="506"/>
    </row>
    <row r="14" spans="1:40" ht="18" customHeight="1" x14ac:dyDescent="0.4">
      <c r="A14" s="250">
        <v>2</v>
      </c>
      <c r="B14" s="115" t="s">
        <v>115</v>
      </c>
      <c r="C14" s="245" t="s">
        <v>191</v>
      </c>
      <c r="D14" s="251"/>
      <c r="E14" s="252" t="s">
        <v>191</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75">
        <f t="shared" ref="AK14:AK33" si="1">+SUM(F14:AJ14)</f>
        <v>0</v>
      </c>
      <c r="AL14" s="76">
        <f t="shared" si="0"/>
        <v>0</v>
      </c>
      <c r="AM14" s="506"/>
      <c r="AN14" s="506"/>
    </row>
    <row r="15" spans="1:40" ht="18" customHeight="1" x14ac:dyDescent="0.4">
      <c r="A15" s="250">
        <v>3</v>
      </c>
      <c r="B15" s="115" t="s">
        <v>123</v>
      </c>
      <c r="C15" s="245" t="s">
        <v>192</v>
      </c>
      <c r="D15" s="251"/>
      <c r="E15" s="252" t="s">
        <v>192</v>
      </c>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75">
        <f t="shared" si="1"/>
        <v>0</v>
      </c>
      <c r="AL15" s="76">
        <f t="shared" si="0"/>
        <v>0</v>
      </c>
      <c r="AM15" s="506"/>
      <c r="AN15" s="506"/>
    </row>
    <row r="16" spans="1:40" ht="18" customHeight="1" x14ac:dyDescent="0.4">
      <c r="A16" s="250">
        <v>4</v>
      </c>
      <c r="B16" s="115" t="s">
        <v>124</v>
      </c>
      <c r="C16" s="245" t="s">
        <v>193</v>
      </c>
      <c r="D16" s="251"/>
      <c r="E16" s="252" t="s">
        <v>193</v>
      </c>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75">
        <f t="shared" si="1"/>
        <v>0</v>
      </c>
      <c r="AL16" s="76">
        <f t="shared" si="0"/>
        <v>0</v>
      </c>
      <c r="AM16" s="506"/>
      <c r="AN16" s="506"/>
    </row>
    <row r="17" spans="1:40" ht="18" customHeight="1" x14ac:dyDescent="0.4">
      <c r="A17" s="250">
        <v>5</v>
      </c>
      <c r="B17" s="115"/>
      <c r="C17" s="245"/>
      <c r="D17" s="251"/>
      <c r="E17" s="252"/>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75">
        <f t="shared" si="1"/>
        <v>0</v>
      </c>
      <c r="AL17" s="76">
        <f t="shared" si="0"/>
        <v>0</v>
      </c>
      <c r="AM17" s="506"/>
      <c r="AN17" s="506"/>
    </row>
    <row r="18" spans="1:40" ht="18" customHeight="1" x14ac:dyDescent="0.4">
      <c r="A18" s="250">
        <v>6</v>
      </c>
      <c r="B18" s="115"/>
      <c r="C18" s="245"/>
      <c r="D18" s="251"/>
      <c r="E18" s="252"/>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75">
        <f t="shared" si="1"/>
        <v>0</v>
      </c>
      <c r="AL18" s="76">
        <f t="shared" si="0"/>
        <v>0</v>
      </c>
      <c r="AM18" s="506"/>
      <c r="AN18" s="506"/>
    </row>
    <row r="19" spans="1:40" ht="18" customHeight="1" x14ac:dyDescent="0.4">
      <c r="A19" s="250">
        <v>7</v>
      </c>
      <c r="B19" s="115"/>
      <c r="C19" s="245"/>
      <c r="D19" s="251"/>
      <c r="E19" s="252"/>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75">
        <f t="shared" si="1"/>
        <v>0</v>
      </c>
      <c r="AL19" s="76">
        <f t="shared" si="0"/>
        <v>0</v>
      </c>
      <c r="AM19" s="506"/>
      <c r="AN19" s="506"/>
    </row>
    <row r="20" spans="1:40" ht="18" customHeight="1" x14ac:dyDescent="0.4">
      <c r="A20" s="250">
        <v>8</v>
      </c>
      <c r="B20" s="115"/>
      <c r="C20" s="245"/>
      <c r="D20" s="251"/>
      <c r="E20" s="252"/>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75">
        <f t="shared" si="1"/>
        <v>0</v>
      </c>
      <c r="AL20" s="76">
        <f t="shared" si="0"/>
        <v>0</v>
      </c>
      <c r="AM20" s="506"/>
      <c r="AN20" s="506"/>
    </row>
    <row r="21" spans="1:40" ht="18" customHeight="1" x14ac:dyDescent="0.4">
      <c r="A21" s="250">
        <v>9</v>
      </c>
      <c r="B21" s="115"/>
      <c r="C21" s="245"/>
      <c r="D21" s="251"/>
      <c r="E21" s="252"/>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75">
        <f t="shared" si="1"/>
        <v>0</v>
      </c>
      <c r="AL21" s="76">
        <f t="shared" si="0"/>
        <v>0</v>
      </c>
      <c r="AM21" s="506"/>
      <c r="AN21" s="506"/>
    </row>
    <row r="22" spans="1:40" ht="18" customHeight="1" x14ac:dyDescent="0.4">
      <c r="A22" s="250">
        <v>10</v>
      </c>
      <c r="B22" s="115"/>
      <c r="C22" s="245"/>
      <c r="D22" s="251"/>
      <c r="E22" s="252"/>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75">
        <f t="shared" si="1"/>
        <v>0</v>
      </c>
      <c r="AL22" s="76">
        <f t="shared" si="0"/>
        <v>0</v>
      </c>
      <c r="AM22" s="506"/>
      <c r="AN22" s="506"/>
    </row>
    <row r="23" spans="1:40" ht="18" customHeight="1" x14ac:dyDescent="0.4">
      <c r="A23" s="250">
        <v>11</v>
      </c>
      <c r="B23" s="115"/>
      <c r="C23" s="245"/>
      <c r="D23" s="251"/>
      <c r="E23" s="252"/>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75">
        <f t="shared" si="1"/>
        <v>0</v>
      </c>
      <c r="AL23" s="76">
        <f t="shared" si="0"/>
        <v>0</v>
      </c>
      <c r="AM23" s="506"/>
      <c r="AN23" s="506"/>
    </row>
    <row r="24" spans="1:40" ht="18" customHeight="1" x14ac:dyDescent="0.4">
      <c r="A24" s="250">
        <v>12</v>
      </c>
      <c r="B24" s="115"/>
      <c r="C24" s="245"/>
      <c r="D24" s="251"/>
      <c r="E24" s="252"/>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75">
        <f t="shared" si="1"/>
        <v>0</v>
      </c>
      <c r="AL24" s="76">
        <f t="shared" si="0"/>
        <v>0</v>
      </c>
      <c r="AM24" s="506"/>
      <c r="AN24" s="506"/>
    </row>
    <row r="25" spans="1:40" ht="18" customHeight="1" x14ac:dyDescent="0.4">
      <c r="A25" s="250">
        <v>13</v>
      </c>
      <c r="B25" s="115"/>
      <c r="C25" s="245"/>
      <c r="D25" s="251"/>
      <c r="E25" s="252"/>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75">
        <f t="shared" si="1"/>
        <v>0</v>
      </c>
      <c r="AL25" s="76">
        <f t="shared" si="0"/>
        <v>0</v>
      </c>
      <c r="AM25" s="506"/>
      <c r="AN25" s="506"/>
    </row>
    <row r="26" spans="1:40" ht="18" customHeight="1" x14ac:dyDescent="0.4">
      <c r="A26" s="250">
        <v>14</v>
      </c>
      <c r="B26" s="115"/>
      <c r="C26" s="245"/>
      <c r="D26" s="251"/>
      <c r="E26" s="252"/>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75">
        <f t="shared" si="1"/>
        <v>0</v>
      </c>
      <c r="AL26" s="76">
        <f t="shared" si="0"/>
        <v>0</v>
      </c>
      <c r="AM26" s="506"/>
      <c r="AN26" s="506"/>
    </row>
    <row r="27" spans="1:40" ht="18" customHeight="1" x14ac:dyDescent="0.4">
      <c r="A27" s="250">
        <v>15</v>
      </c>
      <c r="B27" s="115"/>
      <c r="C27" s="245"/>
      <c r="D27" s="251"/>
      <c r="E27" s="252"/>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75">
        <f t="shared" si="1"/>
        <v>0</v>
      </c>
      <c r="AL27" s="76">
        <f t="shared" si="0"/>
        <v>0</v>
      </c>
      <c r="AM27" s="506"/>
      <c r="AN27" s="506"/>
    </row>
    <row r="28" spans="1:40" ht="18" customHeight="1" x14ac:dyDescent="0.4">
      <c r="A28" s="250">
        <v>16</v>
      </c>
      <c r="B28" s="115"/>
      <c r="C28" s="245"/>
      <c r="D28" s="251"/>
      <c r="E28" s="252"/>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75">
        <f t="shared" si="1"/>
        <v>0</v>
      </c>
      <c r="AL28" s="76">
        <f t="shared" si="0"/>
        <v>0</v>
      </c>
      <c r="AM28" s="506"/>
      <c r="AN28" s="506"/>
    </row>
    <row r="29" spans="1:40" ht="18" customHeight="1" x14ac:dyDescent="0.4">
      <c r="A29" s="250">
        <v>17</v>
      </c>
      <c r="B29" s="115"/>
      <c r="C29" s="245"/>
      <c r="D29" s="251"/>
      <c r="E29" s="252"/>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75">
        <f t="shared" si="1"/>
        <v>0</v>
      </c>
      <c r="AL29" s="76">
        <f t="shared" si="0"/>
        <v>0</v>
      </c>
      <c r="AM29" s="506"/>
      <c r="AN29" s="506"/>
    </row>
    <row r="30" spans="1:40" ht="18" customHeight="1" x14ac:dyDescent="0.4">
      <c r="A30" s="250">
        <v>18</v>
      </c>
      <c r="B30" s="115"/>
      <c r="C30" s="245"/>
      <c r="D30" s="251"/>
      <c r="E30" s="252"/>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75">
        <f t="shared" si="1"/>
        <v>0</v>
      </c>
      <c r="AL30" s="76">
        <f t="shared" si="0"/>
        <v>0</v>
      </c>
      <c r="AM30" s="506"/>
      <c r="AN30" s="506"/>
    </row>
    <row r="31" spans="1:40" ht="18" customHeight="1" x14ac:dyDescent="0.4">
      <c r="A31" s="250">
        <v>19</v>
      </c>
      <c r="B31" s="115"/>
      <c r="C31" s="245"/>
      <c r="D31" s="251"/>
      <c r="E31" s="252"/>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75">
        <f t="shared" si="1"/>
        <v>0</v>
      </c>
      <c r="AL31" s="76">
        <f t="shared" si="0"/>
        <v>0</v>
      </c>
      <c r="AM31" s="506"/>
      <c r="AN31" s="506"/>
    </row>
    <row r="32" spans="1:40" ht="18" customHeight="1" x14ac:dyDescent="0.4">
      <c r="A32" s="250">
        <v>20</v>
      </c>
      <c r="B32" s="115"/>
      <c r="C32" s="245"/>
      <c r="D32" s="251"/>
      <c r="E32" s="252"/>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75">
        <f t="shared" si="1"/>
        <v>0</v>
      </c>
      <c r="AL32" s="76">
        <f t="shared" si="0"/>
        <v>0</v>
      </c>
      <c r="AM32" s="506"/>
      <c r="AN32" s="506"/>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1"/>
        <v>0</v>
      </c>
      <c r="AL33" s="76">
        <f t="shared" si="0"/>
        <v>0</v>
      </c>
      <c r="AM33" s="505"/>
      <c r="AN33" s="505"/>
      <c r="AP33"/>
      <c r="AQ3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505"/>
      <c r="AN34" s="505"/>
      <c r="AP34"/>
      <c r="AQ34"/>
    </row>
    <row r="35" spans="1:43" ht="15" customHeight="1" x14ac:dyDescent="0.4">
      <c r="A35" s="231"/>
      <c r="B35" s="231"/>
      <c r="C35" s="231"/>
      <c r="D35" s="231"/>
      <c r="E35" s="23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31"/>
      <c r="AL35" s="231"/>
      <c r="AM35" s="95"/>
      <c r="AP35"/>
      <c r="AQ35"/>
    </row>
    <row r="36" spans="1:43" ht="15" customHeight="1" x14ac:dyDescent="0.4">
      <c r="A36" s="231"/>
      <c r="B36" s="231"/>
      <c r="C36" s="231"/>
      <c r="D36" s="231"/>
      <c r="E36" s="231"/>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231"/>
      <c r="AL36" s="231"/>
      <c r="AM36" s="95"/>
    </row>
    <row r="37" spans="1:43" ht="15" customHeight="1" x14ac:dyDescent="0.4">
      <c r="A37" s="231"/>
      <c r="B37" s="231"/>
      <c r="C37" s="231"/>
      <c r="D37" s="231"/>
      <c r="E37" s="231"/>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231"/>
      <c r="AL37" s="231"/>
      <c r="AM37" s="95"/>
    </row>
    <row r="38" spans="1:43" ht="21" customHeight="1" x14ac:dyDescent="0.4">
      <c r="A38" s="80" t="s">
        <v>208</v>
      </c>
      <c r="B38" s="231"/>
      <c r="C38" s="231"/>
      <c r="D38" s="231"/>
      <c r="E38" s="231"/>
      <c r="F38" s="231"/>
      <c r="G38" s="60"/>
      <c r="H38" s="60"/>
      <c r="I38" s="60"/>
      <c r="J38" s="60"/>
      <c r="K38" s="60"/>
      <c r="L38" s="60"/>
      <c r="M38" s="60"/>
      <c r="N38" s="60"/>
      <c r="O38" s="60"/>
      <c r="AM38" s="231"/>
      <c r="AN38" s="95"/>
    </row>
    <row r="39" spans="1:43" ht="24.95" customHeight="1" x14ac:dyDescent="0.4">
      <c r="A39" s="390"/>
      <c r="B39" s="390"/>
      <c r="C39" s="390"/>
      <c r="D39" s="128">
        <v>4</v>
      </c>
      <c r="E39" s="128">
        <v>5</v>
      </c>
      <c r="F39" s="507">
        <v>6</v>
      </c>
      <c r="G39" s="507"/>
      <c r="H39" s="507"/>
      <c r="I39" s="507">
        <v>7</v>
      </c>
      <c r="J39" s="507"/>
      <c r="K39" s="507"/>
      <c r="L39" s="507">
        <v>8</v>
      </c>
      <c r="M39" s="507"/>
      <c r="N39" s="507"/>
      <c r="O39" s="507">
        <v>9</v>
      </c>
      <c r="P39" s="507"/>
      <c r="Q39" s="507"/>
      <c r="R39" s="507">
        <v>10</v>
      </c>
      <c r="S39" s="507"/>
      <c r="T39" s="507"/>
      <c r="U39" s="507">
        <v>11</v>
      </c>
      <c r="V39" s="507"/>
      <c r="W39" s="507"/>
      <c r="X39" s="507">
        <v>12</v>
      </c>
      <c r="Y39" s="507"/>
      <c r="Z39" s="507"/>
      <c r="AA39" s="507">
        <v>1</v>
      </c>
      <c r="AB39" s="507"/>
      <c r="AC39" s="507"/>
      <c r="AD39" s="507">
        <v>2</v>
      </c>
      <c r="AE39" s="507"/>
      <c r="AF39" s="507"/>
      <c r="AG39" s="507">
        <v>3</v>
      </c>
      <c r="AH39" s="507"/>
      <c r="AI39" s="507"/>
      <c r="AJ39" s="390" t="s">
        <v>154</v>
      </c>
      <c r="AK39" s="390"/>
      <c r="AL39" s="239" t="s">
        <v>212</v>
      </c>
      <c r="AM39"/>
      <c r="AN39"/>
      <c r="AO39"/>
    </row>
    <row r="40" spans="1:43" ht="18" customHeight="1" x14ac:dyDescent="0.4">
      <c r="A40" s="513" t="s">
        <v>216</v>
      </c>
      <c r="B40" s="513"/>
      <c r="C40" s="513"/>
      <c r="D40" s="244">
        <v>1400</v>
      </c>
      <c r="E40" s="244">
        <v>1310</v>
      </c>
      <c r="F40" s="484">
        <v>1400</v>
      </c>
      <c r="G40" s="484"/>
      <c r="H40" s="484"/>
      <c r="I40" s="484">
        <v>1470</v>
      </c>
      <c r="J40" s="484"/>
      <c r="K40" s="484"/>
      <c r="L40" s="484">
        <v>1470</v>
      </c>
      <c r="M40" s="484"/>
      <c r="N40" s="484"/>
      <c r="O40" s="484">
        <v>1330</v>
      </c>
      <c r="P40" s="484"/>
      <c r="Q40" s="484"/>
      <c r="R40" s="484">
        <v>1400</v>
      </c>
      <c r="S40" s="484"/>
      <c r="T40" s="484"/>
      <c r="U40" s="484">
        <v>1400</v>
      </c>
      <c r="V40" s="484"/>
      <c r="W40" s="484"/>
      <c r="X40" s="484">
        <v>1330</v>
      </c>
      <c r="Y40" s="484"/>
      <c r="Z40" s="484"/>
      <c r="AA40" s="484">
        <v>1330</v>
      </c>
      <c r="AB40" s="484"/>
      <c r="AC40" s="484"/>
      <c r="AD40" s="484">
        <v>1330</v>
      </c>
      <c r="AE40" s="484"/>
      <c r="AF40" s="484"/>
      <c r="AG40" s="484">
        <v>1400</v>
      </c>
      <c r="AH40" s="484"/>
      <c r="AI40" s="484"/>
      <c r="AJ40" s="404">
        <f>SUM(D40:AI40)</f>
        <v>16570</v>
      </c>
      <c r="AK40" s="404"/>
      <c r="AL40" s="511">
        <f>ROUNDUP(AJ40/AJ41,1)</f>
        <v>70</v>
      </c>
      <c r="AM40"/>
      <c r="AN40"/>
      <c r="AO40"/>
    </row>
    <row r="41" spans="1:43" ht="18" customHeight="1" x14ac:dyDescent="0.4">
      <c r="A41" s="513" t="s">
        <v>209</v>
      </c>
      <c r="B41" s="513"/>
      <c r="C41" s="513"/>
      <c r="D41" s="244">
        <v>20</v>
      </c>
      <c r="E41" s="244">
        <v>19</v>
      </c>
      <c r="F41" s="484">
        <v>20</v>
      </c>
      <c r="G41" s="484"/>
      <c r="H41" s="484"/>
      <c r="I41" s="484">
        <v>21</v>
      </c>
      <c r="J41" s="484"/>
      <c r="K41" s="484"/>
      <c r="L41" s="484">
        <v>21</v>
      </c>
      <c r="M41" s="484"/>
      <c r="N41" s="484"/>
      <c r="O41" s="484">
        <v>19</v>
      </c>
      <c r="P41" s="484"/>
      <c r="Q41" s="484"/>
      <c r="R41" s="484">
        <v>20</v>
      </c>
      <c r="S41" s="484"/>
      <c r="T41" s="484"/>
      <c r="U41" s="484">
        <v>20</v>
      </c>
      <c r="V41" s="484"/>
      <c r="W41" s="484"/>
      <c r="X41" s="484">
        <v>19</v>
      </c>
      <c r="Y41" s="484"/>
      <c r="Z41" s="484"/>
      <c r="AA41" s="484">
        <v>19</v>
      </c>
      <c r="AB41" s="484"/>
      <c r="AC41" s="484"/>
      <c r="AD41" s="484">
        <v>19</v>
      </c>
      <c r="AE41" s="484"/>
      <c r="AF41" s="484"/>
      <c r="AG41" s="484">
        <v>20</v>
      </c>
      <c r="AH41" s="484"/>
      <c r="AI41" s="484"/>
      <c r="AJ41" s="404">
        <f>+SUM(D41:AI41)</f>
        <v>237</v>
      </c>
      <c r="AK41" s="404"/>
      <c r="AL41" s="512"/>
      <c r="AM41"/>
      <c r="AN41"/>
      <c r="AO41"/>
    </row>
    <row r="42" spans="1:43" ht="5.0999999999999996" customHeight="1" x14ac:dyDescent="0.4">
      <c r="A42" s="93"/>
      <c r="B42" s="93"/>
      <c r="C42" s="93"/>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253"/>
      <c r="AK42" s="60"/>
      <c r="AL42" s="231"/>
      <c r="AM42" s="231"/>
      <c r="AN42" s="95"/>
    </row>
    <row r="43" spans="1:43" ht="18" customHeight="1" x14ac:dyDescent="0.4">
      <c r="A43" s="80" t="s">
        <v>210</v>
      </c>
      <c r="B43" s="60"/>
      <c r="D43" s="60"/>
      <c r="E43" s="60"/>
      <c r="F43" s="60"/>
      <c r="G43" s="60"/>
      <c r="H43" s="60"/>
      <c r="I43"/>
      <c r="J43"/>
      <c r="K43"/>
      <c r="L43"/>
      <c r="M43"/>
      <c r="N43"/>
      <c r="O43" s="60"/>
      <c r="P43" s="60"/>
      <c r="Q43" s="60"/>
      <c r="R43" s="60"/>
      <c r="S43" s="60"/>
      <c r="T43" s="60"/>
      <c r="U43" s="60"/>
      <c r="V43" s="60"/>
      <c r="W43" s="231"/>
      <c r="X43" s="60"/>
      <c r="Y43" s="60"/>
      <c r="Z43" s="60"/>
      <c r="AA43" s="60"/>
      <c r="AB43" s="60"/>
      <c r="AC43" s="60"/>
      <c r="AD43" s="60"/>
      <c r="AE43" s="60"/>
      <c r="AF43" s="60"/>
      <c r="AG43" s="60"/>
      <c r="AH43" s="60"/>
      <c r="AI43" s="60"/>
      <c r="AJ43" s="253"/>
      <c r="AK43" s="60"/>
      <c r="AL43" s="231"/>
      <c r="AM43" s="231"/>
      <c r="AN43" s="95"/>
    </row>
    <row r="44" spans="1:43" ht="24.95" customHeight="1" x14ac:dyDescent="0.4">
      <c r="A44" s="390" t="s">
        <v>202</v>
      </c>
      <c r="B44" s="390"/>
      <c r="C44" s="390" t="s">
        <v>115</v>
      </c>
      <c r="D44" s="390"/>
      <c r="E44" s="389" t="s">
        <v>227</v>
      </c>
      <c r="F44" s="389"/>
      <c r="G44" s="389"/>
      <c r="H44" s="389"/>
      <c r="I44" s="510"/>
      <c r="J44" s="510"/>
      <c r="K44" s="510"/>
      <c r="L44" s="510"/>
      <c r="M44" s="510"/>
      <c r="N44" s="510"/>
      <c r="O44"/>
      <c r="P44"/>
      <c r="Q44"/>
      <c r="R44"/>
      <c r="S44"/>
      <c r="T44"/>
      <c r="U44"/>
      <c r="W44" s="231"/>
      <c r="X44" s="60"/>
      <c r="Y44" s="60"/>
      <c r="Z44" s="60"/>
      <c r="AA44" s="60"/>
      <c r="AB44" s="60"/>
      <c r="AC44" s="60"/>
      <c r="AD44" s="60"/>
      <c r="AE44" s="60"/>
      <c r="AF44" s="60"/>
      <c r="AG44" s="60"/>
      <c r="AH44" s="60"/>
      <c r="AI44" s="60"/>
      <c r="AJ44" s="253"/>
      <c r="AK44" s="60"/>
      <c r="AL44" s="231"/>
      <c r="AM44" s="231"/>
      <c r="AN44" s="95"/>
    </row>
    <row r="45" spans="1:43" ht="18" customHeight="1" x14ac:dyDescent="0.4">
      <c r="A45" s="389" t="s">
        <v>213</v>
      </c>
      <c r="B45" s="389"/>
      <c r="C45" s="522">
        <f>ROUNDDOWN(IF(AL40&lt;=60,1,1+ROUNDUP((AL40-60)/40,0)),1)</f>
        <v>2</v>
      </c>
      <c r="D45" s="522"/>
      <c r="E45" s="522">
        <f>ROUNDDOWN(AL40/10,1)</f>
        <v>7</v>
      </c>
      <c r="F45" s="522"/>
      <c r="G45" s="522"/>
      <c r="H45" s="522"/>
      <c r="I45" s="526"/>
      <c r="J45" s="526"/>
      <c r="K45" s="526"/>
      <c r="L45" s="526"/>
      <c r="M45" s="526"/>
      <c r="N45" s="526"/>
      <c r="O45"/>
      <c r="P45"/>
      <c r="Q45"/>
      <c r="R45"/>
      <c r="S45"/>
      <c r="T45"/>
      <c r="U45"/>
      <c r="W45" s="231"/>
      <c r="X45" s="60"/>
      <c r="Y45" s="60"/>
      <c r="Z45" s="60"/>
      <c r="AA45" s="60"/>
      <c r="AB45" s="60"/>
      <c r="AC45" s="60"/>
      <c r="AD45" s="60"/>
      <c r="AE45" s="60"/>
      <c r="AF45" s="60"/>
      <c r="AG45" s="60"/>
      <c r="AH45" s="60"/>
      <c r="AI45" s="60"/>
      <c r="AJ45" s="253"/>
      <c r="AK45" s="60"/>
      <c r="AL45" s="231"/>
      <c r="AM45" s="231"/>
      <c r="AN45" s="95"/>
    </row>
    <row r="46" spans="1:43" ht="5.0999999999999996" customHeight="1" x14ac:dyDescent="0.4">
      <c r="A46" s="93"/>
      <c r="B46" s="93"/>
      <c r="C46" s="93"/>
      <c r="D46" s="93"/>
      <c r="E46" s="93"/>
      <c r="F46" s="93"/>
      <c r="G46" s="93"/>
      <c r="H46" s="93"/>
      <c r="I46" s="93"/>
      <c r="J46" s="60"/>
      <c r="K46" s="60"/>
      <c r="L46" s="60"/>
      <c r="M46" s="253"/>
      <c r="N46" s="60"/>
      <c r="O46" s="60"/>
      <c r="P46" s="60"/>
      <c r="Q46"/>
      <c r="W46" s="231"/>
      <c r="X46" s="60"/>
      <c r="Y46" s="60"/>
      <c r="Z46" s="60"/>
      <c r="AA46" s="60"/>
      <c r="AB46" s="60"/>
      <c r="AC46" s="60"/>
      <c r="AD46" s="60"/>
      <c r="AE46" s="60"/>
      <c r="AF46" s="60"/>
      <c r="AG46" s="60"/>
      <c r="AH46" s="60"/>
      <c r="AI46" s="60"/>
      <c r="AJ46" s="253"/>
      <c r="AK46" s="60"/>
      <c r="AL46" s="231"/>
      <c r="AM46" s="231"/>
      <c r="AN46" s="95"/>
    </row>
    <row r="47" spans="1:43" ht="21" customHeight="1" x14ac:dyDescent="0.4">
      <c r="A47" s="80" t="s">
        <v>363</v>
      </c>
      <c r="B47" s="59"/>
      <c r="C47" s="65"/>
      <c r="D47" s="65"/>
      <c r="E47" s="65"/>
      <c r="F47" s="6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65"/>
      <c r="AM47" s="65"/>
      <c r="AN47" s="95"/>
    </row>
    <row r="48" spans="1:43" ht="24.95" customHeight="1" x14ac:dyDescent="0.4">
      <c r="A48" s="95"/>
      <c r="B48" s="231"/>
      <c r="C48" s="412" t="str">
        <f>IF(VLOOKUP($AK$1,[1]選択肢!$A$1:$J$32,C53,FALSE)=0,"-",VLOOKUP($AK$1,[1]選択肢!$A$1:$J$32,C53,FALSE))</f>
        <v>管理者</v>
      </c>
      <c r="D48" s="413"/>
      <c r="E48" s="414" t="str">
        <f>IF(VLOOKUP($AK$1,[1]選択肢!$A$1:$J$32,E53,FALSE)=0,"-",VLOOKUP($AK$1,[1]選択肢!$A$1:$J$32,E53,FALSE))</f>
        <v>サービス管理責任者</v>
      </c>
      <c r="F48" s="414"/>
      <c r="G48" s="414"/>
      <c r="H48" s="414"/>
      <c r="I48" s="412" t="str">
        <f>IF(VLOOKUP($AK$1,[1]選択肢!$A$1:$J$32,I53,FALSE)=0,"-",VLOOKUP($AK$1,[1]選択肢!$A$1:$J$32,I53,FALSE))</f>
        <v>職業指導員</v>
      </c>
      <c r="J48" s="413"/>
      <c r="K48" s="413"/>
      <c r="L48" s="413"/>
      <c r="M48" s="413"/>
      <c r="N48" s="415"/>
      <c r="O48" s="412" t="str">
        <f>IF(VLOOKUP($AK$1,[1]選択肢!$A$1:$J$32,O53,FALSE)=0,"-",VLOOKUP($AK$1,[1]選択肢!$A$1:$J$32,O53,FALSE))</f>
        <v>生活支援員</v>
      </c>
      <c r="P48" s="413"/>
      <c r="Q48" s="413"/>
      <c r="R48" s="413"/>
      <c r="S48" s="413"/>
      <c r="T48" s="415"/>
      <c r="U48" s="412" t="str">
        <f>IF(VLOOKUP($AK$1,[1]選択肢!$A$1:$J$32,U53,FALSE)=0,"-",VLOOKUP($AK$1,[1]選択肢!$A$1:$J$32,U53,FALSE))</f>
        <v>-</v>
      </c>
      <c r="V48" s="413"/>
      <c r="W48" s="413"/>
      <c r="X48" s="413"/>
      <c r="Y48" s="413"/>
      <c r="Z48" s="415"/>
      <c r="AA48" s="412" t="str">
        <f>IF(VLOOKUP($AK$1,[1]選択肢!$A$1:$J$32,AA53,FALSE)=0,"-",VLOOKUP($AK$1,[1]選択肢!$A$1:$J$32,AA53,FALSE))</f>
        <v>-</v>
      </c>
      <c r="AB48" s="413"/>
      <c r="AC48" s="413"/>
      <c r="AD48" s="413"/>
      <c r="AE48" s="413"/>
      <c r="AF48" s="415"/>
      <c r="AG48" s="414" t="str">
        <f>IF(VLOOKUP($AK$1,[1]選択肢!$A$1:$J$32,AG53,FALSE)=0,"-",VLOOKUP($AK$1,[1]選択肢!$A$1:$J$32,AG53,FALSE))</f>
        <v>-</v>
      </c>
      <c r="AH48" s="414"/>
      <c r="AI48" s="414"/>
      <c r="AJ48" s="414"/>
      <c r="AK48" s="414"/>
      <c r="AL48" s="414" t="str">
        <f>IF(VLOOKUP($AK$1,[1]選択肢!$A$1:$J$32,AL53,FALSE)=0,"-",VLOOKUP($AK$1,[1]選択肢!$A$1:$J$32,AL53,FALSE))</f>
        <v>-</v>
      </c>
      <c r="AM48" s="414"/>
      <c r="AN48" s="95"/>
    </row>
    <row r="49" spans="1:45" ht="18" customHeight="1" x14ac:dyDescent="0.4">
      <c r="A49" s="95"/>
      <c r="B49" s="231"/>
      <c r="C49" s="241" t="s">
        <v>56</v>
      </c>
      <c r="D49" s="241" t="s">
        <v>57</v>
      </c>
      <c r="E49" s="242" t="s">
        <v>56</v>
      </c>
      <c r="F49" s="411" t="s">
        <v>57</v>
      </c>
      <c r="G49" s="411"/>
      <c r="H49" s="411"/>
      <c r="I49" s="408" t="s">
        <v>56</v>
      </c>
      <c r="J49" s="409"/>
      <c r="K49" s="410"/>
      <c r="L49" s="408" t="s">
        <v>57</v>
      </c>
      <c r="M49" s="409"/>
      <c r="N49" s="410"/>
      <c r="O49" s="408" t="s">
        <v>56</v>
      </c>
      <c r="P49" s="409"/>
      <c r="Q49" s="410"/>
      <c r="R49" s="408" t="s">
        <v>57</v>
      </c>
      <c r="S49" s="409"/>
      <c r="T49" s="410"/>
      <c r="U49" s="408" t="s">
        <v>56</v>
      </c>
      <c r="V49" s="409"/>
      <c r="W49" s="410"/>
      <c r="X49" s="408" t="s">
        <v>57</v>
      </c>
      <c r="Y49" s="409"/>
      <c r="Z49" s="410"/>
      <c r="AA49" s="408" t="s">
        <v>56</v>
      </c>
      <c r="AB49" s="409"/>
      <c r="AC49" s="410"/>
      <c r="AD49" s="408" t="s">
        <v>57</v>
      </c>
      <c r="AE49" s="409"/>
      <c r="AF49" s="410"/>
      <c r="AG49" s="408" t="s">
        <v>56</v>
      </c>
      <c r="AH49" s="409"/>
      <c r="AI49" s="410"/>
      <c r="AJ49" s="408" t="s">
        <v>57</v>
      </c>
      <c r="AK49" s="410"/>
      <c r="AL49" s="242" t="s">
        <v>19</v>
      </c>
      <c r="AM49" s="242" t="s">
        <v>18</v>
      </c>
      <c r="AN49" s="95"/>
      <c r="AP49" s="60"/>
      <c r="AQ49" s="60"/>
      <c r="AR49" s="60"/>
      <c r="AS49" s="60"/>
    </row>
    <row r="50" spans="1:45" ht="18" customHeight="1" x14ac:dyDescent="0.4">
      <c r="A50" s="95"/>
      <c r="B50" s="238" t="s">
        <v>108</v>
      </c>
      <c r="C50" s="242">
        <f>COUNTIFS($B$13:$B$32,C$48,$C$13:$C$32,"A",$E$13:$E$32,"*")</f>
        <v>1</v>
      </c>
      <c r="D50" s="242">
        <f>COUNTIFS($B$13:$B$32,C$48,$C$13:$C$32,"B",$E$13:$E$32,"*")</f>
        <v>0</v>
      </c>
      <c r="E50" s="242">
        <f>COUNTIFS($B$13:$B$32,E$48,$C$13:$C$32,"A",$E$13:$E$32,"*")</f>
        <v>0</v>
      </c>
      <c r="F50" s="408">
        <f>COUNTIFS($B$13:$B$32,E$48,$C$13:$C$32,"B",$E$13:$E$32,"*")</f>
        <v>1</v>
      </c>
      <c r="G50" s="409"/>
      <c r="H50" s="410"/>
      <c r="I50" s="408">
        <f>COUNTIFS($B$13:$B$32,I$48,$C$13:$C$32,"A",$E$13:$E$32,"*")</f>
        <v>0</v>
      </c>
      <c r="J50" s="409"/>
      <c r="K50" s="410"/>
      <c r="L50" s="408">
        <f>COUNTIFS($B$13:$B$32,I$48,$C$13:$C$32,"B",$E$13:$E$32,"*")</f>
        <v>0</v>
      </c>
      <c r="M50" s="409"/>
      <c r="N50" s="410"/>
      <c r="O50" s="408">
        <f>COUNTIFS($B$13:$B$32,O$48,$C$13:$C$32,"A",$E$13:$E$32,"*")</f>
        <v>0</v>
      </c>
      <c r="P50" s="409"/>
      <c r="Q50" s="410"/>
      <c r="R50" s="408">
        <f>COUNTIFS($B$13:$B$32,O$48,$C$13:$C$32,"B",$E$13:$E$32,"*")</f>
        <v>0</v>
      </c>
      <c r="S50" s="409"/>
      <c r="T50" s="410"/>
      <c r="U50" s="408">
        <f>COUNTIFS($B$13:$B$32,U$48,$C$13:$C$32,"A",$E$13:$E$32,"*")</f>
        <v>0</v>
      </c>
      <c r="V50" s="409"/>
      <c r="W50" s="410"/>
      <c r="X50" s="408">
        <f>COUNTIFS($B$13:$B$32,U$48,$C$13:$C$32,"B",$E$13:$E$32,"*")</f>
        <v>0</v>
      </c>
      <c r="Y50" s="409"/>
      <c r="Z50" s="410"/>
      <c r="AA50" s="408">
        <f>COUNTIFS($B$13:$B$32,AA$48,$C$13:$C$32,"A",$E$13:$E$32,"*")</f>
        <v>0</v>
      </c>
      <c r="AB50" s="409"/>
      <c r="AC50" s="410"/>
      <c r="AD50" s="408">
        <f>COUNTIFS($B$13:$B$32,AA$48,$C$13:$C$32,"B",$E$13:$E$32,"*")</f>
        <v>0</v>
      </c>
      <c r="AE50" s="409"/>
      <c r="AF50" s="410"/>
      <c r="AG50" s="408">
        <f>COUNTIFS($B$13:$B$32,AG$48,$C$13:$C$32,"A",$E$13:$E$32,"*")</f>
        <v>0</v>
      </c>
      <c r="AH50" s="409"/>
      <c r="AI50" s="410"/>
      <c r="AJ50" s="408">
        <f>COUNTIFS($B$13:$B$32,AG$48,$C$13:$C$32,"B",$E$13:$E$32,"*")</f>
        <v>0</v>
      </c>
      <c r="AK50" s="410"/>
      <c r="AL50" s="242">
        <f>COUNTIFS($B$13:$B$32,AL$48,$C$13:$C$32,"A",$E$13:$E$32,"*")</f>
        <v>0</v>
      </c>
      <c r="AM50" s="242">
        <f>COUNTIFS($B$13:$B$32,AL$48,$C$13:$C$32,"B",$E$13:$E$32,"*")</f>
        <v>0</v>
      </c>
      <c r="AN50" s="95"/>
      <c r="AP50" s="60"/>
      <c r="AQ50" s="60"/>
      <c r="AR50" s="60"/>
      <c r="AS50" s="60"/>
    </row>
    <row r="51" spans="1:45" ht="18" customHeight="1" x14ac:dyDescent="0.4">
      <c r="A51" s="95"/>
      <c r="B51" s="239" t="s">
        <v>109</v>
      </c>
      <c r="C51" s="242">
        <f>COUNTIFS($B$13:$B$32,C$48,$C$13:$C$32,"C",$E$13:$E$32,"*")</f>
        <v>0</v>
      </c>
      <c r="D51" s="242">
        <f>COUNTIFS($B$13:$B$32,C$48,$C$13:$C$32,"D",$E$13:$E$32,"*")</f>
        <v>0</v>
      </c>
      <c r="E51" s="242">
        <f>COUNTIFS($B$13:$B$32,E$48,$C$13:$C$32,"C",$E$13:$E$32,"*")</f>
        <v>0</v>
      </c>
      <c r="F51" s="408">
        <f>COUNTIFS($B$13:$B$32,E$48,$C$13:$C$32,"D",$E$13:$E$32,"*")</f>
        <v>0</v>
      </c>
      <c r="G51" s="409"/>
      <c r="H51" s="410"/>
      <c r="I51" s="408">
        <f>COUNTIFS($B$13:$B$32,I$48,$C$13:$C$32,"C",$E$13:$E$32,"*")</f>
        <v>1</v>
      </c>
      <c r="J51" s="409"/>
      <c r="K51" s="410"/>
      <c r="L51" s="408">
        <f>COUNTIFS($B$13:$B$32,I$48,$C$13:$C$32,"D",$E$13:$E$32,"*")</f>
        <v>0</v>
      </c>
      <c r="M51" s="409"/>
      <c r="N51" s="410"/>
      <c r="O51" s="408">
        <f>COUNTIFS($B$13:$B$32,O$48,$C$13:$C$32,"C",$E$13:$E$32,"*")</f>
        <v>0</v>
      </c>
      <c r="P51" s="409"/>
      <c r="Q51" s="410"/>
      <c r="R51" s="408">
        <f>COUNTIFS($B$13:$B$32,O$48,$C$13:$C$32,"D",$E$13:$E$32,"*")</f>
        <v>1</v>
      </c>
      <c r="S51" s="409"/>
      <c r="T51" s="410"/>
      <c r="U51" s="408">
        <f>COUNTIFS($B$13:$B$32,U$48,$C$13:$C$32,"C",$E$13:$E$32,"*")</f>
        <v>0</v>
      </c>
      <c r="V51" s="409"/>
      <c r="W51" s="410"/>
      <c r="X51" s="408">
        <f>COUNTIFS($B$13:$B$32,U$48,$C$13:$C$32,"D",$E$13:$E$32,"*")</f>
        <v>0</v>
      </c>
      <c r="Y51" s="409"/>
      <c r="Z51" s="410"/>
      <c r="AA51" s="408">
        <f>COUNTIFS($B$13:$B$32,AA$48,$C$13:$C$32,"C",$E$13:$E$32,"*")</f>
        <v>0</v>
      </c>
      <c r="AB51" s="409"/>
      <c r="AC51" s="410"/>
      <c r="AD51" s="408">
        <f>COUNTIFS($B$13:$B$32,AA$48,$C$13:$C$32,"D",$E$13:$E$32,"*")</f>
        <v>0</v>
      </c>
      <c r="AE51" s="409"/>
      <c r="AF51" s="410"/>
      <c r="AG51" s="408">
        <f>COUNTIFS($B$13:$B$32,AG$48,$C$13:$C$32,"C",$E$13:$E$32,"*")</f>
        <v>0</v>
      </c>
      <c r="AH51" s="409"/>
      <c r="AI51" s="410"/>
      <c r="AJ51" s="408">
        <f>COUNTIFS($B$13:$B$32,AG$48,$C$13:$C$32,"D",$E$13:$E$32,"*")</f>
        <v>0</v>
      </c>
      <c r="AK51" s="410"/>
      <c r="AL51" s="242">
        <f>COUNTIFS($B$13:$B$32,AL$48,$C$13:$C$32,"C",$E$13:$E$32,"*")</f>
        <v>0</v>
      </c>
      <c r="AM51" s="242">
        <f>COUNTIFS($B$13:$B$32,AL$48,$C$13:$C$32,"D",$E$13:$E$32,"*")</f>
        <v>0</v>
      </c>
      <c r="AN51" s="95"/>
      <c r="AP51" s="60"/>
      <c r="AQ51" s="60"/>
      <c r="AR51" s="60"/>
      <c r="AS51" s="60"/>
    </row>
    <row r="52" spans="1:45" ht="24.95" customHeight="1" x14ac:dyDescent="0.4">
      <c r="A52" s="95"/>
      <c r="B52" s="239" t="s">
        <v>201</v>
      </c>
      <c r="C52" s="412">
        <f>IF($AK$4="４週",SUMIFS($AK$13:$AK$32,$B$13:$B$32,C48)/4/$AH$7,IF($AK$4="歴月",SUMIFS($AK$13:$AK$32,$B$13:$B$32,C48)/$AL$7,"記載する期間を選択してください"))</f>
        <v>0</v>
      </c>
      <c r="D52" s="415"/>
      <c r="E52" s="412">
        <f>IF($AK$4="４週",SUMIFS($AK$13:$AK$32,$B$13:$B$32,E48)/4/$AH$7,IF($AK$4="歴月",SUMIFS($AK$13:$AK$32,$B$13:$B$32,E48)/$AL$7,"記載する期間を選択してください"))</f>
        <v>0</v>
      </c>
      <c r="F52" s="413"/>
      <c r="G52" s="413"/>
      <c r="H52" s="415"/>
      <c r="I52" s="412">
        <f>IF($AK$4="４週",SUMIFS($AK$13:$AK$32,$B$13:$B$32,I48)/4/$AH$7,IF($AK$4="歴月",SUMIFS($AK$13:$AK$32,$B$13:$B$32,I48)/$AL$7,"記載する期間を選択してください"))</f>
        <v>0</v>
      </c>
      <c r="J52" s="413"/>
      <c r="K52" s="413"/>
      <c r="L52" s="413"/>
      <c r="M52" s="413"/>
      <c r="N52" s="415"/>
      <c r="O52" s="412">
        <f>IF($AK$4="４週",SUMIFS($AK$13:$AK$32,$B$13:$B$32,O48)/4/$AH$7,IF($AK$4="歴月",SUMIFS($AK$13:$AK$32,$B$13:$B$32,O48)/$AL$7,"記載する期間を選択してください"))</f>
        <v>0</v>
      </c>
      <c r="P52" s="413"/>
      <c r="Q52" s="413"/>
      <c r="R52" s="413"/>
      <c r="S52" s="413"/>
      <c r="T52" s="415"/>
      <c r="U52" s="412">
        <f>IF($AK$4="４週",SUMIFS($AK$13:$AK$32,$B$13:$B$32,U48)/4/$AH$7,IF($AK$4="歴月",SUMIFS($AK$13:$AK$32,$B$13:$B$32,U48)/$AL$7,"記載する期間を選択してください"))</f>
        <v>0</v>
      </c>
      <c r="V52" s="413"/>
      <c r="W52" s="413"/>
      <c r="X52" s="413"/>
      <c r="Y52" s="413"/>
      <c r="Z52" s="415"/>
      <c r="AA52" s="412">
        <f>IF($AK$4="４週",SUMIFS($AK$13:$AK$32,$B$13:$B$32,AA48)/4/$AH$7,IF($AK$4="歴月",SUMIFS($AK$13:$AK$32,$B$13:$B$32,AA48)/$AL$7,"記載する期間を選択してください"))</f>
        <v>0</v>
      </c>
      <c r="AB52" s="413"/>
      <c r="AC52" s="413"/>
      <c r="AD52" s="413"/>
      <c r="AE52" s="413"/>
      <c r="AF52" s="415"/>
      <c r="AG52" s="412">
        <f>IF($AK$4="４週",SUMIFS($AK$13:$AK$32,$B$13:$B$32,AG48)/4/$AH$7,IF($AK$4="歴月",SUMIFS($AK$13:$AK$32,$B$13:$B$32,AG48)/$AL$7,"記載する期間を選択してください"))</f>
        <v>0</v>
      </c>
      <c r="AH52" s="413"/>
      <c r="AI52" s="413"/>
      <c r="AJ52" s="413"/>
      <c r="AK52" s="415"/>
      <c r="AL52" s="412">
        <f>IF($AK$4="４週",SUMIFS($AK$13:$AK$32,$B$13:$B$32,AL48)/4/$AH$7,IF($AK$4="歴月",SUMIFS($AK$13:$AK$32,$B$13:$B$32,AL48)/$AL$7,"記載する期間を選択してください"))</f>
        <v>0</v>
      </c>
      <c r="AM52" s="415"/>
      <c r="AN52" s="95"/>
      <c r="AP52" s="60"/>
      <c r="AQ52" s="60"/>
      <c r="AR52" s="60"/>
      <c r="AS52" s="60"/>
    </row>
    <row r="53" spans="1:45" ht="5.0999999999999996" customHeight="1" x14ac:dyDescent="0.4">
      <c r="A53" s="95"/>
      <c r="B53" s="59"/>
      <c r="C53" s="254">
        <v>2</v>
      </c>
      <c r="D53" s="254"/>
      <c r="E53" s="254">
        <v>3</v>
      </c>
      <c r="F53" s="254"/>
      <c r="G53" s="254"/>
      <c r="H53" s="254"/>
      <c r="I53" s="254">
        <v>4</v>
      </c>
      <c r="J53" s="254"/>
      <c r="K53" s="254"/>
      <c r="L53" s="254"/>
      <c r="M53" s="254"/>
      <c r="N53" s="254"/>
      <c r="O53" s="254">
        <v>5</v>
      </c>
      <c r="P53" s="254"/>
      <c r="Q53" s="254"/>
      <c r="R53" s="254"/>
      <c r="S53" s="254"/>
      <c r="T53" s="254"/>
      <c r="U53" s="254">
        <v>6</v>
      </c>
      <c r="V53" s="254"/>
      <c r="W53" s="254"/>
      <c r="X53" s="254"/>
      <c r="Y53" s="254"/>
      <c r="Z53" s="254"/>
      <c r="AA53" s="254">
        <v>7</v>
      </c>
      <c r="AB53" s="254"/>
      <c r="AC53" s="254"/>
      <c r="AD53" s="254"/>
      <c r="AE53" s="254"/>
      <c r="AF53" s="254"/>
      <c r="AG53" s="254">
        <v>8</v>
      </c>
      <c r="AH53" s="254"/>
      <c r="AI53" s="254"/>
      <c r="AJ53" s="254"/>
      <c r="AK53" s="254"/>
      <c r="AL53" s="254">
        <v>9</v>
      </c>
      <c r="AM53" s="255"/>
      <c r="AN53" s="95"/>
      <c r="AP53" s="60"/>
      <c r="AQ53" s="60"/>
      <c r="AR53" s="60"/>
      <c r="AS53" s="60"/>
    </row>
    <row r="54" spans="1:45" ht="15" customHeight="1" x14ac:dyDescent="0.4">
      <c r="A54" s="60" t="s">
        <v>166</v>
      </c>
      <c r="B54" s="256"/>
      <c r="C54" s="257"/>
      <c r="D54" s="257"/>
      <c r="E54" s="257"/>
      <c r="F54" s="258"/>
      <c r="G54" s="257"/>
      <c r="H54" s="254"/>
      <c r="I54" s="254"/>
      <c r="J54" s="254"/>
      <c r="K54" s="254"/>
      <c r="L54" s="254"/>
      <c r="M54" s="254"/>
      <c r="N54" s="254"/>
      <c r="O54" s="254"/>
      <c r="P54" s="254"/>
      <c r="Q54" s="254"/>
      <c r="R54" s="254">
        <v>6</v>
      </c>
      <c r="S54" s="254"/>
      <c r="T54" s="254"/>
      <c r="U54" s="254"/>
      <c r="V54" s="254"/>
      <c r="W54" s="254"/>
      <c r="X54" s="254">
        <v>7</v>
      </c>
      <c r="Y54" s="254"/>
      <c r="Z54" s="254"/>
      <c r="AA54" s="254"/>
      <c r="AB54" s="254"/>
      <c r="AC54" s="254"/>
      <c r="AD54" s="254">
        <v>8</v>
      </c>
      <c r="AE54" s="254"/>
      <c r="AF54" s="254"/>
      <c r="AG54" s="259"/>
      <c r="AH54" s="259"/>
      <c r="AI54" s="259"/>
      <c r="AJ54" s="259">
        <v>9</v>
      </c>
      <c r="AK54" s="260"/>
      <c r="AL54" s="260"/>
      <c r="AM54" s="95"/>
    </row>
    <row r="55" spans="1:45" s="60" customFormat="1" ht="15" customHeight="1" x14ac:dyDescent="0.4">
      <c r="A55" s="60"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P55" s="59"/>
      <c r="AQ55" s="59"/>
      <c r="AR55" s="59"/>
      <c r="AS55" s="59"/>
    </row>
    <row r="56" spans="1:45" s="60" customFormat="1" ht="15" customHeight="1" x14ac:dyDescent="0.4">
      <c r="A56" s="60"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P56" s="59"/>
      <c r="AQ56" s="59"/>
      <c r="AR56" s="59"/>
      <c r="AS56" s="59"/>
    </row>
    <row r="57" spans="1:45" s="60" customFormat="1" ht="15" customHeight="1" x14ac:dyDescent="0.4">
      <c r="A57" s="261" t="s">
        <v>364</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P57" s="59"/>
      <c r="AQ57" s="59"/>
      <c r="AR57" s="59"/>
      <c r="AS57" s="59"/>
    </row>
    <row r="58" spans="1:45" s="60" customFormat="1" ht="15" customHeight="1" x14ac:dyDescent="0.4">
      <c r="A58" s="60" t="s">
        <v>365</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P58" s="59"/>
      <c r="AQ58" s="59"/>
      <c r="AR58" s="59"/>
      <c r="AS58" s="59"/>
    </row>
    <row r="59" spans="1:45" s="60" customFormat="1" ht="15" customHeight="1" x14ac:dyDescent="0.4">
      <c r="A59" s="60" t="s">
        <v>366</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P59" s="59"/>
      <c r="AQ59" s="59"/>
      <c r="AR59" s="59"/>
      <c r="AS59" s="59"/>
    </row>
    <row r="60" spans="1:45" ht="15" customHeight="1" x14ac:dyDescent="0.4">
      <c r="A60" s="60" t="s">
        <v>170</v>
      </c>
      <c r="B60" s="103"/>
      <c r="C60" s="60"/>
      <c r="D60" s="60"/>
      <c r="E60" s="60"/>
      <c r="F60" s="60"/>
      <c r="G60" s="60"/>
    </row>
    <row r="61" spans="1:45" ht="15" customHeight="1" x14ac:dyDescent="0.4">
      <c r="A61" s="60" t="s">
        <v>367</v>
      </c>
      <c r="B61" s="103"/>
      <c r="C61" s="60"/>
      <c r="D61" s="60"/>
      <c r="E61" s="60"/>
      <c r="F61" s="60"/>
      <c r="G61" s="60"/>
    </row>
    <row r="62" spans="1:45" ht="15" customHeight="1" x14ac:dyDescent="0.4">
      <c r="A62" s="60"/>
      <c r="B62" s="238" t="s">
        <v>172</v>
      </c>
      <c r="C62" s="390" t="s">
        <v>173</v>
      </c>
      <c r="D62" s="390"/>
      <c r="E62" s="390"/>
      <c r="F62" s="60"/>
      <c r="G62" s="60"/>
    </row>
    <row r="63" spans="1:45" ht="15" customHeight="1" x14ac:dyDescent="0.4">
      <c r="A63" s="60"/>
      <c r="B63" s="107" t="s">
        <v>190</v>
      </c>
      <c r="C63" s="404" t="s">
        <v>174</v>
      </c>
      <c r="D63" s="404"/>
      <c r="E63" s="404"/>
      <c r="F63" s="60"/>
      <c r="G63" s="60"/>
    </row>
    <row r="64" spans="1:45" ht="15" customHeight="1" x14ac:dyDescent="0.4">
      <c r="A64" s="60"/>
      <c r="B64" s="107" t="s">
        <v>191</v>
      </c>
      <c r="C64" s="404" t="s">
        <v>175</v>
      </c>
      <c r="D64" s="404"/>
      <c r="E64" s="404"/>
      <c r="F64" s="60"/>
      <c r="G64" s="60"/>
    </row>
    <row r="65" spans="1:7" ht="15" customHeight="1" x14ac:dyDescent="0.4">
      <c r="A65" s="60"/>
      <c r="B65" s="107" t="s">
        <v>192</v>
      </c>
      <c r="C65" s="404" t="s">
        <v>176</v>
      </c>
      <c r="D65" s="404"/>
      <c r="E65" s="404"/>
      <c r="F65" s="60"/>
      <c r="G65" s="60"/>
    </row>
    <row r="66" spans="1:7" ht="15" customHeight="1" x14ac:dyDescent="0.4">
      <c r="A66" s="60"/>
      <c r="B66" s="107" t="s">
        <v>193</v>
      </c>
      <c r="C66" s="404" t="s">
        <v>177</v>
      </c>
      <c r="D66" s="404"/>
      <c r="E66" s="404"/>
      <c r="F66" s="60"/>
      <c r="G66" s="60"/>
    </row>
    <row r="67" spans="1:7" ht="15" customHeight="1" x14ac:dyDescent="0.4">
      <c r="A67" s="60"/>
      <c r="B67" s="60" t="s">
        <v>178</v>
      </c>
      <c r="C67" s="60"/>
      <c r="D67" s="60"/>
      <c r="E67" s="60"/>
      <c r="F67" s="60"/>
      <c r="G67" s="60"/>
    </row>
    <row r="68" spans="1:7" ht="15" customHeight="1" x14ac:dyDescent="0.4">
      <c r="A68" s="60"/>
      <c r="B68" s="60" t="s">
        <v>195</v>
      </c>
      <c r="C68" s="60"/>
      <c r="D68" s="60"/>
      <c r="E68" s="60"/>
      <c r="F68" s="60"/>
      <c r="G68" s="60"/>
    </row>
    <row r="69" spans="1:7" ht="15" customHeight="1" x14ac:dyDescent="0.4">
      <c r="A69" s="60"/>
      <c r="B69" s="60" t="s">
        <v>179</v>
      </c>
      <c r="C69" s="60"/>
      <c r="D69" s="60"/>
      <c r="E69" s="60"/>
      <c r="F69" s="60"/>
      <c r="G69" s="60"/>
    </row>
    <row r="70" spans="1:7" ht="15" customHeight="1" x14ac:dyDescent="0.4">
      <c r="A70" s="60" t="s">
        <v>368</v>
      </c>
      <c r="B70" s="103"/>
      <c r="C70" s="60"/>
      <c r="D70" s="60"/>
      <c r="E70" s="60"/>
      <c r="F70" s="60"/>
      <c r="G70" s="60"/>
    </row>
    <row r="71" spans="1:7" ht="15" customHeight="1" x14ac:dyDescent="0.4">
      <c r="A71" s="60" t="s">
        <v>181</v>
      </c>
      <c r="B71" s="103"/>
      <c r="C71" s="60"/>
      <c r="D71" s="60"/>
      <c r="E71" s="60"/>
      <c r="F71" s="60"/>
      <c r="G71" s="60"/>
    </row>
    <row r="72" spans="1:7" ht="15" customHeight="1" x14ac:dyDescent="0.4">
      <c r="A72" s="60" t="s">
        <v>196</v>
      </c>
      <c r="B72" s="103"/>
      <c r="C72" s="60"/>
      <c r="D72" s="60"/>
      <c r="E72" s="60"/>
      <c r="F72" s="60"/>
      <c r="G72" s="60"/>
    </row>
    <row r="73" spans="1:7" ht="15" customHeight="1" x14ac:dyDescent="0.4">
      <c r="A73" s="60" t="s">
        <v>369</v>
      </c>
      <c r="B73" s="103"/>
      <c r="C73" s="60"/>
      <c r="D73" s="60"/>
      <c r="E73" s="60"/>
      <c r="F73" s="60"/>
      <c r="G73" s="60"/>
    </row>
    <row r="74" spans="1:7" ht="15" customHeight="1" x14ac:dyDescent="0.4">
      <c r="A74" s="60" t="s">
        <v>370</v>
      </c>
      <c r="B74" s="103"/>
      <c r="C74" s="60"/>
      <c r="D74" s="60"/>
      <c r="E74" s="60"/>
      <c r="F74" s="60"/>
      <c r="G74" s="60"/>
    </row>
    <row r="75" spans="1:7" ht="15" customHeight="1" x14ac:dyDescent="0.4">
      <c r="A75" s="60" t="s">
        <v>371</v>
      </c>
      <c r="B75" s="103"/>
      <c r="C75" s="60"/>
      <c r="D75" s="60"/>
      <c r="E75" s="60"/>
      <c r="F75" s="60"/>
      <c r="G75" s="60"/>
    </row>
    <row r="76" spans="1:7" ht="15" customHeight="1" x14ac:dyDescent="0.4">
      <c r="A76" s="60"/>
      <c r="B76" s="60" t="s">
        <v>372</v>
      </c>
      <c r="C76" s="60"/>
      <c r="D76" s="60"/>
      <c r="E76" s="60"/>
      <c r="F76" s="60"/>
      <c r="G76" s="60"/>
    </row>
    <row r="77" spans="1:7" ht="15" customHeight="1" x14ac:dyDescent="0.4">
      <c r="A77" s="60"/>
      <c r="B77" s="60" t="s">
        <v>373</v>
      </c>
      <c r="C77" s="60"/>
      <c r="D77" s="60"/>
      <c r="E77" s="60"/>
      <c r="F77" s="60"/>
      <c r="G77" s="60"/>
    </row>
    <row r="78" spans="1:7" ht="15" customHeight="1" x14ac:dyDescent="0.4">
      <c r="A78" s="60" t="s">
        <v>380</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381</v>
      </c>
      <c r="B80" s="103"/>
      <c r="C80" s="60"/>
      <c r="D80" s="60"/>
      <c r="E80" s="60"/>
      <c r="F80" s="60"/>
      <c r="G80" s="60"/>
    </row>
    <row r="81" spans="1:7" ht="15" customHeight="1" x14ac:dyDescent="0.4">
      <c r="A81" s="60" t="s">
        <v>382</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377</v>
      </c>
      <c r="B84" s="103"/>
      <c r="C84" s="60"/>
      <c r="D84" s="60"/>
      <c r="E84" s="60"/>
      <c r="F84" s="60"/>
      <c r="G84" s="60"/>
    </row>
    <row r="85" spans="1:7" ht="15" customHeight="1" x14ac:dyDescent="0.4">
      <c r="A85" s="60" t="s">
        <v>378</v>
      </c>
      <c r="B85" s="103"/>
      <c r="C85" s="60"/>
      <c r="D85" s="60"/>
      <c r="E85" s="60"/>
      <c r="F85" s="60"/>
      <c r="G85" s="60"/>
    </row>
  </sheetData>
  <mergeCells count="148">
    <mergeCell ref="C66:E66"/>
    <mergeCell ref="AK3:AN3"/>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F51:H51"/>
    <mergeCell ref="I51:K51"/>
    <mergeCell ref="L51:N51"/>
    <mergeCell ref="O51:Q51"/>
    <mergeCell ref="R51:T51"/>
    <mergeCell ref="F50:H50"/>
    <mergeCell ref="I50:K50"/>
    <mergeCell ref="L50:N50"/>
    <mergeCell ref="O50:Q50"/>
    <mergeCell ref="R50:T50"/>
    <mergeCell ref="U50:W50"/>
    <mergeCell ref="AL48:AM48"/>
    <mergeCell ref="F49:H49"/>
    <mergeCell ref="I49:K49"/>
    <mergeCell ref="L49:N49"/>
    <mergeCell ref="O49:Q49"/>
    <mergeCell ref="R49:T49"/>
    <mergeCell ref="A45:B45"/>
    <mergeCell ref="C45:D45"/>
    <mergeCell ref="E45:H45"/>
    <mergeCell ref="I45:N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D41:AF41"/>
    <mergeCell ref="AG41:AI41"/>
    <mergeCell ref="AJ41:AK41"/>
    <mergeCell ref="A44:B44"/>
    <mergeCell ref="C44:D44"/>
    <mergeCell ref="E44:H44"/>
    <mergeCell ref="I44:N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1:AN1"/>
    <mergeCell ref="M2:P2"/>
    <mergeCell ref="Q2:R2"/>
    <mergeCell ref="S2:T2"/>
    <mergeCell ref="U2:V2"/>
    <mergeCell ref="AK2:AN2"/>
    <mergeCell ref="AK4:AN4"/>
    <mergeCell ref="AK5:AN5"/>
    <mergeCell ref="AK6:AN6"/>
  </mergeCells>
  <phoneticPr fontId="30"/>
  <dataValidations count="8">
    <dataValidation type="list" allowBlank="1" showInputMessage="1" sqref="B15:B32" xr:uid="{7382EC7A-2181-4244-A363-6976DB4619C6}">
      <formula1>INDIRECT($AK$1)</formula1>
    </dataValidation>
    <dataValidation type="list" allowBlank="1" showInputMessage="1" showErrorMessage="1" sqref="AK4:AN4" xr:uid="{9FFCF5CD-B0AE-41AE-927C-CC650A5318F1}">
      <formula1>"４週,歴月"</formula1>
    </dataValidation>
    <dataValidation type="list" allowBlank="1" showInputMessage="1" showErrorMessage="1" sqref="AK5:AN5" xr:uid="{F84A247B-827D-4149-BC87-078541FF310E}">
      <formula1>"予定,実績"</formula1>
    </dataValidation>
    <dataValidation type="list" allowBlank="1" showInputMessage="1" showErrorMessage="1" sqref="C13:C32" xr:uid="{1B963DE0-16F0-4BFF-B962-0CBABB55F1C9}">
      <formula1>"A,B,C,D"</formula1>
    </dataValidation>
    <dataValidation operator="greaterThanOrEqual" allowBlank="1" showInputMessage="1" showErrorMessage="1" sqref="I46 AJ40:AJ41 AL40 L42 L46 I42" xr:uid="{41D22C3C-7680-462B-8169-77C908C8C470}"/>
    <dataValidation type="whole" operator="greaterThanOrEqual" allowBlank="1" showInputMessage="1" showErrorMessage="1" sqref="I40:I41 D40:F41 AG40:AG41 AD40:AD41 AA40:AA41 X40:X41 U40:U41 R40:R41 O40:O41 L40:L41" xr:uid="{A4C810E2-8115-4842-AB7B-B76AA7581CA9}">
      <formula1>0</formula1>
    </dataValidation>
    <dataValidation allowBlank="1" showInputMessage="1" sqref="B13:B14" xr:uid="{5C6C971E-C914-4213-A077-B4B3FC1ED3BF}"/>
    <dataValidation type="list" allowBlank="1" showInputMessage="1" showErrorMessage="1" sqref="AK6:AN6" xr:uid="{0CAB1451-E775-40C1-8909-085628AB894B}">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4FBF9-06EC-41D7-9866-0198D8D93B5E}">
  <sheetPr>
    <tabColor theme="5"/>
  </sheetPr>
  <dimension ref="A1:AS86"/>
  <sheetViews>
    <sheetView showGridLines="0" view="pageBreakPreview" zoomScaleNormal="106" zoomScaleSheetLayoutView="100" workbookViewId="0">
      <selection activeCell="AQ13" sqref="AQ13"/>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86" t="s">
        <v>290</v>
      </c>
      <c r="AL1" s="386"/>
      <c r="AM1" s="386"/>
      <c r="AN1" s="386"/>
    </row>
    <row r="2" spans="1:45" ht="18" customHeight="1" x14ac:dyDescent="0.4">
      <c r="A2" s="95"/>
      <c r="B2" s="65"/>
      <c r="C2" s="65"/>
      <c r="D2" s="65"/>
      <c r="E2" s="65"/>
      <c r="F2" s="65"/>
      <c r="G2" s="65"/>
      <c r="H2" s="65"/>
      <c r="I2" s="65"/>
      <c r="J2" s="65"/>
      <c r="K2" s="65"/>
      <c r="L2" s="65"/>
      <c r="M2" s="392">
        <v>2024</v>
      </c>
      <c r="N2" s="392"/>
      <c r="O2" s="392"/>
      <c r="P2" s="392"/>
      <c r="Q2" s="391" t="s">
        <v>150</v>
      </c>
      <c r="R2" s="391"/>
      <c r="S2" s="392">
        <v>5</v>
      </c>
      <c r="T2" s="392"/>
      <c r="U2" s="391" t="s">
        <v>151</v>
      </c>
      <c r="V2" s="391"/>
      <c r="W2" s="65"/>
      <c r="X2" s="65"/>
      <c r="Y2" s="65"/>
      <c r="Z2" s="95"/>
      <c r="AA2" s="95"/>
      <c r="AC2" s="88"/>
      <c r="AD2" s="65"/>
      <c r="AE2" s="65"/>
      <c r="AF2" s="96"/>
      <c r="AG2" s="96"/>
      <c r="AH2" s="96"/>
      <c r="AI2" s="88" t="s">
        <v>334</v>
      </c>
      <c r="AJ2" s="88"/>
      <c r="AK2" s="463"/>
      <c r="AL2" s="464"/>
      <c r="AM2" s="464"/>
      <c r="AN2" s="465"/>
    </row>
    <row r="3" spans="1:45" ht="18" customHeight="1" x14ac:dyDescent="0.4">
      <c r="A3" s="95"/>
      <c r="B3" s="65"/>
      <c r="C3" s="65"/>
      <c r="D3" s="65"/>
      <c r="E3" s="65"/>
      <c r="F3" s="65"/>
      <c r="G3" s="65"/>
      <c r="H3" s="65"/>
      <c r="I3" s="65"/>
      <c r="J3" s="65"/>
      <c r="K3" s="65"/>
      <c r="L3" s="65"/>
      <c r="M3" s="265"/>
      <c r="N3" s="265"/>
      <c r="O3" s="265"/>
      <c r="P3" s="265"/>
      <c r="Q3" s="63"/>
      <c r="R3" s="63"/>
      <c r="S3" s="265"/>
      <c r="T3" s="265"/>
      <c r="U3" s="63"/>
      <c r="V3" s="63"/>
      <c r="W3" s="65"/>
      <c r="X3" s="65"/>
      <c r="Y3" s="65"/>
      <c r="Z3" s="95"/>
      <c r="AA3" s="95"/>
      <c r="AC3" s="88"/>
      <c r="AD3" s="65"/>
      <c r="AE3" s="65"/>
      <c r="AF3" s="65"/>
      <c r="AG3" s="65"/>
      <c r="AH3" s="65"/>
      <c r="AI3" s="88" t="s">
        <v>156</v>
      </c>
      <c r="AJ3" s="88"/>
      <c r="AK3" s="387"/>
      <c r="AL3" s="387"/>
      <c r="AM3" s="387"/>
      <c r="AN3" s="387"/>
    </row>
    <row r="4" spans="1:45"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387" t="s">
        <v>238</v>
      </c>
      <c r="AL4" s="387"/>
      <c r="AM4" s="387"/>
      <c r="AN4" s="387"/>
    </row>
    <row r="5" spans="1:45"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387"/>
      <c r="AL5" s="387"/>
      <c r="AM5" s="387"/>
      <c r="AN5" s="387"/>
    </row>
    <row r="6" spans="1:45"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262"/>
      <c r="AE6" s="262"/>
      <c r="AF6" s="262"/>
      <c r="AG6" s="262"/>
      <c r="AH6" s="262"/>
      <c r="AI6" s="247" t="s">
        <v>352</v>
      </c>
      <c r="AJ6" s="263"/>
      <c r="AK6" s="527" t="s">
        <v>353</v>
      </c>
      <c r="AL6" s="527"/>
      <c r="AM6" s="527"/>
      <c r="AN6" s="527"/>
    </row>
    <row r="7" spans="1:45"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354</v>
      </c>
      <c r="AH7" s="466">
        <v>40</v>
      </c>
      <c r="AI7" s="466"/>
      <c r="AJ7" s="466"/>
      <c r="AK7" s="97" t="s">
        <v>157</v>
      </c>
      <c r="AL7" s="243">
        <v>160</v>
      </c>
      <c r="AM7" s="97" t="s">
        <v>158</v>
      </c>
      <c r="AN7" s="95"/>
    </row>
    <row r="8" spans="1:45" ht="17.25" customHeight="1" x14ac:dyDescent="0.4">
      <c r="A8" s="95"/>
      <c r="B8" s="231"/>
      <c r="C8" s="231"/>
      <c r="D8" s="231"/>
      <c r="E8" s="231"/>
      <c r="F8" s="231"/>
      <c r="G8" s="231"/>
      <c r="H8" s="231"/>
      <c r="I8" s="231"/>
      <c r="J8" s="231"/>
      <c r="K8" s="231"/>
      <c r="L8" s="231"/>
      <c r="M8" s="231"/>
      <c r="N8" s="231"/>
      <c r="O8" s="231"/>
      <c r="P8" s="231"/>
      <c r="Q8" s="231"/>
      <c r="R8" s="231"/>
      <c r="S8" s="231"/>
      <c r="T8" s="231"/>
      <c r="U8" s="231"/>
      <c r="V8" s="231"/>
      <c r="W8" s="231"/>
      <c r="X8" s="65"/>
      <c r="Y8" s="65"/>
      <c r="Z8" s="65"/>
      <c r="AA8" s="65"/>
      <c r="AB8" s="65"/>
      <c r="AC8" s="65"/>
      <c r="AD8" s="65"/>
      <c r="AE8" s="65"/>
      <c r="AF8" s="65"/>
      <c r="AG8" s="65"/>
      <c r="AH8" s="65"/>
      <c r="AI8" s="65"/>
      <c r="AJ8" s="65"/>
      <c r="AK8" s="65"/>
      <c r="AL8" s="65"/>
      <c r="AM8" s="95"/>
      <c r="AN8" s="95"/>
      <c r="AS8" s="264"/>
    </row>
    <row r="9" spans="1:45" ht="15" customHeight="1" x14ac:dyDescent="0.4">
      <c r="A9" s="505" t="s">
        <v>153</v>
      </c>
      <c r="B9" s="467" t="s">
        <v>355</v>
      </c>
      <c r="C9" s="395" t="s">
        <v>356</v>
      </c>
      <c r="D9" s="390" t="s">
        <v>357</v>
      </c>
      <c r="E9" s="399" t="s">
        <v>358</v>
      </c>
      <c r="F9" s="394" t="s">
        <v>359</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360</v>
      </c>
      <c r="AL9" s="389" t="s">
        <v>361</v>
      </c>
      <c r="AM9" s="385" t="s">
        <v>362</v>
      </c>
      <c r="AN9" s="385"/>
    </row>
    <row r="10" spans="1:45" ht="15" customHeight="1" x14ac:dyDescent="0.4">
      <c r="A10" s="505"/>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5" ht="15" customHeight="1" x14ac:dyDescent="0.4">
      <c r="A11" s="505"/>
      <c r="B11" s="469" t="s">
        <v>351</v>
      </c>
      <c r="C11" s="396"/>
      <c r="D11" s="390"/>
      <c r="E11" s="399"/>
      <c r="F11" s="248">
        <f>DATE($M$2,$S$2,1)</f>
        <v>45413</v>
      </c>
      <c r="G11" s="248">
        <f>DATE($M$2,$S$2,2)</f>
        <v>45414</v>
      </c>
      <c r="H11" s="248">
        <f>DATE($M$2,$S$2,3)</f>
        <v>45415</v>
      </c>
      <c r="I11" s="248">
        <f>DATE($M$2,$S$2,4)</f>
        <v>45416</v>
      </c>
      <c r="J11" s="248">
        <f>DATE($M$2,$S$2,5)</f>
        <v>45417</v>
      </c>
      <c r="K11" s="248">
        <f>DATE($M$2,$S$2,6)</f>
        <v>45418</v>
      </c>
      <c r="L11" s="248">
        <f>DATE($M$2,$S$2,7)</f>
        <v>45419</v>
      </c>
      <c r="M11" s="248">
        <f>DATE($M$2,$S$2,8)</f>
        <v>45420</v>
      </c>
      <c r="N11" s="248">
        <f>DATE($M$2,$S$2,9)</f>
        <v>45421</v>
      </c>
      <c r="O11" s="248">
        <f>DATE($M$2,$S$2,10)</f>
        <v>45422</v>
      </c>
      <c r="P11" s="248">
        <f>DATE($M$2,$S$2,11)</f>
        <v>45423</v>
      </c>
      <c r="Q11" s="248">
        <f>DATE($M$2,$S$2,12)</f>
        <v>45424</v>
      </c>
      <c r="R11" s="248">
        <f>DATE($M$2,$S$2,13)</f>
        <v>45425</v>
      </c>
      <c r="S11" s="248">
        <f>DATE($M$2,$S$2,14)</f>
        <v>45426</v>
      </c>
      <c r="T11" s="248">
        <f>DATE($M$2,$S$2,15)</f>
        <v>45427</v>
      </c>
      <c r="U11" s="248">
        <f>DATE($M$2,$S$2,16)</f>
        <v>45428</v>
      </c>
      <c r="V11" s="248">
        <f>DATE($M$2,$S$2,17)</f>
        <v>45429</v>
      </c>
      <c r="W11" s="248">
        <f>DATE($M$2,$S$2,18)</f>
        <v>45430</v>
      </c>
      <c r="X11" s="248">
        <f>DATE($M$2,$S$2,19)</f>
        <v>45431</v>
      </c>
      <c r="Y11" s="248">
        <f>DATE($M$2,$S$2,20)</f>
        <v>45432</v>
      </c>
      <c r="Z11" s="248">
        <f>DATE($M$2,$S$2,21)</f>
        <v>45433</v>
      </c>
      <c r="AA11" s="248">
        <f>DATE($M$2,$S$2,22)</f>
        <v>45434</v>
      </c>
      <c r="AB11" s="248">
        <f>DATE($M$2,$S$2,23)</f>
        <v>45435</v>
      </c>
      <c r="AC11" s="248">
        <f>DATE($M$2,$S$2,24)</f>
        <v>45436</v>
      </c>
      <c r="AD11" s="248">
        <f>DATE($M$2,$S$2,25)</f>
        <v>45437</v>
      </c>
      <c r="AE11" s="248">
        <f>DATE($M$2,$S$2,26)</f>
        <v>45438</v>
      </c>
      <c r="AF11" s="248">
        <f>DATE($M$2,$S$2,27)</f>
        <v>45439</v>
      </c>
      <c r="AG11" s="248">
        <f>DATE($M$2,$S$2,28)</f>
        <v>45440</v>
      </c>
      <c r="AH11" s="248">
        <f>IF(DAY(EOMONTH(F11,0))&lt;29,"",DATE($M$2,$S$2,29))</f>
        <v>45441</v>
      </c>
      <c r="AI11" s="248">
        <f>IF(DAY(EOMONTH(F11,0))&lt;30,"",DATE($M$2,$S$2,30))</f>
        <v>45442</v>
      </c>
      <c r="AJ11" s="248">
        <f>IF(DAY(EOMONTH(F11,0))&lt;31,"",DATE($M$2,$S$2,31))</f>
        <v>45443</v>
      </c>
      <c r="AK11" s="388"/>
      <c r="AL11" s="389"/>
      <c r="AM11" s="385"/>
      <c r="AN11" s="385"/>
    </row>
    <row r="12" spans="1:45" ht="15" customHeight="1" x14ac:dyDescent="0.4">
      <c r="A12" s="505"/>
      <c r="B12" s="470"/>
      <c r="C12" s="397"/>
      <c r="D12" s="390"/>
      <c r="E12" s="399"/>
      <c r="F12" s="249">
        <f>DATE($M$2,$S$2,1)</f>
        <v>45413</v>
      </c>
      <c r="G12" s="249">
        <f>DATE($M$2,$S$2,2)</f>
        <v>45414</v>
      </c>
      <c r="H12" s="249">
        <f>DATE($M$2,$S$2,3)</f>
        <v>45415</v>
      </c>
      <c r="I12" s="249">
        <f>DATE($M$2,$S$2,4)</f>
        <v>45416</v>
      </c>
      <c r="J12" s="249">
        <f>DATE($M$2,$S$2,5)</f>
        <v>45417</v>
      </c>
      <c r="K12" s="249">
        <f>DATE($M$2,$S$2,6)</f>
        <v>45418</v>
      </c>
      <c r="L12" s="249">
        <f>DATE($M$2,$S$2,7)</f>
        <v>45419</v>
      </c>
      <c r="M12" s="249">
        <f>DATE($M$2,$S$2,8)</f>
        <v>45420</v>
      </c>
      <c r="N12" s="249">
        <f>DATE($M$2,$S$2,9)</f>
        <v>45421</v>
      </c>
      <c r="O12" s="249">
        <f>DATE($M$2,$S$2,10)</f>
        <v>45422</v>
      </c>
      <c r="P12" s="249">
        <f>DATE($M$2,$S$2,11)</f>
        <v>45423</v>
      </c>
      <c r="Q12" s="249">
        <f>DATE($M$2,$S$2,12)</f>
        <v>45424</v>
      </c>
      <c r="R12" s="249">
        <f>DATE($M$2,$S$2,13)</f>
        <v>45425</v>
      </c>
      <c r="S12" s="249">
        <f>DATE($M$2,$S$2,14)</f>
        <v>45426</v>
      </c>
      <c r="T12" s="249">
        <f>DATE($M$2,$S$2,15)</f>
        <v>45427</v>
      </c>
      <c r="U12" s="249">
        <f>DATE($M$2,$S$2,16)</f>
        <v>45428</v>
      </c>
      <c r="V12" s="249">
        <f>DATE($M$2,$S$2,17)</f>
        <v>45429</v>
      </c>
      <c r="W12" s="249">
        <f>DATE($M$2,$S$2,18)</f>
        <v>45430</v>
      </c>
      <c r="X12" s="249">
        <f>DATE($M$2,$S$2,19)</f>
        <v>45431</v>
      </c>
      <c r="Y12" s="249">
        <f>DATE($M$2,$S$2,20)</f>
        <v>45432</v>
      </c>
      <c r="Z12" s="249">
        <f>DATE($M$2,$S$2,21)</f>
        <v>45433</v>
      </c>
      <c r="AA12" s="249">
        <f>DATE($M$2,$S$2,22)</f>
        <v>45434</v>
      </c>
      <c r="AB12" s="249">
        <f>DATE($M$2,$S$2,23)</f>
        <v>45435</v>
      </c>
      <c r="AC12" s="249">
        <f>DATE($M$2,$S$2,24)</f>
        <v>45436</v>
      </c>
      <c r="AD12" s="249">
        <f>DATE($M$2,$S$2,25)</f>
        <v>45437</v>
      </c>
      <c r="AE12" s="249">
        <f>DATE($M$2,$S$2,26)</f>
        <v>45438</v>
      </c>
      <c r="AF12" s="249">
        <f>DATE($M$2,$S$2,27)</f>
        <v>45439</v>
      </c>
      <c r="AG12" s="249">
        <f>DATE($M$2,$S$2,28)</f>
        <v>45440</v>
      </c>
      <c r="AH12" s="249">
        <f>IF(DAY(EOMONTH(F12,0))&lt;29,"",DATE($M$2,$S$2,29))</f>
        <v>45441</v>
      </c>
      <c r="AI12" s="249">
        <f>IF(DAY(EOMONTH(F12,0))&lt;30,"",DATE($M$2,$S$2,30))</f>
        <v>45442</v>
      </c>
      <c r="AJ12" s="249">
        <f>IF(DAY(EOMONTH(F12,0))&lt;31,"",DATE($M$2,$S$2,31))</f>
        <v>45443</v>
      </c>
      <c r="AK12" s="388"/>
      <c r="AL12" s="389"/>
      <c r="AM12" s="385"/>
      <c r="AN12" s="385"/>
    </row>
    <row r="13" spans="1:45" ht="18" customHeight="1" x14ac:dyDescent="0.4">
      <c r="A13" s="250">
        <v>1</v>
      </c>
      <c r="B13" s="115" t="s">
        <v>112</v>
      </c>
      <c r="C13" s="245" t="s">
        <v>190</v>
      </c>
      <c r="D13" s="251"/>
      <c r="E13" s="252" t="s">
        <v>190</v>
      </c>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75">
        <f>+SUM(F13:AJ13)</f>
        <v>0</v>
      </c>
      <c r="AL13" s="76">
        <f t="shared" ref="AL13:AL33" si="0">IF($AK$4="４週",AK13/4,AK13/(DAY(EOMONTH($F$11,0))/7))</f>
        <v>0</v>
      </c>
      <c r="AM13" s="506"/>
      <c r="AN13" s="506"/>
    </row>
    <row r="14" spans="1:45" ht="18" customHeight="1" x14ac:dyDescent="0.4">
      <c r="A14" s="250">
        <v>2</v>
      </c>
      <c r="B14" s="115" t="s">
        <v>115</v>
      </c>
      <c r="C14" s="245" t="s">
        <v>191</v>
      </c>
      <c r="D14" s="251"/>
      <c r="E14" s="252" t="s">
        <v>191</v>
      </c>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75">
        <f t="shared" ref="AK14:AK33" si="1">+SUM(F14:AJ14)</f>
        <v>0</v>
      </c>
      <c r="AL14" s="76">
        <f t="shared" si="0"/>
        <v>0</v>
      </c>
      <c r="AM14" s="506"/>
      <c r="AN14" s="506"/>
    </row>
    <row r="15" spans="1:45" ht="18" customHeight="1" x14ac:dyDescent="0.4">
      <c r="A15" s="250">
        <v>3</v>
      </c>
      <c r="B15" s="115" t="s">
        <v>123</v>
      </c>
      <c r="C15" s="245" t="s">
        <v>192</v>
      </c>
      <c r="D15" s="251"/>
      <c r="E15" s="252" t="s">
        <v>192</v>
      </c>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75">
        <f t="shared" si="1"/>
        <v>0</v>
      </c>
      <c r="AL15" s="76">
        <f t="shared" si="0"/>
        <v>0</v>
      </c>
      <c r="AM15" s="506"/>
      <c r="AN15" s="506"/>
    </row>
    <row r="16" spans="1:45" ht="18" customHeight="1" x14ac:dyDescent="0.4">
      <c r="A16" s="250">
        <v>4</v>
      </c>
      <c r="B16" s="115" t="s">
        <v>124</v>
      </c>
      <c r="C16" s="245" t="s">
        <v>193</v>
      </c>
      <c r="D16" s="251"/>
      <c r="E16" s="252" t="s">
        <v>193</v>
      </c>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75">
        <f t="shared" si="1"/>
        <v>0</v>
      </c>
      <c r="AL16" s="76">
        <f t="shared" si="0"/>
        <v>0</v>
      </c>
      <c r="AM16" s="506"/>
      <c r="AN16" s="506"/>
    </row>
    <row r="17" spans="1:40" ht="18" customHeight="1" x14ac:dyDescent="0.4">
      <c r="A17" s="250">
        <v>5</v>
      </c>
      <c r="B17" s="115"/>
      <c r="C17" s="245"/>
      <c r="D17" s="251"/>
      <c r="E17" s="252"/>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75">
        <f t="shared" si="1"/>
        <v>0</v>
      </c>
      <c r="AL17" s="76">
        <f t="shared" si="0"/>
        <v>0</v>
      </c>
      <c r="AM17" s="506"/>
      <c r="AN17" s="506"/>
    </row>
    <row r="18" spans="1:40" ht="18" customHeight="1" x14ac:dyDescent="0.4">
      <c r="A18" s="250">
        <v>6</v>
      </c>
      <c r="B18" s="115"/>
      <c r="C18" s="245"/>
      <c r="D18" s="251"/>
      <c r="E18" s="252"/>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75">
        <f t="shared" si="1"/>
        <v>0</v>
      </c>
      <c r="AL18" s="76">
        <f t="shared" si="0"/>
        <v>0</v>
      </c>
      <c r="AM18" s="506"/>
      <c r="AN18" s="506"/>
    </row>
    <row r="19" spans="1:40" ht="18" customHeight="1" x14ac:dyDescent="0.4">
      <c r="A19" s="250">
        <v>7</v>
      </c>
      <c r="B19" s="115"/>
      <c r="C19" s="245"/>
      <c r="D19" s="251"/>
      <c r="E19" s="252"/>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75">
        <f t="shared" si="1"/>
        <v>0</v>
      </c>
      <c r="AL19" s="76">
        <f t="shared" si="0"/>
        <v>0</v>
      </c>
      <c r="AM19" s="506"/>
      <c r="AN19" s="506"/>
    </row>
    <row r="20" spans="1:40" ht="18" customHeight="1" x14ac:dyDescent="0.4">
      <c r="A20" s="250">
        <v>8</v>
      </c>
      <c r="B20" s="115"/>
      <c r="C20" s="245"/>
      <c r="D20" s="251"/>
      <c r="E20" s="252"/>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75">
        <f t="shared" si="1"/>
        <v>0</v>
      </c>
      <c r="AL20" s="76">
        <f t="shared" si="0"/>
        <v>0</v>
      </c>
      <c r="AM20" s="506"/>
      <c r="AN20" s="506"/>
    </row>
    <row r="21" spans="1:40" ht="18" customHeight="1" x14ac:dyDescent="0.4">
      <c r="A21" s="250">
        <v>9</v>
      </c>
      <c r="B21" s="115"/>
      <c r="C21" s="245"/>
      <c r="D21" s="251"/>
      <c r="E21" s="252"/>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75">
        <f t="shared" si="1"/>
        <v>0</v>
      </c>
      <c r="AL21" s="76">
        <f t="shared" si="0"/>
        <v>0</v>
      </c>
      <c r="AM21" s="506"/>
      <c r="AN21" s="506"/>
    </row>
    <row r="22" spans="1:40" ht="18" customHeight="1" x14ac:dyDescent="0.4">
      <c r="A22" s="250">
        <v>10</v>
      </c>
      <c r="B22" s="115"/>
      <c r="C22" s="245"/>
      <c r="D22" s="251"/>
      <c r="E22" s="252"/>
      <c r="F22" s="244"/>
      <c r="G22" s="244"/>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75">
        <f t="shared" si="1"/>
        <v>0</v>
      </c>
      <c r="AL22" s="76">
        <f t="shared" si="0"/>
        <v>0</v>
      </c>
      <c r="AM22" s="506"/>
      <c r="AN22" s="506"/>
    </row>
    <row r="23" spans="1:40" ht="18" customHeight="1" x14ac:dyDescent="0.4">
      <c r="A23" s="250">
        <v>11</v>
      </c>
      <c r="B23" s="115"/>
      <c r="C23" s="245"/>
      <c r="D23" s="251"/>
      <c r="E23" s="252"/>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75">
        <f t="shared" si="1"/>
        <v>0</v>
      </c>
      <c r="AL23" s="76">
        <f t="shared" si="0"/>
        <v>0</v>
      </c>
      <c r="AM23" s="506"/>
      <c r="AN23" s="506"/>
    </row>
    <row r="24" spans="1:40" ht="18" customHeight="1" x14ac:dyDescent="0.4">
      <c r="A24" s="250">
        <v>12</v>
      </c>
      <c r="B24" s="115"/>
      <c r="C24" s="245"/>
      <c r="D24" s="251"/>
      <c r="E24" s="252"/>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75">
        <f t="shared" si="1"/>
        <v>0</v>
      </c>
      <c r="AL24" s="76">
        <f t="shared" si="0"/>
        <v>0</v>
      </c>
      <c r="AM24" s="506"/>
      <c r="AN24" s="506"/>
    </row>
    <row r="25" spans="1:40" ht="18" customHeight="1" x14ac:dyDescent="0.4">
      <c r="A25" s="250">
        <v>13</v>
      </c>
      <c r="B25" s="115"/>
      <c r="C25" s="245"/>
      <c r="D25" s="251"/>
      <c r="E25" s="252"/>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75">
        <f t="shared" si="1"/>
        <v>0</v>
      </c>
      <c r="AL25" s="76">
        <f t="shared" si="0"/>
        <v>0</v>
      </c>
      <c r="AM25" s="506"/>
      <c r="AN25" s="506"/>
    </row>
    <row r="26" spans="1:40" ht="18" customHeight="1" x14ac:dyDescent="0.4">
      <c r="A26" s="250">
        <v>14</v>
      </c>
      <c r="B26" s="115"/>
      <c r="C26" s="245"/>
      <c r="D26" s="251"/>
      <c r="E26" s="252"/>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4"/>
      <c r="AH26" s="244"/>
      <c r="AI26" s="244"/>
      <c r="AJ26" s="244"/>
      <c r="AK26" s="75">
        <f t="shared" si="1"/>
        <v>0</v>
      </c>
      <c r="AL26" s="76">
        <f t="shared" si="0"/>
        <v>0</v>
      </c>
      <c r="AM26" s="506"/>
      <c r="AN26" s="506"/>
    </row>
    <row r="27" spans="1:40" ht="18" customHeight="1" x14ac:dyDescent="0.4">
      <c r="A27" s="250">
        <v>15</v>
      </c>
      <c r="B27" s="115"/>
      <c r="C27" s="245"/>
      <c r="D27" s="251"/>
      <c r="E27" s="252"/>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4"/>
      <c r="AH27" s="244"/>
      <c r="AI27" s="244"/>
      <c r="AJ27" s="244"/>
      <c r="AK27" s="75">
        <f t="shared" si="1"/>
        <v>0</v>
      </c>
      <c r="AL27" s="76">
        <f t="shared" si="0"/>
        <v>0</v>
      </c>
      <c r="AM27" s="506"/>
      <c r="AN27" s="506"/>
    </row>
    <row r="28" spans="1:40" ht="18" customHeight="1" x14ac:dyDescent="0.4">
      <c r="A28" s="250">
        <v>16</v>
      </c>
      <c r="B28" s="115"/>
      <c r="C28" s="245"/>
      <c r="D28" s="251"/>
      <c r="E28" s="252"/>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75">
        <f t="shared" si="1"/>
        <v>0</v>
      </c>
      <c r="AL28" s="76">
        <f t="shared" si="0"/>
        <v>0</v>
      </c>
      <c r="AM28" s="506"/>
      <c r="AN28" s="506"/>
    </row>
    <row r="29" spans="1:40" ht="18" customHeight="1" x14ac:dyDescent="0.4">
      <c r="A29" s="250">
        <v>17</v>
      </c>
      <c r="B29" s="115"/>
      <c r="C29" s="245"/>
      <c r="D29" s="251"/>
      <c r="E29" s="252"/>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75">
        <f t="shared" si="1"/>
        <v>0</v>
      </c>
      <c r="AL29" s="76">
        <f t="shared" si="0"/>
        <v>0</v>
      </c>
      <c r="AM29" s="506"/>
      <c r="AN29" s="506"/>
    </row>
    <row r="30" spans="1:40" ht="18" customHeight="1" x14ac:dyDescent="0.4">
      <c r="A30" s="250">
        <v>18</v>
      </c>
      <c r="B30" s="115"/>
      <c r="C30" s="245"/>
      <c r="D30" s="251"/>
      <c r="E30" s="252"/>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75">
        <f t="shared" si="1"/>
        <v>0</v>
      </c>
      <c r="AL30" s="76">
        <f t="shared" si="0"/>
        <v>0</v>
      </c>
      <c r="AM30" s="506"/>
      <c r="AN30" s="506"/>
    </row>
    <row r="31" spans="1:40" ht="18" customHeight="1" x14ac:dyDescent="0.4">
      <c r="A31" s="250">
        <v>19</v>
      </c>
      <c r="B31" s="115"/>
      <c r="C31" s="245"/>
      <c r="D31" s="251"/>
      <c r="E31" s="252"/>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75">
        <f t="shared" si="1"/>
        <v>0</v>
      </c>
      <c r="AL31" s="76">
        <f t="shared" si="0"/>
        <v>0</v>
      </c>
      <c r="AM31" s="506"/>
      <c r="AN31" s="506"/>
    </row>
    <row r="32" spans="1:40" ht="18" customHeight="1" x14ac:dyDescent="0.4">
      <c r="A32" s="250">
        <v>20</v>
      </c>
      <c r="B32" s="115"/>
      <c r="C32" s="245"/>
      <c r="D32" s="251"/>
      <c r="E32" s="252"/>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75">
        <f t="shared" si="1"/>
        <v>0</v>
      </c>
      <c r="AL32" s="76">
        <f t="shared" si="0"/>
        <v>0</v>
      </c>
      <c r="AM32" s="506"/>
      <c r="AN32" s="506"/>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1"/>
        <v>0</v>
      </c>
      <c r="AL33" s="76">
        <f t="shared" si="0"/>
        <v>0</v>
      </c>
      <c r="AM33" s="505"/>
      <c r="AN33" s="505"/>
    </row>
    <row r="34" spans="1:43" ht="18" customHeight="1" x14ac:dyDescent="0.4">
      <c r="A34" s="400" t="s">
        <v>96</v>
      </c>
      <c r="B34" s="400"/>
      <c r="C34" s="400"/>
      <c r="D34" s="400"/>
      <c r="E34" s="401"/>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20</v>
      </c>
      <c r="AK34" s="77"/>
      <c r="AL34" s="78"/>
      <c r="AM34" s="505"/>
      <c r="AN34" s="505"/>
    </row>
    <row r="35" spans="1:43" ht="15" customHeight="1" x14ac:dyDescent="0.4">
      <c r="A35" s="231"/>
      <c r="B35" s="231"/>
      <c r="C35" s="231"/>
      <c r="D35" s="231"/>
      <c r="E35" s="23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231"/>
      <c r="AL35" s="231"/>
      <c r="AM35" s="95"/>
    </row>
    <row r="36" spans="1:43" ht="15" customHeight="1" x14ac:dyDescent="0.4">
      <c r="A36" s="231"/>
      <c r="B36" s="231"/>
      <c r="C36" s="231"/>
      <c r="D36" s="231"/>
      <c r="E36" s="231"/>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231"/>
      <c r="AL36" s="231"/>
      <c r="AM36" s="95"/>
    </row>
    <row r="37" spans="1:43" ht="15" customHeight="1" x14ac:dyDescent="0.4">
      <c r="A37" s="231"/>
      <c r="B37" s="231"/>
      <c r="C37" s="231"/>
      <c r="D37" s="231"/>
      <c r="E37" s="231"/>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231"/>
      <c r="AL37" s="231"/>
      <c r="AM37" s="95"/>
    </row>
    <row r="38" spans="1:43" ht="15" customHeight="1" x14ac:dyDescent="0.4">
      <c r="A38" s="231"/>
      <c r="B38" s="231"/>
      <c r="C38" s="231"/>
      <c r="D38" s="231"/>
      <c r="E38" s="231"/>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231"/>
      <c r="AL38" s="231"/>
      <c r="AM38" s="95"/>
    </row>
    <row r="39" spans="1:43" ht="21" customHeight="1" x14ac:dyDescent="0.4">
      <c r="A39" s="80" t="s">
        <v>208</v>
      </c>
      <c r="B39" s="231"/>
      <c r="C39" s="231"/>
      <c r="D39" s="231"/>
      <c r="E39" s="231"/>
      <c r="F39" s="231"/>
      <c r="G39" s="60"/>
      <c r="H39" s="60"/>
      <c r="I39" s="60"/>
      <c r="J39" s="60"/>
      <c r="K39" s="60"/>
      <c r="L39" s="60"/>
      <c r="M39" s="60"/>
      <c r="N39" s="60"/>
      <c r="O39" s="60"/>
      <c r="AM39" s="231"/>
      <c r="AN39" s="95"/>
    </row>
    <row r="40" spans="1:43" ht="24.95" customHeight="1" x14ac:dyDescent="0.4">
      <c r="A40" s="390"/>
      <c r="B40" s="390"/>
      <c r="C40" s="390"/>
      <c r="D40" s="128">
        <v>4</v>
      </c>
      <c r="E40" s="128">
        <v>5</v>
      </c>
      <c r="F40" s="507">
        <v>6</v>
      </c>
      <c r="G40" s="507"/>
      <c r="H40" s="507"/>
      <c r="I40" s="507">
        <v>7</v>
      </c>
      <c r="J40" s="507"/>
      <c r="K40" s="507"/>
      <c r="L40" s="507">
        <v>8</v>
      </c>
      <c r="M40" s="507"/>
      <c r="N40" s="507"/>
      <c r="O40" s="507">
        <v>9</v>
      </c>
      <c r="P40" s="507"/>
      <c r="Q40" s="507"/>
      <c r="R40" s="507">
        <v>10</v>
      </c>
      <c r="S40" s="507"/>
      <c r="T40" s="507"/>
      <c r="U40" s="507">
        <v>11</v>
      </c>
      <c r="V40" s="507"/>
      <c r="W40" s="507"/>
      <c r="X40" s="507">
        <v>12</v>
      </c>
      <c r="Y40" s="507"/>
      <c r="Z40" s="507"/>
      <c r="AA40" s="507">
        <v>1</v>
      </c>
      <c r="AB40" s="507"/>
      <c r="AC40" s="507"/>
      <c r="AD40" s="507">
        <v>2</v>
      </c>
      <c r="AE40" s="507"/>
      <c r="AF40" s="507"/>
      <c r="AG40" s="507">
        <v>3</v>
      </c>
      <c r="AH40" s="507"/>
      <c r="AI40" s="507"/>
      <c r="AJ40" s="390" t="s">
        <v>154</v>
      </c>
      <c r="AK40" s="390"/>
      <c r="AL40" s="239" t="s">
        <v>212</v>
      </c>
      <c r="AM40"/>
      <c r="AN40"/>
      <c r="AO40"/>
      <c r="AP40"/>
      <c r="AQ40"/>
    </row>
    <row r="41" spans="1:43" ht="18" customHeight="1" x14ac:dyDescent="0.4">
      <c r="A41" s="513" t="s">
        <v>216</v>
      </c>
      <c r="B41" s="513"/>
      <c r="C41" s="513"/>
      <c r="D41" s="244">
        <v>1400</v>
      </c>
      <c r="E41" s="244">
        <v>1310</v>
      </c>
      <c r="F41" s="501">
        <v>1400</v>
      </c>
      <c r="G41" s="502"/>
      <c r="H41" s="503"/>
      <c r="I41" s="501">
        <v>1470</v>
      </c>
      <c r="J41" s="502"/>
      <c r="K41" s="503"/>
      <c r="L41" s="501">
        <v>1470</v>
      </c>
      <c r="M41" s="502"/>
      <c r="N41" s="503"/>
      <c r="O41" s="501">
        <v>1330</v>
      </c>
      <c r="P41" s="502"/>
      <c r="Q41" s="503"/>
      <c r="R41" s="501">
        <v>1400</v>
      </c>
      <c r="S41" s="502"/>
      <c r="T41" s="503"/>
      <c r="U41" s="501">
        <v>1400</v>
      </c>
      <c r="V41" s="502"/>
      <c r="W41" s="503"/>
      <c r="X41" s="501">
        <v>1330</v>
      </c>
      <c r="Y41" s="502"/>
      <c r="Z41" s="503"/>
      <c r="AA41" s="501">
        <v>1330</v>
      </c>
      <c r="AB41" s="502"/>
      <c r="AC41" s="503"/>
      <c r="AD41" s="501">
        <v>1330</v>
      </c>
      <c r="AE41" s="502"/>
      <c r="AF41" s="503"/>
      <c r="AG41" s="501">
        <v>1400</v>
      </c>
      <c r="AH41" s="502"/>
      <c r="AI41" s="503"/>
      <c r="AJ41" s="404">
        <f>SUM(D41:AI41)</f>
        <v>16570</v>
      </c>
      <c r="AK41" s="404"/>
      <c r="AL41" s="511">
        <f>ROUNDUP(AJ41/AJ42,1)</f>
        <v>70</v>
      </c>
      <c r="AM41"/>
      <c r="AN41"/>
      <c r="AO41"/>
      <c r="AP41"/>
      <c r="AQ41"/>
    </row>
    <row r="42" spans="1:43" ht="18" customHeight="1" x14ac:dyDescent="0.4">
      <c r="A42" s="513" t="s">
        <v>209</v>
      </c>
      <c r="B42" s="513"/>
      <c r="C42" s="513"/>
      <c r="D42" s="244">
        <v>20</v>
      </c>
      <c r="E42" s="244">
        <v>19</v>
      </c>
      <c r="F42" s="484">
        <v>20</v>
      </c>
      <c r="G42" s="484"/>
      <c r="H42" s="484"/>
      <c r="I42" s="484">
        <v>21</v>
      </c>
      <c r="J42" s="484"/>
      <c r="K42" s="484"/>
      <c r="L42" s="484">
        <v>21</v>
      </c>
      <c r="M42" s="484"/>
      <c r="N42" s="484"/>
      <c r="O42" s="484">
        <v>19</v>
      </c>
      <c r="P42" s="484"/>
      <c r="Q42" s="484"/>
      <c r="R42" s="484">
        <v>20</v>
      </c>
      <c r="S42" s="484"/>
      <c r="T42" s="484"/>
      <c r="U42" s="484">
        <v>20</v>
      </c>
      <c r="V42" s="484"/>
      <c r="W42" s="484"/>
      <c r="X42" s="484">
        <v>19</v>
      </c>
      <c r="Y42" s="484"/>
      <c r="Z42" s="484"/>
      <c r="AA42" s="484">
        <v>19</v>
      </c>
      <c r="AB42" s="484"/>
      <c r="AC42" s="484"/>
      <c r="AD42" s="484">
        <v>19</v>
      </c>
      <c r="AE42" s="484"/>
      <c r="AF42" s="484"/>
      <c r="AG42" s="484">
        <v>20</v>
      </c>
      <c r="AH42" s="484"/>
      <c r="AI42" s="484"/>
      <c r="AJ42" s="404">
        <f>+SUM(D42:AI42)</f>
        <v>237</v>
      </c>
      <c r="AK42" s="404"/>
      <c r="AL42" s="512"/>
      <c r="AM42"/>
      <c r="AN42"/>
      <c r="AO42"/>
      <c r="AP42"/>
      <c r="AQ42"/>
    </row>
    <row r="43" spans="1:43" ht="5.0999999999999996" customHeight="1" x14ac:dyDescent="0.4">
      <c r="A43" s="93"/>
      <c r="B43" s="93"/>
      <c r="C43" s="93"/>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253"/>
      <c r="AK43" s="60"/>
      <c r="AL43" s="231"/>
      <c r="AM43" s="231"/>
      <c r="AN43" s="95"/>
    </row>
    <row r="44" spans="1:43" ht="18" customHeight="1" x14ac:dyDescent="0.4">
      <c r="A44" s="80" t="s">
        <v>210</v>
      </c>
      <c r="B44" s="60"/>
      <c r="D44" s="60"/>
      <c r="E44" s="60"/>
      <c r="F44" s="60"/>
      <c r="G44" s="60"/>
      <c r="H44" s="60"/>
      <c r="I44"/>
      <c r="J44"/>
      <c r="K44"/>
      <c r="L44"/>
      <c r="M44"/>
      <c r="N44"/>
      <c r="O44" s="60"/>
      <c r="P44" s="60"/>
      <c r="Q44" s="60"/>
      <c r="R44" s="60"/>
      <c r="S44" s="60"/>
      <c r="T44" s="60"/>
      <c r="U44" s="60"/>
      <c r="V44" s="60"/>
      <c r="W44" s="231"/>
      <c r="X44" s="60"/>
      <c r="Y44" s="60"/>
      <c r="Z44" s="60"/>
      <c r="AA44" s="60"/>
      <c r="AB44" s="60"/>
      <c r="AC44" s="60"/>
      <c r="AD44" s="60"/>
      <c r="AE44" s="60"/>
      <c r="AF44" s="60"/>
      <c r="AG44" s="60"/>
      <c r="AH44" s="60"/>
      <c r="AI44" s="60"/>
      <c r="AJ44" s="253"/>
      <c r="AK44" s="60"/>
      <c r="AL44" s="231"/>
      <c r="AM44" s="231"/>
      <c r="AN44" s="95"/>
    </row>
    <row r="45" spans="1:43" ht="24.95" customHeight="1" x14ac:dyDescent="0.4">
      <c r="A45" s="390" t="s">
        <v>202</v>
      </c>
      <c r="B45" s="390"/>
      <c r="C45" s="390" t="s">
        <v>115</v>
      </c>
      <c r="D45" s="390"/>
      <c r="E45" s="389" t="s">
        <v>227</v>
      </c>
      <c r="F45" s="389"/>
      <c r="G45" s="389"/>
      <c r="H45" s="389"/>
      <c r="I45"/>
      <c r="J45"/>
      <c r="K45"/>
      <c r="L45"/>
      <c r="M45"/>
      <c r="N45"/>
      <c r="O45"/>
      <c r="P45"/>
      <c r="Q45"/>
      <c r="R45"/>
      <c r="S45"/>
      <c r="T45"/>
      <c r="U45"/>
      <c r="W45" s="231"/>
      <c r="X45" s="60"/>
      <c r="Y45" s="60"/>
      <c r="Z45" s="60"/>
      <c r="AA45" s="60"/>
      <c r="AB45" s="60"/>
      <c r="AC45" s="60"/>
      <c r="AD45" s="60"/>
      <c r="AE45" s="60"/>
      <c r="AF45" s="60"/>
      <c r="AG45" s="60"/>
      <c r="AH45" s="60"/>
      <c r="AI45" s="60"/>
      <c r="AJ45" s="253"/>
      <c r="AK45" s="60"/>
      <c r="AL45" s="231"/>
      <c r="AM45" s="231"/>
      <c r="AN45" s="95"/>
    </row>
    <row r="46" spans="1:43" ht="18" customHeight="1" x14ac:dyDescent="0.4">
      <c r="A46" s="389" t="s">
        <v>213</v>
      </c>
      <c r="B46" s="389"/>
      <c r="C46" s="522">
        <f>ROUNDDOWN(IF(AL41&lt;=60,1,1+ROUNDUP((AL41-60)/40,0)),1)</f>
        <v>2</v>
      </c>
      <c r="D46" s="522"/>
      <c r="E46" s="522">
        <f>ROUNDDOWN(AL41/10,1)</f>
        <v>7</v>
      </c>
      <c r="F46" s="522"/>
      <c r="G46" s="522"/>
      <c r="H46" s="522"/>
      <c r="I46"/>
      <c r="J46"/>
      <c r="K46"/>
      <c r="L46"/>
      <c r="M46"/>
      <c r="N46"/>
      <c r="O46"/>
      <c r="P46"/>
      <c r="Q46"/>
      <c r="R46"/>
      <c r="S46"/>
      <c r="T46"/>
      <c r="U46"/>
      <c r="W46" s="231"/>
      <c r="X46" s="60"/>
      <c r="Y46" s="60"/>
      <c r="Z46" s="60"/>
      <c r="AA46" s="60"/>
      <c r="AB46" s="60"/>
      <c r="AC46" s="60"/>
      <c r="AD46" s="60"/>
      <c r="AE46" s="60"/>
      <c r="AF46" s="60"/>
      <c r="AG46" s="60"/>
      <c r="AH46" s="60"/>
      <c r="AI46" s="60"/>
      <c r="AJ46" s="253"/>
      <c r="AK46" s="60"/>
      <c r="AL46" s="231"/>
      <c r="AM46" s="231"/>
      <c r="AN46" s="95"/>
    </row>
    <row r="47" spans="1:43" ht="5.0999999999999996" customHeight="1" x14ac:dyDescent="0.4">
      <c r="A47" s="93"/>
      <c r="B47" s="93"/>
      <c r="C47" s="93"/>
      <c r="D47" s="93"/>
      <c r="E47" s="93"/>
      <c r="F47" s="93"/>
      <c r="G47" s="93"/>
      <c r="H47" s="93"/>
      <c r="I47" s="93"/>
      <c r="J47" s="60"/>
      <c r="K47" s="60"/>
      <c r="L47" s="60"/>
      <c r="M47" s="253"/>
      <c r="N47" s="60"/>
      <c r="O47" s="60"/>
      <c r="P47" s="60"/>
      <c r="Q47"/>
      <c r="W47" s="231"/>
      <c r="X47" s="60"/>
      <c r="Y47" s="60"/>
      <c r="Z47" s="60"/>
      <c r="AA47" s="60"/>
      <c r="AB47" s="60"/>
      <c r="AC47" s="60"/>
      <c r="AD47" s="60"/>
      <c r="AE47" s="60"/>
      <c r="AF47" s="60"/>
      <c r="AG47" s="60"/>
      <c r="AH47" s="60"/>
      <c r="AI47" s="60"/>
      <c r="AJ47" s="253"/>
      <c r="AK47" s="60"/>
      <c r="AL47" s="231"/>
      <c r="AM47" s="231"/>
      <c r="AN47" s="95"/>
    </row>
    <row r="48" spans="1:43" ht="21" customHeight="1" x14ac:dyDescent="0.4">
      <c r="A48" s="80" t="s">
        <v>363</v>
      </c>
      <c r="B48" s="59"/>
      <c r="C48" s="65"/>
      <c r="D48" s="65"/>
      <c r="E48" s="65"/>
      <c r="F48" s="6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65"/>
      <c r="AM48" s="65"/>
      <c r="AN48" s="95"/>
    </row>
    <row r="49" spans="1:40" ht="24.95" customHeight="1" x14ac:dyDescent="0.4">
      <c r="A49" s="95"/>
      <c r="B49" s="231"/>
      <c r="C49" s="412" t="str">
        <f>IF(VLOOKUP($AK$1,[1]選択肢!$A$1:$J$32,C54,FALSE)=0,"-",VLOOKUP($AK$1,[1]選択肢!$A$1:$J$32,C54,FALSE))</f>
        <v>管理者</v>
      </c>
      <c r="D49" s="413"/>
      <c r="E49" s="414" t="str">
        <f>IF(VLOOKUP($AK$1,[1]選択肢!$A$1:$J$32,E54,FALSE)=0,"-",VLOOKUP($AK$1,[1]選択肢!$A$1:$J$32,E54,FALSE))</f>
        <v>サービス管理責任者</v>
      </c>
      <c r="F49" s="414"/>
      <c r="G49" s="414"/>
      <c r="H49" s="414"/>
      <c r="I49" s="412" t="str">
        <f>IF(VLOOKUP($AK$1,[1]選択肢!$A$1:$J$32,I54,FALSE)=0,"-",VLOOKUP($AK$1,[1]選択肢!$A$1:$J$32,I54,FALSE))</f>
        <v>職業指導員</v>
      </c>
      <c r="J49" s="413"/>
      <c r="K49" s="413"/>
      <c r="L49" s="413"/>
      <c r="M49" s="413"/>
      <c r="N49" s="415"/>
      <c r="O49" s="412" t="str">
        <f>IF(VLOOKUP($AK$1,[1]選択肢!$A$1:$J$32,O54,FALSE)=0,"-",VLOOKUP($AK$1,[1]選択肢!$A$1:$J$32,O54,FALSE))</f>
        <v>生活支援員</v>
      </c>
      <c r="P49" s="413"/>
      <c r="Q49" s="413"/>
      <c r="R49" s="413"/>
      <c r="S49" s="413"/>
      <c r="T49" s="415"/>
      <c r="U49" s="412" t="str">
        <f>IF(VLOOKUP($AK$1,[1]選択肢!$A$1:$J$32,U54,FALSE)=0,"-",VLOOKUP($AK$1,[1]選択肢!$A$1:$J$32,U54,FALSE))</f>
        <v>-</v>
      </c>
      <c r="V49" s="413"/>
      <c r="W49" s="413"/>
      <c r="X49" s="413"/>
      <c r="Y49" s="413"/>
      <c r="Z49" s="415"/>
      <c r="AA49" s="412" t="str">
        <f>IF(VLOOKUP($AK$1,[1]選択肢!$A$1:$J$32,AA54,FALSE)=0,"-",VLOOKUP($AK$1,[1]選択肢!$A$1:$J$32,AA54,FALSE))</f>
        <v>-</v>
      </c>
      <c r="AB49" s="413"/>
      <c r="AC49" s="413"/>
      <c r="AD49" s="413"/>
      <c r="AE49" s="413"/>
      <c r="AF49" s="415"/>
      <c r="AG49" s="414" t="str">
        <f>IF(VLOOKUP($AK$1,[1]選択肢!$A$1:$J$32,AG54,FALSE)=0,"-",VLOOKUP($AK$1,[1]選択肢!$A$1:$J$32,AG54,FALSE))</f>
        <v>-</v>
      </c>
      <c r="AH49" s="414"/>
      <c r="AI49" s="414"/>
      <c r="AJ49" s="414"/>
      <c r="AK49" s="414"/>
      <c r="AL49" s="414" t="str">
        <f>IF(VLOOKUP($AK$1,[1]選択肢!$A$1:$J$32,AL54,FALSE)=0,"-",VLOOKUP($AK$1,[1]選択肢!$A$1:$J$32,AL54,FALSE))</f>
        <v>-</v>
      </c>
      <c r="AM49" s="414"/>
      <c r="AN49" s="95"/>
    </row>
    <row r="50" spans="1:40" ht="18" customHeight="1" x14ac:dyDescent="0.4">
      <c r="A50" s="95"/>
      <c r="B50" s="231"/>
      <c r="C50" s="241" t="s">
        <v>56</v>
      </c>
      <c r="D50" s="241" t="s">
        <v>57</v>
      </c>
      <c r="E50" s="242" t="s">
        <v>56</v>
      </c>
      <c r="F50" s="411" t="s">
        <v>57</v>
      </c>
      <c r="G50" s="411"/>
      <c r="H50" s="411"/>
      <c r="I50" s="408" t="s">
        <v>56</v>
      </c>
      <c r="J50" s="409"/>
      <c r="K50" s="410"/>
      <c r="L50" s="408" t="s">
        <v>57</v>
      </c>
      <c r="M50" s="409"/>
      <c r="N50" s="410"/>
      <c r="O50" s="408" t="s">
        <v>56</v>
      </c>
      <c r="P50" s="409"/>
      <c r="Q50" s="410"/>
      <c r="R50" s="408" t="s">
        <v>57</v>
      </c>
      <c r="S50" s="409"/>
      <c r="T50" s="410"/>
      <c r="U50" s="408" t="s">
        <v>56</v>
      </c>
      <c r="V50" s="409"/>
      <c r="W50" s="410"/>
      <c r="X50" s="408" t="s">
        <v>57</v>
      </c>
      <c r="Y50" s="409"/>
      <c r="Z50" s="410"/>
      <c r="AA50" s="408" t="s">
        <v>56</v>
      </c>
      <c r="AB50" s="409"/>
      <c r="AC50" s="410"/>
      <c r="AD50" s="408" t="s">
        <v>57</v>
      </c>
      <c r="AE50" s="409"/>
      <c r="AF50" s="410"/>
      <c r="AG50" s="408" t="s">
        <v>56</v>
      </c>
      <c r="AH50" s="409"/>
      <c r="AI50" s="410"/>
      <c r="AJ50" s="408" t="s">
        <v>57</v>
      </c>
      <c r="AK50" s="410"/>
      <c r="AL50" s="242" t="s">
        <v>19</v>
      </c>
      <c r="AM50" s="242" t="s">
        <v>18</v>
      </c>
      <c r="AN50" s="95"/>
    </row>
    <row r="51" spans="1:40" ht="18" customHeight="1" x14ac:dyDescent="0.4">
      <c r="A51" s="95"/>
      <c r="B51" s="238" t="s">
        <v>108</v>
      </c>
      <c r="C51" s="242">
        <f>COUNTIFS($B$13:$B$32,C$49,$C$13:$C$32,"A",$E$13:$E$32,"*")</f>
        <v>1</v>
      </c>
      <c r="D51" s="242">
        <f>COUNTIFS($B$13:$B$32,C$49,$C$13:$C$32,"B",$E$13:$E$32,"*")</f>
        <v>0</v>
      </c>
      <c r="E51" s="242">
        <f>COUNTIFS($B$13:$B$32,E$49,$C$13:$C$32,"A",$E$13:$E$32,"*")</f>
        <v>0</v>
      </c>
      <c r="F51" s="408">
        <f>COUNTIFS($B$13:$B$32,E$49,$C$13:$C$32,"B",$E$13:$E$32,"*")</f>
        <v>1</v>
      </c>
      <c r="G51" s="409"/>
      <c r="H51" s="410"/>
      <c r="I51" s="408">
        <f>COUNTIFS($B$13:$B$32,I$49,$C$13:$C$32,"A",$E$13:$E$32,"*")</f>
        <v>0</v>
      </c>
      <c r="J51" s="409"/>
      <c r="K51" s="410"/>
      <c r="L51" s="408">
        <f>COUNTIFS($B$13:$B$32,I$49,$C$13:$C$32,"B",$E$13:$E$32,"*")</f>
        <v>0</v>
      </c>
      <c r="M51" s="409"/>
      <c r="N51" s="410"/>
      <c r="O51" s="408">
        <f>COUNTIFS($B$13:$B$32,O$49,$C$13:$C$32,"A",$E$13:$E$32,"*")</f>
        <v>0</v>
      </c>
      <c r="P51" s="409"/>
      <c r="Q51" s="410"/>
      <c r="R51" s="408">
        <f>COUNTIFS($B$13:$B$32,O$49,$C$13:$C$32,"B",$E$13:$E$32,"*")</f>
        <v>0</v>
      </c>
      <c r="S51" s="409"/>
      <c r="T51" s="410"/>
      <c r="U51" s="408">
        <f>COUNTIFS($B$13:$B$32,U$49,$C$13:$C$32,"A",$E$13:$E$32,"*")</f>
        <v>0</v>
      </c>
      <c r="V51" s="409"/>
      <c r="W51" s="410"/>
      <c r="X51" s="408">
        <f>COUNTIFS($B$13:$B$32,U$49,$C$13:$C$32,"B",$E$13:$E$32,"*")</f>
        <v>0</v>
      </c>
      <c r="Y51" s="409"/>
      <c r="Z51" s="410"/>
      <c r="AA51" s="408">
        <f>COUNTIFS($B$13:$B$32,AA$49,$C$13:$C$32,"A",$E$13:$E$32,"*")</f>
        <v>0</v>
      </c>
      <c r="AB51" s="409"/>
      <c r="AC51" s="410"/>
      <c r="AD51" s="408">
        <f>COUNTIFS($B$13:$B$32,AA$49,$C$13:$C$32,"B",$E$13:$E$32,"*")</f>
        <v>0</v>
      </c>
      <c r="AE51" s="409"/>
      <c r="AF51" s="410"/>
      <c r="AG51" s="408">
        <f>COUNTIFS($B$13:$B$32,AG$49,$C$13:$C$32,"A",$E$13:$E$32,"*")</f>
        <v>0</v>
      </c>
      <c r="AH51" s="409"/>
      <c r="AI51" s="410"/>
      <c r="AJ51" s="408">
        <f>COUNTIFS($B$13:$B$32,AG$49,$C$13:$C$32,"B",$E$13:$E$32,"*")</f>
        <v>0</v>
      </c>
      <c r="AK51" s="410"/>
      <c r="AL51" s="242">
        <f>COUNTIFS($B$13:$B$32,AL$49,$C$13:$C$32,"A",$E$13:$E$32,"*")</f>
        <v>0</v>
      </c>
      <c r="AM51" s="242">
        <f>COUNTIFS($B$13:$B$32,AL$49,$C$13:$C$32,"B",$E$13:$E$32,"*")</f>
        <v>0</v>
      </c>
      <c r="AN51" s="95"/>
    </row>
    <row r="52" spans="1:40" ht="18" customHeight="1" x14ac:dyDescent="0.4">
      <c r="A52" s="95"/>
      <c r="B52" s="239" t="s">
        <v>109</v>
      </c>
      <c r="C52" s="242">
        <f>COUNTIFS($B$13:$B$32,C$49,$C$13:$C$32,"C",$E$13:$E$32,"*")</f>
        <v>0</v>
      </c>
      <c r="D52" s="242">
        <f>COUNTIFS($B$13:$B$32,C$49,$C$13:$C$32,"D",$E$13:$E$32,"*")</f>
        <v>0</v>
      </c>
      <c r="E52" s="242">
        <f>COUNTIFS($B$13:$B$32,E$49,$C$13:$C$32,"C",$E$13:$E$32,"*")</f>
        <v>0</v>
      </c>
      <c r="F52" s="408">
        <f>COUNTIFS($B$13:$B$32,E$49,$C$13:$C$32,"D",$E$13:$E$32,"*")</f>
        <v>0</v>
      </c>
      <c r="G52" s="409"/>
      <c r="H52" s="410"/>
      <c r="I52" s="408">
        <f>COUNTIFS($B$13:$B$32,I$49,$C$13:$C$32,"C",$E$13:$E$32,"*")</f>
        <v>1</v>
      </c>
      <c r="J52" s="409"/>
      <c r="K52" s="410"/>
      <c r="L52" s="408">
        <f>COUNTIFS($B$13:$B$32,I$49,$C$13:$C$32,"D",$E$13:$E$32,"*")</f>
        <v>0</v>
      </c>
      <c r="M52" s="409"/>
      <c r="N52" s="410"/>
      <c r="O52" s="408">
        <f>COUNTIFS($B$13:$B$32,O$49,$C$13:$C$32,"C",$E$13:$E$32,"*")</f>
        <v>0</v>
      </c>
      <c r="P52" s="409"/>
      <c r="Q52" s="410"/>
      <c r="R52" s="408">
        <f>COUNTIFS($B$13:$B$32,O$49,$C$13:$C$32,"D",$E$13:$E$32,"*")</f>
        <v>1</v>
      </c>
      <c r="S52" s="409"/>
      <c r="T52" s="410"/>
      <c r="U52" s="408">
        <f>COUNTIFS($B$13:$B$32,U$49,$C$13:$C$32,"C",$E$13:$E$32,"*")</f>
        <v>0</v>
      </c>
      <c r="V52" s="409"/>
      <c r="W52" s="410"/>
      <c r="X52" s="408">
        <f>COUNTIFS($B$13:$B$32,U$49,$C$13:$C$32,"D",$E$13:$E$32,"*")</f>
        <v>0</v>
      </c>
      <c r="Y52" s="409"/>
      <c r="Z52" s="410"/>
      <c r="AA52" s="408">
        <f>COUNTIFS($B$13:$B$32,AA$49,$C$13:$C$32,"C",$E$13:$E$32,"*")</f>
        <v>0</v>
      </c>
      <c r="AB52" s="409"/>
      <c r="AC52" s="410"/>
      <c r="AD52" s="408">
        <f>COUNTIFS($B$13:$B$32,AA$49,$C$13:$C$32,"D",$E$13:$E$32,"*")</f>
        <v>0</v>
      </c>
      <c r="AE52" s="409"/>
      <c r="AF52" s="410"/>
      <c r="AG52" s="408">
        <f>COUNTIFS($B$13:$B$32,AG$49,$C$13:$C$32,"C",$E$13:$E$32,"*")</f>
        <v>0</v>
      </c>
      <c r="AH52" s="409"/>
      <c r="AI52" s="410"/>
      <c r="AJ52" s="408">
        <f>COUNTIFS($B$13:$B$32,AG$49,$C$13:$C$32,"D",$E$13:$E$32,"*")</f>
        <v>0</v>
      </c>
      <c r="AK52" s="410"/>
      <c r="AL52" s="242">
        <f>COUNTIFS($B$13:$B$32,AL$49,$C$13:$C$32,"C",$E$13:$E$32,"*")</f>
        <v>0</v>
      </c>
      <c r="AM52" s="242">
        <f>COUNTIFS($B$13:$B$32,AL$49,$C$13:$C$32,"D",$E$13:$E$32,"*")</f>
        <v>0</v>
      </c>
      <c r="AN52" s="95"/>
    </row>
    <row r="53" spans="1:40" ht="24.95" customHeight="1" x14ac:dyDescent="0.4">
      <c r="A53" s="95"/>
      <c r="B53" s="239" t="s">
        <v>201</v>
      </c>
      <c r="C53" s="412">
        <f>IF($AK$4="４週",SUMIFS($AK$13:$AK$32,$B$13:$B$32,C49)/4/$AH$7,IF($AK$4="歴月",SUMIFS($AK$13:$AK$32,$B$13:$B$32,C49)/$AL$7,"記載する期間を選択してください"))</f>
        <v>0</v>
      </c>
      <c r="D53" s="415"/>
      <c r="E53" s="412">
        <f>IF($AK$4="４週",SUMIFS($AK$13:$AK$32,$B$13:$B$32,E49)/4/$AH$7,IF($AK$4="歴月",SUMIFS($AK$13:$AK$32,$B$13:$B$32,E49)/$AL$7,"記載する期間を選択してください"))</f>
        <v>0</v>
      </c>
      <c r="F53" s="413"/>
      <c r="G53" s="413"/>
      <c r="H53" s="415"/>
      <c r="I53" s="412">
        <f>IF($AK$4="４週",SUMIFS($AK$13:$AK$32,$B$13:$B$32,I49)/4/$AH$7,IF($AK$4="歴月",SUMIFS($AK$13:$AK$32,$B$13:$B$32,I49)/$AL$7,"記載する期間を選択してください"))</f>
        <v>0</v>
      </c>
      <c r="J53" s="413"/>
      <c r="K53" s="413"/>
      <c r="L53" s="413"/>
      <c r="M53" s="413"/>
      <c r="N53" s="415"/>
      <c r="O53" s="412">
        <f>IF($AK$4="４週",SUMIFS($AK$13:$AK$32,$B$13:$B$32,O49)/4/$AH$7,IF($AK$4="歴月",SUMIFS($AK$13:$AK$32,$B$13:$B$32,O49)/$AL$7,"記載する期間を選択してください"))</f>
        <v>0</v>
      </c>
      <c r="P53" s="413"/>
      <c r="Q53" s="413"/>
      <c r="R53" s="413"/>
      <c r="S53" s="413"/>
      <c r="T53" s="415"/>
      <c r="U53" s="412">
        <f>IF($AK$4="４週",SUMIFS($AK$13:$AK$32,$B$13:$B$32,U49)/4/$AH$7,IF($AK$4="歴月",SUMIFS($AK$13:$AK$32,$B$13:$B$32,U49)/$AL$7,"記載する期間を選択してください"))</f>
        <v>0</v>
      </c>
      <c r="V53" s="413"/>
      <c r="W53" s="413"/>
      <c r="X53" s="413"/>
      <c r="Y53" s="413"/>
      <c r="Z53" s="415"/>
      <c r="AA53" s="412">
        <f>IF($AK$4="４週",SUMIFS($AK$13:$AK$32,$B$13:$B$32,AA49)/4/$AH$7,IF($AK$4="歴月",SUMIFS($AK$13:$AK$32,$B$13:$B$32,AA49)/$AL$7,"記載する期間を選択してください"))</f>
        <v>0</v>
      </c>
      <c r="AB53" s="413"/>
      <c r="AC53" s="413"/>
      <c r="AD53" s="413"/>
      <c r="AE53" s="413"/>
      <c r="AF53" s="415"/>
      <c r="AG53" s="412">
        <f>IF($AK$4="４週",SUMIFS($AK$13:$AK$32,$B$13:$B$32,AG49)/4/$AH$7,IF($AK$4="歴月",SUMIFS($AK$13:$AK$32,$B$13:$B$32,AG49)/$AL$7,"記載する期間を選択してください"))</f>
        <v>0</v>
      </c>
      <c r="AH53" s="413"/>
      <c r="AI53" s="413"/>
      <c r="AJ53" s="413"/>
      <c r="AK53" s="415"/>
      <c r="AL53" s="412">
        <f>IF($AK$4="４週",SUMIFS($AK$13:$AK$32,$B$13:$B$32,AL49)/4/$AH$7,IF($AK$4="歴月",SUMIFS($AK$13:$AK$32,$B$13:$B$32,AL49)/$AL$7,"記載する期間を選択してください"))</f>
        <v>0</v>
      </c>
      <c r="AM53" s="415"/>
      <c r="AN53" s="95"/>
    </row>
    <row r="54" spans="1:40" ht="5.0999999999999996" customHeight="1" x14ac:dyDescent="0.4">
      <c r="A54" s="95"/>
      <c r="B54" s="59"/>
      <c r="C54" s="254">
        <v>2</v>
      </c>
      <c r="D54" s="254"/>
      <c r="E54" s="254">
        <v>3</v>
      </c>
      <c r="F54" s="254"/>
      <c r="G54" s="254"/>
      <c r="H54" s="254"/>
      <c r="I54" s="254">
        <v>4</v>
      </c>
      <c r="J54" s="254"/>
      <c r="K54" s="254"/>
      <c r="L54" s="254"/>
      <c r="M54" s="254"/>
      <c r="N54" s="254"/>
      <c r="O54" s="254">
        <v>5</v>
      </c>
      <c r="P54" s="254"/>
      <c r="Q54" s="254"/>
      <c r="R54" s="254"/>
      <c r="S54" s="254"/>
      <c r="T54" s="254"/>
      <c r="U54" s="254">
        <v>6</v>
      </c>
      <c r="V54" s="254"/>
      <c r="W54" s="254"/>
      <c r="X54" s="254"/>
      <c r="Y54" s="254"/>
      <c r="Z54" s="254"/>
      <c r="AA54" s="254">
        <v>7</v>
      </c>
      <c r="AB54" s="254"/>
      <c r="AC54" s="254"/>
      <c r="AD54" s="254"/>
      <c r="AE54" s="254"/>
      <c r="AF54" s="254"/>
      <c r="AG54" s="254">
        <v>8</v>
      </c>
      <c r="AH54" s="254"/>
      <c r="AI54" s="254"/>
      <c r="AJ54" s="254"/>
      <c r="AK54" s="254"/>
      <c r="AL54" s="254">
        <v>9</v>
      </c>
      <c r="AM54" s="255"/>
      <c r="AN54" s="95"/>
    </row>
    <row r="55" spans="1:40" ht="15" customHeight="1" x14ac:dyDescent="0.4">
      <c r="A55" s="60" t="s">
        <v>166</v>
      </c>
      <c r="B55" s="256"/>
      <c r="C55" s="257"/>
      <c r="D55" s="257"/>
      <c r="E55" s="257"/>
      <c r="F55" s="258"/>
      <c r="G55" s="257"/>
      <c r="H55" s="254"/>
      <c r="I55" s="254"/>
      <c r="J55" s="254"/>
      <c r="K55" s="254"/>
      <c r="L55" s="254"/>
      <c r="M55" s="254"/>
      <c r="N55" s="254"/>
      <c r="O55" s="254"/>
      <c r="P55" s="254"/>
      <c r="Q55" s="254"/>
      <c r="R55" s="254">
        <v>6</v>
      </c>
      <c r="S55" s="254"/>
      <c r="T55" s="254"/>
      <c r="U55" s="254"/>
      <c r="V55" s="254"/>
      <c r="W55" s="254"/>
      <c r="X55" s="254">
        <v>7</v>
      </c>
      <c r="Y55" s="254"/>
      <c r="Z55" s="254"/>
      <c r="AA55" s="254"/>
      <c r="AB55" s="254"/>
      <c r="AC55" s="254"/>
      <c r="AD55" s="254">
        <v>8</v>
      </c>
      <c r="AE55" s="254"/>
      <c r="AF55" s="254"/>
      <c r="AG55" s="259"/>
      <c r="AH55" s="259"/>
      <c r="AI55" s="259"/>
      <c r="AJ55" s="259">
        <v>9</v>
      </c>
      <c r="AK55" s="260"/>
      <c r="AL55" s="260"/>
      <c r="AM55" s="95"/>
    </row>
    <row r="56" spans="1:40" s="60" customFormat="1" ht="15" customHeight="1" x14ac:dyDescent="0.4">
      <c r="A56" s="60" t="s">
        <v>167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60" t="s">
        <v>217</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261" t="s">
        <v>364</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60" t="s">
        <v>365</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60" t="s">
        <v>366</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ht="15" customHeight="1" x14ac:dyDescent="0.4">
      <c r="A61" s="60" t="s">
        <v>170</v>
      </c>
      <c r="B61" s="103"/>
      <c r="C61" s="60"/>
      <c r="D61" s="60"/>
      <c r="E61" s="60"/>
      <c r="F61" s="60"/>
      <c r="G61" s="60"/>
    </row>
    <row r="62" spans="1:40" ht="15" customHeight="1" x14ac:dyDescent="0.4">
      <c r="A62" s="60" t="s">
        <v>367</v>
      </c>
      <c r="B62" s="103"/>
      <c r="C62" s="60"/>
      <c r="D62" s="60"/>
      <c r="E62" s="60"/>
      <c r="F62" s="60"/>
      <c r="G62" s="60"/>
    </row>
    <row r="63" spans="1:40" ht="15" customHeight="1" x14ac:dyDescent="0.4">
      <c r="A63" s="60"/>
      <c r="B63" s="238" t="s">
        <v>172</v>
      </c>
      <c r="C63" s="390" t="s">
        <v>173</v>
      </c>
      <c r="D63" s="390"/>
      <c r="E63" s="390"/>
      <c r="F63" s="60"/>
      <c r="G63" s="60"/>
    </row>
    <row r="64" spans="1:40" ht="15" customHeight="1" x14ac:dyDescent="0.4">
      <c r="A64" s="60"/>
      <c r="B64" s="107" t="s">
        <v>190</v>
      </c>
      <c r="C64" s="404" t="s">
        <v>174</v>
      </c>
      <c r="D64" s="404"/>
      <c r="E64" s="404"/>
      <c r="F64" s="60"/>
      <c r="G64" s="60"/>
    </row>
    <row r="65" spans="1:7" ht="15" customHeight="1" x14ac:dyDescent="0.4">
      <c r="A65" s="60"/>
      <c r="B65" s="107" t="s">
        <v>191</v>
      </c>
      <c r="C65" s="404" t="s">
        <v>175</v>
      </c>
      <c r="D65" s="404"/>
      <c r="E65" s="404"/>
      <c r="F65" s="60"/>
      <c r="G65" s="60"/>
    </row>
    <row r="66" spans="1:7" ht="15" customHeight="1" x14ac:dyDescent="0.4">
      <c r="A66" s="60"/>
      <c r="B66" s="107" t="s">
        <v>192</v>
      </c>
      <c r="C66" s="404" t="s">
        <v>176</v>
      </c>
      <c r="D66" s="404"/>
      <c r="E66" s="404"/>
      <c r="F66" s="60"/>
      <c r="G66" s="60"/>
    </row>
    <row r="67" spans="1:7" ht="15" customHeight="1" x14ac:dyDescent="0.4">
      <c r="A67" s="60"/>
      <c r="B67" s="107" t="s">
        <v>193</v>
      </c>
      <c r="C67" s="404" t="s">
        <v>177</v>
      </c>
      <c r="D67" s="404"/>
      <c r="E67" s="404"/>
      <c r="F67" s="60"/>
      <c r="G67" s="60"/>
    </row>
    <row r="68" spans="1:7" ht="15" customHeight="1" x14ac:dyDescent="0.4">
      <c r="A68" s="60"/>
      <c r="B68" s="60" t="s">
        <v>178</v>
      </c>
      <c r="C68" s="60"/>
      <c r="D68" s="60"/>
      <c r="E68" s="60"/>
      <c r="F68" s="60"/>
      <c r="G68" s="60"/>
    </row>
    <row r="69" spans="1:7" ht="15" customHeight="1" x14ac:dyDescent="0.4">
      <c r="A69" s="60"/>
      <c r="B69" s="60" t="s">
        <v>195</v>
      </c>
      <c r="C69" s="60"/>
      <c r="D69" s="60"/>
      <c r="E69" s="60"/>
      <c r="F69" s="60"/>
      <c r="G69" s="60"/>
    </row>
    <row r="70" spans="1:7" ht="15" customHeight="1" x14ac:dyDescent="0.4">
      <c r="A70" s="60"/>
      <c r="B70" s="60" t="s">
        <v>179</v>
      </c>
      <c r="C70" s="60"/>
      <c r="D70" s="60"/>
      <c r="E70" s="60"/>
      <c r="F70" s="60"/>
      <c r="G70" s="60"/>
    </row>
    <row r="71" spans="1:7" ht="15" customHeight="1" x14ac:dyDescent="0.4">
      <c r="A71" s="60" t="s">
        <v>368</v>
      </c>
      <c r="B71" s="103"/>
      <c r="C71" s="60"/>
      <c r="D71" s="60"/>
      <c r="E71" s="60"/>
      <c r="F71" s="60"/>
      <c r="G71" s="60"/>
    </row>
    <row r="72" spans="1:7" ht="15" customHeight="1" x14ac:dyDescent="0.4">
      <c r="A72" s="60" t="s">
        <v>333</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369</v>
      </c>
      <c r="B74" s="103"/>
      <c r="C74" s="60"/>
      <c r="D74" s="60"/>
      <c r="E74" s="60"/>
      <c r="F74" s="60"/>
      <c r="G74" s="60"/>
    </row>
    <row r="75" spans="1:7" ht="15" customHeight="1" x14ac:dyDescent="0.4">
      <c r="A75" s="60" t="s">
        <v>370</v>
      </c>
      <c r="B75" s="103"/>
      <c r="C75" s="60"/>
      <c r="D75" s="60"/>
      <c r="E75" s="60"/>
      <c r="F75" s="60"/>
      <c r="G75" s="60"/>
    </row>
    <row r="76" spans="1:7" ht="15" customHeight="1" x14ac:dyDescent="0.4">
      <c r="A76" s="60" t="s">
        <v>371</v>
      </c>
      <c r="B76" s="103"/>
      <c r="C76" s="60"/>
      <c r="D76" s="60"/>
      <c r="E76" s="60"/>
      <c r="F76" s="60"/>
      <c r="G76" s="60"/>
    </row>
    <row r="77" spans="1:7" ht="15" customHeight="1" x14ac:dyDescent="0.4">
      <c r="A77" s="60"/>
      <c r="B77" s="60" t="s">
        <v>372</v>
      </c>
      <c r="C77" s="60"/>
      <c r="D77" s="60"/>
      <c r="E77" s="60"/>
      <c r="F77" s="60"/>
      <c r="G77" s="60"/>
    </row>
    <row r="78" spans="1:7" ht="15" customHeight="1" x14ac:dyDescent="0.4">
      <c r="A78" s="60"/>
      <c r="B78" s="60" t="s">
        <v>373</v>
      </c>
      <c r="C78" s="60"/>
      <c r="D78" s="60"/>
      <c r="E78" s="60"/>
      <c r="F78" s="60"/>
      <c r="G78" s="60"/>
    </row>
    <row r="79" spans="1:7" ht="15" customHeight="1" x14ac:dyDescent="0.4">
      <c r="A79" s="60" t="s">
        <v>380</v>
      </c>
      <c r="B79" s="103"/>
      <c r="C79" s="60"/>
      <c r="D79" s="60"/>
      <c r="E79" s="60"/>
      <c r="F79" s="60"/>
      <c r="G79" s="60"/>
    </row>
    <row r="80" spans="1:7" ht="15" customHeight="1" x14ac:dyDescent="0.4">
      <c r="A80" s="60" t="s">
        <v>185</v>
      </c>
      <c r="B80" s="103"/>
      <c r="C80" s="60"/>
      <c r="D80" s="60"/>
      <c r="E80" s="60"/>
      <c r="F80" s="60"/>
      <c r="G80" s="60"/>
    </row>
    <row r="81" spans="1:7" ht="15" customHeight="1" x14ac:dyDescent="0.4">
      <c r="A81" s="60" t="s">
        <v>381</v>
      </c>
      <c r="B81" s="103"/>
      <c r="C81" s="60"/>
      <c r="D81" s="60"/>
      <c r="E81" s="60"/>
      <c r="F81" s="60"/>
      <c r="G81" s="60"/>
    </row>
    <row r="82" spans="1:7" ht="15" customHeight="1" x14ac:dyDescent="0.4">
      <c r="A82" s="60" t="s">
        <v>382</v>
      </c>
      <c r="B82" s="103"/>
      <c r="C82" s="60"/>
      <c r="D82" s="60"/>
      <c r="E82" s="60"/>
      <c r="F82" s="60"/>
      <c r="G82" s="60"/>
    </row>
    <row r="83" spans="1:7" ht="15" customHeight="1" x14ac:dyDescent="0.4">
      <c r="A83" s="60" t="s">
        <v>188</v>
      </c>
      <c r="B83" s="103"/>
      <c r="C83" s="60"/>
      <c r="D83" s="60"/>
      <c r="E83" s="60"/>
      <c r="F83" s="60"/>
      <c r="G83" s="60"/>
    </row>
    <row r="84" spans="1:7" ht="15" customHeight="1" x14ac:dyDescent="0.4">
      <c r="A84" s="60" t="s">
        <v>189</v>
      </c>
      <c r="B84" s="103"/>
      <c r="C84" s="60"/>
      <c r="D84" s="60"/>
      <c r="E84" s="60"/>
      <c r="F84" s="60"/>
      <c r="G84" s="60"/>
    </row>
    <row r="85" spans="1:7" ht="15" customHeight="1" x14ac:dyDescent="0.4">
      <c r="A85" s="60" t="s">
        <v>377</v>
      </c>
      <c r="B85" s="103"/>
      <c r="C85" s="60"/>
      <c r="D85" s="60"/>
      <c r="E85" s="60"/>
      <c r="F85" s="60"/>
      <c r="G85" s="60"/>
    </row>
    <row r="86" spans="1:7" ht="15" customHeight="1" x14ac:dyDescent="0.4">
      <c r="A86" s="60" t="s">
        <v>378</v>
      </c>
      <c r="B86" s="103"/>
      <c r="C86" s="60"/>
      <c r="D86" s="60"/>
      <c r="E86" s="60"/>
      <c r="F86" s="60"/>
      <c r="G86" s="60"/>
    </row>
  </sheetData>
  <mergeCells count="146">
    <mergeCell ref="C67:E67"/>
    <mergeCell ref="AK3:AN3"/>
    <mergeCell ref="AG53:AK53"/>
    <mergeCell ref="AL53:AM53"/>
    <mergeCell ref="C63:E63"/>
    <mergeCell ref="C64:E64"/>
    <mergeCell ref="C65:E65"/>
    <mergeCell ref="C66:E66"/>
    <mergeCell ref="C53:D53"/>
    <mergeCell ref="E53:H53"/>
    <mergeCell ref="I53:N53"/>
    <mergeCell ref="O53:T53"/>
    <mergeCell ref="U53:Z53"/>
    <mergeCell ref="AA53:AF53"/>
    <mergeCell ref="U52:W52"/>
    <mergeCell ref="X52:Z52"/>
    <mergeCell ref="AA52:AC52"/>
    <mergeCell ref="AD52:AF52"/>
    <mergeCell ref="AG52:AI52"/>
    <mergeCell ref="AJ52:AK52"/>
    <mergeCell ref="X51:Z51"/>
    <mergeCell ref="AA51:AC51"/>
    <mergeCell ref="AD51:AF51"/>
    <mergeCell ref="AG51:AI51"/>
    <mergeCell ref="AJ51:AK51"/>
    <mergeCell ref="F52:H52"/>
    <mergeCell ref="I52:K52"/>
    <mergeCell ref="L52:N52"/>
    <mergeCell ref="O52:Q52"/>
    <mergeCell ref="R52:T52"/>
    <mergeCell ref="F51:H51"/>
    <mergeCell ref="I51:K51"/>
    <mergeCell ref="L51:N51"/>
    <mergeCell ref="O51:Q51"/>
    <mergeCell ref="R51:T51"/>
    <mergeCell ref="U51:W51"/>
    <mergeCell ref="AL49:AM49"/>
    <mergeCell ref="F50:H50"/>
    <mergeCell ref="I50:K50"/>
    <mergeCell ref="L50:N50"/>
    <mergeCell ref="O50:Q50"/>
    <mergeCell ref="R50:T50"/>
    <mergeCell ref="A46:B46"/>
    <mergeCell ref="C46:D46"/>
    <mergeCell ref="E46:H46"/>
    <mergeCell ref="C49:D49"/>
    <mergeCell ref="E49:H49"/>
    <mergeCell ref="I49:N49"/>
    <mergeCell ref="U50:W50"/>
    <mergeCell ref="X50:Z50"/>
    <mergeCell ref="AA50:AC50"/>
    <mergeCell ref="AD50:AF50"/>
    <mergeCell ref="AG50:AI50"/>
    <mergeCell ref="AJ50:AK50"/>
    <mergeCell ref="O49:T49"/>
    <mergeCell ref="U49:Z49"/>
    <mergeCell ref="AA49:AF49"/>
    <mergeCell ref="AG49:AK49"/>
    <mergeCell ref="AD42:AF42"/>
    <mergeCell ref="AG42:AI42"/>
    <mergeCell ref="AJ42:AK42"/>
    <mergeCell ref="A45:B45"/>
    <mergeCell ref="C45:D45"/>
    <mergeCell ref="E45:H45"/>
    <mergeCell ref="AL41:AL42"/>
    <mergeCell ref="A42:C42"/>
    <mergeCell ref="F42:H42"/>
    <mergeCell ref="I42:K42"/>
    <mergeCell ref="L42:N42"/>
    <mergeCell ref="O42:Q42"/>
    <mergeCell ref="R42:T42"/>
    <mergeCell ref="U42:W42"/>
    <mergeCell ref="X42:Z42"/>
    <mergeCell ref="AA42:AC42"/>
    <mergeCell ref="U41:W41"/>
    <mergeCell ref="X41:Z41"/>
    <mergeCell ref="AA41:AC41"/>
    <mergeCell ref="AD41:AF41"/>
    <mergeCell ref="AG41:AI41"/>
    <mergeCell ref="AJ41:AK41"/>
    <mergeCell ref="A41:C41"/>
    <mergeCell ref="F41:H41"/>
    <mergeCell ref="I41:K41"/>
    <mergeCell ref="L41:N41"/>
    <mergeCell ref="O41:Q41"/>
    <mergeCell ref="R41:T41"/>
    <mergeCell ref="U40:W40"/>
    <mergeCell ref="X40:Z40"/>
    <mergeCell ref="AA40:AC40"/>
    <mergeCell ref="AD40:AF40"/>
    <mergeCell ref="AG40:AI40"/>
    <mergeCell ref="AJ40:AK40"/>
    <mergeCell ref="A40:C40"/>
    <mergeCell ref="F40:H40"/>
    <mergeCell ref="I40:K40"/>
    <mergeCell ref="L40:N40"/>
    <mergeCell ref="O40:Q40"/>
    <mergeCell ref="R40:T40"/>
    <mergeCell ref="AM30:AN30"/>
    <mergeCell ref="AM31:AN31"/>
    <mergeCell ref="AM32:AN32"/>
    <mergeCell ref="A33:E33"/>
    <mergeCell ref="AM33:AN34"/>
    <mergeCell ref="A34:E34"/>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4:AN14"/>
    <mergeCell ref="AM15:AN15"/>
    <mergeCell ref="AM16:AN16"/>
    <mergeCell ref="AM17:AN17"/>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M13:AN13"/>
    <mergeCell ref="AK1:AN1"/>
    <mergeCell ref="M2:P2"/>
    <mergeCell ref="Q2:R2"/>
    <mergeCell ref="S2:T2"/>
    <mergeCell ref="U2:V2"/>
    <mergeCell ref="AK2:AN2"/>
    <mergeCell ref="AK4:AN4"/>
    <mergeCell ref="AK5:AN5"/>
    <mergeCell ref="AK6:AN6"/>
  </mergeCells>
  <phoneticPr fontId="30"/>
  <dataValidations count="8">
    <dataValidation type="list" allowBlank="1" showInputMessage="1" showErrorMessage="1" sqref="C13:C32" xr:uid="{68F99D60-A967-49CC-BFD0-7D0E1A3E3BCB}">
      <formula1>"A,B,C,D"</formula1>
    </dataValidation>
    <dataValidation operator="greaterThanOrEqual" allowBlank="1" showInputMessage="1" showErrorMessage="1" sqref="I47 AJ41:AJ42 AL41 L43 L47 I43" xr:uid="{AE331DB8-C166-455C-BC2F-D0C2C0DE5111}"/>
    <dataValidation type="whole" operator="greaterThanOrEqual" allowBlank="1" showInputMessage="1" showErrorMessage="1" sqref="I41:I42 D41:F42 AG41:AG42 AD41:AD42 AA41:AA42 X41:X42 U41:U42 R41:R42 O41:O42 L41:L42" xr:uid="{CAF33B04-D9C8-4734-BF2B-9F517E74D170}">
      <formula1>0</formula1>
    </dataValidation>
    <dataValidation type="list" allowBlank="1" showInputMessage="1" showErrorMessage="1" sqref="AK5:AN5" xr:uid="{629E1A4E-EC63-4646-8BBA-D957A4B63A78}">
      <formula1>"予定,実績"</formula1>
    </dataValidation>
    <dataValidation type="list" allowBlank="1" showInputMessage="1" showErrorMessage="1" sqref="AK4:AN4" xr:uid="{A0FB4636-DC6D-4386-B2F4-86F4D7CF4007}">
      <formula1>"４週,歴月"</formula1>
    </dataValidation>
    <dataValidation type="list" allowBlank="1" showInputMessage="1" sqref="B15:B32" xr:uid="{FB7DBEDA-1D5E-46D5-A696-099BFD20F5EA}">
      <formula1>INDIRECT($AK$1)</formula1>
    </dataValidation>
    <dataValidation allowBlank="1" showInputMessage="1" sqref="B13:B14" xr:uid="{8D19CBEC-9C00-4704-B6B1-D19CDD36E37A}"/>
    <dataValidation type="list" allowBlank="1" showInputMessage="1" showErrorMessage="1" sqref="AK6:AN6" xr:uid="{22B11FB4-A7D2-49D3-BE97-2D4F0F650607}">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8"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1"/>
  <sheetViews>
    <sheetView showGridLines="0" view="pageBreakPreview" zoomScaleNormal="100" zoomScaleSheetLayoutView="100" workbookViewId="0">
      <selection activeCell="AQ25" sqref="AQ25"/>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99</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3"/>
      <c r="B39" s="423"/>
      <c r="C39" s="423"/>
      <c r="D39" s="108">
        <v>4</v>
      </c>
      <c r="E39" s="108">
        <v>5</v>
      </c>
      <c r="F39" s="485">
        <v>6</v>
      </c>
      <c r="G39" s="485"/>
      <c r="H39" s="485"/>
      <c r="I39" s="485">
        <v>7</v>
      </c>
      <c r="J39" s="485"/>
      <c r="K39" s="485"/>
      <c r="L39" s="485">
        <v>8</v>
      </c>
      <c r="M39" s="485"/>
      <c r="N39" s="485"/>
      <c r="O39" s="485">
        <v>9</v>
      </c>
      <c r="P39" s="485"/>
      <c r="Q39" s="485"/>
      <c r="R39" s="485">
        <v>10</v>
      </c>
      <c r="S39" s="485"/>
      <c r="T39" s="485"/>
      <c r="U39" s="485">
        <v>11</v>
      </c>
      <c r="V39" s="485"/>
      <c r="W39" s="485"/>
      <c r="X39" s="485">
        <v>12</v>
      </c>
      <c r="Y39" s="485"/>
      <c r="Z39" s="485"/>
      <c r="AA39" s="485">
        <v>1</v>
      </c>
      <c r="AB39" s="485"/>
      <c r="AC39" s="485"/>
      <c r="AD39" s="485">
        <v>2</v>
      </c>
      <c r="AE39" s="485"/>
      <c r="AF39" s="485"/>
      <c r="AG39" s="485">
        <v>3</v>
      </c>
      <c r="AH39" s="485"/>
      <c r="AI39" s="485"/>
      <c r="AJ39" s="423" t="s">
        <v>154</v>
      </c>
      <c r="AK39" s="423"/>
      <c r="AL39" s="123" t="s">
        <v>212</v>
      </c>
      <c r="AM39"/>
      <c r="AN39"/>
      <c r="AO39"/>
      <c r="AP39"/>
      <c r="AQ39"/>
    </row>
    <row r="40" spans="1:43" s="72" customFormat="1" ht="18" customHeight="1" x14ac:dyDescent="0.4">
      <c r="A40" s="483" t="s">
        <v>216</v>
      </c>
      <c r="B40" s="483"/>
      <c r="C40" s="483"/>
      <c r="D40" s="109"/>
      <c r="E40" s="109"/>
      <c r="F40" s="484"/>
      <c r="G40" s="484"/>
      <c r="H40" s="484"/>
      <c r="I40" s="484"/>
      <c r="J40" s="484"/>
      <c r="K40" s="484"/>
      <c r="L40" s="484"/>
      <c r="M40" s="484"/>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86">
        <f>SUM(D40:AI40)</f>
        <v>0</v>
      </c>
      <c r="AK40" s="486"/>
      <c r="AL40" s="487" t="e">
        <f>ROUNDUP(AJ40/AJ41,1)</f>
        <v>#DIV/0!</v>
      </c>
      <c r="AM40"/>
      <c r="AN40"/>
      <c r="AO40"/>
      <c r="AP40"/>
      <c r="AQ40"/>
    </row>
    <row r="41" spans="1:43" s="72" customFormat="1" ht="18" customHeight="1" x14ac:dyDescent="0.4">
      <c r="A41" s="483" t="s">
        <v>209</v>
      </c>
      <c r="B41" s="483"/>
      <c r="C41" s="483"/>
      <c r="D41" s="109"/>
      <c r="E41" s="109"/>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86">
        <f>+SUM(D41:AI41)</f>
        <v>0</v>
      </c>
      <c r="AK41" s="486"/>
      <c r="AL41" s="488"/>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24.95" customHeight="1" x14ac:dyDescent="0.4">
      <c r="A44" s="423" t="s">
        <v>202</v>
      </c>
      <c r="B44" s="423"/>
      <c r="C44" s="423" t="s">
        <v>115</v>
      </c>
      <c r="D44" s="423"/>
      <c r="E44" s="427" t="s">
        <v>229</v>
      </c>
      <c r="F44" s="427"/>
      <c r="G44" s="427"/>
      <c r="H44" s="427"/>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427" t="s">
        <v>213</v>
      </c>
      <c r="B45" s="427"/>
      <c r="C45" s="482" t="e">
        <f>ROUNDDOWN(IF(AL40&lt;=60,1,1+ROUNDUP((AL40-60)/40,0)),1)</f>
        <v>#DIV/0!</v>
      </c>
      <c r="D45" s="482"/>
      <c r="E45" s="482" t="e">
        <f>ROUNDUP(AL40/40,1)</f>
        <v>#DIV/0!</v>
      </c>
      <c r="F45" s="482"/>
      <c r="G45" s="482"/>
      <c r="H45" s="482"/>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412" t="str">
        <f>IF(VLOOKUP($AK$2,選択肢!$A$1:$J$32,C53,FALSE)=0,"-",VLOOKUP($AK$2,選択肢!$A$1:$J$32,C53,FALSE))</f>
        <v>管理者</v>
      </c>
      <c r="D48" s="413"/>
      <c r="E48" s="414" t="str">
        <f>IF(VLOOKUP($AK$2,選択肢!$A$1:$J$32,E53,FALSE)=0,"-",VLOOKUP($AK$2,選択肢!$A$1:$J$32,E53,FALSE))</f>
        <v>サービス管理責任者</v>
      </c>
      <c r="F48" s="414"/>
      <c r="G48" s="414"/>
      <c r="H48" s="414"/>
      <c r="I48" s="412" t="str">
        <f>IF(VLOOKUP($AK$2,選択肢!$A$1:$J$32,I53,FALSE)=0,"-",VLOOKUP($AK$2,選択肢!$A$1:$J$32,I53,FALSE))</f>
        <v>就労定着支援員</v>
      </c>
      <c r="J48" s="413"/>
      <c r="K48" s="413"/>
      <c r="L48" s="413"/>
      <c r="M48" s="413"/>
      <c r="N48" s="415"/>
      <c r="O48" s="412" t="str">
        <f>IF(VLOOKUP($AK$2,選択肢!$A$1:$J$32,O53,FALSE)=0,"-",VLOOKUP($AK$2,選択肢!$A$1:$J$32,O53,FALSE))</f>
        <v>-</v>
      </c>
      <c r="P48" s="413"/>
      <c r="Q48" s="413"/>
      <c r="R48" s="413"/>
      <c r="S48" s="413"/>
      <c r="T48" s="415"/>
      <c r="U48" s="412" t="str">
        <f>IF(VLOOKUP($AK$2,選択肢!$A$1:$J$32,U53,FALSE)=0,"-",VLOOKUP($AK$2,選択肢!$A$1:$J$32,U53,FALSE))</f>
        <v>-</v>
      </c>
      <c r="V48" s="413"/>
      <c r="W48" s="413"/>
      <c r="X48" s="413"/>
      <c r="Y48" s="413"/>
      <c r="Z48" s="415"/>
      <c r="AA48" s="412" t="str">
        <f>IF(VLOOKUP($AK$2,選択肢!$A$1:$J$32,AA53,FALSE)=0,"-",VLOOKUP($AK$2,選択肢!$A$1:$J$32,AA53,FALSE))</f>
        <v>-</v>
      </c>
      <c r="AB48" s="413"/>
      <c r="AC48" s="413"/>
      <c r="AD48" s="413"/>
      <c r="AE48" s="413"/>
      <c r="AF48" s="415"/>
      <c r="AG48" s="414" t="str">
        <f>IF(VLOOKUP($AK$2,選択肢!$A$1:$J$32,AG53,FALSE)=0,"-",VLOOKUP($AK$2,選択肢!$A$1:$J$32,AG53,FALSE))</f>
        <v>-</v>
      </c>
      <c r="AH48" s="414"/>
      <c r="AI48" s="414"/>
      <c r="AJ48" s="414"/>
      <c r="AK48" s="414"/>
      <c r="AL48" s="414" t="str">
        <f>IF(VLOOKUP($AK$2,選択肢!$A$1:$J$32,AL53,FALSE)=0,"-",VLOOKUP($AK$2,選択肢!$A$1:$J$32,AL53,FALSE))</f>
        <v>-</v>
      </c>
      <c r="AM48" s="414"/>
      <c r="AN48" s="62"/>
    </row>
    <row r="49" spans="1:40" ht="18" customHeight="1" x14ac:dyDescent="0.4">
      <c r="A49" s="62"/>
      <c r="B49" s="82"/>
      <c r="C49" s="114" t="s">
        <v>56</v>
      </c>
      <c r="D49" s="114" t="s">
        <v>57</v>
      </c>
      <c r="E49" s="113" t="s">
        <v>56</v>
      </c>
      <c r="F49" s="411" t="s">
        <v>57</v>
      </c>
      <c r="G49" s="411"/>
      <c r="H49" s="411"/>
      <c r="I49" s="408" t="s">
        <v>56</v>
      </c>
      <c r="J49" s="409"/>
      <c r="K49" s="410"/>
      <c r="L49" s="408" t="s">
        <v>57</v>
      </c>
      <c r="M49" s="409"/>
      <c r="N49" s="410"/>
      <c r="O49" s="408" t="s">
        <v>56</v>
      </c>
      <c r="P49" s="409"/>
      <c r="Q49" s="410"/>
      <c r="R49" s="408" t="s">
        <v>57</v>
      </c>
      <c r="S49" s="409"/>
      <c r="T49" s="410"/>
      <c r="U49" s="408" t="s">
        <v>56</v>
      </c>
      <c r="V49" s="409"/>
      <c r="W49" s="410"/>
      <c r="X49" s="408" t="s">
        <v>57</v>
      </c>
      <c r="Y49" s="409"/>
      <c r="Z49" s="410"/>
      <c r="AA49" s="408" t="s">
        <v>56</v>
      </c>
      <c r="AB49" s="409"/>
      <c r="AC49" s="410"/>
      <c r="AD49" s="408" t="s">
        <v>57</v>
      </c>
      <c r="AE49" s="409"/>
      <c r="AF49" s="410"/>
      <c r="AG49" s="408" t="s">
        <v>56</v>
      </c>
      <c r="AH49" s="409"/>
      <c r="AI49" s="410"/>
      <c r="AJ49" s="408" t="s">
        <v>57</v>
      </c>
      <c r="AK49" s="410"/>
      <c r="AL49" s="113" t="s">
        <v>19</v>
      </c>
      <c r="AM49" s="113" t="s">
        <v>18</v>
      </c>
      <c r="AN49" s="62"/>
    </row>
    <row r="50" spans="1:40" ht="18" customHeight="1" x14ac:dyDescent="0.4">
      <c r="A50" s="62"/>
      <c r="B50" s="81" t="s">
        <v>108</v>
      </c>
      <c r="C50" s="113">
        <f>COUNTIFS($B$13:$B$32,C$48,$C$13:$C$32,"A",$E$13:$E$32,"*")</f>
        <v>0</v>
      </c>
      <c r="D50" s="113">
        <f>COUNTIFS($B$13:$B$32,C$48,$C$13:$C$32,"B",$E$13:$E$32,"*")</f>
        <v>0</v>
      </c>
      <c r="E50" s="113">
        <f>COUNTIFS($B$13:$B$32,E$48,$C$13:$C$32,"A",$E$13:$E$32,"*")</f>
        <v>0</v>
      </c>
      <c r="F50" s="408">
        <f>COUNTIFS($B$13:$B$32,E$48,$C$13:$C$32,"B",$E$13:$E$32,"*")</f>
        <v>0</v>
      </c>
      <c r="G50" s="409"/>
      <c r="H50" s="410"/>
      <c r="I50" s="408">
        <f>COUNTIFS($B$13:$B$32,I$48,$C$13:$C$32,"A",$E$13:$E$32,"*")</f>
        <v>0</v>
      </c>
      <c r="J50" s="409"/>
      <c r="K50" s="410"/>
      <c r="L50" s="408">
        <f>COUNTIFS($B$13:$B$32,I$48,$C$13:$C$32,"B",$E$13:$E$32,"*")</f>
        <v>0</v>
      </c>
      <c r="M50" s="409"/>
      <c r="N50" s="410"/>
      <c r="O50" s="408">
        <f>COUNTIFS($B$13:$B$32,O$48,$C$13:$C$32,"A",$E$13:$E$32,"*")</f>
        <v>0</v>
      </c>
      <c r="P50" s="409"/>
      <c r="Q50" s="410"/>
      <c r="R50" s="408">
        <f>COUNTIFS($B$13:$B$32,O$48,$C$13:$C$32,"B",$E$13:$E$32,"*")</f>
        <v>0</v>
      </c>
      <c r="S50" s="409"/>
      <c r="T50" s="410"/>
      <c r="U50" s="408">
        <f>COUNTIFS($B$13:$B$32,U$48,$C$13:$C$32,"A",$E$13:$E$32,"*")</f>
        <v>0</v>
      </c>
      <c r="V50" s="409"/>
      <c r="W50" s="410"/>
      <c r="X50" s="408">
        <f>COUNTIFS($B$13:$B$32,U$48,$C$13:$C$32,"B",$E$13:$E$32,"*")</f>
        <v>0</v>
      </c>
      <c r="Y50" s="409"/>
      <c r="Z50" s="410"/>
      <c r="AA50" s="408">
        <f>COUNTIFS($B$13:$B$32,AA$48,$C$13:$C$32,"A",$E$13:$E$32,"*")</f>
        <v>0</v>
      </c>
      <c r="AB50" s="409"/>
      <c r="AC50" s="410"/>
      <c r="AD50" s="408">
        <f>COUNTIFS($B$13:$B$32,AA$48,$C$13:$C$32,"B",$E$13:$E$32,"*")</f>
        <v>0</v>
      </c>
      <c r="AE50" s="409"/>
      <c r="AF50" s="410"/>
      <c r="AG50" s="408">
        <f>COUNTIFS($B$13:$B$32,AG$48,$C$13:$C$32,"A",$E$13:$E$32,"*")</f>
        <v>0</v>
      </c>
      <c r="AH50" s="409"/>
      <c r="AI50" s="410"/>
      <c r="AJ50" s="408">
        <f>COUNTIFS($B$13:$B$32,AG$48,$C$13:$C$32,"B",$E$13:$E$32,"*")</f>
        <v>0</v>
      </c>
      <c r="AK50" s="410"/>
      <c r="AL50" s="113">
        <f>COUNTIFS($B$13:$B$32,AL$48,$C$13:$C$32,"A",$E$13:$E$32,"*")</f>
        <v>0</v>
      </c>
      <c r="AM50" s="113">
        <f>COUNTIFS($B$13:$B$32,AL$48,$C$13:$C$32,"B",$E$13:$E$32,"*")</f>
        <v>0</v>
      </c>
      <c r="AN50" s="62"/>
    </row>
    <row r="51" spans="1:40" ht="18" customHeight="1" x14ac:dyDescent="0.4">
      <c r="A51" s="62"/>
      <c r="B51" s="89" t="s">
        <v>109</v>
      </c>
      <c r="C51" s="113">
        <f>COUNTIFS($B$13:$B$32,C$48,$C$13:$C$32,"C",$E$13:$E$32,"*")</f>
        <v>0</v>
      </c>
      <c r="D51" s="113">
        <f>COUNTIFS($B$13:$B$32,C$48,$C$13:$C$32,"D",$E$13:$E$32,"*")</f>
        <v>0</v>
      </c>
      <c r="E51" s="113">
        <f>COUNTIFS($B$13:$B$32,E$48,$C$13:$C$32,"C",$E$13:$E$32,"*")</f>
        <v>0</v>
      </c>
      <c r="F51" s="408">
        <f>COUNTIFS($B$13:$B$32,E$48,$C$13:$C$32,"D",$E$13:$E$32,"*")</f>
        <v>0</v>
      </c>
      <c r="G51" s="409"/>
      <c r="H51" s="410"/>
      <c r="I51" s="408">
        <f>COUNTIFS($B$13:$B$32,I$48,$C$13:$C$32,"C",$E$13:$E$32,"*")</f>
        <v>0</v>
      </c>
      <c r="J51" s="409"/>
      <c r="K51" s="410"/>
      <c r="L51" s="408">
        <f>COUNTIFS($B$13:$B$32,I$48,$C$13:$C$32,"D",$E$13:$E$32,"*")</f>
        <v>0</v>
      </c>
      <c r="M51" s="409"/>
      <c r="N51" s="410"/>
      <c r="O51" s="408">
        <f>COUNTIFS($B$13:$B$32,O$48,$C$13:$C$32,"C",$E$13:$E$32,"*")</f>
        <v>0</v>
      </c>
      <c r="P51" s="409"/>
      <c r="Q51" s="410"/>
      <c r="R51" s="408">
        <f>COUNTIFS($B$13:$B$32,O$48,$C$13:$C$32,"D",$E$13:$E$32,"*")</f>
        <v>0</v>
      </c>
      <c r="S51" s="409"/>
      <c r="T51" s="410"/>
      <c r="U51" s="408">
        <f>COUNTIFS($B$13:$B$32,U$48,$C$13:$C$32,"C",$E$13:$E$32,"*")</f>
        <v>0</v>
      </c>
      <c r="V51" s="409"/>
      <c r="W51" s="410"/>
      <c r="X51" s="408">
        <f>COUNTIFS($B$13:$B$32,U$48,$C$13:$C$32,"D",$E$13:$E$32,"*")</f>
        <v>0</v>
      </c>
      <c r="Y51" s="409"/>
      <c r="Z51" s="410"/>
      <c r="AA51" s="408">
        <f>COUNTIFS($B$13:$B$32,AA$48,$C$13:$C$32,"C",$E$13:$E$32,"*")</f>
        <v>0</v>
      </c>
      <c r="AB51" s="409"/>
      <c r="AC51" s="410"/>
      <c r="AD51" s="408">
        <f>COUNTIFS($B$13:$B$32,AA$48,$C$13:$C$32,"D",$E$13:$E$32,"*")</f>
        <v>0</v>
      </c>
      <c r="AE51" s="409"/>
      <c r="AF51" s="410"/>
      <c r="AG51" s="408">
        <f>COUNTIFS($B$13:$B$32,AG$48,$C$13:$C$32,"C",$E$13:$E$32,"*")</f>
        <v>0</v>
      </c>
      <c r="AH51" s="409"/>
      <c r="AI51" s="410"/>
      <c r="AJ51" s="408">
        <f>COUNTIFS($B$13:$B$32,AG$48,$C$13:$C$32,"D",$E$13:$E$32,"*")</f>
        <v>0</v>
      </c>
      <c r="AK51" s="410"/>
      <c r="AL51" s="113">
        <f>COUNTIFS($B$13:$B$32,AL$48,$C$13:$C$32,"C",$E$13:$E$32,"*")</f>
        <v>0</v>
      </c>
      <c r="AM51" s="113">
        <f>COUNTIFS($B$13:$B$32,AL$48,$C$13:$C$32,"D",$E$13:$E$32,"*")</f>
        <v>0</v>
      </c>
      <c r="AN51" s="62"/>
    </row>
    <row r="52" spans="1:40" ht="24.95" customHeight="1" x14ac:dyDescent="0.4">
      <c r="A52" s="62"/>
      <c r="B52" s="89" t="s">
        <v>201</v>
      </c>
      <c r="C52" s="412" t="str">
        <f>IF($AK$5="４週",SUMIFS($AK$13:$AK$32,$B$13:$B$32,C48)/4/$AH$7,IF($AK$5="歴月",SUMIFS($AK$13:$AK$32,$B$13:$B$32,C48)/$AL$7,"記載する期間を選択してください"))</f>
        <v>記載する期間を選択してください</v>
      </c>
      <c r="D52" s="415"/>
      <c r="E52" s="412" t="str">
        <f>IF($AK$5="４週",SUMIFS($AK$13:$AK$32,$B$13:$B$32,E48)/4/$AH$7,IF($AK$5="歴月",SUMIFS($AK$13:$AK$32,$B$13:$B$32,E48)/$AL$7,"記載する期間を選択してください"))</f>
        <v>記載する期間を選択してください</v>
      </c>
      <c r="F52" s="413"/>
      <c r="G52" s="413"/>
      <c r="H52" s="415"/>
      <c r="I52" s="412" t="str">
        <f>IF($AK$5="４週",SUMIFS($AK$13:$AK$32,$B$13:$B$32,I48)/4/$AH$7,IF($AK$5="歴月",SUMIFS($AK$13:$AK$32,$B$13:$B$32,I48)/$AL$7,"記載する期間を選択してください"))</f>
        <v>記載する期間を選択してください</v>
      </c>
      <c r="J52" s="413"/>
      <c r="K52" s="413"/>
      <c r="L52" s="413"/>
      <c r="M52" s="413"/>
      <c r="N52" s="415"/>
      <c r="O52" s="412" t="str">
        <f>IF($AK$5="４週",SUMIFS($AK$13:$AK$32,$B$13:$B$32,O48)/4/$AH$7,IF($AK$5="歴月",SUMIFS($AK$13:$AK$32,$B$13:$B$32,O48)/$AL$7,"記載する期間を選択してください"))</f>
        <v>記載する期間を選択してください</v>
      </c>
      <c r="P52" s="413"/>
      <c r="Q52" s="413"/>
      <c r="R52" s="413"/>
      <c r="S52" s="413"/>
      <c r="T52" s="415"/>
      <c r="U52" s="412" t="str">
        <f>IF($AK$5="４週",SUMIFS($AK$13:$AK$32,$B$13:$B$32,U48)/4/$AH$7,IF($AK$5="歴月",SUMIFS($AK$13:$AK$32,$B$13:$B$32,U48)/$AL$7,"記載する期間を選択してください"))</f>
        <v>記載する期間を選択してください</v>
      </c>
      <c r="V52" s="413"/>
      <c r="W52" s="413"/>
      <c r="X52" s="413"/>
      <c r="Y52" s="413"/>
      <c r="Z52" s="415"/>
      <c r="AA52" s="412" t="str">
        <f>IF($AK$5="４週",SUMIFS($AK$13:$AK$32,$B$13:$B$32,AA48)/4/$AH$7,IF($AK$5="歴月",SUMIFS($AK$13:$AK$32,$B$13:$B$32,AA48)/$AL$7,"記載する期間を選択してください"))</f>
        <v>記載する期間を選択してください</v>
      </c>
      <c r="AB52" s="413"/>
      <c r="AC52" s="413"/>
      <c r="AD52" s="413"/>
      <c r="AE52" s="413"/>
      <c r="AF52" s="415"/>
      <c r="AG52" s="412" t="str">
        <f>IF($AK$5="４週",SUMIFS($AK$13:$AK$32,$B$13:$B$32,AG48)/4/$AH$7,IF($AK$5="歴月",SUMIFS($AK$13:$AK$32,$B$13:$B$32,AG48)/$AL$7,"記載する期間を選択してください"))</f>
        <v>記載する期間を選択してください</v>
      </c>
      <c r="AH52" s="413"/>
      <c r="AI52" s="413"/>
      <c r="AJ52" s="413"/>
      <c r="AK52" s="415"/>
      <c r="AL52" s="412" t="str">
        <f>IF($AK$5="４週",SUMIFS($AK$13:$AK$32,$B$13:$B$32,AL48)/4/$AH$7,IF($AK$5="歴月",SUMIFS($AK$13:$AK$32,$B$13:$B$32,AL48)/$AL$7,"記載する期間を選択してください"))</f>
        <v>記載する期間を選択してください</v>
      </c>
      <c r="AM52" s="415"/>
      <c r="AN52" s="62"/>
    </row>
    <row r="53" spans="1:40" ht="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90" t="s">
        <v>173</v>
      </c>
      <c r="D61" s="390"/>
      <c r="E61" s="390"/>
      <c r="F61" s="60"/>
      <c r="G61" s="60"/>
    </row>
    <row r="62" spans="1:40" ht="15" customHeight="1" x14ac:dyDescent="0.4">
      <c r="A62" s="60"/>
      <c r="B62" s="107" t="s">
        <v>190</v>
      </c>
      <c r="C62" s="404" t="s">
        <v>174</v>
      </c>
      <c r="D62" s="404"/>
      <c r="E62" s="404"/>
      <c r="F62" s="60"/>
      <c r="G62" s="60"/>
    </row>
    <row r="63" spans="1:40" ht="15" customHeight="1" x14ac:dyDescent="0.4">
      <c r="A63" s="60"/>
      <c r="B63" s="107" t="s">
        <v>191</v>
      </c>
      <c r="C63" s="404" t="s">
        <v>175</v>
      </c>
      <c r="D63" s="404"/>
      <c r="E63" s="404"/>
      <c r="F63" s="60"/>
      <c r="G63" s="60"/>
    </row>
    <row r="64" spans="1:40" ht="15" customHeight="1" x14ac:dyDescent="0.4">
      <c r="A64" s="60"/>
      <c r="B64" s="107" t="s">
        <v>192</v>
      </c>
      <c r="C64" s="404" t="s">
        <v>176</v>
      </c>
      <c r="D64" s="404"/>
      <c r="E64" s="404"/>
      <c r="F64" s="60"/>
      <c r="G64" s="60"/>
    </row>
    <row r="65" spans="1:7" ht="15" customHeight="1" x14ac:dyDescent="0.4">
      <c r="A65" s="60"/>
      <c r="B65" s="107" t="s">
        <v>193</v>
      </c>
      <c r="C65" s="404" t="s">
        <v>177</v>
      </c>
      <c r="D65" s="404"/>
      <c r="E65" s="404"/>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45">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1:AN31"/>
    <mergeCell ref="AM32:AN32"/>
    <mergeCell ref="A33:E33"/>
    <mergeCell ref="AM33:AN34"/>
    <mergeCell ref="A34:E34"/>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C48:D48"/>
    <mergeCell ref="E48:H48"/>
    <mergeCell ref="I48:N48"/>
    <mergeCell ref="O48:T48"/>
    <mergeCell ref="U48:Z48"/>
    <mergeCell ref="AA48:AF48"/>
    <mergeCell ref="AG48:AK48"/>
    <mergeCell ref="AG49:AI49"/>
    <mergeCell ref="AJ49:AK49"/>
    <mergeCell ref="AG52:AK52"/>
    <mergeCell ref="AL52:AM52"/>
    <mergeCell ref="C61:E61"/>
    <mergeCell ref="C62:E62"/>
    <mergeCell ref="AG50:AI50"/>
    <mergeCell ref="AJ50:AK50"/>
    <mergeCell ref="F51:H51"/>
    <mergeCell ref="I51:K51"/>
    <mergeCell ref="L51:N51"/>
    <mergeCell ref="AA50:AC50"/>
    <mergeCell ref="AD50:AF50"/>
    <mergeCell ref="AG51:AI51"/>
    <mergeCell ref="AJ51:AK51"/>
    <mergeCell ref="F50:H50"/>
    <mergeCell ref="I50:K50"/>
    <mergeCell ref="L50:N50"/>
    <mergeCell ref="O50:Q50"/>
    <mergeCell ref="R50:T50"/>
    <mergeCell ref="U50:W50"/>
    <mergeCell ref="X50:Z50"/>
    <mergeCell ref="O51:Q51"/>
    <mergeCell ref="R51:T51"/>
    <mergeCell ref="U51:W51"/>
    <mergeCell ref="X51:Z51"/>
    <mergeCell ref="AA51:AC51"/>
    <mergeCell ref="AD51:AF51"/>
    <mergeCell ref="O52:T52"/>
    <mergeCell ref="U52:Z52"/>
    <mergeCell ref="AA52:AF52"/>
    <mergeCell ref="C63:E63"/>
    <mergeCell ref="C64:E64"/>
    <mergeCell ref="C65:E65"/>
    <mergeCell ref="I52:N52"/>
    <mergeCell ref="C52:D52"/>
    <mergeCell ref="E52:H52"/>
  </mergeCells>
  <phoneticPr fontId="3"/>
  <dataValidations count="6">
    <dataValidation type="whole" operator="greaterThanOrEqual" allowBlank="1" showInputMessage="1" showErrorMessage="1" sqref="I40:I41 D40:F41 AG40:AG41 AD40:AD41 AA40:AA41 X40:X41 U40:U41 R40:R41 O40:O41 L40:L41" xr:uid="{00000000-0002-0000-0D00-000000000000}">
      <formula1>0</formula1>
    </dataValidation>
    <dataValidation operator="greaterThanOrEqual" allowBlank="1" showInputMessage="1" showErrorMessage="1" sqref="I46 AJ40:AJ41 AL40 L42 L46 I42" xr:uid="{00000000-0002-0000-0D00-000001000000}"/>
    <dataValidation type="list" allowBlank="1" showInputMessage="1" showErrorMessage="1" sqref="C13:C32" xr:uid="{00000000-0002-0000-0D00-000002000000}">
      <formula1>"A,B,C,D"</formula1>
    </dataValidation>
    <dataValidation type="list" allowBlank="1" showInputMessage="1" showErrorMessage="1" sqref="AK6:AN6" xr:uid="{00000000-0002-0000-0D00-000003000000}">
      <formula1>"予定,実績"</formula1>
    </dataValidation>
    <dataValidation type="list" allowBlank="1" showInputMessage="1" showErrorMessage="1" sqref="AK5:AN5" xr:uid="{00000000-0002-0000-0D00-000004000000}">
      <formula1>"４週,歴月"</formula1>
    </dataValidation>
    <dataValidation type="list" allowBlank="1" showInputMessage="1" showErrorMessage="1" sqref="B13:B32" xr:uid="{00000000-0002-0000-0D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1"/>
  <sheetViews>
    <sheetView showGridLines="0" view="pageBreakPreview" zoomScaleNormal="100" zoomScaleSheetLayoutView="100" workbookViewId="0">
      <selection activeCell="AQ25" sqref="AQ2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98</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3"/>
      <c r="B39" s="423"/>
      <c r="C39" s="423"/>
      <c r="D39" s="108">
        <v>4</v>
      </c>
      <c r="E39" s="108">
        <v>5</v>
      </c>
      <c r="F39" s="485">
        <v>6</v>
      </c>
      <c r="G39" s="485"/>
      <c r="H39" s="485"/>
      <c r="I39" s="485">
        <v>7</v>
      </c>
      <c r="J39" s="485"/>
      <c r="K39" s="485"/>
      <c r="L39" s="485">
        <v>8</v>
      </c>
      <c r="M39" s="485"/>
      <c r="N39" s="485"/>
      <c r="O39" s="485">
        <v>9</v>
      </c>
      <c r="P39" s="485"/>
      <c r="Q39" s="485"/>
      <c r="R39" s="485">
        <v>10</v>
      </c>
      <c r="S39" s="485"/>
      <c r="T39" s="485"/>
      <c r="U39" s="485">
        <v>11</v>
      </c>
      <c r="V39" s="485"/>
      <c r="W39" s="485"/>
      <c r="X39" s="485">
        <v>12</v>
      </c>
      <c r="Y39" s="485"/>
      <c r="Z39" s="485"/>
      <c r="AA39" s="485">
        <v>1</v>
      </c>
      <c r="AB39" s="485"/>
      <c r="AC39" s="485"/>
      <c r="AD39" s="485">
        <v>2</v>
      </c>
      <c r="AE39" s="485"/>
      <c r="AF39" s="485"/>
      <c r="AG39" s="485">
        <v>3</v>
      </c>
      <c r="AH39" s="485"/>
      <c r="AI39" s="485"/>
      <c r="AJ39" s="423" t="s">
        <v>154</v>
      </c>
      <c r="AK39" s="423"/>
      <c r="AL39" s="123" t="s">
        <v>212</v>
      </c>
      <c r="AM39"/>
      <c r="AN39"/>
      <c r="AO39"/>
      <c r="AP39"/>
      <c r="AQ39"/>
    </row>
    <row r="40" spans="1:43" s="72" customFormat="1" ht="18" customHeight="1" x14ac:dyDescent="0.4">
      <c r="A40" s="483" t="s">
        <v>216</v>
      </c>
      <c r="B40" s="483"/>
      <c r="C40" s="483"/>
      <c r="D40" s="109"/>
      <c r="E40" s="109"/>
      <c r="F40" s="484"/>
      <c r="G40" s="484"/>
      <c r="H40" s="484"/>
      <c r="I40" s="484"/>
      <c r="J40" s="484"/>
      <c r="K40" s="484"/>
      <c r="L40" s="484"/>
      <c r="M40" s="484"/>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86">
        <f>SUM(D40:AI40)</f>
        <v>0</v>
      </c>
      <c r="AK40" s="486"/>
      <c r="AL40" s="487" t="e">
        <f>ROUNDUP(AJ40/AJ41,1)</f>
        <v>#DIV/0!</v>
      </c>
      <c r="AM40"/>
      <c r="AN40"/>
      <c r="AO40"/>
      <c r="AP40"/>
      <c r="AQ40"/>
    </row>
    <row r="41" spans="1:43" s="72" customFormat="1" ht="18" customHeight="1" x14ac:dyDescent="0.4">
      <c r="A41" s="483" t="s">
        <v>209</v>
      </c>
      <c r="B41" s="483"/>
      <c r="C41" s="483"/>
      <c r="D41" s="109"/>
      <c r="E41" s="109"/>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86">
        <f>+SUM(D41:AI41)</f>
        <v>0</v>
      </c>
      <c r="AK41" s="486"/>
      <c r="AL41" s="488"/>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24.95" customHeight="1" x14ac:dyDescent="0.4">
      <c r="A44" s="423" t="s">
        <v>202</v>
      </c>
      <c r="B44" s="423"/>
      <c r="C44" s="427" t="s">
        <v>230</v>
      </c>
      <c r="D44" s="423"/>
      <c r="E44" s="427" t="s">
        <v>231</v>
      </c>
      <c r="F44" s="427"/>
      <c r="G44" s="427"/>
      <c r="H44" s="427"/>
      <c r="I44" s="427" t="s">
        <v>232</v>
      </c>
      <c r="J44" s="427"/>
      <c r="K44" s="427"/>
      <c r="L44" s="427"/>
      <c r="M44" s="427"/>
      <c r="N44" s="427"/>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427" t="s">
        <v>213</v>
      </c>
      <c r="B45" s="427"/>
      <c r="C45" s="482" t="e">
        <f>ROUNDDOWN(IF(AL40&lt;=60,1,1+ROUNDUP((AL40-60)/60,0)),1)</f>
        <v>#DIV/0!</v>
      </c>
      <c r="D45" s="482"/>
      <c r="E45" s="482" t="e">
        <f>ROUNDDOWN(IF(AL40&lt;=30,1,1+ROUNDUP((AL40-30)/30,0)),1)</f>
        <v>#DIV/0!</v>
      </c>
      <c r="F45" s="482"/>
      <c r="G45" s="482"/>
      <c r="H45" s="482"/>
      <c r="I45" s="482" t="e">
        <f>ROUNDUP(AL40/25,1)</f>
        <v>#DIV/0!</v>
      </c>
      <c r="J45" s="482"/>
      <c r="K45" s="482"/>
      <c r="L45" s="482"/>
      <c r="M45" s="482"/>
      <c r="N45" s="482"/>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412" t="str">
        <f>IF(VLOOKUP($AK$2,選択肢!$A$1:$J$32,C53,FALSE)=0,"-",VLOOKUP($AK$2,選択肢!$A$1:$J$32,C53,FALSE))</f>
        <v>管理者</v>
      </c>
      <c r="D48" s="413"/>
      <c r="E48" s="414" t="str">
        <f>IF(VLOOKUP($AK$2,選択肢!$A$1:$J$32,E53,FALSE)=0,"-",VLOOKUP($AK$2,選択肢!$A$1:$J$32,E53,FALSE))</f>
        <v>サービス管理責任者</v>
      </c>
      <c r="F48" s="414"/>
      <c r="G48" s="414"/>
      <c r="H48" s="414"/>
      <c r="I48" s="412" t="str">
        <f>IF(VLOOKUP($AK$2,選択肢!$A$1:$J$32,I53,FALSE)=0,"-",VLOOKUP($AK$2,選択肢!$A$1:$J$32,I53,FALSE))</f>
        <v>地域生活支援員</v>
      </c>
      <c r="J48" s="413"/>
      <c r="K48" s="413"/>
      <c r="L48" s="413"/>
      <c r="M48" s="413"/>
      <c r="N48" s="415"/>
      <c r="O48" s="412" t="str">
        <f>IF(VLOOKUP($AK$2,選択肢!$A$1:$J$32,O53,FALSE)=0,"-",VLOOKUP($AK$2,選択肢!$A$1:$J$32,O53,FALSE))</f>
        <v>-</v>
      </c>
      <c r="P48" s="413"/>
      <c r="Q48" s="413"/>
      <c r="R48" s="413"/>
      <c r="S48" s="413"/>
      <c r="T48" s="415"/>
      <c r="U48" s="412" t="str">
        <f>IF(VLOOKUP($AK$2,選択肢!$A$1:$J$32,U53,FALSE)=0,"-",VLOOKUP($AK$2,選択肢!$A$1:$J$32,U53,FALSE))</f>
        <v>-</v>
      </c>
      <c r="V48" s="413"/>
      <c r="W48" s="413"/>
      <c r="X48" s="413"/>
      <c r="Y48" s="413"/>
      <c r="Z48" s="415"/>
      <c r="AA48" s="412" t="str">
        <f>IF(VLOOKUP($AK$2,選択肢!$A$1:$J$32,AA53,FALSE)=0,"-",VLOOKUP($AK$2,選択肢!$A$1:$J$32,AA53,FALSE))</f>
        <v>-</v>
      </c>
      <c r="AB48" s="413"/>
      <c r="AC48" s="413"/>
      <c r="AD48" s="413"/>
      <c r="AE48" s="413"/>
      <c r="AF48" s="415"/>
      <c r="AG48" s="414" t="str">
        <f>IF(VLOOKUP($AK$2,選択肢!$A$1:$J$32,AG53,FALSE)=0,"-",VLOOKUP($AK$2,選択肢!$A$1:$J$32,AG53,FALSE))</f>
        <v>-</v>
      </c>
      <c r="AH48" s="414"/>
      <c r="AI48" s="414"/>
      <c r="AJ48" s="414"/>
      <c r="AK48" s="414"/>
      <c r="AL48" s="414" t="str">
        <f>IF(VLOOKUP($AK$2,選択肢!$A$1:$J$32,AL53,FALSE)=0,"-",VLOOKUP($AK$2,選択肢!$A$1:$J$32,AL53,FALSE))</f>
        <v>-</v>
      </c>
      <c r="AM48" s="414"/>
      <c r="AN48" s="62"/>
    </row>
    <row r="49" spans="1:40" ht="18" customHeight="1" x14ac:dyDescent="0.4">
      <c r="A49" s="62"/>
      <c r="B49" s="82"/>
      <c r="C49" s="114" t="s">
        <v>56</v>
      </c>
      <c r="D49" s="114" t="s">
        <v>57</v>
      </c>
      <c r="E49" s="113" t="s">
        <v>56</v>
      </c>
      <c r="F49" s="411" t="s">
        <v>57</v>
      </c>
      <c r="G49" s="411"/>
      <c r="H49" s="411"/>
      <c r="I49" s="408" t="s">
        <v>56</v>
      </c>
      <c r="J49" s="409"/>
      <c r="K49" s="410"/>
      <c r="L49" s="408" t="s">
        <v>57</v>
      </c>
      <c r="M49" s="409"/>
      <c r="N49" s="410"/>
      <c r="O49" s="408" t="s">
        <v>56</v>
      </c>
      <c r="P49" s="409"/>
      <c r="Q49" s="410"/>
      <c r="R49" s="408" t="s">
        <v>57</v>
      </c>
      <c r="S49" s="409"/>
      <c r="T49" s="410"/>
      <c r="U49" s="408" t="s">
        <v>56</v>
      </c>
      <c r="V49" s="409"/>
      <c r="W49" s="410"/>
      <c r="X49" s="408" t="s">
        <v>57</v>
      </c>
      <c r="Y49" s="409"/>
      <c r="Z49" s="410"/>
      <c r="AA49" s="408" t="s">
        <v>56</v>
      </c>
      <c r="AB49" s="409"/>
      <c r="AC49" s="410"/>
      <c r="AD49" s="408" t="s">
        <v>57</v>
      </c>
      <c r="AE49" s="409"/>
      <c r="AF49" s="410"/>
      <c r="AG49" s="408" t="s">
        <v>56</v>
      </c>
      <c r="AH49" s="409"/>
      <c r="AI49" s="410"/>
      <c r="AJ49" s="408" t="s">
        <v>57</v>
      </c>
      <c r="AK49" s="410"/>
      <c r="AL49" s="113" t="s">
        <v>19</v>
      </c>
      <c r="AM49" s="113" t="s">
        <v>18</v>
      </c>
      <c r="AN49" s="62"/>
    </row>
    <row r="50" spans="1:40" ht="18" customHeight="1" x14ac:dyDescent="0.4">
      <c r="A50" s="62"/>
      <c r="B50" s="81" t="s">
        <v>108</v>
      </c>
      <c r="C50" s="113">
        <f>COUNTIFS($B$13:$B$32,C$48,$C$13:$C$32,"A",$E$13:$E$32,"*")</f>
        <v>0</v>
      </c>
      <c r="D50" s="113">
        <f>COUNTIFS($B$13:$B$32,C$48,$C$13:$C$32,"B",$E$13:$E$32,"*")</f>
        <v>0</v>
      </c>
      <c r="E50" s="113">
        <f>COUNTIFS($B$13:$B$32,E$48,$C$13:$C$32,"A",$E$13:$E$32,"*")</f>
        <v>0</v>
      </c>
      <c r="F50" s="408">
        <f>COUNTIFS($B$13:$B$32,E$48,$C$13:$C$32,"B",$E$13:$E$32,"*")</f>
        <v>0</v>
      </c>
      <c r="G50" s="409"/>
      <c r="H50" s="410"/>
      <c r="I50" s="408">
        <f>COUNTIFS($B$13:$B$32,I$48,$C$13:$C$32,"A",$E$13:$E$32,"*")</f>
        <v>0</v>
      </c>
      <c r="J50" s="409"/>
      <c r="K50" s="410"/>
      <c r="L50" s="408">
        <f>COUNTIFS($B$13:$B$32,I$48,$C$13:$C$32,"B",$E$13:$E$32,"*")</f>
        <v>0</v>
      </c>
      <c r="M50" s="409"/>
      <c r="N50" s="410"/>
      <c r="O50" s="408">
        <f>COUNTIFS($B$13:$B$32,O$48,$C$13:$C$32,"A",$E$13:$E$32,"*")</f>
        <v>0</v>
      </c>
      <c r="P50" s="409"/>
      <c r="Q50" s="410"/>
      <c r="R50" s="408">
        <f>COUNTIFS($B$13:$B$32,O$48,$C$13:$C$32,"B",$E$13:$E$32,"*")</f>
        <v>0</v>
      </c>
      <c r="S50" s="409"/>
      <c r="T50" s="410"/>
      <c r="U50" s="408">
        <f>COUNTIFS($B$13:$B$32,U$48,$C$13:$C$32,"A",$E$13:$E$32,"*")</f>
        <v>0</v>
      </c>
      <c r="V50" s="409"/>
      <c r="W50" s="410"/>
      <c r="X50" s="408">
        <f>COUNTIFS($B$13:$B$32,U$48,$C$13:$C$32,"B",$E$13:$E$32,"*")</f>
        <v>0</v>
      </c>
      <c r="Y50" s="409"/>
      <c r="Z50" s="410"/>
      <c r="AA50" s="408">
        <f>COUNTIFS($B$13:$B$32,AA$48,$C$13:$C$32,"A",$E$13:$E$32,"*")</f>
        <v>0</v>
      </c>
      <c r="AB50" s="409"/>
      <c r="AC50" s="410"/>
      <c r="AD50" s="408">
        <f>COUNTIFS($B$13:$B$32,AA$48,$C$13:$C$32,"B",$E$13:$E$32,"*")</f>
        <v>0</v>
      </c>
      <c r="AE50" s="409"/>
      <c r="AF50" s="410"/>
      <c r="AG50" s="408">
        <f>COUNTIFS($B$13:$B$32,AG$48,$C$13:$C$32,"A",$E$13:$E$32,"*")</f>
        <v>0</v>
      </c>
      <c r="AH50" s="409"/>
      <c r="AI50" s="410"/>
      <c r="AJ50" s="408">
        <f>COUNTIFS($B$13:$B$32,AG$48,$C$13:$C$32,"B",$E$13:$E$32,"*")</f>
        <v>0</v>
      </c>
      <c r="AK50" s="410"/>
      <c r="AL50" s="113">
        <f>COUNTIFS($B$13:$B$32,AL$48,$C$13:$C$32,"A",$E$13:$E$32,"*")</f>
        <v>0</v>
      </c>
      <c r="AM50" s="113">
        <f>COUNTIFS($B$13:$B$32,AL$48,$C$13:$C$32,"B",$E$13:$E$32,"*")</f>
        <v>0</v>
      </c>
      <c r="AN50" s="62"/>
    </row>
    <row r="51" spans="1:40" ht="18" customHeight="1" x14ac:dyDescent="0.4">
      <c r="A51" s="62"/>
      <c r="B51" s="89" t="s">
        <v>109</v>
      </c>
      <c r="C51" s="113">
        <f>COUNTIFS($B$13:$B$32,C$48,$C$13:$C$32,"C",$E$13:$E$32,"*")</f>
        <v>0</v>
      </c>
      <c r="D51" s="113">
        <f>COUNTIFS($B$13:$B$32,C$48,$C$13:$C$32,"D",$E$13:$E$32,"*")</f>
        <v>0</v>
      </c>
      <c r="E51" s="113">
        <f>COUNTIFS($B$13:$B$32,E$48,$C$13:$C$32,"C",$E$13:$E$32,"*")</f>
        <v>0</v>
      </c>
      <c r="F51" s="408">
        <f>COUNTIFS($B$13:$B$32,E$48,$C$13:$C$32,"D",$E$13:$E$32,"*")</f>
        <v>0</v>
      </c>
      <c r="G51" s="409"/>
      <c r="H51" s="410"/>
      <c r="I51" s="408">
        <f>COUNTIFS($B$13:$B$32,I$48,$C$13:$C$32,"C",$E$13:$E$32,"*")</f>
        <v>0</v>
      </c>
      <c r="J51" s="409"/>
      <c r="K51" s="410"/>
      <c r="L51" s="408">
        <f>COUNTIFS($B$13:$B$32,I$48,$C$13:$C$32,"D",$E$13:$E$32,"*")</f>
        <v>0</v>
      </c>
      <c r="M51" s="409"/>
      <c r="N51" s="410"/>
      <c r="O51" s="408">
        <f>COUNTIFS($B$13:$B$32,O$48,$C$13:$C$32,"C",$E$13:$E$32,"*")</f>
        <v>0</v>
      </c>
      <c r="P51" s="409"/>
      <c r="Q51" s="410"/>
      <c r="R51" s="408">
        <f>COUNTIFS($B$13:$B$32,O$48,$C$13:$C$32,"D",$E$13:$E$32,"*")</f>
        <v>0</v>
      </c>
      <c r="S51" s="409"/>
      <c r="T51" s="410"/>
      <c r="U51" s="408">
        <f>COUNTIFS($B$13:$B$32,U$48,$C$13:$C$32,"C",$E$13:$E$32,"*")</f>
        <v>0</v>
      </c>
      <c r="V51" s="409"/>
      <c r="W51" s="410"/>
      <c r="X51" s="408">
        <f>COUNTIFS($B$13:$B$32,U$48,$C$13:$C$32,"D",$E$13:$E$32,"*")</f>
        <v>0</v>
      </c>
      <c r="Y51" s="409"/>
      <c r="Z51" s="410"/>
      <c r="AA51" s="408">
        <f>COUNTIFS($B$13:$B$32,AA$48,$C$13:$C$32,"C",$E$13:$E$32,"*")</f>
        <v>0</v>
      </c>
      <c r="AB51" s="409"/>
      <c r="AC51" s="410"/>
      <c r="AD51" s="408">
        <f>COUNTIFS($B$13:$B$32,AA$48,$C$13:$C$32,"D",$E$13:$E$32,"*")</f>
        <v>0</v>
      </c>
      <c r="AE51" s="409"/>
      <c r="AF51" s="410"/>
      <c r="AG51" s="408">
        <f>COUNTIFS($B$13:$B$32,AG$48,$C$13:$C$32,"C",$E$13:$E$32,"*")</f>
        <v>0</v>
      </c>
      <c r="AH51" s="409"/>
      <c r="AI51" s="410"/>
      <c r="AJ51" s="408">
        <f>COUNTIFS($B$13:$B$32,AG$48,$C$13:$C$32,"D",$E$13:$E$32,"*")</f>
        <v>0</v>
      </c>
      <c r="AK51" s="410"/>
      <c r="AL51" s="113">
        <f>COUNTIFS($B$13:$B$32,AL$48,$C$13:$C$32,"C",$E$13:$E$32,"*")</f>
        <v>0</v>
      </c>
      <c r="AM51" s="113">
        <f>COUNTIFS($B$13:$B$32,AL$48,$C$13:$C$32,"D",$E$13:$E$32,"*")</f>
        <v>0</v>
      </c>
      <c r="AN51" s="62"/>
    </row>
    <row r="52" spans="1:40" ht="24.95" customHeight="1" x14ac:dyDescent="0.4">
      <c r="A52" s="62"/>
      <c r="B52" s="89" t="s">
        <v>201</v>
      </c>
      <c r="C52" s="412" t="str">
        <f>IF($AK$5="４週",SUMIFS($AK$13:$AK$32,$B$13:$B$32,C48)/4/$AH$7,IF($AK$5="歴月",SUMIFS($AK$13:$AK$32,$B$13:$B$32,C48)/$AL$7,"記載する期間を選択してください"))</f>
        <v>記載する期間を選択してください</v>
      </c>
      <c r="D52" s="415"/>
      <c r="E52" s="412" t="str">
        <f>IF($AK$5="４週",SUMIFS($AK$13:$AK$32,$B$13:$B$32,E48)/4/$AH$7,IF($AK$5="歴月",SUMIFS($AK$13:$AK$32,$B$13:$B$32,E48)/$AL$7,"記載する期間を選択してください"))</f>
        <v>記載する期間を選択してください</v>
      </c>
      <c r="F52" s="413"/>
      <c r="G52" s="413"/>
      <c r="H52" s="415"/>
      <c r="I52" s="412" t="str">
        <f>IF($AK$5="４週",SUMIFS($AK$13:$AK$32,$B$13:$B$32,I48)/4/$AH$7,IF($AK$5="歴月",SUMIFS($AK$13:$AK$32,$B$13:$B$32,I48)/$AL$7,"記載する期間を選択してください"))</f>
        <v>記載する期間を選択してください</v>
      </c>
      <c r="J52" s="413"/>
      <c r="K52" s="413"/>
      <c r="L52" s="413"/>
      <c r="M52" s="413"/>
      <c r="N52" s="415"/>
      <c r="O52" s="412" t="str">
        <f>IF($AK$5="４週",SUMIFS($AK$13:$AK$32,$B$13:$B$32,O48)/4/$AH$7,IF($AK$5="歴月",SUMIFS($AK$13:$AK$32,$B$13:$B$32,O48)/$AL$7,"記載する期間を選択してください"))</f>
        <v>記載する期間を選択してください</v>
      </c>
      <c r="P52" s="413"/>
      <c r="Q52" s="413"/>
      <c r="R52" s="413"/>
      <c r="S52" s="413"/>
      <c r="T52" s="415"/>
      <c r="U52" s="412" t="str">
        <f>IF($AK$5="４週",SUMIFS($AK$13:$AK$32,$B$13:$B$32,U48)/4/$AH$7,IF($AK$5="歴月",SUMIFS($AK$13:$AK$32,$B$13:$B$32,U48)/$AL$7,"記載する期間を選択してください"))</f>
        <v>記載する期間を選択してください</v>
      </c>
      <c r="V52" s="413"/>
      <c r="W52" s="413"/>
      <c r="X52" s="413"/>
      <c r="Y52" s="413"/>
      <c r="Z52" s="415"/>
      <c r="AA52" s="412" t="str">
        <f>IF($AK$5="４週",SUMIFS($AK$13:$AK$32,$B$13:$B$32,AA48)/4/$AH$7,IF($AK$5="歴月",SUMIFS($AK$13:$AK$32,$B$13:$B$32,AA48)/$AL$7,"記載する期間を選択してください"))</f>
        <v>記載する期間を選択してください</v>
      </c>
      <c r="AB52" s="413"/>
      <c r="AC52" s="413"/>
      <c r="AD52" s="413"/>
      <c r="AE52" s="413"/>
      <c r="AF52" s="415"/>
      <c r="AG52" s="412" t="str">
        <f>IF($AK$5="４週",SUMIFS($AK$13:$AK$32,$B$13:$B$32,AG48)/4/$AH$7,IF($AK$5="歴月",SUMIFS($AK$13:$AK$32,$B$13:$B$32,AG48)/$AL$7,"記載する期間を選択してください"))</f>
        <v>記載する期間を選択してください</v>
      </c>
      <c r="AH52" s="413"/>
      <c r="AI52" s="413"/>
      <c r="AJ52" s="413"/>
      <c r="AK52" s="415"/>
      <c r="AL52" s="412" t="str">
        <f>IF($AK$5="４週",SUMIFS($AK$13:$AK$32,$B$13:$B$32,AL48)/4/$AH$7,IF($AK$5="歴月",SUMIFS($AK$13:$AK$32,$B$13:$B$32,AL48)/$AL$7,"記載する期間を選択してください"))</f>
        <v>記載する期間を選択してください</v>
      </c>
      <c r="AM52" s="415"/>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90" t="s">
        <v>173</v>
      </c>
      <c r="D61" s="390"/>
      <c r="E61" s="390"/>
      <c r="F61" s="60"/>
      <c r="G61" s="60"/>
    </row>
    <row r="62" spans="1:40" ht="15" customHeight="1" x14ac:dyDescent="0.4">
      <c r="A62" s="60"/>
      <c r="B62" s="107" t="s">
        <v>190</v>
      </c>
      <c r="C62" s="404" t="s">
        <v>174</v>
      </c>
      <c r="D62" s="404"/>
      <c r="E62" s="404"/>
      <c r="F62" s="60"/>
      <c r="G62" s="60"/>
    </row>
    <row r="63" spans="1:40" ht="15" customHeight="1" x14ac:dyDescent="0.4">
      <c r="A63" s="60"/>
      <c r="B63" s="107" t="s">
        <v>191</v>
      </c>
      <c r="C63" s="404" t="s">
        <v>175</v>
      </c>
      <c r="D63" s="404"/>
      <c r="E63" s="404"/>
      <c r="F63" s="60"/>
      <c r="G63" s="60"/>
    </row>
    <row r="64" spans="1:40" ht="15" customHeight="1" x14ac:dyDescent="0.4">
      <c r="A64" s="60"/>
      <c r="B64" s="107" t="s">
        <v>192</v>
      </c>
      <c r="C64" s="404" t="s">
        <v>176</v>
      </c>
      <c r="D64" s="404"/>
      <c r="E64" s="404"/>
      <c r="F64" s="60"/>
      <c r="G64" s="60"/>
    </row>
    <row r="65" spans="1:7" ht="15" customHeight="1" x14ac:dyDescent="0.4">
      <c r="A65" s="60"/>
      <c r="B65" s="107" t="s">
        <v>193</v>
      </c>
      <c r="C65" s="404" t="s">
        <v>177</v>
      </c>
      <c r="D65" s="404"/>
      <c r="E65" s="404"/>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47">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1:AN31"/>
    <mergeCell ref="AM32:AN32"/>
    <mergeCell ref="A33:E33"/>
    <mergeCell ref="AM33:AN34"/>
    <mergeCell ref="A34:E34"/>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C48:D48"/>
    <mergeCell ref="E48:H48"/>
    <mergeCell ref="I48:N48"/>
    <mergeCell ref="AG48:AK48"/>
    <mergeCell ref="AL48:AM48"/>
    <mergeCell ref="F49:H49"/>
    <mergeCell ref="I49:K49"/>
    <mergeCell ref="L49:N49"/>
    <mergeCell ref="O49:Q49"/>
    <mergeCell ref="R49:T49"/>
    <mergeCell ref="U49:W49"/>
    <mergeCell ref="X49:Z49"/>
    <mergeCell ref="AA49:AC49"/>
    <mergeCell ref="O48:T48"/>
    <mergeCell ref="U48:Z48"/>
    <mergeCell ref="AA48:AF48"/>
    <mergeCell ref="C64:E64"/>
    <mergeCell ref="C65:E65"/>
    <mergeCell ref="I44:N44"/>
    <mergeCell ref="I45:N45"/>
    <mergeCell ref="I52:N52"/>
    <mergeCell ref="X51:Z51"/>
    <mergeCell ref="AA52:AF52"/>
    <mergeCell ref="AG52:AK52"/>
    <mergeCell ref="AL52:AM52"/>
    <mergeCell ref="C61:E61"/>
    <mergeCell ref="C62:E62"/>
    <mergeCell ref="C63:E63"/>
    <mergeCell ref="AD49:AF49"/>
    <mergeCell ref="AG49:AI49"/>
    <mergeCell ref="AJ49:AK49"/>
    <mergeCell ref="F50:H50"/>
    <mergeCell ref="I50:K50"/>
    <mergeCell ref="L50:N50"/>
    <mergeCell ref="O50:Q50"/>
    <mergeCell ref="R50:T50"/>
    <mergeCell ref="U50:W50"/>
    <mergeCell ref="X50:Z50"/>
    <mergeCell ref="F51:H51"/>
    <mergeCell ref="I51:K51"/>
    <mergeCell ref="AA50:AC50"/>
    <mergeCell ref="AD50:AF50"/>
    <mergeCell ref="AG50:AI50"/>
    <mergeCell ref="AJ50:AK50"/>
    <mergeCell ref="AA51:AC51"/>
    <mergeCell ref="AD51:AF51"/>
    <mergeCell ref="AG51:AI51"/>
    <mergeCell ref="AJ51:AK51"/>
    <mergeCell ref="C52:D52"/>
    <mergeCell ref="E52:H52"/>
    <mergeCell ref="O52:T52"/>
    <mergeCell ref="U52:Z52"/>
    <mergeCell ref="L51:N51"/>
    <mergeCell ref="O51:Q51"/>
    <mergeCell ref="R51:T51"/>
    <mergeCell ref="U51:W51"/>
  </mergeCells>
  <phoneticPr fontId="3"/>
  <dataValidations count="6">
    <dataValidation type="list" allowBlank="1" showInputMessage="1" showErrorMessage="1" sqref="C13:C32" xr:uid="{00000000-0002-0000-0E00-000000000000}">
      <formula1>"A,B,C,D"</formula1>
    </dataValidation>
    <dataValidation operator="greaterThanOrEqual" allowBlank="1" showInputMessage="1" showErrorMessage="1" sqref="I46 AJ40:AJ41 AL40 L42 L46 I42" xr:uid="{00000000-0002-0000-0E00-000001000000}"/>
    <dataValidation type="whole" operator="greaterThanOrEqual" allowBlank="1" showInputMessage="1" showErrorMessage="1" sqref="I40:I41 D40:F41 AG40:AG41 O40:O41 AD40:AD41 AA40:AA41 X40:X41 U40:U41 R40:R41 L40:L41" xr:uid="{00000000-0002-0000-0E00-000002000000}">
      <formula1>0</formula1>
    </dataValidation>
    <dataValidation type="list" allowBlank="1" showInputMessage="1" showErrorMessage="1" sqref="AK6:AN6" xr:uid="{00000000-0002-0000-0E00-000003000000}">
      <formula1>"予定,実績"</formula1>
    </dataValidation>
    <dataValidation type="list" allowBlank="1" showInputMessage="1" showErrorMessage="1" sqref="AK5:AN5" xr:uid="{00000000-0002-0000-0E00-000004000000}">
      <formula1>"４週,歴月"</formula1>
    </dataValidation>
    <dataValidation type="list" allowBlank="1" showInputMessage="1" showErrorMessage="1" sqref="B13:B32" xr:uid="{00000000-0002-0000-0E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AQ25" sqref="AQ2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260</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423"/>
      <c r="B38" s="423"/>
      <c r="C38" s="423"/>
      <c r="D38" s="161">
        <v>4</v>
      </c>
      <c r="E38" s="161">
        <v>5</v>
      </c>
      <c r="F38" s="485">
        <v>6</v>
      </c>
      <c r="G38" s="485"/>
      <c r="H38" s="485"/>
      <c r="I38" s="485">
        <v>7</v>
      </c>
      <c r="J38" s="485"/>
      <c r="K38" s="485"/>
      <c r="L38" s="485">
        <v>8</v>
      </c>
      <c r="M38" s="485"/>
      <c r="N38" s="485"/>
      <c r="O38" s="485">
        <v>9</v>
      </c>
      <c r="P38" s="485"/>
      <c r="Q38" s="485"/>
      <c r="R38" s="485">
        <v>10</v>
      </c>
      <c r="S38" s="485"/>
      <c r="T38" s="485"/>
      <c r="U38" s="485">
        <v>11</v>
      </c>
      <c r="V38" s="485"/>
      <c r="W38" s="485"/>
      <c r="X38" s="485">
        <v>12</v>
      </c>
      <c r="Y38" s="485"/>
      <c r="Z38" s="485"/>
      <c r="AA38" s="485">
        <v>1</v>
      </c>
      <c r="AB38" s="485"/>
      <c r="AC38" s="485"/>
      <c r="AD38" s="485">
        <v>2</v>
      </c>
      <c r="AE38" s="485"/>
      <c r="AF38" s="485"/>
      <c r="AG38" s="485">
        <v>3</v>
      </c>
      <c r="AH38" s="485"/>
      <c r="AI38" s="485"/>
      <c r="AJ38" s="423" t="s">
        <v>154</v>
      </c>
      <c r="AK38" s="423"/>
      <c r="AL38" s="153" t="s">
        <v>212</v>
      </c>
      <c r="AM38" s="545" t="s">
        <v>303</v>
      </c>
      <c r="AN38" s="546"/>
      <c r="AO38"/>
      <c r="AP38"/>
      <c r="AQ38"/>
    </row>
    <row r="39" spans="1:43" s="72" customFormat="1" ht="21.95" customHeight="1" x14ac:dyDescent="0.4">
      <c r="A39" s="483" t="s">
        <v>218</v>
      </c>
      <c r="B39" s="483"/>
      <c r="C39" s="483"/>
      <c r="D39" s="160">
        <f>SUM(D40,D41,D42,D43,D45,D47)</f>
        <v>0</v>
      </c>
      <c r="E39" s="160">
        <f>SUM(E40,E41,E42,E43,E45,E47)</f>
        <v>0</v>
      </c>
      <c r="F39" s="542">
        <f>SUM(F40,F41,F42,F43,F45,F47)</f>
        <v>0</v>
      </c>
      <c r="G39" s="543"/>
      <c r="H39" s="544"/>
      <c r="I39" s="542">
        <f>SUM(I40,I41,I42,I43,I45,I47)</f>
        <v>0</v>
      </c>
      <c r="J39" s="543">
        <f t="shared" ref="J39:AI39" si="3">SUM(J40,J41,J42,J43,J45,J47)</f>
        <v>0</v>
      </c>
      <c r="K39" s="544">
        <f t="shared" si="3"/>
        <v>0</v>
      </c>
      <c r="L39" s="542">
        <f>SUM(L40,L41,L42,L43,L45,L47)</f>
        <v>0</v>
      </c>
      <c r="M39" s="543"/>
      <c r="N39" s="544"/>
      <c r="O39" s="542">
        <f>SUM(O40,O41,O42,O43,O45,O47)</f>
        <v>0</v>
      </c>
      <c r="P39" s="543"/>
      <c r="Q39" s="544"/>
      <c r="R39" s="542">
        <f>SUM(R40,R41,R42,R43,R45,R47)</f>
        <v>0</v>
      </c>
      <c r="S39" s="543"/>
      <c r="T39" s="544"/>
      <c r="U39" s="542">
        <f>SUM(U40,U41,U42,U43,U45,U47)</f>
        <v>0</v>
      </c>
      <c r="V39" s="543">
        <f t="shared" si="3"/>
        <v>0</v>
      </c>
      <c r="W39" s="544">
        <f t="shared" si="3"/>
        <v>0</v>
      </c>
      <c r="X39" s="542">
        <f>SUM(X40,X41,X42,X43,X45,X47)</f>
        <v>0</v>
      </c>
      <c r="Y39" s="543">
        <f t="shared" si="3"/>
        <v>0</v>
      </c>
      <c r="Z39" s="544">
        <f t="shared" si="3"/>
        <v>0</v>
      </c>
      <c r="AA39" s="542">
        <f>SUM(AA40,AA41,AA42,AA43,AA45,AA47)</f>
        <v>0</v>
      </c>
      <c r="AB39" s="543">
        <f t="shared" si="3"/>
        <v>0</v>
      </c>
      <c r="AC39" s="544">
        <f t="shared" si="3"/>
        <v>0</v>
      </c>
      <c r="AD39" s="542">
        <f>SUM(AD40,AD41,AD42,AD43,AD45,AD47)</f>
        <v>0</v>
      </c>
      <c r="AE39" s="543">
        <f t="shared" si="3"/>
        <v>0</v>
      </c>
      <c r="AF39" s="544">
        <f t="shared" si="3"/>
        <v>0</v>
      </c>
      <c r="AG39" s="542">
        <f>SUM(AG40,AG41,AG42,AG43,AG45,AG47)</f>
        <v>0</v>
      </c>
      <c r="AH39" s="543">
        <f t="shared" si="3"/>
        <v>0</v>
      </c>
      <c r="AI39" s="544">
        <f t="shared" si="3"/>
        <v>0</v>
      </c>
      <c r="AJ39" s="486">
        <f>SUM(D39:AI39)</f>
        <v>0</v>
      </c>
      <c r="AK39" s="486"/>
      <c r="AL39" s="162" t="e">
        <f>ROUNDUP(AJ39/AJ49,1)</f>
        <v>#DIV/0!</v>
      </c>
      <c r="AM39" s="547"/>
      <c r="AN39" s="548"/>
      <c r="AO39"/>
      <c r="AP39"/>
      <c r="AQ39"/>
    </row>
    <row r="40" spans="1:43" ht="21.95" customHeight="1" x14ac:dyDescent="0.4">
      <c r="A40" s="528" t="s">
        <v>292</v>
      </c>
      <c r="B40" s="529"/>
      <c r="C40" s="530"/>
      <c r="D40" s="159"/>
      <c r="E40" s="159"/>
      <c r="F40" s="484"/>
      <c r="G40" s="484"/>
      <c r="H40" s="484"/>
      <c r="I40" s="484"/>
      <c r="J40" s="484"/>
      <c r="K40" s="484"/>
      <c r="L40" s="484"/>
      <c r="M40" s="484"/>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04">
        <f>SUM(D40:AI40)</f>
        <v>0</v>
      </c>
      <c r="AK40" s="404"/>
      <c r="AL40" s="164" t="e">
        <f t="shared" ref="AL40:AL48" si="4">ROUNDUP(AJ40/$AJ$49,1)</f>
        <v>#DIV/0!</v>
      </c>
      <c r="AM40" s="547"/>
      <c r="AN40" s="548"/>
      <c r="AO40"/>
      <c r="AP40"/>
      <c r="AQ40"/>
    </row>
    <row r="41" spans="1:43" ht="21.95" customHeight="1" x14ac:dyDescent="0.4">
      <c r="A41" s="528" t="s">
        <v>219</v>
      </c>
      <c r="B41" s="529"/>
      <c r="C41" s="530"/>
      <c r="D41" s="159"/>
      <c r="E41" s="159"/>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04">
        <f>SUM(D41:AI41)</f>
        <v>0</v>
      </c>
      <c r="AK41" s="404"/>
      <c r="AL41" s="164" t="e">
        <f t="shared" si="4"/>
        <v>#DIV/0!</v>
      </c>
      <c r="AM41" s="547"/>
      <c r="AN41" s="548"/>
      <c r="AO41"/>
      <c r="AP41"/>
      <c r="AQ41"/>
    </row>
    <row r="42" spans="1:43" s="72" customFormat="1" ht="21.95" customHeight="1" x14ac:dyDescent="0.4">
      <c r="A42" s="417" t="s">
        <v>220</v>
      </c>
      <c r="B42" s="418"/>
      <c r="C42" s="419"/>
      <c r="D42" s="159"/>
      <c r="E42" s="159"/>
      <c r="F42" s="484"/>
      <c r="G42" s="484"/>
      <c r="H42" s="484"/>
      <c r="I42" s="484"/>
      <c r="J42" s="484"/>
      <c r="K42" s="484"/>
      <c r="L42" s="484"/>
      <c r="M42" s="484"/>
      <c r="N42" s="484"/>
      <c r="O42" s="484"/>
      <c r="P42" s="484"/>
      <c r="Q42" s="484"/>
      <c r="R42" s="484"/>
      <c r="S42" s="484"/>
      <c r="T42" s="484"/>
      <c r="U42" s="484"/>
      <c r="V42" s="484"/>
      <c r="W42" s="484"/>
      <c r="X42" s="484"/>
      <c r="Y42" s="484"/>
      <c r="Z42" s="484"/>
      <c r="AA42" s="484"/>
      <c r="AB42" s="484"/>
      <c r="AC42" s="484"/>
      <c r="AD42" s="484"/>
      <c r="AE42" s="484"/>
      <c r="AF42" s="484"/>
      <c r="AG42" s="484"/>
      <c r="AH42" s="484"/>
      <c r="AI42" s="484"/>
      <c r="AJ42" s="486">
        <f>SUM(D42:AI42)</f>
        <v>0</v>
      </c>
      <c r="AK42" s="486"/>
      <c r="AL42" s="162" t="e">
        <f t="shared" si="4"/>
        <v>#DIV/0!</v>
      </c>
      <c r="AM42" s="547"/>
      <c r="AN42" s="548"/>
      <c r="AO42"/>
      <c r="AP42"/>
      <c r="AQ42"/>
    </row>
    <row r="43" spans="1:43" s="72" customFormat="1" ht="21.95" customHeight="1" x14ac:dyDescent="0.4">
      <c r="A43" s="531" t="s">
        <v>221</v>
      </c>
      <c r="B43" s="418"/>
      <c r="C43" s="419"/>
      <c r="D43" s="159"/>
      <c r="E43" s="159"/>
      <c r="F43" s="484"/>
      <c r="G43" s="484"/>
      <c r="H43" s="484"/>
      <c r="I43" s="4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6">
        <f t="shared" ref="AJ43:AJ47" si="5">SUM(D43:AI43)</f>
        <v>0</v>
      </c>
      <c r="AK43" s="486"/>
      <c r="AL43" s="162" t="e">
        <f t="shared" si="4"/>
        <v>#DIV/0!</v>
      </c>
      <c r="AM43" s="547"/>
      <c r="AN43" s="548"/>
      <c r="AO43"/>
      <c r="AP43"/>
      <c r="AQ43"/>
    </row>
    <row r="44" spans="1:43" s="142" customFormat="1" ht="21.95" customHeight="1" x14ac:dyDescent="0.4">
      <c r="A44" s="165"/>
      <c r="B44" s="532" t="s">
        <v>293</v>
      </c>
      <c r="C44" s="533"/>
      <c r="D44" s="159"/>
      <c r="E44" s="159"/>
      <c r="F44" s="484"/>
      <c r="G44" s="484"/>
      <c r="H44" s="484"/>
      <c r="I44" s="484"/>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6">
        <f>SUM(D44:AI44)</f>
        <v>0</v>
      </c>
      <c r="AK44" s="486"/>
      <c r="AL44" s="162" t="e">
        <f t="shared" si="4"/>
        <v>#DIV/0!</v>
      </c>
      <c r="AM44" s="549" t="e">
        <f>ROUNDUP($AJ$44/$AJ$49,1)</f>
        <v>#DIV/0!</v>
      </c>
      <c r="AN44" s="550"/>
      <c r="AO44" s="140"/>
      <c r="AP44" s="140"/>
      <c r="AQ44" s="140"/>
    </row>
    <row r="45" spans="1:43" s="72" customFormat="1" ht="21.95" customHeight="1" x14ac:dyDescent="0.4">
      <c r="A45" s="531" t="s">
        <v>222</v>
      </c>
      <c r="B45" s="418"/>
      <c r="C45" s="419"/>
      <c r="D45" s="159"/>
      <c r="E45" s="159"/>
      <c r="F45" s="484"/>
      <c r="G45" s="484"/>
      <c r="H45" s="484"/>
      <c r="I45" s="484"/>
      <c r="J45" s="484"/>
      <c r="K45" s="484"/>
      <c r="L45" s="484"/>
      <c r="M45" s="484"/>
      <c r="N45" s="484"/>
      <c r="O45" s="484"/>
      <c r="P45" s="484"/>
      <c r="Q45" s="484"/>
      <c r="R45" s="484"/>
      <c r="S45" s="484"/>
      <c r="T45" s="484"/>
      <c r="U45" s="484"/>
      <c r="V45" s="484"/>
      <c r="W45" s="484"/>
      <c r="X45" s="484"/>
      <c r="Y45" s="484"/>
      <c r="Z45" s="484"/>
      <c r="AA45" s="484"/>
      <c r="AB45" s="484"/>
      <c r="AC45" s="484"/>
      <c r="AD45" s="484"/>
      <c r="AE45" s="484"/>
      <c r="AF45" s="484"/>
      <c r="AG45" s="484"/>
      <c r="AH45" s="484"/>
      <c r="AI45" s="484"/>
      <c r="AJ45" s="486">
        <f t="shared" si="5"/>
        <v>0</v>
      </c>
      <c r="AK45" s="486"/>
      <c r="AL45" s="162" t="e">
        <f t="shared" si="4"/>
        <v>#DIV/0!</v>
      </c>
      <c r="AM45" s="547"/>
      <c r="AN45" s="548"/>
      <c r="AO45"/>
      <c r="AP45"/>
      <c r="AQ45"/>
    </row>
    <row r="46" spans="1:43" s="142" customFormat="1" ht="21.95" customHeight="1" x14ac:dyDescent="0.4">
      <c r="A46" s="166"/>
      <c r="B46" s="532" t="s">
        <v>294</v>
      </c>
      <c r="C46" s="533"/>
      <c r="D46" s="159"/>
      <c r="E46" s="159"/>
      <c r="F46" s="484"/>
      <c r="G46" s="484"/>
      <c r="H46" s="484"/>
      <c r="I46" s="484"/>
      <c r="J46" s="484"/>
      <c r="K46" s="484"/>
      <c r="L46" s="484"/>
      <c r="M46" s="484"/>
      <c r="N46" s="484"/>
      <c r="O46" s="484"/>
      <c r="P46" s="484"/>
      <c r="Q46" s="484"/>
      <c r="R46" s="484"/>
      <c r="S46" s="484"/>
      <c r="T46" s="484"/>
      <c r="U46" s="484"/>
      <c r="V46" s="484"/>
      <c r="W46" s="484"/>
      <c r="X46" s="484"/>
      <c r="Y46" s="484"/>
      <c r="Z46" s="484"/>
      <c r="AA46" s="484"/>
      <c r="AB46" s="484"/>
      <c r="AC46" s="484"/>
      <c r="AD46" s="484"/>
      <c r="AE46" s="484"/>
      <c r="AF46" s="484"/>
      <c r="AG46" s="484"/>
      <c r="AH46" s="484"/>
      <c r="AI46" s="484"/>
      <c r="AJ46" s="486">
        <f>SUM(D46:AI46)</f>
        <v>0</v>
      </c>
      <c r="AK46" s="486"/>
      <c r="AL46" s="162" t="e">
        <f t="shared" si="4"/>
        <v>#DIV/0!</v>
      </c>
      <c r="AM46" s="549" t="e">
        <f>ROUNDUP($AJ$46/$AJ$49,1)</f>
        <v>#DIV/0!</v>
      </c>
      <c r="AN46" s="550"/>
      <c r="AO46" s="140"/>
      <c r="AP46" s="140"/>
      <c r="AQ46" s="140"/>
    </row>
    <row r="47" spans="1:43" s="72" customFormat="1" ht="21.95" customHeight="1" x14ac:dyDescent="0.4">
      <c r="A47" s="531" t="s">
        <v>223</v>
      </c>
      <c r="B47" s="418"/>
      <c r="C47" s="419"/>
      <c r="D47" s="159"/>
      <c r="E47" s="159"/>
      <c r="F47" s="484"/>
      <c r="G47" s="484"/>
      <c r="H47" s="484"/>
      <c r="I47" s="484"/>
      <c r="J47" s="484"/>
      <c r="K47" s="484"/>
      <c r="L47" s="484"/>
      <c r="M47" s="484"/>
      <c r="N47" s="484"/>
      <c r="O47" s="484"/>
      <c r="P47" s="484"/>
      <c r="Q47" s="484"/>
      <c r="R47" s="484"/>
      <c r="S47" s="484"/>
      <c r="T47" s="484"/>
      <c r="U47" s="484"/>
      <c r="V47" s="484"/>
      <c r="W47" s="484"/>
      <c r="X47" s="484"/>
      <c r="Y47" s="484"/>
      <c r="Z47" s="484"/>
      <c r="AA47" s="484"/>
      <c r="AB47" s="484"/>
      <c r="AC47" s="484"/>
      <c r="AD47" s="484"/>
      <c r="AE47" s="484"/>
      <c r="AF47" s="484"/>
      <c r="AG47" s="484"/>
      <c r="AH47" s="484"/>
      <c r="AI47" s="484"/>
      <c r="AJ47" s="486">
        <f t="shared" si="5"/>
        <v>0</v>
      </c>
      <c r="AK47" s="486"/>
      <c r="AL47" s="162" t="e">
        <f t="shared" si="4"/>
        <v>#DIV/0!</v>
      </c>
      <c r="AM47" s="547"/>
      <c r="AN47" s="548"/>
      <c r="AO47"/>
      <c r="AP47"/>
      <c r="AQ47"/>
    </row>
    <row r="48" spans="1:43" s="142" customFormat="1" ht="21.95" customHeight="1" x14ac:dyDescent="0.4">
      <c r="A48" s="165"/>
      <c r="B48" s="532" t="s">
        <v>293</v>
      </c>
      <c r="C48" s="533"/>
      <c r="D48" s="159"/>
      <c r="E48" s="159"/>
      <c r="F48" s="484"/>
      <c r="G48" s="484"/>
      <c r="H48" s="484"/>
      <c r="I48" s="484"/>
      <c r="J48" s="484"/>
      <c r="K48" s="484"/>
      <c r="L48" s="484"/>
      <c r="M48" s="484"/>
      <c r="N48" s="484"/>
      <c r="O48" s="484"/>
      <c r="P48" s="484"/>
      <c r="Q48" s="484"/>
      <c r="R48" s="484"/>
      <c r="S48" s="484"/>
      <c r="T48" s="484"/>
      <c r="U48" s="484"/>
      <c r="V48" s="484"/>
      <c r="W48" s="484"/>
      <c r="X48" s="484"/>
      <c r="Y48" s="484"/>
      <c r="Z48" s="484"/>
      <c r="AA48" s="484"/>
      <c r="AB48" s="484"/>
      <c r="AC48" s="484"/>
      <c r="AD48" s="484"/>
      <c r="AE48" s="484"/>
      <c r="AF48" s="484"/>
      <c r="AG48" s="484"/>
      <c r="AH48" s="484"/>
      <c r="AI48" s="484"/>
      <c r="AJ48" s="486">
        <f>SUM(D48:AI48)</f>
        <v>0</v>
      </c>
      <c r="AK48" s="486"/>
      <c r="AL48" s="162" t="e">
        <f t="shared" si="4"/>
        <v>#DIV/0!</v>
      </c>
      <c r="AM48" s="549" t="e">
        <f>ROUNDUP($AJ$48/$AJ$49,1)</f>
        <v>#DIV/0!</v>
      </c>
      <c r="AN48" s="550"/>
      <c r="AO48" s="140"/>
      <c r="AP48" s="140"/>
      <c r="AQ48" s="140"/>
    </row>
    <row r="49" spans="1:43" s="72" customFormat="1" ht="21.95" customHeight="1" x14ac:dyDescent="0.4">
      <c r="A49" s="483" t="s">
        <v>209</v>
      </c>
      <c r="B49" s="483"/>
      <c r="C49" s="483"/>
      <c r="D49" s="159"/>
      <c r="E49" s="159"/>
      <c r="F49" s="484"/>
      <c r="G49" s="484"/>
      <c r="H49" s="484"/>
      <c r="I49" s="484"/>
      <c r="J49" s="484"/>
      <c r="K49" s="484"/>
      <c r="L49" s="484"/>
      <c r="M49" s="484"/>
      <c r="N49" s="484"/>
      <c r="O49" s="484"/>
      <c r="P49" s="484"/>
      <c r="Q49" s="484"/>
      <c r="R49" s="484"/>
      <c r="S49" s="484"/>
      <c r="T49" s="484"/>
      <c r="U49" s="484"/>
      <c r="V49" s="484"/>
      <c r="W49" s="484"/>
      <c r="X49" s="484"/>
      <c r="Y49" s="484"/>
      <c r="Z49" s="484"/>
      <c r="AA49" s="484"/>
      <c r="AB49" s="484"/>
      <c r="AC49" s="484"/>
      <c r="AD49" s="484"/>
      <c r="AE49" s="484"/>
      <c r="AF49" s="484"/>
      <c r="AG49" s="484"/>
      <c r="AH49" s="484"/>
      <c r="AI49" s="484"/>
      <c r="AJ49" s="486">
        <f>+SUM(D49:AI49)</f>
        <v>0</v>
      </c>
      <c r="AK49" s="486"/>
      <c r="AL49" s="125"/>
      <c r="AM49" s="547"/>
      <c r="AN49" s="548"/>
      <c r="AO49"/>
      <c r="AP49"/>
      <c r="AQ49"/>
    </row>
    <row r="50" spans="1:43" s="72" customFormat="1" ht="5.0999999999999996" customHeight="1" x14ac:dyDescent="0.4">
      <c r="A50" s="120"/>
      <c r="B50" s="120"/>
      <c r="C50" s="120"/>
      <c r="D50"/>
      <c r="E50"/>
      <c r="F50"/>
      <c r="G50"/>
      <c r="H5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121"/>
      <c r="AH50" s="121"/>
      <c r="AI50" s="121"/>
      <c r="AJ50" s="122"/>
      <c r="AK50" s="70"/>
      <c r="AL50" s="69"/>
      <c r="AM50" s="69"/>
      <c r="AN50" s="71"/>
    </row>
    <row r="51" spans="1:43" s="72" customFormat="1" ht="18" customHeight="1" x14ac:dyDescent="0.4">
      <c r="A51" s="112" t="s">
        <v>210</v>
      </c>
      <c r="B51" s="70"/>
      <c r="D51" s="70"/>
      <c r="E51" s="70"/>
      <c r="F51" s="70"/>
      <c r="G51" s="70"/>
      <c r="H51" s="70"/>
      <c r="I51" s="70"/>
      <c r="J51" s="70"/>
      <c r="K51" s="70"/>
      <c r="L51" s="70"/>
      <c r="M51" s="70"/>
      <c r="N51" s="70"/>
      <c r="O51" s="70"/>
      <c r="P51" s="70"/>
      <c r="Q51" s="70"/>
      <c r="R51" s="70"/>
      <c r="S51" s="70"/>
      <c r="T51" s="95" t="s">
        <v>339</v>
      </c>
      <c r="U51" s="95"/>
      <c r="V51" s="95"/>
      <c r="W51" s="95"/>
      <c r="X51" s="95"/>
      <c r="Y51" s="95"/>
      <c r="Z51" s="95"/>
      <c r="AA51" s="95"/>
      <c r="AB51" s="95"/>
      <c r="AC51" s="95"/>
      <c r="AD51" s="231"/>
      <c r="AE51" s="60"/>
      <c r="AF51" s="60"/>
      <c r="AG51" s="60"/>
      <c r="AH51" s="60"/>
      <c r="AI51" s="60"/>
      <c r="AJ51" s="60"/>
      <c r="AK51" s="70"/>
      <c r="AL51" s="69"/>
      <c r="AM51" s="69"/>
      <c r="AN51" s="71"/>
    </row>
    <row r="52" spans="1:43" s="72" customFormat="1" ht="25.5" customHeight="1" x14ac:dyDescent="0.4">
      <c r="A52" s="534" t="s">
        <v>347</v>
      </c>
      <c r="B52" s="534"/>
      <c r="C52" s="534"/>
      <c r="D52" s="534"/>
      <c r="E52" s="534"/>
      <c r="F52" s="534"/>
      <c r="G52" s="534"/>
      <c r="H52" s="534"/>
      <c r="I52" s="534"/>
      <c r="J52" s="534"/>
      <c r="K52" s="534"/>
      <c r="L52" s="534"/>
      <c r="M52" s="534"/>
      <c r="N52" s="534"/>
      <c r="O52" s="70"/>
      <c r="P52" s="70"/>
      <c r="Q52" s="70"/>
      <c r="R52" s="70"/>
      <c r="S52" s="70"/>
      <c r="T52" s="537" t="s">
        <v>344</v>
      </c>
      <c r="U52" s="537"/>
      <c r="V52" s="537"/>
      <c r="W52" s="537"/>
      <c r="X52" s="537"/>
      <c r="Y52" s="537"/>
      <c r="Z52" s="537"/>
      <c r="AA52" s="537"/>
      <c r="AB52" s="537"/>
      <c r="AC52" s="537"/>
      <c r="AD52" s="537"/>
      <c r="AE52" s="537"/>
      <c r="AF52" s="537"/>
      <c r="AG52" s="537"/>
      <c r="AH52" s="537"/>
      <c r="AI52" s="537"/>
      <c r="AJ52" s="537"/>
      <c r="AK52" s="537"/>
      <c r="AL52" s="236"/>
      <c r="AM52" s="227"/>
      <c r="AN52" s="71"/>
    </row>
    <row r="53" spans="1:43" s="72" customFormat="1" ht="45" customHeight="1" x14ac:dyDescent="0.4">
      <c r="A53" s="423" t="s">
        <v>202</v>
      </c>
      <c r="B53" s="423"/>
      <c r="C53" s="423" t="s">
        <v>115</v>
      </c>
      <c r="D53" s="423"/>
      <c r="E53" s="427" t="s">
        <v>127</v>
      </c>
      <c r="F53" s="427"/>
      <c r="G53" s="427"/>
      <c r="H53" s="427"/>
      <c r="I53" s="412" t="s">
        <v>215</v>
      </c>
      <c r="J53" s="413"/>
      <c r="K53" s="413"/>
      <c r="L53" s="413"/>
      <c r="M53" s="413"/>
      <c r="N53" s="415"/>
      <c r="O53"/>
      <c r="Q53"/>
      <c r="R53"/>
      <c r="S53"/>
      <c r="T53" s="489" t="s">
        <v>341</v>
      </c>
      <c r="U53" s="489"/>
      <c r="V53" s="489"/>
      <c r="W53" s="489"/>
      <c r="X53" s="489"/>
      <c r="Y53" s="535" t="s">
        <v>342</v>
      </c>
      <c r="Z53" s="536"/>
      <c r="AA53" s="536"/>
      <c r="AB53" s="536"/>
      <c r="AC53" s="536"/>
      <c r="AD53" s="541" t="s">
        <v>343</v>
      </c>
      <c r="AE53" s="541"/>
      <c r="AF53" s="541"/>
      <c r="AG53" s="541"/>
      <c r="AH53" s="541"/>
      <c r="AI53" s="541"/>
      <c r="AJ53" s="541"/>
      <c r="AK53" s="70"/>
      <c r="AL53" s="69"/>
      <c r="AM53" s="69"/>
      <c r="AN53" s="71"/>
    </row>
    <row r="54" spans="1:43" s="72" customFormat="1" ht="18" customHeight="1" x14ac:dyDescent="0.4">
      <c r="A54" s="427" t="s">
        <v>213</v>
      </c>
      <c r="B54" s="427"/>
      <c r="C54" s="482" t="e">
        <f>ROUNDDOWN(IF(AL39&lt;=30,1,1+ROUNDUP((AL39-30)/30,0)),1)</f>
        <v>#DIV/0!</v>
      </c>
      <c r="D54" s="482"/>
      <c r="E54" s="482" t="e">
        <f>ROUNDUP(AL39/6,1)</f>
        <v>#DIV/0!</v>
      </c>
      <c r="F54" s="482"/>
      <c r="G54" s="482"/>
      <c r="H54" s="482"/>
      <c r="I54" s="538" t="e">
        <f>ROUNDUP(SUM(($AL$42/9)+(($AL$43-$AM$44)/6)+($AM$44/12)+(($AL$45-$AM$46)/4)+($AM$46/8)+(($AL$47-$AM$48)/2.5)+($AM$48/5)),1)</f>
        <v>#DIV/0!</v>
      </c>
      <c r="J54" s="538"/>
      <c r="K54" s="538"/>
      <c r="L54" s="538"/>
      <c r="M54" s="538"/>
      <c r="N54" s="538"/>
      <c r="O54"/>
      <c r="Q54"/>
      <c r="R54"/>
      <c r="S54"/>
      <c r="T54" s="490"/>
      <c r="U54" s="491"/>
      <c r="V54" s="491"/>
      <c r="W54" s="491"/>
      <c r="X54" s="492"/>
      <c r="Y54" s="494"/>
      <c r="Z54" s="494"/>
      <c r="AA54" s="494"/>
      <c r="AB54" s="494"/>
      <c r="AC54" s="494"/>
      <c r="AD54" s="390"/>
      <c r="AE54" s="390"/>
      <c r="AF54" s="390"/>
      <c r="AG54" s="390"/>
      <c r="AH54" s="390"/>
      <c r="AI54" s="390"/>
      <c r="AJ54" s="390"/>
      <c r="AK54" s="70"/>
      <c r="AL54" s="69"/>
      <c r="AM54" s="69"/>
      <c r="AN54" s="71"/>
    </row>
    <row r="55" spans="1:43" s="72" customFormat="1" ht="5.0999999999999996" customHeight="1" x14ac:dyDescent="0.4">
      <c r="A55" s="120"/>
      <c r="B55" s="120"/>
      <c r="C55" s="120"/>
      <c r="D55" s="120"/>
      <c r="E55" s="120"/>
      <c r="F55" s="120"/>
      <c r="G55" s="120"/>
      <c r="H55" s="120"/>
      <c r="I55" s="120"/>
      <c r="J55" s="121"/>
      <c r="K55" s="121"/>
      <c r="L55" s="121"/>
      <c r="M55" s="122"/>
      <c r="N55" s="70"/>
      <c r="O55" s="70"/>
      <c r="P55" s="70"/>
      <c r="Q55"/>
      <c r="W55" s="69"/>
      <c r="X55" s="70"/>
      <c r="Y55" s="70"/>
      <c r="Z55" s="70"/>
      <c r="AA55" s="70"/>
      <c r="AB55" s="70"/>
      <c r="AC55" s="70"/>
      <c r="AD55" s="70"/>
      <c r="AE55" s="70"/>
      <c r="AF55" s="70"/>
      <c r="AG55" s="121"/>
      <c r="AH55" s="121"/>
      <c r="AI55" s="121"/>
      <c r="AJ55" s="122"/>
      <c r="AK55" s="70"/>
      <c r="AL55" s="69"/>
      <c r="AM55" s="69"/>
      <c r="AN55" s="71"/>
    </row>
    <row r="56" spans="1:43" ht="21" customHeight="1" x14ac:dyDescent="0.4">
      <c r="A56" s="73" t="s">
        <v>214</v>
      </c>
      <c r="B56" s="59"/>
      <c r="C56" s="63"/>
      <c r="D56" s="63"/>
      <c r="E56" s="63"/>
      <c r="F56" s="63"/>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3"/>
      <c r="AM56" s="63"/>
      <c r="AN56" s="62"/>
    </row>
    <row r="57" spans="1:43" ht="24.95" customHeight="1" x14ac:dyDescent="0.4">
      <c r="A57" s="62"/>
      <c r="B57" s="82"/>
      <c r="C57" s="412" t="str">
        <f>IF(VLOOKUP($AK$2,選択肢!$A$1:$J$32,C62,FALSE)=0,"-",VLOOKUP($AK$2,選択肢!$A$1:$J$32,C62,FALSE))</f>
        <v>管理者</v>
      </c>
      <c r="D57" s="413"/>
      <c r="E57" s="414" t="str">
        <f>IF(VLOOKUP($AK$2,選択肢!$A$1:$J$32,E62,FALSE)=0,"-",VLOOKUP($AK$2,選択肢!$A$1:$J$32,E62,FALSE))</f>
        <v>サービス管理責任者</v>
      </c>
      <c r="F57" s="414"/>
      <c r="G57" s="414"/>
      <c r="H57" s="414"/>
      <c r="I57" s="412" t="str">
        <f>IF(VLOOKUP($AK$2,選択肢!$A$1:$J$32,I62,FALSE)=0,"-",VLOOKUP($AK$2,選択肢!$A$1:$J$32,I62,FALSE))</f>
        <v>世話人</v>
      </c>
      <c r="J57" s="413"/>
      <c r="K57" s="413"/>
      <c r="L57" s="413"/>
      <c r="M57" s="413"/>
      <c r="N57" s="415"/>
      <c r="O57" s="412" t="str">
        <f>IF(VLOOKUP($AK$2,選択肢!$A$1:$J$32,O62,FALSE)=0,"-",VLOOKUP($AK$2,選択肢!$A$1:$J$32,O62,FALSE))</f>
        <v>生活支援員</v>
      </c>
      <c r="P57" s="413"/>
      <c r="Q57" s="413"/>
      <c r="R57" s="413"/>
      <c r="S57" s="413"/>
      <c r="T57" s="415"/>
      <c r="U57" s="412" t="str">
        <f>IF(VLOOKUP($AK$2,選択肢!$A$1:$J$32,U62,FALSE)=0,"-",VLOOKUP($AK$2,選択肢!$A$1:$J$32,U62,FALSE))</f>
        <v>その他職員</v>
      </c>
      <c r="V57" s="413"/>
      <c r="W57" s="413"/>
      <c r="X57" s="413"/>
      <c r="Y57" s="413"/>
      <c r="Z57" s="415"/>
      <c r="AA57" s="412" t="str">
        <f>IF(VLOOKUP($AK$2,選択肢!$A$1:$J$32,AA62,FALSE)=0,"-",VLOOKUP($AK$2,選択肢!$A$1:$J$32,AA62,FALSE))</f>
        <v>-</v>
      </c>
      <c r="AB57" s="413"/>
      <c r="AC57" s="413"/>
      <c r="AD57" s="413"/>
      <c r="AE57" s="413"/>
      <c r="AF57" s="415"/>
      <c r="AG57" s="414" t="str">
        <f>IF(VLOOKUP($AK$2,選択肢!$A$1:$J$32,AG62,FALSE)=0,"-",VLOOKUP($AK$2,選択肢!$A$1:$J$32,AG62,FALSE))</f>
        <v>-</v>
      </c>
      <c r="AH57" s="414"/>
      <c r="AI57" s="414"/>
      <c r="AJ57" s="414"/>
      <c r="AK57" s="414"/>
      <c r="AL57" s="414" t="str">
        <f>IF(VLOOKUP($AK$2,選択肢!$A$1:$J$32,AL62,FALSE)=0,"-",VLOOKUP($AK$2,選択肢!$A$1:$J$32,AL62,FALSE))</f>
        <v>-</v>
      </c>
      <c r="AM57" s="414"/>
      <c r="AN57" s="62"/>
    </row>
    <row r="58" spans="1:43" ht="18" customHeight="1" x14ac:dyDescent="0.4">
      <c r="A58" s="62"/>
      <c r="B58" s="82"/>
      <c r="C58" s="114" t="s">
        <v>56</v>
      </c>
      <c r="D58" s="114" t="s">
        <v>57</v>
      </c>
      <c r="E58" s="113" t="s">
        <v>56</v>
      </c>
      <c r="F58" s="411" t="s">
        <v>57</v>
      </c>
      <c r="G58" s="411"/>
      <c r="H58" s="411"/>
      <c r="I58" s="408" t="s">
        <v>56</v>
      </c>
      <c r="J58" s="409"/>
      <c r="K58" s="410"/>
      <c r="L58" s="408" t="s">
        <v>57</v>
      </c>
      <c r="M58" s="409"/>
      <c r="N58" s="410"/>
      <c r="O58" s="408" t="s">
        <v>56</v>
      </c>
      <c r="P58" s="409"/>
      <c r="Q58" s="410"/>
      <c r="R58" s="408" t="s">
        <v>57</v>
      </c>
      <c r="S58" s="409"/>
      <c r="T58" s="410"/>
      <c r="U58" s="408" t="s">
        <v>56</v>
      </c>
      <c r="V58" s="409"/>
      <c r="W58" s="410"/>
      <c r="X58" s="408" t="s">
        <v>57</v>
      </c>
      <c r="Y58" s="409"/>
      <c r="Z58" s="410"/>
      <c r="AA58" s="408" t="s">
        <v>56</v>
      </c>
      <c r="AB58" s="409"/>
      <c r="AC58" s="410"/>
      <c r="AD58" s="408" t="s">
        <v>57</v>
      </c>
      <c r="AE58" s="409"/>
      <c r="AF58" s="410"/>
      <c r="AG58" s="408" t="s">
        <v>56</v>
      </c>
      <c r="AH58" s="409"/>
      <c r="AI58" s="410"/>
      <c r="AJ58" s="408" t="s">
        <v>57</v>
      </c>
      <c r="AK58" s="410"/>
      <c r="AL58" s="113" t="s">
        <v>19</v>
      </c>
      <c r="AM58" s="113" t="s">
        <v>18</v>
      </c>
      <c r="AN58" s="62"/>
    </row>
    <row r="59" spans="1:43" ht="18" customHeight="1" x14ac:dyDescent="0.4">
      <c r="A59" s="62"/>
      <c r="B59" s="81" t="s">
        <v>108</v>
      </c>
      <c r="C59" s="113">
        <f>COUNTIFS($B$13:$B$32,C$57,$C$13:$C$32,"A",$E$13:$E$32,"*")</f>
        <v>0</v>
      </c>
      <c r="D59" s="113">
        <f>COUNTIFS($B$13:$B$32,C$57,$C$13:$C$32,"B",$E$13:$E$32,"*")</f>
        <v>0</v>
      </c>
      <c r="E59" s="113">
        <f>COUNTIFS($B$13:$B$32,E$57,$C$13:$C$32,"A",$E$13:$E$32,"*")</f>
        <v>0</v>
      </c>
      <c r="F59" s="408">
        <f>COUNTIFS($B$13:$B$32,E$57,$C$13:$C$32,"B",$E$13:$E$32,"*")</f>
        <v>0</v>
      </c>
      <c r="G59" s="409"/>
      <c r="H59" s="410"/>
      <c r="I59" s="408">
        <f>COUNTIFS($B$13:$B$32,I$57,$C$13:$C$32,"A",$E$13:$E$32,"*")</f>
        <v>0</v>
      </c>
      <c r="J59" s="409"/>
      <c r="K59" s="410"/>
      <c r="L59" s="408">
        <f>COUNTIFS($B$13:$B$32,I$57,$C$13:$C$32,"B",$E$13:$E$32,"*")</f>
        <v>0</v>
      </c>
      <c r="M59" s="409"/>
      <c r="N59" s="410"/>
      <c r="O59" s="408">
        <f>COUNTIFS($B$13:$B$32,O$57,$C$13:$C$32,"A",$E$13:$E$32,"*")</f>
        <v>0</v>
      </c>
      <c r="P59" s="409"/>
      <c r="Q59" s="410"/>
      <c r="R59" s="408">
        <f>COUNTIFS($B$13:$B$32,O$57,$C$13:$C$32,"B",$E$13:$E$32,"*")</f>
        <v>0</v>
      </c>
      <c r="S59" s="409"/>
      <c r="T59" s="410"/>
      <c r="U59" s="408">
        <f>COUNTIFS($B$13:$B$32,U$57,$C$13:$C$32,"A",$E$13:$E$32,"*")</f>
        <v>0</v>
      </c>
      <c r="V59" s="409"/>
      <c r="W59" s="410"/>
      <c r="X59" s="408">
        <f>COUNTIFS($B$13:$B$32,U$57,$C$13:$C$32,"B",$E$13:$E$32,"*")</f>
        <v>0</v>
      </c>
      <c r="Y59" s="409"/>
      <c r="Z59" s="410"/>
      <c r="AA59" s="408">
        <f>COUNTIFS($B$13:$B$32,AA$57,$C$13:$C$32,"A",$E$13:$E$32,"*")</f>
        <v>0</v>
      </c>
      <c r="AB59" s="409"/>
      <c r="AC59" s="410"/>
      <c r="AD59" s="408">
        <f>COUNTIFS($B$13:$B$32,AA$57,$C$13:$C$32,"B",$E$13:$E$32,"*")</f>
        <v>0</v>
      </c>
      <c r="AE59" s="409"/>
      <c r="AF59" s="410"/>
      <c r="AG59" s="408">
        <f>COUNTIFS($B$13:$B$32,AG$57,$C$13:$C$32,"A",$E$13:$E$32,"*")</f>
        <v>0</v>
      </c>
      <c r="AH59" s="409"/>
      <c r="AI59" s="410"/>
      <c r="AJ59" s="408">
        <f>COUNTIFS($B$13:$B$32,AG$57,$C$13:$C$32,"B",$E$13:$E$32,"*")</f>
        <v>0</v>
      </c>
      <c r="AK59" s="410"/>
      <c r="AL59" s="113">
        <f>COUNTIFS($B$13:$B$32,AL$57,$C$13:$C$32,"A",$E$13:$E$32,"*")</f>
        <v>0</v>
      </c>
      <c r="AM59" s="113">
        <f>COUNTIFS($B$13:$B$32,AL$57,$C$13:$C$32,"B",$E$13:$E$32,"*")</f>
        <v>0</v>
      </c>
      <c r="AN59" s="62"/>
    </row>
    <row r="60" spans="1:43" ht="18" customHeight="1" x14ac:dyDescent="0.4">
      <c r="A60" s="62"/>
      <c r="B60" s="89" t="s">
        <v>109</v>
      </c>
      <c r="C60" s="136"/>
      <c r="D60" s="136"/>
      <c r="E60" s="113">
        <f>COUNTIFS($B$13:$B$32,E$57,$C$13:$C$32,"C",$E$13:$E$32,"*")</f>
        <v>0</v>
      </c>
      <c r="F60" s="408">
        <f>COUNTIFS($B$13:$B$32,E$57,$C$13:$C$32,"D",$E$13:$E$32,"*")</f>
        <v>0</v>
      </c>
      <c r="G60" s="409"/>
      <c r="H60" s="410"/>
      <c r="I60" s="408">
        <f>COUNTIFS($B$13:$B$32,I$57,$C$13:$C$32,"C",$E$13:$E$32,"*")</f>
        <v>0</v>
      </c>
      <c r="J60" s="409"/>
      <c r="K60" s="410"/>
      <c r="L60" s="408">
        <f>COUNTIFS($B$13:$B$32,I$57,$C$13:$C$32,"D",$E$13:$E$32,"*")</f>
        <v>0</v>
      </c>
      <c r="M60" s="409"/>
      <c r="N60" s="410"/>
      <c r="O60" s="408">
        <f>COUNTIFS($B$13:$B$32,O$57,$C$13:$C$32,"C",$E$13:$E$32,"*")</f>
        <v>0</v>
      </c>
      <c r="P60" s="409"/>
      <c r="Q60" s="410"/>
      <c r="R60" s="408">
        <f>COUNTIFS($B$13:$B$32,O$57,$C$13:$C$32,"D",$E$13:$E$32,"*")</f>
        <v>0</v>
      </c>
      <c r="S60" s="409"/>
      <c r="T60" s="410"/>
      <c r="U60" s="408">
        <f>COUNTIFS($B$13:$B$32,U$57,$C$13:$C$32,"C",$E$13:$E$32,"*")</f>
        <v>0</v>
      </c>
      <c r="V60" s="409"/>
      <c r="W60" s="410"/>
      <c r="X60" s="408">
        <f>COUNTIFS($B$13:$B$32,U$57,$C$13:$C$32,"D",$E$13:$E$32,"*")</f>
        <v>0</v>
      </c>
      <c r="Y60" s="409"/>
      <c r="Z60" s="410"/>
      <c r="AA60" s="408">
        <f>COUNTIFS($B$13:$B$32,AA$57,$C$13:$C$32,"C",$E$13:$E$32,"*")</f>
        <v>0</v>
      </c>
      <c r="AB60" s="409"/>
      <c r="AC60" s="410"/>
      <c r="AD60" s="408">
        <f>COUNTIFS($B$13:$B$32,AA$57,$C$13:$C$32,"D",$E$13:$E$32,"*")</f>
        <v>0</v>
      </c>
      <c r="AE60" s="409"/>
      <c r="AF60" s="410"/>
      <c r="AG60" s="408">
        <f>COUNTIFS($B$13:$B$32,AG$57,$C$13:$C$32,"C",$E$13:$E$32,"*")</f>
        <v>0</v>
      </c>
      <c r="AH60" s="409"/>
      <c r="AI60" s="410"/>
      <c r="AJ60" s="408">
        <f>COUNTIFS($B$13:$B$32,AG$57,$C$13:$C$32,"D",$E$13:$E$32,"*")</f>
        <v>0</v>
      </c>
      <c r="AK60" s="410"/>
      <c r="AL60" s="113">
        <f>COUNTIFS($B$13:$B$32,AL$57,$C$13:$C$32,"C",$E$13:$E$32,"*")</f>
        <v>0</v>
      </c>
      <c r="AM60" s="113">
        <f>COUNTIFS($B$13:$B$32,AL$57,$C$13:$C$32,"D",$E$13:$E$32,"*")</f>
        <v>0</v>
      </c>
      <c r="AN60" s="62"/>
    </row>
    <row r="61" spans="1:43" ht="24.95" customHeight="1" x14ac:dyDescent="0.4">
      <c r="A61" s="62"/>
      <c r="B61" s="89" t="s">
        <v>201</v>
      </c>
      <c r="C61" s="539"/>
      <c r="D61" s="540"/>
      <c r="E61" s="412" t="str">
        <f>IF($AK$5="４週",SUMIFS($AK$13:$AK$32,$B$13:$B$32,E57)/4/$AH$7,IF($AK$5="歴月",SUMIFS($AK$13:$AK$32,$B$13:$B$32,E57)/$AL$7,"記載する期間を選択してください"))</f>
        <v>記載する期間を選択してください</v>
      </c>
      <c r="F61" s="413"/>
      <c r="G61" s="413"/>
      <c r="H61" s="415"/>
      <c r="I61" s="412" t="str">
        <f>IF($AK$5="４週",SUMIFS($AK$13:$AK$32,$B$13:$B$32,I57)/4/$AH$7,IF($AK$5="歴月",SUMIFS($AK$13:$AK$32,$B$13:$B$32,I57)/$AL$7,"記載する期間を選択してください"))</f>
        <v>記載する期間を選択してください</v>
      </c>
      <c r="J61" s="413"/>
      <c r="K61" s="413"/>
      <c r="L61" s="413"/>
      <c r="M61" s="413"/>
      <c r="N61" s="415"/>
      <c r="O61" s="412" t="str">
        <f>IF($AK$5="４週",SUMIFS($AK$13:$AK$32,$B$13:$B$32,O57)/4/$AH$7,IF($AK$5="歴月",SUMIFS($AK$13:$AK$32,$B$13:$B$32,O57)/$AL$7,"記載する期間を選択してください"))</f>
        <v>記載する期間を選択してください</v>
      </c>
      <c r="P61" s="413"/>
      <c r="Q61" s="413"/>
      <c r="R61" s="413"/>
      <c r="S61" s="413"/>
      <c r="T61" s="415"/>
      <c r="U61" s="412" t="str">
        <f>IF($AK$5="４週",SUMIFS($AK$13:$AK$32,$B$13:$B$32,U57)/4/$AH$7,IF($AK$5="歴月",SUMIFS($AK$13:$AK$32,$B$13:$B$32,U57)/$AL$7,"記載する期間を選択してください"))</f>
        <v>記載する期間を選択してください</v>
      </c>
      <c r="V61" s="413"/>
      <c r="W61" s="413"/>
      <c r="X61" s="413"/>
      <c r="Y61" s="413"/>
      <c r="Z61" s="415"/>
      <c r="AA61" s="412" t="str">
        <f>IF($AK$5="４週",SUMIFS($AK$13:$AK$32,$B$13:$B$32,AA57)/4/$AH$7,IF($AK$5="歴月",SUMIFS($AK$13:$AK$32,$B$13:$B$32,AA57)/$AL$7,"記載する期間を選択してください"))</f>
        <v>記載する期間を選択してください</v>
      </c>
      <c r="AB61" s="413"/>
      <c r="AC61" s="413"/>
      <c r="AD61" s="413"/>
      <c r="AE61" s="413"/>
      <c r="AF61" s="415"/>
      <c r="AG61" s="412" t="str">
        <f>IF($AK$5="４週",SUMIFS($AK$13:$AK$32,$B$13:$B$32,AG57)/4/$AH$7,IF($AK$5="歴月",SUMIFS($AK$13:$AK$32,$B$13:$B$32,AG57)/$AL$7,"記載する期間を選択してください"))</f>
        <v>記載する期間を選択してください</v>
      </c>
      <c r="AH61" s="413"/>
      <c r="AI61" s="413"/>
      <c r="AJ61" s="413"/>
      <c r="AK61" s="415"/>
      <c r="AL61" s="412" t="str">
        <f>IF($AK$5="４週",SUMIFS($AK$13:$AK$32,$B$13:$B$32,AL57)/4/$AH$7,IF($AK$5="歴月",SUMIFS($AK$13:$AK$32,$B$13:$B$32,AL57)/$AL$7,"記載する期間を選択してください"))</f>
        <v>記載する期間を選択してください</v>
      </c>
      <c r="AM61" s="415"/>
      <c r="AN61" s="62"/>
    </row>
    <row r="62" spans="1:43" ht="5.0999999999999996" customHeight="1" x14ac:dyDescent="0.4">
      <c r="A62" s="62"/>
      <c r="B62" s="59"/>
      <c r="C62" s="85">
        <v>2</v>
      </c>
      <c r="D62" s="85"/>
      <c r="E62" s="85">
        <v>3</v>
      </c>
      <c r="F62" s="85"/>
      <c r="G62" s="85"/>
      <c r="H62" s="85"/>
      <c r="I62" s="85">
        <v>4</v>
      </c>
      <c r="J62" s="85"/>
      <c r="K62" s="85"/>
      <c r="L62" s="85"/>
      <c r="M62" s="85"/>
      <c r="N62" s="85"/>
      <c r="O62" s="85">
        <v>5</v>
      </c>
      <c r="P62" s="85"/>
      <c r="Q62" s="85"/>
      <c r="R62" s="85"/>
      <c r="S62" s="85"/>
      <c r="T62" s="85"/>
      <c r="U62" s="85">
        <v>6</v>
      </c>
      <c r="V62" s="85"/>
      <c r="W62" s="85"/>
      <c r="X62" s="85"/>
      <c r="Y62" s="85"/>
      <c r="Z62" s="85"/>
      <c r="AA62" s="85">
        <v>7</v>
      </c>
      <c r="AB62" s="85"/>
      <c r="AC62" s="85"/>
      <c r="AD62" s="85"/>
      <c r="AE62" s="85"/>
      <c r="AF62" s="85"/>
      <c r="AG62" s="85">
        <v>8</v>
      </c>
      <c r="AH62" s="85"/>
      <c r="AI62" s="85"/>
      <c r="AJ62" s="85"/>
      <c r="AK62" s="85"/>
      <c r="AL62" s="85">
        <v>9</v>
      </c>
      <c r="AM62" s="111"/>
      <c r="AN62" s="62"/>
    </row>
    <row r="63" spans="1:43" ht="15" customHeight="1" x14ac:dyDescent="0.4">
      <c r="A63" s="94" t="s">
        <v>166</v>
      </c>
      <c r="B63" s="100"/>
      <c r="C63" s="101"/>
      <c r="D63" s="101"/>
      <c r="E63" s="101"/>
      <c r="F63" s="102"/>
      <c r="G63" s="101"/>
      <c r="H63" s="85"/>
      <c r="I63" s="85"/>
      <c r="J63" s="85"/>
      <c r="K63" s="85"/>
      <c r="L63" s="85"/>
      <c r="M63" s="85"/>
      <c r="N63" s="85"/>
      <c r="O63" s="85"/>
      <c r="P63" s="85"/>
      <c r="Q63" s="85"/>
      <c r="R63" s="85">
        <v>6</v>
      </c>
      <c r="S63" s="85"/>
      <c r="T63" s="85"/>
      <c r="U63" s="85"/>
      <c r="V63" s="85"/>
      <c r="W63" s="85"/>
      <c r="X63" s="85">
        <v>7</v>
      </c>
      <c r="Y63" s="85"/>
      <c r="Z63" s="85"/>
      <c r="AA63" s="85"/>
      <c r="AB63" s="85"/>
      <c r="AC63" s="85"/>
      <c r="AD63" s="85">
        <v>8</v>
      </c>
      <c r="AE63" s="85"/>
      <c r="AF63" s="85"/>
      <c r="AG63" s="86"/>
      <c r="AH63" s="86"/>
      <c r="AI63" s="86"/>
      <c r="AJ63" s="86">
        <v>9</v>
      </c>
      <c r="AK63" s="84"/>
      <c r="AL63" s="84"/>
      <c r="AM63" s="62"/>
    </row>
    <row r="64" spans="1:43" s="60" customFormat="1" ht="15" customHeight="1" x14ac:dyDescent="0.4">
      <c r="A64" s="94" t="s">
        <v>167</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39" s="60" customFormat="1" ht="15" customHeight="1" x14ac:dyDescent="0.4">
      <c r="A65" s="94" t="s">
        <v>217</v>
      </c>
      <c r="B65" s="93"/>
      <c r="C65" s="93"/>
      <c r="D65" s="93"/>
      <c r="E65" s="93"/>
      <c r="F65" s="93"/>
      <c r="G65" s="93"/>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row>
    <row r="66" spans="1:39" s="60" customFormat="1" ht="15" customHeight="1" x14ac:dyDescent="0.4">
      <c r="A66" s="94" t="s">
        <v>168</v>
      </c>
      <c r="B66" s="93"/>
      <c r="C66" s="93"/>
      <c r="D66" s="93"/>
      <c r="E66" s="93"/>
      <c r="F66" s="93"/>
      <c r="G66" s="93"/>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row>
    <row r="67" spans="1:39" s="60" customFormat="1" ht="15" customHeight="1" x14ac:dyDescent="0.4">
      <c r="A67" s="94" t="s">
        <v>169</v>
      </c>
      <c r="B67" s="93"/>
      <c r="C67" s="93"/>
      <c r="D67" s="93"/>
      <c r="E67" s="93"/>
      <c r="F67" s="93"/>
      <c r="G67" s="93"/>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row>
    <row r="68" spans="1:39" ht="15" customHeight="1" x14ac:dyDescent="0.4">
      <c r="A68" s="60" t="s">
        <v>170</v>
      </c>
      <c r="B68" s="103"/>
      <c r="C68" s="60"/>
      <c r="D68" s="60"/>
      <c r="E68" s="60"/>
      <c r="F68" s="60"/>
      <c r="G68" s="60"/>
    </row>
    <row r="69" spans="1:39" ht="15" customHeight="1" x14ac:dyDescent="0.4">
      <c r="A69" s="60" t="s">
        <v>171</v>
      </c>
      <c r="B69" s="103"/>
      <c r="C69" s="60"/>
      <c r="D69" s="60"/>
      <c r="E69" s="60"/>
      <c r="F69" s="60"/>
      <c r="G69" s="60"/>
    </row>
    <row r="70" spans="1:39" ht="15" customHeight="1" x14ac:dyDescent="0.4">
      <c r="A70" s="60"/>
      <c r="B70" s="81" t="s">
        <v>172</v>
      </c>
      <c r="C70" s="390" t="s">
        <v>173</v>
      </c>
      <c r="D70" s="390"/>
      <c r="E70" s="390"/>
      <c r="F70" s="60"/>
      <c r="G70" s="60"/>
    </row>
    <row r="71" spans="1:39" ht="15" customHeight="1" x14ac:dyDescent="0.4">
      <c r="A71" s="60"/>
      <c r="B71" s="107" t="s">
        <v>190</v>
      </c>
      <c r="C71" s="404" t="s">
        <v>174</v>
      </c>
      <c r="D71" s="404"/>
      <c r="E71" s="404"/>
      <c r="F71" s="60"/>
      <c r="G71" s="60"/>
    </row>
    <row r="72" spans="1:39" ht="15" customHeight="1" x14ac:dyDescent="0.4">
      <c r="A72" s="60"/>
      <c r="B72" s="107" t="s">
        <v>191</v>
      </c>
      <c r="C72" s="404" t="s">
        <v>175</v>
      </c>
      <c r="D72" s="404"/>
      <c r="E72" s="404"/>
      <c r="F72" s="60"/>
      <c r="G72" s="60"/>
    </row>
    <row r="73" spans="1:39" ht="15" customHeight="1" x14ac:dyDescent="0.4">
      <c r="A73" s="60"/>
      <c r="B73" s="107" t="s">
        <v>192</v>
      </c>
      <c r="C73" s="404" t="s">
        <v>176</v>
      </c>
      <c r="D73" s="404"/>
      <c r="E73" s="404"/>
      <c r="F73" s="60"/>
      <c r="G73" s="60"/>
    </row>
    <row r="74" spans="1:39" ht="15" customHeight="1" x14ac:dyDescent="0.4">
      <c r="A74" s="60"/>
      <c r="B74" s="107" t="s">
        <v>193</v>
      </c>
      <c r="C74" s="404" t="s">
        <v>177</v>
      </c>
      <c r="D74" s="404"/>
      <c r="E74" s="404"/>
      <c r="F74" s="60"/>
      <c r="G74" s="60"/>
    </row>
    <row r="75" spans="1:39" ht="15" customHeight="1" x14ac:dyDescent="0.4">
      <c r="A75" s="60"/>
      <c r="B75" s="94" t="s">
        <v>178</v>
      </c>
      <c r="C75" s="60"/>
      <c r="D75" s="60"/>
      <c r="E75" s="60"/>
      <c r="F75" s="60"/>
      <c r="G75" s="60"/>
    </row>
    <row r="76" spans="1:39" ht="15" customHeight="1" x14ac:dyDescent="0.4">
      <c r="A76" s="60"/>
      <c r="B76" s="94" t="s">
        <v>195</v>
      </c>
      <c r="C76" s="60"/>
      <c r="D76" s="60"/>
      <c r="E76" s="60"/>
      <c r="F76" s="60"/>
      <c r="G76" s="60"/>
    </row>
    <row r="77" spans="1:39" ht="15" customHeight="1" x14ac:dyDescent="0.4">
      <c r="A77" s="60"/>
      <c r="B77" s="94" t="s">
        <v>179</v>
      </c>
      <c r="C77" s="60"/>
      <c r="D77" s="60"/>
      <c r="E77" s="60"/>
      <c r="F77" s="60"/>
      <c r="G77" s="60"/>
    </row>
    <row r="78" spans="1:39" ht="15" customHeight="1" x14ac:dyDescent="0.4">
      <c r="A78" s="60" t="s">
        <v>180</v>
      </c>
      <c r="B78" s="103"/>
      <c r="C78" s="60"/>
      <c r="D78" s="60"/>
      <c r="E78" s="60"/>
      <c r="F78" s="60"/>
      <c r="G78" s="60"/>
    </row>
    <row r="79" spans="1:39" ht="15" customHeight="1" x14ac:dyDescent="0.4">
      <c r="A79" s="60" t="s">
        <v>333</v>
      </c>
      <c r="B79" s="103"/>
      <c r="C79" s="60"/>
      <c r="D79" s="60"/>
      <c r="E79" s="60"/>
      <c r="F79" s="60"/>
      <c r="G79" s="60"/>
    </row>
    <row r="80" spans="1:39" ht="15" customHeight="1" x14ac:dyDescent="0.4">
      <c r="A80" s="60" t="s">
        <v>196</v>
      </c>
      <c r="B80" s="103"/>
      <c r="C80" s="60"/>
      <c r="D80" s="60"/>
      <c r="E80" s="60"/>
      <c r="F80" s="60"/>
      <c r="G80" s="60"/>
    </row>
    <row r="81" spans="1:7" ht="15" customHeight="1" x14ac:dyDescent="0.4">
      <c r="A81" s="60" t="s">
        <v>182</v>
      </c>
      <c r="B81" s="103"/>
      <c r="C81" s="60"/>
      <c r="D81" s="60"/>
      <c r="E81" s="60"/>
      <c r="F81" s="60"/>
      <c r="G81" s="60"/>
    </row>
    <row r="82" spans="1:7" ht="15" customHeight="1" x14ac:dyDescent="0.4">
      <c r="A82" s="60" t="s">
        <v>315</v>
      </c>
      <c r="B82" s="103"/>
      <c r="C82" s="60"/>
      <c r="D82" s="60"/>
      <c r="E82" s="60"/>
      <c r="F82" s="60"/>
      <c r="G82" s="60"/>
    </row>
    <row r="83" spans="1:7" ht="15" customHeight="1" x14ac:dyDescent="0.4">
      <c r="A83" s="60" t="s">
        <v>183</v>
      </c>
      <c r="B83" s="103"/>
      <c r="C83" s="60"/>
      <c r="D83" s="60"/>
      <c r="E83" s="60"/>
      <c r="F83" s="60"/>
      <c r="G83" s="60"/>
    </row>
    <row r="84" spans="1:7" ht="15" customHeight="1" x14ac:dyDescent="0.4">
      <c r="A84" s="60" t="s">
        <v>184</v>
      </c>
      <c r="B84" s="103"/>
      <c r="C84" s="60"/>
      <c r="D84" s="60"/>
      <c r="E84" s="60"/>
      <c r="F84" s="60"/>
      <c r="G84" s="60"/>
    </row>
    <row r="85" spans="1:7" ht="15" customHeight="1" x14ac:dyDescent="0.4">
      <c r="A85" s="60" t="s">
        <v>185</v>
      </c>
      <c r="B85" s="103"/>
      <c r="C85" s="60"/>
      <c r="D85" s="60"/>
      <c r="E85" s="60"/>
      <c r="F85" s="60"/>
      <c r="G85" s="60"/>
    </row>
    <row r="86" spans="1:7" ht="15" customHeight="1" x14ac:dyDescent="0.4">
      <c r="A86" s="60" t="s">
        <v>186</v>
      </c>
      <c r="B86" s="103"/>
      <c r="C86" s="60"/>
      <c r="D86" s="60"/>
      <c r="E86" s="60"/>
      <c r="F86" s="60"/>
      <c r="G86" s="60"/>
    </row>
    <row r="87" spans="1:7" ht="15" customHeight="1" x14ac:dyDescent="0.4">
      <c r="A87" s="60" t="s">
        <v>187</v>
      </c>
      <c r="B87" s="103"/>
      <c r="C87" s="60"/>
      <c r="D87" s="60"/>
      <c r="E87" s="60"/>
      <c r="F87" s="60"/>
      <c r="G87" s="60"/>
    </row>
    <row r="88" spans="1:7" ht="15" customHeight="1" x14ac:dyDescent="0.4">
      <c r="A88" s="60" t="s">
        <v>188</v>
      </c>
      <c r="B88" s="103"/>
      <c r="C88" s="60"/>
      <c r="D88" s="60"/>
      <c r="E88" s="60"/>
      <c r="F88" s="60"/>
      <c r="G88" s="60"/>
    </row>
    <row r="89" spans="1:7" ht="15" customHeight="1" x14ac:dyDescent="0.4">
      <c r="A89" s="60" t="s">
        <v>189</v>
      </c>
      <c r="B89" s="103"/>
      <c r="C89" s="60"/>
      <c r="D89" s="60"/>
      <c r="E89" s="60"/>
      <c r="F89" s="60"/>
      <c r="G89" s="60"/>
    </row>
    <row r="90" spans="1:7" ht="15" customHeight="1" x14ac:dyDescent="0.4">
      <c r="A90" s="60" t="s">
        <v>194</v>
      </c>
      <c r="B90" s="103"/>
      <c r="C90" s="60"/>
      <c r="D90" s="60"/>
      <c r="E90" s="60"/>
      <c r="F90" s="60"/>
      <c r="G90" s="60"/>
    </row>
  </sheetData>
  <mergeCells count="274">
    <mergeCell ref="B11:B12"/>
    <mergeCell ref="T54:X54"/>
    <mergeCell ref="Y54:AC54"/>
    <mergeCell ref="AD54:AJ54"/>
    <mergeCell ref="AM41:AN41"/>
    <mergeCell ref="AM42:AN42"/>
    <mergeCell ref="AM43:AN43"/>
    <mergeCell ref="AM44:AN44"/>
    <mergeCell ref="AM45:AN45"/>
    <mergeCell ref="AM46:AN46"/>
    <mergeCell ref="AM47:AN47"/>
    <mergeCell ref="AM48:AN48"/>
    <mergeCell ref="AM49:AN49"/>
    <mergeCell ref="AG49:AI49"/>
    <mergeCell ref="AG46:AI46"/>
    <mergeCell ref="AJ43:AK43"/>
    <mergeCell ref="AJ44:AK44"/>
    <mergeCell ref="A33:E33"/>
    <mergeCell ref="AM33:AN34"/>
    <mergeCell ref="A34:E34"/>
    <mergeCell ref="A38:C38"/>
    <mergeCell ref="F38:H38"/>
    <mergeCell ref="I38:K38"/>
    <mergeCell ref="AK2:AN2"/>
    <mergeCell ref="M4:P4"/>
    <mergeCell ref="Q4:R4"/>
    <mergeCell ref="S4:T4"/>
    <mergeCell ref="U4:V4"/>
    <mergeCell ref="AK4:AN4"/>
    <mergeCell ref="AM38:AN38"/>
    <mergeCell ref="AM39:AN39"/>
    <mergeCell ref="AM40:AN40"/>
    <mergeCell ref="AK5:AN5"/>
    <mergeCell ref="AK6:AN6"/>
    <mergeCell ref="AH7:AJ7"/>
    <mergeCell ref="AM30:AN30"/>
    <mergeCell ref="AM21:AN21"/>
    <mergeCell ref="AM22:AN22"/>
    <mergeCell ref="AM23:AN23"/>
    <mergeCell ref="AM24:AN24"/>
    <mergeCell ref="AM25:AN25"/>
    <mergeCell ref="AM26:AN26"/>
    <mergeCell ref="AM27:AN27"/>
    <mergeCell ref="AM31:AN31"/>
    <mergeCell ref="AM32:AN32"/>
    <mergeCell ref="U40:W40"/>
    <mergeCell ref="U39:W39"/>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B9:B10"/>
    <mergeCell ref="L38:N38"/>
    <mergeCell ref="O38:Q38"/>
    <mergeCell ref="A39:C39"/>
    <mergeCell ref="F39:H39"/>
    <mergeCell ref="I39:K39"/>
    <mergeCell ref="L39:N39"/>
    <mergeCell ref="O39:Q39"/>
    <mergeCell ref="R39:T39"/>
    <mergeCell ref="AJ38:AK38"/>
    <mergeCell ref="R38:T38"/>
    <mergeCell ref="U38:W38"/>
    <mergeCell ref="X38:Z38"/>
    <mergeCell ref="AA38:AC38"/>
    <mergeCell ref="AD38:AF38"/>
    <mergeCell ref="AG38:AI38"/>
    <mergeCell ref="AD39:AF39"/>
    <mergeCell ref="AG39:AI39"/>
    <mergeCell ref="AJ39:AK39"/>
    <mergeCell ref="X39:Z39"/>
    <mergeCell ref="AA39:AC39"/>
    <mergeCell ref="L49:N49"/>
    <mergeCell ref="O49:Q49"/>
    <mergeCell ref="R49:T49"/>
    <mergeCell ref="U49:W49"/>
    <mergeCell ref="X49:Z49"/>
    <mergeCell ref="F41:H41"/>
    <mergeCell ref="I41:K41"/>
    <mergeCell ref="AJ47:AK47"/>
    <mergeCell ref="F48:H48"/>
    <mergeCell ref="R42:T42"/>
    <mergeCell ref="U42:W42"/>
    <mergeCell ref="X42:Z42"/>
    <mergeCell ref="AA42:AC42"/>
    <mergeCell ref="AD42:AF42"/>
    <mergeCell ref="AA49:AC49"/>
    <mergeCell ref="AD49:AF49"/>
    <mergeCell ref="I42:K42"/>
    <mergeCell ref="L42:N42"/>
    <mergeCell ref="O42:Q42"/>
    <mergeCell ref="AJ40:AK40"/>
    <mergeCell ref="AG40:AI40"/>
    <mergeCell ref="AJ42:AK42"/>
    <mergeCell ref="AG42:AI42"/>
    <mergeCell ref="AJ41:AK41"/>
    <mergeCell ref="X47:Z47"/>
    <mergeCell ref="X40:Z40"/>
    <mergeCell ref="AA40:AC40"/>
    <mergeCell ref="AD40:AF40"/>
    <mergeCell ref="C74:E74"/>
    <mergeCell ref="I53:N53"/>
    <mergeCell ref="I54:N54"/>
    <mergeCell ref="I61:N61"/>
    <mergeCell ref="C61:D61"/>
    <mergeCell ref="E61:H61"/>
    <mergeCell ref="C70:E70"/>
    <mergeCell ref="U59:W59"/>
    <mergeCell ref="U41:W41"/>
    <mergeCell ref="U46:W46"/>
    <mergeCell ref="F60:H60"/>
    <mergeCell ref="I60:K60"/>
    <mergeCell ref="L60:N60"/>
    <mergeCell ref="O60:Q60"/>
    <mergeCell ref="R60:T60"/>
    <mergeCell ref="F59:H59"/>
    <mergeCell ref="I59:K59"/>
    <mergeCell ref="L59:N59"/>
    <mergeCell ref="O59:Q59"/>
    <mergeCell ref="R59:T59"/>
    <mergeCell ref="O57:T57"/>
    <mergeCell ref="U57:Z57"/>
    <mergeCell ref="C54:D54"/>
    <mergeCell ref="E54:H54"/>
    <mergeCell ref="AA61:AF61"/>
    <mergeCell ref="AG61:AK61"/>
    <mergeCell ref="A53:B53"/>
    <mergeCell ref="AL61:AM61"/>
    <mergeCell ref="C73:E73"/>
    <mergeCell ref="X41:Z41"/>
    <mergeCell ref="AA41:AC41"/>
    <mergeCell ref="AD41:AF41"/>
    <mergeCell ref="AG41:AI41"/>
    <mergeCell ref="X46:Z46"/>
    <mergeCell ref="AA46:AC46"/>
    <mergeCell ref="AD46:AF46"/>
    <mergeCell ref="AD60:AF60"/>
    <mergeCell ref="AG60:AI60"/>
    <mergeCell ref="AJ60:AK60"/>
    <mergeCell ref="X59:Z59"/>
    <mergeCell ref="AA59:AC59"/>
    <mergeCell ref="AD59:AF59"/>
    <mergeCell ref="AG59:AI59"/>
    <mergeCell ref="AJ59:AK59"/>
    <mergeCell ref="AJ49:AK49"/>
    <mergeCell ref="AL57:AM57"/>
    <mergeCell ref="F58:H58"/>
    <mergeCell ref="I58:K58"/>
    <mergeCell ref="C71:E71"/>
    <mergeCell ref="C72:E72"/>
    <mergeCell ref="O61:T61"/>
    <mergeCell ref="U61:Z61"/>
    <mergeCell ref="L58:N58"/>
    <mergeCell ref="O58:Q58"/>
    <mergeCell ref="R58:T58"/>
    <mergeCell ref="U58:W58"/>
    <mergeCell ref="X58:Z58"/>
    <mergeCell ref="U60:W60"/>
    <mergeCell ref="X60:Z60"/>
    <mergeCell ref="AA60:AC60"/>
    <mergeCell ref="AJ48:AK48"/>
    <mergeCell ref="U45:W45"/>
    <mergeCell ref="X45:Z45"/>
    <mergeCell ref="I57:N57"/>
    <mergeCell ref="X48:Z48"/>
    <mergeCell ref="L48:N48"/>
    <mergeCell ref="O48:Q48"/>
    <mergeCell ref="R48:T48"/>
    <mergeCell ref="U48:W48"/>
    <mergeCell ref="I48:K48"/>
    <mergeCell ref="A52:N52"/>
    <mergeCell ref="T53:X53"/>
    <mergeCell ref="Y53:AC53"/>
    <mergeCell ref="T52:AK52"/>
    <mergeCell ref="AA58:AC58"/>
    <mergeCell ref="AD58:AF58"/>
    <mergeCell ref="E57:H57"/>
    <mergeCell ref="B48:C48"/>
    <mergeCell ref="F46:H46"/>
    <mergeCell ref="I46:K46"/>
    <mergeCell ref="L46:N46"/>
    <mergeCell ref="O46:Q46"/>
    <mergeCell ref="R46:T46"/>
    <mergeCell ref="AG58:AI58"/>
    <mergeCell ref="AJ58:AK58"/>
    <mergeCell ref="AA57:AF57"/>
    <mergeCell ref="AG57:AK57"/>
    <mergeCell ref="A54:B54"/>
    <mergeCell ref="C57:D57"/>
    <mergeCell ref="F47:H47"/>
    <mergeCell ref="I47:K47"/>
    <mergeCell ref="C53:D53"/>
    <mergeCell ref="E53:H53"/>
    <mergeCell ref="AA47:AC47"/>
    <mergeCell ref="AD47:AF47"/>
    <mergeCell ref="AG47:AI47"/>
    <mergeCell ref="AG48:AI48"/>
    <mergeCell ref="AA48:AC48"/>
    <mergeCell ref="AD48:AF48"/>
    <mergeCell ref="R47:T47"/>
    <mergeCell ref="U47:W47"/>
    <mergeCell ref="L47:N47"/>
    <mergeCell ref="AD53:AJ53"/>
    <mergeCell ref="A47:C47"/>
    <mergeCell ref="A49:C49"/>
    <mergeCell ref="F49:H49"/>
    <mergeCell ref="I49:K49"/>
    <mergeCell ref="A40:C40"/>
    <mergeCell ref="A41:C41"/>
    <mergeCell ref="A42:C42"/>
    <mergeCell ref="A43:C43"/>
    <mergeCell ref="A45:C45"/>
    <mergeCell ref="B44:C44"/>
    <mergeCell ref="B46:C46"/>
    <mergeCell ref="AD43:AF43"/>
    <mergeCell ref="U43:W43"/>
    <mergeCell ref="AA43:AC43"/>
    <mergeCell ref="F45:H45"/>
    <mergeCell ref="I45:K45"/>
    <mergeCell ref="L45:N45"/>
    <mergeCell ref="O45:Q45"/>
    <mergeCell ref="R45:T45"/>
    <mergeCell ref="F40:H40"/>
    <mergeCell ref="I40:K40"/>
    <mergeCell ref="L40:N40"/>
    <mergeCell ref="O40:Q40"/>
    <mergeCell ref="R40:T40"/>
    <mergeCell ref="L43:N43"/>
    <mergeCell ref="O43:Q43"/>
    <mergeCell ref="R43:T43"/>
    <mergeCell ref="F42:H42"/>
    <mergeCell ref="AK3:AN3"/>
    <mergeCell ref="AG43:AI43"/>
    <mergeCell ref="O47:Q47"/>
    <mergeCell ref="X43:Z43"/>
    <mergeCell ref="F44:H44"/>
    <mergeCell ref="I44:K44"/>
    <mergeCell ref="F43:H43"/>
    <mergeCell ref="I43:K43"/>
    <mergeCell ref="L41:N41"/>
    <mergeCell ref="O41:Q41"/>
    <mergeCell ref="R41:T41"/>
    <mergeCell ref="AJ46:AK46"/>
    <mergeCell ref="L44:N44"/>
    <mergeCell ref="O44:Q44"/>
    <mergeCell ref="R44:T44"/>
    <mergeCell ref="U44:W44"/>
    <mergeCell ref="X44:Z44"/>
    <mergeCell ref="AA44:AC44"/>
    <mergeCell ref="AD44:AF44"/>
    <mergeCell ref="AG44:AI44"/>
    <mergeCell ref="AA45:AC45"/>
    <mergeCell ref="AD45:AF45"/>
    <mergeCell ref="AG45:AI45"/>
    <mergeCell ref="AJ45:AK45"/>
  </mergeCells>
  <phoneticPr fontId="3"/>
  <dataValidations count="6">
    <dataValidation operator="greaterThanOrEqual" allowBlank="1" showInputMessage="1" showErrorMessage="1" sqref="L50:L51 I55 AM48 L55 AL39:AL48 AJ39:AJ49 AM38 AM44 AM46 I50:I51 T51" xr:uid="{00000000-0002-0000-0F00-000001000000}"/>
    <dataValidation type="list" allowBlank="1" showInputMessage="1" showErrorMessage="1" sqref="C13:C32" xr:uid="{00000000-0002-0000-0F00-000002000000}">
      <formula1>"A,B,C,D"</formula1>
    </dataValidation>
    <dataValidation type="list" allowBlank="1" showInputMessage="1" showErrorMessage="1" sqref="AK6:AN6" xr:uid="{00000000-0002-0000-0F00-000003000000}">
      <formula1>"予定,実績"</formula1>
    </dataValidation>
    <dataValidation type="list" allowBlank="1" showInputMessage="1" showErrorMessage="1" sqref="AK5:AN5" xr:uid="{00000000-0002-0000-0F00-000004000000}">
      <formula1>"４週,歴月"</formula1>
    </dataValidation>
    <dataValidation type="list" allowBlank="1" showInputMessage="1" showErrorMessage="1" sqref="B13:B32" xr:uid="{00000000-0002-0000-0F00-000005000000}">
      <formula1>INDIRECT($AK$2)</formula1>
    </dataValidation>
    <dataValidation type="whole" operator="greaterThanOrEqual" allowBlank="1" showInputMessage="1" showErrorMessage="1" sqref="L39:L49 O39:O49 R39:R49 U39:U49 X39:X49 AA39:AA49 AD39:AD49 I39:I49 AG39:AG49 D39:F49" xr:uid="{00000000-0002-0000-0F00-000000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0"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AQ25" sqref="AQ25"/>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261</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423"/>
      <c r="B38" s="423"/>
      <c r="C38" s="423"/>
      <c r="D38" s="108">
        <v>4</v>
      </c>
      <c r="E38" s="108">
        <v>5</v>
      </c>
      <c r="F38" s="485">
        <v>6</v>
      </c>
      <c r="G38" s="485"/>
      <c r="H38" s="485"/>
      <c r="I38" s="485">
        <v>7</v>
      </c>
      <c r="J38" s="485"/>
      <c r="K38" s="485"/>
      <c r="L38" s="485">
        <v>8</v>
      </c>
      <c r="M38" s="485"/>
      <c r="N38" s="485"/>
      <c r="O38" s="485">
        <v>9</v>
      </c>
      <c r="P38" s="485"/>
      <c r="Q38" s="485"/>
      <c r="R38" s="485">
        <v>10</v>
      </c>
      <c r="S38" s="485"/>
      <c r="T38" s="485"/>
      <c r="U38" s="485">
        <v>11</v>
      </c>
      <c r="V38" s="485"/>
      <c r="W38" s="485"/>
      <c r="X38" s="485">
        <v>12</v>
      </c>
      <c r="Y38" s="485"/>
      <c r="Z38" s="485"/>
      <c r="AA38" s="485">
        <v>1</v>
      </c>
      <c r="AB38" s="485"/>
      <c r="AC38" s="485"/>
      <c r="AD38" s="485">
        <v>2</v>
      </c>
      <c r="AE38" s="485"/>
      <c r="AF38" s="485"/>
      <c r="AG38" s="485">
        <v>3</v>
      </c>
      <c r="AH38" s="485"/>
      <c r="AI38" s="485"/>
      <c r="AJ38" s="423" t="s">
        <v>154</v>
      </c>
      <c r="AK38" s="423"/>
      <c r="AL38" s="123" t="s">
        <v>212</v>
      </c>
      <c r="AM38"/>
      <c r="AN38"/>
      <c r="AO38"/>
      <c r="AP38"/>
      <c r="AQ38"/>
    </row>
    <row r="39" spans="1:43" s="72" customFormat="1" ht="18" customHeight="1" x14ac:dyDescent="0.4">
      <c r="A39" s="483" t="s">
        <v>218</v>
      </c>
      <c r="B39" s="483"/>
      <c r="C39" s="483"/>
      <c r="D39" s="158">
        <f>SUM(D42:D45)</f>
        <v>0</v>
      </c>
      <c r="E39" s="158">
        <f>SUM(E42:E45)</f>
        <v>0</v>
      </c>
      <c r="F39" s="482">
        <f>SUM(F42:H45)</f>
        <v>0</v>
      </c>
      <c r="G39" s="482"/>
      <c r="H39" s="482"/>
      <c r="I39" s="482">
        <f>SUM(I42:K45)</f>
        <v>0</v>
      </c>
      <c r="J39" s="482"/>
      <c r="K39" s="482"/>
      <c r="L39" s="482">
        <f>SUM(L42:N45)</f>
        <v>0</v>
      </c>
      <c r="M39" s="482"/>
      <c r="N39" s="482"/>
      <c r="O39" s="482">
        <f>SUM(O42:Q45)</f>
        <v>0</v>
      </c>
      <c r="P39" s="482"/>
      <c r="Q39" s="482"/>
      <c r="R39" s="482">
        <f>SUM(R42:T45)</f>
        <v>0</v>
      </c>
      <c r="S39" s="482"/>
      <c r="T39" s="482"/>
      <c r="U39" s="482">
        <f>SUM(U42:W45)</f>
        <v>0</v>
      </c>
      <c r="V39" s="482"/>
      <c r="W39" s="482"/>
      <c r="X39" s="482">
        <f>SUM(X42:Z45)</f>
        <v>0</v>
      </c>
      <c r="Y39" s="482"/>
      <c r="Z39" s="482"/>
      <c r="AA39" s="482">
        <f>SUM(AA42:AC45)</f>
        <v>0</v>
      </c>
      <c r="AB39" s="482"/>
      <c r="AC39" s="482"/>
      <c r="AD39" s="482">
        <f>SUM(AD42:AF45)</f>
        <v>0</v>
      </c>
      <c r="AE39" s="482"/>
      <c r="AF39" s="482"/>
      <c r="AG39" s="482">
        <f>SUM(AG42:AI45)</f>
        <v>0</v>
      </c>
      <c r="AH39" s="482"/>
      <c r="AI39" s="482"/>
      <c r="AJ39" s="486">
        <f t="shared" ref="AJ39:AJ45" si="3">SUM(D39:AI39)</f>
        <v>0</v>
      </c>
      <c r="AK39" s="486"/>
      <c r="AL39" s="162" t="e">
        <f>ROUNDUP(AJ39/AJ46,1)</f>
        <v>#DIV/0!</v>
      </c>
      <c r="AM39"/>
      <c r="AN39"/>
      <c r="AO39"/>
      <c r="AP39"/>
      <c r="AQ39"/>
    </row>
    <row r="40" spans="1:43" ht="18" customHeight="1" x14ac:dyDescent="0.4">
      <c r="A40" s="167" t="s">
        <v>292</v>
      </c>
      <c r="B40" s="168"/>
      <c r="C40" s="169"/>
      <c r="D40" s="159"/>
      <c r="E40" s="159"/>
      <c r="F40" s="484"/>
      <c r="G40" s="484"/>
      <c r="H40" s="484"/>
      <c r="I40" s="484"/>
      <c r="J40" s="484"/>
      <c r="K40" s="484"/>
      <c r="L40" s="484"/>
      <c r="M40" s="484"/>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04">
        <f t="shared" si="3"/>
        <v>0</v>
      </c>
      <c r="AK40" s="404"/>
      <c r="AL40" s="164" t="e">
        <f t="shared" ref="AL40:AL45" si="4">ROUNDUP(AJ40/$AJ$46,1)</f>
        <v>#DIV/0!</v>
      </c>
      <c r="AM40"/>
      <c r="AN40"/>
      <c r="AO40"/>
      <c r="AP40"/>
      <c r="AQ40"/>
    </row>
    <row r="41" spans="1:43" ht="18" customHeight="1" x14ac:dyDescent="0.4">
      <c r="A41" s="167" t="s">
        <v>219</v>
      </c>
      <c r="B41" s="168"/>
      <c r="C41" s="169"/>
      <c r="D41" s="159"/>
      <c r="E41" s="159"/>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04">
        <f t="shared" si="3"/>
        <v>0</v>
      </c>
      <c r="AK41" s="404"/>
      <c r="AL41" s="164" t="e">
        <f t="shared" si="4"/>
        <v>#DIV/0!</v>
      </c>
      <c r="AM41"/>
      <c r="AN41"/>
      <c r="AO41"/>
      <c r="AP41"/>
      <c r="AQ41"/>
    </row>
    <row r="42" spans="1:43" s="72" customFormat="1" ht="18" customHeight="1" x14ac:dyDescent="0.4">
      <c r="A42" s="154" t="s">
        <v>220</v>
      </c>
      <c r="B42" s="155"/>
      <c r="C42" s="156"/>
      <c r="D42" s="159"/>
      <c r="E42" s="159"/>
      <c r="F42" s="484"/>
      <c r="G42" s="484"/>
      <c r="H42" s="484"/>
      <c r="I42" s="484"/>
      <c r="J42" s="484"/>
      <c r="K42" s="484"/>
      <c r="L42" s="484"/>
      <c r="M42" s="484"/>
      <c r="N42" s="484"/>
      <c r="O42" s="484"/>
      <c r="P42" s="484"/>
      <c r="Q42" s="484"/>
      <c r="R42" s="484"/>
      <c r="S42" s="484"/>
      <c r="T42" s="484"/>
      <c r="U42" s="484"/>
      <c r="V42" s="484"/>
      <c r="W42" s="484"/>
      <c r="X42" s="484"/>
      <c r="Y42" s="484"/>
      <c r="Z42" s="484"/>
      <c r="AA42" s="484"/>
      <c r="AB42" s="484"/>
      <c r="AC42" s="484"/>
      <c r="AD42" s="484"/>
      <c r="AE42" s="484"/>
      <c r="AF42" s="484"/>
      <c r="AG42" s="484"/>
      <c r="AH42" s="484"/>
      <c r="AI42" s="484"/>
      <c r="AJ42" s="486">
        <f t="shared" si="3"/>
        <v>0</v>
      </c>
      <c r="AK42" s="486"/>
      <c r="AL42" s="162" t="e">
        <f t="shared" si="4"/>
        <v>#DIV/0!</v>
      </c>
      <c r="AM42"/>
      <c r="AN42"/>
      <c r="AO42"/>
      <c r="AP42"/>
      <c r="AQ42"/>
    </row>
    <row r="43" spans="1:43" s="72" customFormat="1" ht="18" customHeight="1" x14ac:dyDescent="0.4">
      <c r="A43" s="154" t="s">
        <v>221</v>
      </c>
      <c r="B43" s="155"/>
      <c r="C43" s="156"/>
      <c r="D43" s="159"/>
      <c r="E43" s="159"/>
      <c r="F43" s="484"/>
      <c r="G43" s="484"/>
      <c r="H43" s="484"/>
      <c r="I43" s="4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6">
        <f t="shared" si="3"/>
        <v>0</v>
      </c>
      <c r="AK43" s="486"/>
      <c r="AL43" s="162" t="e">
        <f t="shared" si="4"/>
        <v>#DIV/0!</v>
      </c>
      <c r="AM43"/>
      <c r="AN43"/>
      <c r="AO43"/>
      <c r="AP43"/>
      <c r="AQ43"/>
    </row>
    <row r="44" spans="1:43" s="72" customFormat="1" ht="18" customHeight="1" x14ac:dyDescent="0.4">
      <c r="A44" s="154" t="s">
        <v>222</v>
      </c>
      <c r="B44" s="155"/>
      <c r="C44" s="156"/>
      <c r="D44" s="159"/>
      <c r="E44" s="159"/>
      <c r="F44" s="484"/>
      <c r="G44" s="484"/>
      <c r="H44" s="484"/>
      <c r="I44" s="484"/>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6">
        <f t="shared" si="3"/>
        <v>0</v>
      </c>
      <c r="AK44" s="486"/>
      <c r="AL44" s="162" t="e">
        <f t="shared" si="4"/>
        <v>#DIV/0!</v>
      </c>
      <c r="AM44"/>
      <c r="AN44"/>
      <c r="AO44"/>
      <c r="AP44"/>
      <c r="AQ44"/>
    </row>
    <row r="45" spans="1:43" s="72" customFormat="1" ht="18" customHeight="1" x14ac:dyDescent="0.4">
      <c r="A45" s="417" t="s">
        <v>223</v>
      </c>
      <c r="B45" s="418"/>
      <c r="C45" s="419"/>
      <c r="D45" s="159"/>
      <c r="E45" s="159"/>
      <c r="F45" s="484"/>
      <c r="G45" s="484"/>
      <c r="H45" s="484"/>
      <c r="I45" s="484"/>
      <c r="J45" s="484"/>
      <c r="K45" s="484"/>
      <c r="L45" s="484"/>
      <c r="M45" s="484"/>
      <c r="N45" s="484"/>
      <c r="O45" s="484"/>
      <c r="P45" s="484"/>
      <c r="Q45" s="484"/>
      <c r="R45" s="484"/>
      <c r="S45" s="484"/>
      <c r="T45" s="484"/>
      <c r="U45" s="484"/>
      <c r="V45" s="484"/>
      <c r="W45" s="484"/>
      <c r="X45" s="484"/>
      <c r="Y45" s="484"/>
      <c r="Z45" s="484"/>
      <c r="AA45" s="484"/>
      <c r="AB45" s="484"/>
      <c r="AC45" s="484"/>
      <c r="AD45" s="484"/>
      <c r="AE45" s="484"/>
      <c r="AF45" s="484"/>
      <c r="AG45" s="484"/>
      <c r="AH45" s="484"/>
      <c r="AI45" s="484"/>
      <c r="AJ45" s="486">
        <f t="shared" si="3"/>
        <v>0</v>
      </c>
      <c r="AK45" s="486"/>
      <c r="AL45" s="162" t="e">
        <f t="shared" si="4"/>
        <v>#DIV/0!</v>
      </c>
      <c r="AM45"/>
      <c r="AN45"/>
      <c r="AO45"/>
      <c r="AP45"/>
      <c r="AQ45"/>
    </row>
    <row r="46" spans="1:43" s="72" customFormat="1" ht="18" customHeight="1" x14ac:dyDescent="0.4">
      <c r="A46" s="483" t="s">
        <v>209</v>
      </c>
      <c r="B46" s="483"/>
      <c r="C46" s="483"/>
      <c r="D46" s="159"/>
      <c r="E46" s="159"/>
      <c r="F46" s="484"/>
      <c r="G46" s="484"/>
      <c r="H46" s="484"/>
      <c r="I46" s="484"/>
      <c r="J46" s="484"/>
      <c r="K46" s="484"/>
      <c r="L46" s="484"/>
      <c r="M46" s="484"/>
      <c r="N46" s="484"/>
      <c r="O46" s="484"/>
      <c r="P46" s="484"/>
      <c r="Q46" s="484"/>
      <c r="R46" s="484"/>
      <c r="S46" s="484"/>
      <c r="T46" s="484"/>
      <c r="U46" s="484"/>
      <c r="V46" s="484"/>
      <c r="W46" s="484"/>
      <c r="X46" s="484"/>
      <c r="Y46" s="484"/>
      <c r="Z46" s="484"/>
      <c r="AA46" s="484"/>
      <c r="AB46" s="484"/>
      <c r="AC46" s="484"/>
      <c r="AD46" s="484"/>
      <c r="AE46" s="484"/>
      <c r="AF46" s="484"/>
      <c r="AG46" s="484"/>
      <c r="AH46" s="484"/>
      <c r="AI46" s="484"/>
      <c r="AJ46" s="486">
        <f>+SUM(D46:AI46)</f>
        <v>0</v>
      </c>
      <c r="AK46" s="486"/>
      <c r="AL46" s="125"/>
      <c r="AM46"/>
      <c r="AN46"/>
      <c r="AO46"/>
      <c r="AP46"/>
      <c r="AQ46"/>
    </row>
    <row r="47" spans="1:43" s="72" customFormat="1" ht="5.0999999999999996" customHeight="1" x14ac:dyDescent="0.4">
      <c r="A47" s="120"/>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18" customHeight="1" x14ac:dyDescent="0.4">
      <c r="A48" s="112" t="s">
        <v>210</v>
      </c>
      <c r="B48" s="70"/>
      <c r="D48" s="70"/>
      <c r="E48" s="70"/>
      <c r="F48" s="70"/>
      <c r="G48" s="70"/>
      <c r="H48" s="70"/>
      <c r="I48" s="70"/>
      <c r="J48" s="70"/>
      <c r="K48" s="70"/>
      <c r="L48" s="70"/>
      <c r="M48" s="70"/>
      <c r="N48" s="70"/>
      <c r="O48" s="70"/>
      <c r="P48" s="70"/>
      <c r="Q48" s="70"/>
      <c r="R48" s="95" t="s">
        <v>339</v>
      </c>
      <c r="S48" s="95"/>
      <c r="T48" s="95"/>
      <c r="U48" s="95"/>
      <c r="V48" s="95"/>
      <c r="W48" s="95"/>
      <c r="X48" s="95"/>
      <c r="Y48" s="95"/>
      <c r="Z48" s="95"/>
      <c r="AA48" s="95"/>
      <c r="AB48" s="231"/>
      <c r="AC48" s="60"/>
      <c r="AD48" s="60"/>
      <c r="AE48" s="60"/>
      <c r="AF48" s="60"/>
      <c r="AG48" s="60"/>
      <c r="AH48" s="60"/>
      <c r="AI48" s="70"/>
      <c r="AJ48" s="227"/>
      <c r="AK48" s="70"/>
      <c r="AL48" s="69"/>
      <c r="AM48" s="69"/>
      <c r="AN48" s="71"/>
    </row>
    <row r="49" spans="1:40" s="72" customFormat="1" ht="27.75" customHeight="1" x14ac:dyDescent="0.4">
      <c r="A49" s="551" t="s">
        <v>347</v>
      </c>
      <c r="B49" s="551"/>
      <c r="C49" s="551"/>
      <c r="D49" s="551"/>
      <c r="E49" s="551"/>
      <c r="F49" s="551"/>
      <c r="G49" s="551"/>
      <c r="H49" s="551"/>
      <c r="I49" s="551"/>
      <c r="J49" s="229"/>
      <c r="K49" s="229"/>
      <c r="L49" s="229"/>
      <c r="M49" s="229"/>
      <c r="N49" s="229"/>
      <c r="O49" s="70"/>
      <c r="P49" s="70"/>
      <c r="Q49" s="70"/>
      <c r="R49" s="237" t="s">
        <v>344</v>
      </c>
      <c r="S49" s="232"/>
      <c r="T49" s="232"/>
      <c r="U49" s="232"/>
      <c r="V49" s="232"/>
      <c r="W49" s="232"/>
      <c r="X49" s="232"/>
      <c r="Y49" s="232"/>
      <c r="Z49" s="232"/>
      <c r="AA49" s="232"/>
      <c r="AB49" s="232"/>
      <c r="AC49" s="232"/>
      <c r="AD49" s="232"/>
      <c r="AE49" s="232"/>
      <c r="AF49" s="232"/>
      <c r="AG49" s="232"/>
      <c r="AH49" s="232"/>
      <c r="AI49" s="232"/>
      <c r="AJ49" s="232"/>
      <c r="AK49" s="70"/>
      <c r="AL49" s="227"/>
      <c r="AM49" s="227"/>
      <c r="AN49" s="71"/>
    </row>
    <row r="50" spans="1:40" s="72" customFormat="1" ht="45" customHeight="1" x14ac:dyDescent="0.4">
      <c r="A50" s="423" t="s">
        <v>202</v>
      </c>
      <c r="B50" s="423"/>
      <c r="C50" s="423" t="s">
        <v>115</v>
      </c>
      <c r="D50" s="423"/>
      <c r="E50" s="427" t="s">
        <v>127</v>
      </c>
      <c r="F50" s="427"/>
      <c r="G50" s="427"/>
      <c r="H50" s="427"/>
      <c r="I50"/>
      <c r="J50"/>
      <c r="K50"/>
      <c r="L50"/>
      <c r="M50"/>
      <c r="N50"/>
      <c r="O50"/>
      <c r="P50"/>
      <c r="Q50"/>
      <c r="R50" s="489" t="s">
        <v>341</v>
      </c>
      <c r="S50" s="489"/>
      <c r="T50" s="489"/>
      <c r="U50" s="489"/>
      <c r="V50" s="489"/>
      <c r="W50" s="535" t="s">
        <v>342</v>
      </c>
      <c r="X50" s="536"/>
      <c r="Y50" s="536"/>
      <c r="Z50" s="536"/>
      <c r="AA50" s="536"/>
      <c r="AB50" s="389" t="s">
        <v>343</v>
      </c>
      <c r="AC50" s="389"/>
      <c r="AD50" s="389"/>
      <c r="AE50" s="389"/>
      <c r="AF50" s="389"/>
      <c r="AG50" s="389"/>
      <c r="AH50" s="389"/>
      <c r="AI50" s="70"/>
      <c r="AJ50" s="227"/>
      <c r="AK50" s="70"/>
      <c r="AL50" s="69"/>
      <c r="AM50" s="69"/>
      <c r="AN50" s="71"/>
    </row>
    <row r="51" spans="1:40" s="72" customFormat="1" ht="18" customHeight="1" x14ac:dyDescent="0.4">
      <c r="A51" s="427" t="s">
        <v>213</v>
      </c>
      <c r="B51" s="427"/>
      <c r="C51" s="482" t="e">
        <f>ROUNDDOWN(IF(AL39&lt;=30,1,1+ROUNDUP((AL39-30)/30,0)),1)</f>
        <v>#DIV/0!</v>
      </c>
      <c r="D51" s="482"/>
      <c r="E51" s="482" t="e">
        <f>ROUNDUP(AL39/6,1)</f>
        <v>#DIV/0!</v>
      </c>
      <c r="F51" s="482"/>
      <c r="G51" s="482"/>
      <c r="H51" s="482"/>
      <c r="I51"/>
      <c r="J51"/>
      <c r="K51"/>
      <c r="L51"/>
      <c r="M51"/>
      <c r="N51"/>
      <c r="O51"/>
      <c r="P51"/>
      <c r="Q51"/>
      <c r="R51" s="490"/>
      <c r="S51" s="491"/>
      <c r="T51" s="491"/>
      <c r="U51" s="491"/>
      <c r="V51" s="492"/>
      <c r="W51" s="494"/>
      <c r="X51" s="494"/>
      <c r="Y51" s="494"/>
      <c r="Z51" s="494"/>
      <c r="AA51" s="494"/>
      <c r="AB51" s="390"/>
      <c r="AC51" s="390"/>
      <c r="AD51" s="390"/>
      <c r="AE51" s="390"/>
      <c r="AF51" s="390"/>
      <c r="AG51" s="390"/>
      <c r="AH51" s="390"/>
      <c r="AI51" s="70"/>
      <c r="AJ51" s="227"/>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x14ac:dyDescent="0.4">
      <c r="A54" s="62"/>
      <c r="B54" s="82"/>
      <c r="C54" s="412" t="str">
        <f>IF(VLOOKUP($AK$2,選択肢!$A$1:$J$32,C59,FALSE)=0,"-",VLOOKUP($AK$2,選択肢!$A$1:$J$32,C59,FALSE))</f>
        <v>管理者</v>
      </c>
      <c r="D54" s="413"/>
      <c r="E54" s="414" t="str">
        <f>IF(VLOOKUP($AK$2,選択肢!$A$1:$J$32,E59,FALSE)=0,"-",VLOOKUP($AK$2,選択肢!$A$1:$J$32,E59,FALSE))</f>
        <v>サービス管理責任者</v>
      </c>
      <c r="F54" s="414"/>
      <c r="G54" s="414"/>
      <c r="H54" s="414"/>
      <c r="I54" s="412" t="str">
        <f>IF(VLOOKUP($AK$2,選択肢!$A$1:$J$32,I59,FALSE)=0,"-",VLOOKUP($AK$2,選択肢!$A$1:$J$32,I59,FALSE))</f>
        <v>世話人</v>
      </c>
      <c r="J54" s="413"/>
      <c r="K54" s="413"/>
      <c r="L54" s="413"/>
      <c r="M54" s="413"/>
      <c r="N54" s="415"/>
      <c r="O54" s="412" t="str">
        <f>IF(VLOOKUP($AK$2,選択肢!$A$1:$J$32,O59,FALSE)=0,"-",VLOOKUP($AK$2,選択肢!$A$1:$J$32,O59,FALSE))</f>
        <v>その他職員</v>
      </c>
      <c r="P54" s="413"/>
      <c r="Q54" s="413"/>
      <c r="R54" s="413"/>
      <c r="S54" s="413"/>
      <c r="T54" s="415"/>
      <c r="U54" s="412" t="str">
        <f>IF(VLOOKUP($AK$2,選択肢!$A$1:$J$32,U59,FALSE)=0,"-",VLOOKUP($AK$2,選択肢!$A$1:$J$32,U59,FALSE))</f>
        <v>-</v>
      </c>
      <c r="V54" s="413"/>
      <c r="W54" s="413"/>
      <c r="X54" s="413"/>
      <c r="Y54" s="413"/>
      <c r="Z54" s="415"/>
      <c r="AA54" s="412" t="str">
        <f>IF(VLOOKUP($AK$2,選択肢!$A$1:$J$32,AA59,FALSE)=0,"-",VLOOKUP($AK$2,選択肢!$A$1:$J$32,AA59,FALSE))</f>
        <v>-</v>
      </c>
      <c r="AB54" s="413"/>
      <c r="AC54" s="413"/>
      <c r="AD54" s="413"/>
      <c r="AE54" s="413"/>
      <c r="AF54" s="415"/>
      <c r="AG54" s="414" t="str">
        <f>IF(VLOOKUP($AK$2,選択肢!$A$1:$J$32,AG59,FALSE)=0,"-",VLOOKUP($AK$2,選択肢!$A$1:$J$32,AG59,FALSE))</f>
        <v>-</v>
      </c>
      <c r="AH54" s="414"/>
      <c r="AI54" s="414"/>
      <c r="AJ54" s="414"/>
      <c r="AK54" s="414"/>
      <c r="AL54" s="414" t="str">
        <f>IF(VLOOKUP($AK$2,選択肢!$A$1:$J$32,AL59,FALSE)=0,"-",VLOOKUP($AK$2,選択肢!$A$1:$J$32,AL59,FALSE))</f>
        <v>-</v>
      </c>
      <c r="AM54" s="414"/>
      <c r="AN54" s="62"/>
    </row>
    <row r="55" spans="1:40" ht="18" customHeight="1" x14ac:dyDescent="0.4">
      <c r="A55" s="62"/>
      <c r="B55" s="82"/>
      <c r="C55" s="114" t="s">
        <v>56</v>
      </c>
      <c r="D55" s="114" t="s">
        <v>57</v>
      </c>
      <c r="E55" s="113" t="s">
        <v>56</v>
      </c>
      <c r="F55" s="411" t="s">
        <v>57</v>
      </c>
      <c r="G55" s="411"/>
      <c r="H55" s="411"/>
      <c r="I55" s="408" t="s">
        <v>56</v>
      </c>
      <c r="J55" s="409"/>
      <c r="K55" s="410"/>
      <c r="L55" s="408" t="s">
        <v>57</v>
      </c>
      <c r="M55" s="409"/>
      <c r="N55" s="410"/>
      <c r="O55" s="408" t="s">
        <v>56</v>
      </c>
      <c r="P55" s="409"/>
      <c r="Q55" s="410"/>
      <c r="R55" s="408" t="s">
        <v>57</v>
      </c>
      <c r="S55" s="409"/>
      <c r="T55" s="410"/>
      <c r="U55" s="408" t="s">
        <v>56</v>
      </c>
      <c r="V55" s="409"/>
      <c r="W55" s="410"/>
      <c r="X55" s="408" t="s">
        <v>57</v>
      </c>
      <c r="Y55" s="409"/>
      <c r="Z55" s="410"/>
      <c r="AA55" s="408" t="s">
        <v>56</v>
      </c>
      <c r="AB55" s="409"/>
      <c r="AC55" s="410"/>
      <c r="AD55" s="408" t="s">
        <v>57</v>
      </c>
      <c r="AE55" s="409"/>
      <c r="AF55" s="410"/>
      <c r="AG55" s="408" t="s">
        <v>56</v>
      </c>
      <c r="AH55" s="409"/>
      <c r="AI55" s="410"/>
      <c r="AJ55" s="408" t="s">
        <v>57</v>
      </c>
      <c r="AK55" s="410"/>
      <c r="AL55" s="113" t="s">
        <v>19</v>
      </c>
      <c r="AM55" s="113" t="s">
        <v>18</v>
      </c>
      <c r="AN55" s="62"/>
    </row>
    <row r="56" spans="1:40" ht="18" customHeight="1" x14ac:dyDescent="0.4">
      <c r="A56" s="62"/>
      <c r="B56" s="81" t="s">
        <v>108</v>
      </c>
      <c r="C56" s="113">
        <f>COUNTIFS($B$13:$B$32,C$54,$C$13:$C$32,"A",$E$13:$E$32,"*")</f>
        <v>0</v>
      </c>
      <c r="D56" s="113">
        <f>COUNTIFS($B$13:$B$32,C$54,$C$13:$C$32,"B",$E$13:$E$32,"*")</f>
        <v>0</v>
      </c>
      <c r="E56" s="113">
        <f>COUNTIFS($B$13:$B$32,E$54,$C$13:$C$32,"A",$E$13:$E$32,"*")</f>
        <v>0</v>
      </c>
      <c r="F56" s="408">
        <f>COUNTIFS($B$13:$B$32,E$54,$C$13:$C$32,"B",$E$13:$E$32,"*")</f>
        <v>0</v>
      </c>
      <c r="G56" s="409"/>
      <c r="H56" s="410"/>
      <c r="I56" s="408">
        <f>COUNTIFS($B$13:$B$32,I$54,$C$13:$C$32,"A",$E$13:$E$32,"*")</f>
        <v>0</v>
      </c>
      <c r="J56" s="409"/>
      <c r="K56" s="410"/>
      <c r="L56" s="408">
        <f>COUNTIFS($B$13:$B$32,I$54,$C$13:$C$32,"B",$E$13:$E$32,"*")</f>
        <v>0</v>
      </c>
      <c r="M56" s="409"/>
      <c r="N56" s="410"/>
      <c r="O56" s="408">
        <f>COUNTIFS($B$13:$B$32,O$54,$C$13:$C$32,"A",$E$13:$E$32,"*")</f>
        <v>0</v>
      </c>
      <c r="P56" s="409"/>
      <c r="Q56" s="410"/>
      <c r="R56" s="408">
        <f>COUNTIFS($B$13:$B$32,O$54,$C$13:$C$32,"B",$E$13:$E$32,"*")</f>
        <v>0</v>
      </c>
      <c r="S56" s="409"/>
      <c r="T56" s="410"/>
      <c r="U56" s="408">
        <f>COUNTIFS($B$13:$B$32,U$54,$C$13:$C$32,"A",$E$13:$E$32,"*")</f>
        <v>0</v>
      </c>
      <c r="V56" s="409"/>
      <c r="W56" s="410"/>
      <c r="X56" s="408">
        <f>COUNTIFS($B$13:$B$32,U$54,$C$13:$C$32,"B",$E$13:$E$32,"*")</f>
        <v>0</v>
      </c>
      <c r="Y56" s="409"/>
      <c r="Z56" s="410"/>
      <c r="AA56" s="408">
        <f>COUNTIFS($B$13:$B$32,AA$54,$C$13:$C$32,"A",$E$13:$E$32,"*")</f>
        <v>0</v>
      </c>
      <c r="AB56" s="409"/>
      <c r="AC56" s="410"/>
      <c r="AD56" s="408">
        <f>COUNTIFS($B$13:$B$32,AA$54,$C$13:$C$32,"B",$E$13:$E$32,"*")</f>
        <v>0</v>
      </c>
      <c r="AE56" s="409"/>
      <c r="AF56" s="410"/>
      <c r="AG56" s="408">
        <f>COUNTIFS($B$13:$B$32,AG$54,$C$13:$C$32,"A",$E$13:$E$32,"*")</f>
        <v>0</v>
      </c>
      <c r="AH56" s="409"/>
      <c r="AI56" s="410"/>
      <c r="AJ56" s="408">
        <f>COUNTIFS($B$13:$B$32,AG$54,$C$13:$C$32,"B",$E$13:$E$32,"*")</f>
        <v>0</v>
      </c>
      <c r="AK56" s="410"/>
      <c r="AL56" s="113">
        <f>COUNTIFS($B$13:$B$32,AL$54,$C$13:$C$32,"A",$E$13:$E$32,"*")</f>
        <v>0</v>
      </c>
      <c r="AM56" s="113">
        <f>COUNTIFS($B$13:$B$32,AL$54,$C$13:$C$32,"B",$E$13:$E$32,"*")</f>
        <v>0</v>
      </c>
      <c r="AN56" s="62"/>
    </row>
    <row r="57" spans="1:40" ht="18" customHeight="1" x14ac:dyDescent="0.4">
      <c r="A57" s="62"/>
      <c r="B57" s="89" t="s">
        <v>109</v>
      </c>
      <c r="C57" s="136"/>
      <c r="D57" s="136"/>
      <c r="E57" s="113">
        <f>COUNTIFS($B$13:$B$32,E$54,$C$13:$C$32,"C",$E$13:$E$32,"*")</f>
        <v>0</v>
      </c>
      <c r="F57" s="408">
        <f>COUNTIFS($B$13:$B$32,E$54,$C$13:$C$32,"D",$E$13:$E$32,"*")</f>
        <v>0</v>
      </c>
      <c r="G57" s="409"/>
      <c r="H57" s="410"/>
      <c r="I57" s="408">
        <f>COUNTIFS($B$13:$B$32,I$54,$C$13:$C$32,"C",$E$13:$E$32,"*")</f>
        <v>0</v>
      </c>
      <c r="J57" s="409"/>
      <c r="K57" s="410"/>
      <c r="L57" s="408">
        <f>COUNTIFS($B$13:$B$32,I$54,$C$13:$C$32,"D",$E$13:$E$32,"*")</f>
        <v>0</v>
      </c>
      <c r="M57" s="409"/>
      <c r="N57" s="410"/>
      <c r="O57" s="408">
        <f>COUNTIFS($B$13:$B$32,O$54,$C$13:$C$32,"C",$E$13:$E$32,"*")</f>
        <v>0</v>
      </c>
      <c r="P57" s="409"/>
      <c r="Q57" s="410"/>
      <c r="R57" s="408">
        <f>COUNTIFS($B$13:$B$32,O$54,$C$13:$C$32,"D",$E$13:$E$32,"*")</f>
        <v>0</v>
      </c>
      <c r="S57" s="409"/>
      <c r="T57" s="410"/>
      <c r="U57" s="408">
        <f>COUNTIFS($B$13:$B$32,U$54,$C$13:$C$32,"C",$E$13:$E$32,"*")</f>
        <v>0</v>
      </c>
      <c r="V57" s="409"/>
      <c r="W57" s="410"/>
      <c r="X57" s="408">
        <f>COUNTIFS($B$13:$B$32,U$54,$C$13:$C$32,"D",$E$13:$E$32,"*")</f>
        <v>0</v>
      </c>
      <c r="Y57" s="409"/>
      <c r="Z57" s="410"/>
      <c r="AA57" s="408">
        <f>COUNTIFS($B$13:$B$32,AA$54,$C$13:$C$32,"C",$E$13:$E$32,"*")</f>
        <v>0</v>
      </c>
      <c r="AB57" s="409"/>
      <c r="AC57" s="410"/>
      <c r="AD57" s="408">
        <f>COUNTIFS($B$13:$B$32,AA$54,$C$13:$C$32,"D",$E$13:$E$32,"*")</f>
        <v>0</v>
      </c>
      <c r="AE57" s="409"/>
      <c r="AF57" s="410"/>
      <c r="AG57" s="408">
        <f>COUNTIFS($B$13:$B$32,AG$54,$C$13:$C$32,"C",$E$13:$E$32,"*")</f>
        <v>0</v>
      </c>
      <c r="AH57" s="409"/>
      <c r="AI57" s="410"/>
      <c r="AJ57" s="408">
        <f>COUNTIFS($B$13:$B$32,AG$54,$C$13:$C$32,"D",$E$13:$E$32,"*")</f>
        <v>0</v>
      </c>
      <c r="AK57" s="410"/>
      <c r="AL57" s="113">
        <f>COUNTIFS($B$13:$B$32,AL$54,$C$13:$C$32,"C",$E$13:$E$32,"*")</f>
        <v>0</v>
      </c>
      <c r="AM57" s="113">
        <f>COUNTIFS($B$13:$B$32,AL$54,$C$13:$C$32,"D",$E$13:$E$32,"*")</f>
        <v>0</v>
      </c>
      <c r="AN57" s="62"/>
    </row>
    <row r="58" spans="1:40" ht="24.95" customHeight="1" x14ac:dyDescent="0.4">
      <c r="A58" s="62"/>
      <c r="B58" s="89" t="s">
        <v>201</v>
      </c>
      <c r="C58" s="539"/>
      <c r="D58" s="540"/>
      <c r="E58" s="412" t="str">
        <f>IF($AK$5="４週",SUMIFS($AK$13:$AK$32,$B$13:$B$32,E54)/4/$AH$7,IF($AK$5="歴月",SUMIFS($AK$13:$AK$32,$B$13:$B$32,E54)/$AL$7,"記載する期間を選択してください"))</f>
        <v>記載する期間を選択してください</v>
      </c>
      <c r="F58" s="413"/>
      <c r="G58" s="413"/>
      <c r="H58" s="415"/>
      <c r="I58" s="412" t="str">
        <f>IF($AK$5="４週",SUMIFS($AK$13:$AK$32,$B$13:$B$32,I54)/4/$AH$7,IF($AK$5="歴月",SUMIFS($AK$13:$AK$32,$B$13:$B$32,I54)/$AL$7,"記載する期間を選択してください"))</f>
        <v>記載する期間を選択してください</v>
      </c>
      <c r="J58" s="413"/>
      <c r="K58" s="413"/>
      <c r="L58" s="413"/>
      <c r="M58" s="413"/>
      <c r="N58" s="415"/>
      <c r="O58" s="412" t="str">
        <f>IF($AK$5="４週",SUMIFS($AK$13:$AK$32,$B$13:$B$32,O54)/4/$AH$7,IF($AK$5="歴月",SUMIFS($AK$13:$AK$32,$B$13:$B$32,O54)/$AL$7,"記載する期間を選択してください"))</f>
        <v>記載する期間を選択してください</v>
      </c>
      <c r="P58" s="413"/>
      <c r="Q58" s="413"/>
      <c r="R58" s="413"/>
      <c r="S58" s="413"/>
      <c r="T58" s="415"/>
      <c r="U58" s="412" t="str">
        <f>IF($AK$5="４週",SUMIFS($AK$13:$AK$32,$B$13:$B$32,U54)/4/$AH$7,IF($AK$5="歴月",SUMIFS($AK$13:$AK$32,$B$13:$B$32,U54)/$AL$7,"記載する期間を選択してください"))</f>
        <v>記載する期間を選択してください</v>
      </c>
      <c r="V58" s="413"/>
      <c r="W58" s="413"/>
      <c r="X58" s="413"/>
      <c r="Y58" s="413"/>
      <c r="Z58" s="415"/>
      <c r="AA58" s="412" t="str">
        <f>IF($AK$5="４週",SUMIFS($AK$13:$AK$32,$B$13:$B$32,AA54)/4/$AH$7,IF($AK$5="歴月",SUMIFS($AK$13:$AK$32,$B$13:$B$32,AA54)/$AL$7,"記載する期間を選択してください"))</f>
        <v>記載する期間を選択してください</v>
      </c>
      <c r="AB58" s="413"/>
      <c r="AC58" s="413"/>
      <c r="AD58" s="413"/>
      <c r="AE58" s="413"/>
      <c r="AF58" s="415"/>
      <c r="AG58" s="412" t="str">
        <f>IF($AK$5="４週",SUMIFS($AK$13:$AK$32,$B$13:$B$32,AG54)/4/$AH$7,IF($AK$5="歴月",SUMIFS($AK$13:$AK$32,$B$13:$B$32,AG54)/$AL$7,"記載する期間を選択してください"))</f>
        <v>記載する期間を選択してください</v>
      </c>
      <c r="AH58" s="413"/>
      <c r="AI58" s="413"/>
      <c r="AJ58" s="413"/>
      <c r="AK58" s="415"/>
      <c r="AL58" s="412" t="str">
        <f>IF($AK$5="４週",SUMIFS($AK$13:$AK$32,$B$13:$B$32,AL54)/4/$AH$7,IF($AK$5="歴月",SUMIFS($AK$13:$AK$32,$B$13:$B$32,AL54)/$AL$7,"記載する期間を選択してください"))</f>
        <v>記載する期間を選択してください</v>
      </c>
      <c r="AM58" s="415"/>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90" t="s">
        <v>173</v>
      </c>
      <c r="D67" s="390"/>
      <c r="E67" s="390"/>
      <c r="F67" s="60"/>
      <c r="G67" s="60"/>
    </row>
    <row r="68" spans="1:7" ht="15" customHeight="1" x14ac:dyDescent="0.4">
      <c r="A68" s="60"/>
      <c r="B68" s="107" t="s">
        <v>190</v>
      </c>
      <c r="C68" s="404" t="s">
        <v>174</v>
      </c>
      <c r="D68" s="404"/>
      <c r="E68" s="404"/>
      <c r="F68" s="60"/>
      <c r="G68" s="60"/>
    </row>
    <row r="69" spans="1:7" ht="15" customHeight="1" x14ac:dyDescent="0.4">
      <c r="A69" s="60"/>
      <c r="B69" s="107" t="s">
        <v>191</v>
      </c>
      <c r="C69" s="404" t="s">
        <v>175</v>
      </c>
      <c r="D69" s="404"/>
      <c r="E69" s="404"/>
      <c r="F69" s="60"/>
      <c r="G69" s="60"/>
    </row>
    <row r="70" spans="1:7" ht="15" customHeight="1" x14ac:dyDescent="0.4">
      <c r="A70" s="60"/>
      <c r="B70" s="107" t="s">
        <v>192</v>
      </c>
      <c r="C70" s="404" t="s">
        <v>176</v>
      </c>
      <c r="D70" s="404"/>
      <c r="E70" s="404"/>
      <c r="F70" s="60"/>
      <c r="G70" s="60"/>
    </row>
    <row r="71" spans="1:7" ht="15" customHeight="1" x14ac:dyDescent="0.4">
      <c r="A71" s="60"/>
      <c r="B71" s="107" t="s">
        <v>193</v>
      </c>
      <c r="C71" s="404" t="s">
        <v>177</v>
      </c>
      <c r="D71" s="404"/>
      <c r="E71" s="404"/>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333</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315</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18">
    <mergeCell ref="AL9:AL12"/>
    <mergeCell ref="AM9:AN12"/>
    <mergeCell ref="F10:L10"/>
    <mergeCell ref="M10:S10"/>
    <mergeCell ref="T10:Z10"/>
    <mergeCell ref="AA10:AG10"/>
    <mergeCell ref="AK2:AN2"/>
    <mergeCell ref="M4:P4"/>
    <mergeCell ref="Q4:R4"/>
    <mergeCell ref="S4:T4"/>
    <mergeCell ref="U4:V4"/>
    <mergeCell ref="AK4:AN4"/>
    <mergeCell ref="AK5:AN5"/>
    <mergeCell ref="AK6:AN6"/>
    <mergeCell ref="AH7:AJ7"/>
    <mergeCell ref="AK3:AN3"/>
    <mergeCell ref="AD39:AF39"/>
    <mergeCell ref="B9:B10"/>
    <mergeCell ref="B11:B12"/>
    <mergeCell ref="A9:A12"/>
    <mergeCell ref="C9:C12"/>
    <mergeCell ref="D9:D12"/>
    <mergeCell ref="E9:E12"/>
    <mergeCell ref="F9:AJ9"/>
    <mergeCell ref="AK9:AK12"/>
    <mergeCell ref="AJ39:AK39"/>
    <mergeCell ref="AH10:AJ10"/>
    <mergeCell ref="AM25:AN25"/>
    <mergeCell ref="AM26:AN26"/>
    <mergeCell ref="A49:I49"/>
    <mergeCell ref="R50:V50"/>
    <mergeCell ref="W50:AA50"/>
    <mergeCell ref="AB50:AH50"/>
    <mergeCell ref="R51:V51"/>
    <mergeCell ref="W51:AA51"/>
    <mergeCell ref="AB51:AH51"/>
    <mergeCell ref="A39:C39"/>
    <mergeCell ref="F39:H39"/>
    <mergeCell ref="I39:K39"/>
    <mergeCell ref="L39:N39"/>
    <mergeCell ref="O39:Q39"/>
    <mergeCell ref="R39:T39"/>
    <mergeCell ref="U39:W39"/>
    <mergeCell ref="X39:Z39"/>
    <mergeCell ref="AA39:AC39"/>
    <mergeCell ref="AJ44:AK44"/>
    <mergeCell ref="X43:Z43"/>
    <mergeCell ref="AA43:AC43"/>
    <mergeCell ref="AD43:AF43"/>
    <mergeCell ref="A33:E33"/>
    <mergeCell ref="AM33:AN34"/>
    <mergeCell ref="A34:E34"/>
    <mergeCell ref="A38:C38"/>
    <mergeCell ref="F38:H38"/>
    <mergeCell ref="I38:K38"/>
    <mergeCell ref="L38:N38"/>
    <mergeCell ref="O38:Q38"/>
    <mergeCell ref="AM28:AN28"/>
    <mergeCell ref="AM29:AN29"/>
    <mergeCell ref="AM30:AN30"/>
    <mergeCell ref="AJ38:AK38"/>
    <mergeCell ref="R38:T38"/>
    <mergeCell ref="U38:W38"/>
    <mergeCell ref="X38:Z38"/>
    <mergeCell ref="AA38:AC38"/>
    <mergeCell ref="AD38:AF38"/>
    <mergeCell ref="AG38:AI38"/>
    <mergeCell ref="AJ42:AK42"/>
    <mergeCell ref="AG40:AI40"/>
    <mergeCell ref="AJ40:AK40"/>
    <mergeCell ref="X41:Z41"/>
    <mergeCell ref="AA41:AC41"/>
    <mergeCell ref="AD41:AF41"/>
    <mergeCell ref="AG41:AI41"/>
    <mergeCell ref="AJ41:AK41"/>
    <mergeCell ref="AM13:AN13"/>
    <mergeCell ref="AM14:AN14"/>
    <mergeCell ref="AM27:AN27"/>
    <mergeCell ref="AM31:AN31"/>
    <mergeCell ref="AM32:AN32"/>
    <mergeCell ref="AM15:AN15"/>
    <mergeCell ref="AG39:AI39"/>
    <mergeCell ref="AM16:AN16"/>
    <mergeCell ref="AM17:AN17"/>
    <mergeCell ref="AM18:AN18"/>
    <mergeCell ref="AM19:AN19"/>
    <mergeCell ref="AM20:AN20"/>
    <mergeCell ref="AM21:AN21"/>
    <mergeCell ref="AM22:AN22"/>
    <mergeCell ref="AM23:AN23"/>
    <mergeCell ref="AM24:AN24"/>
    <mergeCell ref="AJ43:AK43"/>
    <mergeCell ref="AA46:AC46"/>
    <mergeCell ref="AD46:AF46"/>
    <mergeCell ref="AG46:AI46"/>
    <mergeCell ref="AL54:AM54"/>
    <mergeCell ref="F55:H55"/>
    <mergeCell ref="I55:K55"/>
    <mergeCell ref="L55:N55"/>
    <mergeCell ref="O55:Q55"/>
    <mergeCell ref="R55:T55"/>
    <mergeCell ref="U55:W55"/>
    <mergeCell ref="O54:T54"/>
    <mergeCell ref="U54:Z54"/>
    <mergeCell ref="AA54:AF54"/>
    <mergeCell ref="X55:Z55"/>
    <mergeCell ref="AA55:AC55"/>
    <mergeCell ref="AD55:AF55"/>
    <mergeCell ref="AG55:AI55"/>
    <mergeCell ref="AJ55:AK55"/>
    <mergeCell ref="AG54:AK54"/>
    <mergeCell ref="AJ46:AK46"/>
    <mergeCell ref="F46:H46"/>
    <mergeCell ref="I46:K46"/>
    <mergeCell ref="L46:N46"/>
    <mergeCell ref="AL58:AM58"/>
    <mergeCell ref="C67:E67"/>
    <mergeCell ref="C68:E68"/>
    <mergeCell ref="AG56:AI56"/>
    <mergeCell ref="AJ56:AK56"/>
    <mergeCell ref="F57:H57"/>
    <mergeCell ref="I57:K57"/>
    <mergeCell ref="L57:N57"/>
    <mergeCell ref="O57:Q57"/>
    <mergeCell ref="R57:T57"/>
    <mergeCell ref="AG58:AK58"/>
    <mergeCell ref="X56:Z56"/>
    <mergeCell ref="AA56:AC56"/>
    <mergeCell ref="AD56:AF56"/>
    <mergeCell ref="X57:Z57"/>
    <mergeCell ref="AA57:AC57"/>
    <mergeCell ref="AD57:AF57"/>
    <mergeCell ref="AG57:AI57"/>
    <mergeCell ref="AJ57:AK57"/>
    <mergeCell ref="AA58:AF58"/>
    <mergeCell ref="U56:W56"/>
    <mergeCell ref="U57:W57"/>
    <mergeCell ref="U58:Z58"/>
    <mergeCell ref="C71:E71"/>
    <mergeCell ref="I58:N58"/>
    <mergeCell ref="C58:D58"/>
    <mergeCell ref="E58:H58"/>
    <mergeCell ref="F56:H56"/>
    <mergeCell ref="I56:K56"/>
    <mergeCell ref="L56:N56"/>
    <mergeCell ref="O56:Q56"/>
    <mergeCell ref="R56:T56"/>
    <mergeCell ref="C69:E69"/>
    <mergeCell ref="C70:E70"/>
    <mergeCell ref="O58:T58"/>
    <mergeCell ref="C54:D54"/>
    <mergeCell ref="E54:H54"/>
    <mergeCell ref="I54:N54"/>
    <mergeCell ref="X46:Z46"/>
    <mergeCell ref="A45:C45"/>
    <mergeCell ref="F45:H45"/>
    <mergeCell ref="I45:K45"/>
    <mergeCell ref="L45:N45"/>
    <mergeCell ref="R46:T46"/>
    <mergeCell ref="U46:W46"/>
    <mergeCell ref="A46:C46"/>
    <mergeCell ref="O45:Q45"/>
    <mergeCell ref="R45:T45"/>
    <mergeCell ref="U45:W45"/>
    <mergeCell ref="X45:Z45"/>
    <mergeCell ref="A50:B50"/>
    <mergeCell ref="C50:D50"/>
    <mergeCell ref="E50:H50"/>
    <mergeCell ref="A51:B51"/>
    <mergeCell ref="C51:D51"/>
    <mergeCell ref="E51:H51"/>
    <mergeCell ref="O46:Q46"/>
    <mergeCell ref="AJ45:AK45"/>
    <mergeCell ref="X44:Z44"/>
    <mergeCell ref="X42:Z42"/>
    <mergeCell ref="X40:Z40"/>
    <mergeCell ref="AA40:AC40"/>
    <mergeCell ref="AD40:AF40"/>
    <mergeCell ref="F41:H41"/>
    <mergeCell ref="I41:K41"/>
    <mergeCell ref="L41:N41"/>
    <mergeCell ref="O41:Q41"/>
    <mergeCell ref="R41:T41"/>
    <mergeCell ref="U42:W42"/>
    <mergeCell ref="AA44:AC44"/>
    <mergeCell ref="AD44:AF44"/>
    <mergeCell ref="AG44:AI44"/>
    <mergeCell ref="F44:H44"/>
    <mergeCell ref="I44:K44"/>
    <mergeCell ref="L44:N44"/>
    <mergeCell ref="O44:Q44"/>
    <mergeCell ref="R44:T44"/>
    <mergeCell ref="U44:W44"/>
    <mergeCell ref="AG43:AI43"/>
    <mergeCell ref="F43:H43"/>
    <mergeCell ref="I43:K43"/>
    <mergeCell ref="F40:H40"/>
    <mergeCell ref="I40:K40"/>
    <mergeCell ref="L40:N40"/>
    <mergeCell ref="O40:Q40"/>
    <mergeCell ref="R40:T40"/>
    <mergeCell ref="U40:W40"/>
    <mergeCell ref="AA45:AC45"/>
    <mergeCell ref="AD45:AF45"/>
    <mergeCell ref="AG45:AI45"/>
    <mergeCell ref="L43:N43"/>
    <mergeCell ref="O43:Q43"/>
    <mergeCell ref="R43:T43"/>
    <mergeCell ref="F42:H42"/>
    <mergeCell ref="I42:K42"/>
    <mergeCell ref="L42:N42"/>
    <mergeCell ref="O42:Q42"/>
    <mergeCell ref="R42:T42"/>
    <mergeCell ref="U41:W41"/>
    <mergeCell ref="U43:W43"/>
    <mergeCell ref="AA42:AC42"/>
    <mergeCell ref="AD42:AF42"/>
    <mergeCell ref="AG42:AI42"/>
  </mergeCells>
  <phoneticPr fontId="3"/>
  <dataValidations count="6">
    <dataValidation type="list" allowBlank="1" showInputMessage="1" showErrorMessage="1" sqref="C13:C32" xr:uid="{00000000-0002-0000-1000-000000000000}">
      <formula1>"A,B,C,D"</formula1>
    </dataValidation>
    <dataValidation operator="greaterThanOrEqual" allowBlank="1" showInputMessage="1" showErrorMessage="1" sqref="R48 I52 L47:L49 L52 AL39:AL45 AJ39:AJ46 I47:I48" xr:uid="{00000000-0002-0000-1000-000001000000}"/>
    <dataValidation type="list" allowBlank="1" showInputMessage="1" showErrorMessage="1" sqref="AK6:AN6" xr:uid="{00000000-0002-0000-1000-000003000000}">
      <formula1>"予定,実績"</formula1>
    </dataValidation>
    <dataValidation type="list" allowBlank="1" showInputMessage="1" showErrorMessage="1" sqref="AK5:AN5" xr:uid="{00000000-0002-0000-1000-000004000000}">
      <formula1>"４週,歴月"</formula1>
    </dataValidation>
    <dataValidation type="list" allowBlank="1" showInputMessage="1" showErrorMessage="1" sqref="B13:B32" xr:uid="{00000000-0002-0000-1000-000005000000}">
      <formula1>INDIRECT($AK$2)</formula1>
    </dataValidation>
    <dataValidation type="whole" operator="greaterThanOrEqual" allowBlank="1" showInputMessage="1" showErrorMessage="1" sqref="AG39:AG46 I39:I46 AD39:AD46 AA39:AA46 X39:X46 U39:U46 R39:R46 O39:O46 L39:L46 D39:F46"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8" fitToWidth="0" fitToHeight="0" orientation="landscape" r:id="rId1"/>
  <headerFooter alignWithMargins="0">
    <oddHeader>&amp;L&amp;"ＭＳ ゴシック,標準"&amp;10（参考様式）</oddHeader>
  </headerFooter>
  <rowBreaks count="1" manualBreakCount="1">
    <brk id="3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2"/>
  <sheetViews>
    <sheetView showGridLines="0" view="pageBreakPreview" zoomScaleNormal="100" zoomScaleSheetLayoutView="100" workbookViewId="0">
      <selection activeCell="B8" sqref="B8:B11"/>
    </sheetView>
  </sheetViews>
  <sheetFormatPr defaultColWidth="8.25" defaultRowHeight="21" customHeight="1" x14ac:dyDescent="0.4"/>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21" customHeight="1" x14ac:dyDescent="0.4">
      <c r="A1" s="59" t="s">
        <v>338</v>
      </c>
    </row>
    <row r="2" spans="1:40" ht="18"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152</v>
      </c>
      <c r="AL2" s="386"/>
      <c r="AM2" s="386"/>
      <c r="AN2" s="386"/>
    </row>
    <row r="3" spans="1:40" ht="18" customHeight="1" x14ac:dyDescent="0.4">
      <c r="A3" s="62"/>
      <c r="B3" s="65"/>
      <c r="C3" s="65"/>
      <c r="D3" s="65"/>
      <c r="E3" s="65"/>
      <c r="F3" s="65"/>
      <c r="G3" s="65"/>
      <c r="H3" s="65"/>
      <c r="I3" s="65"/>
      <c r="J3" s="65"/>
      <c r="K3" s="105"/>
      <c r="L3" s="105"/>
      <c r="M3" s="392"/>
      <c r="N3" s="392"/>
      <c r="O3" s="392"/>
      <c r="P3" s="392"/>
      <c r="Q3" s="391" t="s">
        <v>150</v>
      </c>
      <c r="R3" s="391"/>
      <c r="S3" s="392"/>
      <c r="T3" s="392"/>
      <c r="U3" s="391" t="s">
        <v>151</v>
      </c>
      <c r="V3" s="391"/>
      <c r="W3" s="65"/>
      <c r="X3" s="65"/>
      <c r="Y3" s="65"/>
      <c r="Z3" s="95"/>
      <c r="AA3" s="95"/>
      <c r="AC3" s="88"/>
      <c r="AD3" s="65"/>
      <c r="AE3" s="65"/>
      <c r="AF3" s="65"/>
      <c r="AG3" s="65"/>
      <c r="AH3" s="65"/>
      <c r="AI3" s="88" t="s">
        <v>156</v>
      </c>
      <c r="AJ3" s="88"/>
      <c r="AK3" s="387"/>
      <c r="AL3" s="387"/>
      <c r="AM3" s="387"/>
      <c r="AN3" s="387"/>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93"/>
      <c r="AI6" s="393"/>
      <c r="AJ6" s="393"/>
      <c r="AK6" s="97" t="s">
        <v>157</v>
      </c>
      <c r="AL6" s="9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98" t="s">
        <v>153</v>
      </c>
      <c r="B8" s="390" t="s">
        <v>162</v>
      </c>
      <c r="C8" s="395" t="s">
        <v>163</v>
      </c>
      <c r="D8" s="390" t="s">
        <v>164</v>
      </c>
      <c r="E8" s="399" t="s">
        <v>165</v>
      </c>
      <c r="F8" s="394" t="s">
        <v>197</v>
      </c>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88" t="s">
        <v>198</v>
      </c>
      <c r="AL8" s="389" t="s">
        <v>199</v>
      </c>
      <c r="AM8" s="385" t="s">
        <v>200</v>
      </c>
      <c r="AN8" s="385"/>
    </row>
    <row r="9" spans="1:40" ht="15" customHeight="1" x14ac:dyDescent="0.4">
      <c r="A9" s="398"/>
      <c r="B9" s="390"/>
      <c r="C9" s="396"/>
      <c r="D9" s="390"/>
      <c r="E9" s="399"/>
      <c r="F9" s="390" t="s">
        <v>104</v>
      </c>
      <c r="G9" s="390"/>
      <c r="H9" s="390"/>
      <c r="I9" s="390"/>
      <c r="J9" s="390"/>
      <c r="K9" s="390"/>
      <c r="L9" s="390"/>
      <c r="M9" s="390" t="s">
        <v>105</v>
      </c>
      <c r="N9" s="390"/>
      <c r="O9" s="390"/>
      <c r="P9" s="390"/>
      <c r="Q9" s="390"/>
      <c r="R9" s="390"/>
      <c r="S9" s="390"/>
      <c r="T9" s="390" t="s">
        <v>106</v>
      </c>
      <c r="U9" s="390"/>
      <c r="V9" s="390"/>
      <c r="W9" s="390"/>
      <c r="X9" s="390"/>
      <c r="Y9" s="390"/>
      <c r="Z9" s="390"/>
      <c r="AA9" s="390" t="s">
        <v>107</v>
      </c>
      <c r="AB9" s="390"/>
      <c r="AC9" s="390"/>
      <c r="AD9" s="390"/>
      <c r="AE9" s="390"/>
      <c r="AF9" s="390"/>
      <c r="AG9" s="390"/>
      <c r="AH9" s="390" t="s">
        <v>110</v>
      </c>
      <c r="AI9" s="390"/>
      <c r="AJ9" s="390"/>
      <c r="AK9" s="388"/>
      <c r="AL9" s="389"/>
      <c r="AM9" s="385"/>
      <c r="AN9" s="385"/>
    </row>
    <row r="10" spans="1:40" ht="15" customHeight="1" x14ac:dyDescent="0.4">
      <c r="A10" s="398"/>
      <c r="B10" s="390"/>
      <c r="C10" s="396"/>
      <c r="D10" s="390"/>
      <c r="E10" s="399"/>
      <c r="F10" s="66" t="e">
        <f>DATE($M$3,$S$3,1)</f>
        <v>#NUM!</v>
      </c>
      <c r="G10" s="66" t="e">
        <f>DATE($M$3,$S$3,2)</f>
        <v>#NUM!</v>
      </c>
      <c r="H10" s="66" t="e">
        <f>DATE($M$3,$S$3,3)</f>
        <v>#NUM!</v>
      </c>
      <c r="I10" s="66" t="e">
        <f>DATE($M$3,$S$3,4)</f>
        <v>#NUM!</v>
      </c>
      <c r="J10" s="66" t="e">
        <f>DATE($M$3,$S$3,5)</f>
        <v>#NUM!</v>
      </c>
      <c r="K10" s="66" t="e">
        <f>DATE($M$3,$S$3,6)</f>
        <v>#NUM!</v>
      </c>
      <c r="L10" s="66" t="e">
        <f>DATE($M$3,$S$3,7)</f>
        <v>#NUM!</v>
      </c>
      <c r="M10" s="66" t="e">
        <f>DATE($M$3,$S$3,8)</f>
        <v>#NUM!</v>
      </c>
      <c r="N10" s="66" t="e">
        <f>DATE($M$3,$S$3,9)</f>
        <v>#NUM!</v>
      </c>
      <c r="O10" s="66" t="e">
        <f>DATE($M$3,$S$3,10)</f>
        <v>#NUM!</v>
      </c>
      <c r="P10" s="66" t="e">
        <f>DATE($M$3,$S$3,11)</f>
        <v>#NUM!</v>
      </c>
      <c r="Q10" s="66" t="e">
        <f>DATE($M$3,$S$3,12)</f>
        <v>#NUM!</v>
      </c>
      <c r="R10" s="66" t="e">
        <f>DATE($M$3,$S$3,13)</f>
        <v>#NUM!</v>
      </c>
      <c r="S10" s="66" t="e">
        <f>DATE($M$3,$S$3,14)</f>
        <v>#NUM!</v>
      </c>
      <c r="T10" s="66" t="e">
        <f>DATE($M$3,$S$3,15)</f>
        <v>#NUM!</v>
      </c>
      <c r="U10" s="66" t="e">
        <f>DATE($M$3,$S$3,16)</f>
        <v>#NUM!</v>
      </c>
      <c r="V10" s="66" t="e">
        <f>DATE($M$3,$S$3,17)</f>
        <v>#NUM!</v>
      </c>
      <c r="W10" s="66" t="e">
        <f>DATE($M$3,$S$3,18)</f>
        <v>#NUM!</v>
      </c>
      <c r="X10" s="66" t="e">
        <f>DATE($M$3,$S$3,19)</f>
        <v>#NUM!</v>
      </c>
      <c r="Y10" s="66" t="e">
        <f>DATE($M$3,$S$3,20)</f>
        <v>#NUM!</v>
      </c>
      <c r="Z10" s="66" t="e">
        <f>DATE($M$3,$S$3,21)</f>
        <v>#NUM!</v>
      </c>
      <c r="AA10" s="66" t="e">
        <f>DATE($M$3,$S$3,22)</f>
        <v>#NUM!</v>
      </c>
      <c r="AB10" s="66" t="e">
        <f>DATE($M$3,$S$3,23)</f>
        <v>#NUM!</v>
      </c>
      <c r="AC10" s="66" t="e">
        <f>DATE($M$3,$S$3,24)</f>
        <v>#NUM!</v>
      </c>
      <c r="AD10" s="66" t="e">
        <f>DATE($M$3,$S$3,25)</f>
        <v>#NUM!</v>
      </c>
      <c r="AE10" s="66" t="e">
        <f>DATE($M$3,$S$3,26)</f>
        <v>#NUM!</v>
      </c>
      <c r="AF10" s="66" t="e">
        <f>DATE($M$3,$S$3,27)</f>
        <v>#NUM!</v>
      </c>
      <c r="AG10" s="66" t="e">
        <f>DATE($M$3,$S$3,28)</f>
        <v>#NUM!</v>
      </c>
      <c r="AH10" s="66" t="e">
        <f>IF(DAY(EOMONTH(F10,0))&lt;29,"",DATE($M$3,$S$3,29))</f>
        <v>#NUM!</v>
      </c>
      <c r="AI10" s="66" t="e">
        <f>IF(DAY(EOMONTH(F10,0))&lt;30,"",DATE($M$3,$S$3,30))</f>
        <v>#NUM!</v>
      </c>
      <c r="AJ10" s="66" t="e">
        <f>IF(DAY(EOMONTH(F10,0))&lt;31,"",DATE($M$3,$S$3,31))</f>
        <v>#NUM!</v>
      </c>
      <c r="AK10" s="388"/>
      <c r="AL10" s="389"/>
      <c r="AM10" s="385"/>
      <c r="AN10" s="385"/>
    </row>
    <row r="11" spans="1:40" ht="15" customHeight="1" x14ac:dyDescent="0.4">
      <c r="A11" s="398"/>
      <c r="B11" s="390"/>
      <c r="C11" s="397"/>
      <c r="D11" s="390"/>
      <c r="E11" s="399"/>
      <c r="F11" s="67" t="e">
        <f>DATE($M$3,$S$3,1)</f>
        <v>#NUM!</v>
      </c>
      <c r="G11" s="67" t="e">
        <f>DATE($M$3,$S$3,2)</f>
        <v>#NUM!</v>
      </c>
      <c r="H11" s="67" t="e">
        <f>DATE($M$3,$S$3,3)</f>
        <v>#NUM!</v>
      </c>
      <c r="I11" s="67" t="e">
        <f>DATE($M$3,$S$3,4)</f>
        <v>#NUM!</v>
      </c>
      <c r="J11" s="67" t="e">
        <f>DATE($M$3,$S$3,5)</f>
        <v>#NUM!</v>
      </c>
      <c r="K11" s="67" t="e">
        <f>DATE($M$3,$S$3,6)</f>
        <v>#NUM!</v>
      </c>
      <c r="L11" s="67" t="e">
        <f>DATE($M$3,$S$3,7)</f>
        <v>#NUM!</v>
      </c>
      <c r="M11" s="67" t="e">
        <f>DATE($M$3,$S$3,8)</f>
        <v>#NUM!</v>
      </c>
      <c r="N11" s="67" t="e">
        <f>DATE($M$3,$S$3,9)</f>
        <v>#NUM!</v>
      </c>
      <c r="O11" s="67" t="e">
        <f>DATE($M$3,$S$3,10)</f>
        <v>#NUM!</v>
      </c>
      <c r="P11" s="67" t="e">
        <f>DATE($M$3,$S$3,11)</f>
        <v>#NUM!</v>
      </c>
      <c r="Q11" s="67" t="e">
        <f>DATE($M$3,$S$3,12)</f>
        <v>#NUM!</v>
      </c>
      <c r="R11" s="67" t="e">
        <f>DATE($M$3,$S$3,13)</f>
        <v>#NUM!</v>
      </c>
      <c r="S11" s="67" t="e">
        <f>DATE($M$3,$S$3,14)</f>
        <v>#NUM!</v>
      </c>
      <c r="T11" s="67" t="e">
        <f>DATE($M$3,$S$3,15)</f>
        <v>#NUM!</v>
      </c>
      <c r="U11" s="67" t="e">
        <f>DATE($M$3,$S$3,16)</f>
        <v>#NUM!</v>
      </c>
      <c r="V11" s="67" t="e">
        <f>DATE($M$3,$S$3,17)</f>
        <v>#NUM!</v>
      </c>
      <c r="W11" s="67" t="e">
        <f>DATE($M$3,$S$3,18)</f>
        <v>#NUM!</v>
      </c>
      <c r="X11" s="67" t="e">
        <f>DATE($M$3,$S$3,19)</f>
        <v>#NUM!</v>
      </c>
      <c r="Y11" s="67" t="e">
        <f>DATE($M$3,$S$3,20)</f>
        <v>#NUM!</v>
      </c>
      <c r="Z11" s="67" t="e">
        <f>DATE($M$3,$S$3,21)</f>
        <v>#NUM!</v>
      </c>
      <c r="AA11" s="67" t="e">
        <f>DATE($M$3,$S$3,22)</f>
        <v>#NUM!</v>
      </c>
      <c r="AB11" s="67" t="e">
        <f>DATE($M$3,$S$3,23)</f>
        <v>#NUM!</v>
      </c>
      <c r="AC11" s="67" t="e">
        <f>DATE($M$3,$S$3,24)</f>
        <v>#NUM!</v>
      </c>
      <c r="AD11" s="67" t="e">
        <f>DATE($M$3,$S$3,25)</f>
        <v>#NUM!</v>
      </c>
      <c r="AE11" s="67" t="e">
        <f>DATE($M$3,$S$3,26)</f>
        <v>#NUM!</v>
      </c>
      <c r="AF11" s="67" t="e">
        <f>DATE($M$3,$S$3,27)</f>
        <v>#NUM!</v>
      </c>
      <c r="AG11" s="67" t="e">
        <f>DATE($M$3,$S$3,28)</f>
        <v>#NUM!</v>
      </c>
      <c r="AH11" s="67" t="e">
        <f>IF(DAY(EOMONTH(F11,0))&lt;29,"",DATE($M$3,$S$3,29))</f>
        <v>#NUM!</v>
      </c>
      <c r="AI11" s="67" t="e">
        <f>IF(DAY(EOMONTH(F11,0))&lt;30,"",DATE($M$3,$S$3,30))</f>
        <v>#NUM!</v>
      </c>
      <c r="AJ11" s="67" t="e">
        <f>IF(DAY(EOMONTH(F11,0))&lt;31,"",DATE($M$3,$S$3,31))</f>
        <v>#NUM!</v>
      </c>
      <c r="AK11" s="388"/>
      <c r="AL11" s="389"/>
      <c r="AM11" s="385"/>
      <c r="AN11" s="385"/>
    </row>
    <row r="12" spans="1:40" ht="18" customHeight="1" x14ac:dyDescent="0.4">
      <c r="A12" s="79">
        <v>1</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+SUM(F12:AJ12)</f>
        <v>0</v>
      </c>
      <c r="AL12" s="76" t="e">
        <f>IF($AK$4="４週",AK12/4,AK12/(DAY(EOMONTH($F$10,0))/7))</f>
        <v>#NUM!</v>
      </c>
      <c r="AM12" s="402"/>
      <c r="AN12" s="402"/>
    </row>
    <row r="13" spans="1:40" ht="18" customHeight="1" x14ac:dyDescent="0.4">
      <c r="A13" s="79">
        <v>2</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ref="AK13:AK32" si="0">+SUM(F13:AJ13)</f>
        <v>0</v>
      </c>
      <c r="AL13" s="76" t="e">
        <f t="shared" ref="AL13:AL31" si="1">IF($AK$4="４週",AK13/4,AK13/(DAY(EOMONTH($F$10,0))/7))</f>
        <v>#NUM!</v>
      </c>
      <c r="AM13" s="402"/>
      <c r="AN13" s="402"/>
    </row>
    <row r="14" spans="1:40" ht="18" customHeight="1" x14ac:dyDescent="0.4">
      <c r="A14" s="79">
        <v>3</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t="e">
        <f t="shared" si="1"/>
        <v>#NUM!</v>
      </c>
      <c r="AM14" s="402"/>
      <c r="AN14" s="402"/>
    </row>
    <row r="15" spans="1:40" ht="18" customHeight="1" x14ac:dyDescent="0.4">
      <c r="A15" s="79">
        <v>4</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t="e">
        <f t="shared" si="1"/>
        <v>#NUM!</v>
      </c>
      <c r="AM15" s="402"/>
      <c r="AN15" s="402"/>
    </row>
    <row r="16" spans="1:40" ht="18" customHeight="1" x14ac:dyDescent="0.4">
      <c r="A16" s="79">
        <v>5</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t="e">
        <f t="shared" si="1"/>
        <v>#NUM!</v>
      </c>
      <c r="AM16" s="402"/>
      <c r="AN16" s="402"/>
    </row>
    <row r="17" spans="1:40" ht="18" customHeight="1" x14ac:dyDescent="0.4">
      <c r="A17" s="79">
        <v>6</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t="e">
        <f t="shared" si="1"/>
        <v>#NUM!</v>
      </c>
      <c r="AM17" s="402"/>
      <c r="AN17" s="402"/>
    </row>
    <row r="18" spans="1:40" ht="18" customHeight="1" x14ac:dyDescent="0.4">
      <c r="A18" s="79">
        <v>7</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t="e">
        <f t="shared" si="1"/>
        <v>#NUM!</v>
      </c>
      <c r="AM18" s="402"/>
      <c r="AN18" s="402"/>
    </row>
    <row r="19" spans="1:40" ht="18" customHeight="1" x14ac:dyDescent="0.4">
      <c r="A19" s="79">
        <v>8</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t="e">
        <f t="shared" si="1"/>
        <v>#NUM!</v>
      </c>
      <c r="AM19" s="402"/>
      <c r="AN19" s="402"/>
    </row>
    <row r="20" spans="1:40" ht="18" customHeight="1" x14ac:dyDescent="0.4">
      <c r="A20" s="79">
        <v>9</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si="0"/>
        <v>0</v>
      </c>
      <c r="AL20" s="76" t="e">
        <f t="shared" si="1"/>
        <v>#NUM!</v>
      </c>
      <c r="AM20" s="402"/>
      <c r="AN20" s="402"/>
    </row>
    <row r="21" spans="1:40" ht="18" customHeight="1" x14ac:dyDescent="0.4">
      <c r="A21" s="79">
        <v>10</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ref="AK21:AK30" si="2">+SUM(F21:AJ21)</f>
        <v>0</v>
      </c>
      <c r="AL21" s="76" t="e">
        <f t="shared" si="1"/>
        <v>#NUM!</v>
      </c>
      <c r="AM21" s="402"/>
      <c r="AN21" s="402"/>
    </row>
    <row r="22" spans="1:40" ht="18" customHeight="1" x14ac:dyDescent="0.4">
      <c r="A22" s="79">
        <v>11</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t="e">
        <f t="shared" si="1"/>
        <v>#NUM!</v>
      </c>
      <c r="AM22" s="402"/>
      <c r="AN22" s="402"/>
    </row>
    <row r="23" spans="1:40" ht="18" customHeight="1" x14ac:dyDescent="0.4">
      <c r="A23" s="79">
        <v>12</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t="e">
        <f t="shared" si="1"/>
        <v>#NUM!</v>
      </c>
      <c r="AM23" s="402"/>
      <c r="AN23" s="402"/>
    </row>
    <row r="24" spans="1:40" ht="18" customHeight="1" x14ac:dyDescent="0.4">
      <c r="A24" s="79">
        <v>13</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t="e">
        <f t="shared" si="1"/>
        <v>#NUM!</v>
      </c>
      <c r="AM24" s="402"/>
      <c r="AN24" s="402"/>
    </row>
    <row r="25" spans="1:40" ht="18" customHeight="1" x14ac:dyDescent="0.4">
      <c r="A25" s="79">
        <v>14</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t="e">
        <f t="shared" si="1"/>
        <v>#NUM!</v>
      </c>
      <c r="AM25" s="402"/>
      <c r="AN25" s="402"/>
    </row>
    <row r="26" spans="1:40" ht="18" customHeight="1" x14ac:dyDescent="0.4">
      <c r="A26" s="79">
        <v>15</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t="e">
        <f t="shared" si="1"/>
        <v>#NUM!</v>
      </c>
      <c r="AM26" s="402"/>
      <c r="AN26" s="402"/>
    </row>
    <row r="27" spans="1:40" ht="18" customHeight="1" x14ac:dyDescent="0.4">
      <c r="A27" s="79">
        <v>16</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t="e">
        <f t="shared" si="1"/>
        <v>#NUM!</v>
      </c>
      <c r="AM27" s="402"/>
      <c r="AN27" s="402"/>
    </row>
    <row r="28" spans="1:40" ht="18" customHeight="1" x14ac:dyDescent="0.4">
      <c r="A28" s="79">
        <v>17</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t="e">
        <f t="shared" si="1"/>
        <v>#NUM!</v>
      </c>
      <c r="AM28" s="402"/>
      <c r="AN28" s="402"/>
    </row>
    <row r="29" spans="1:40" ht="18" customHeight="1" x14ac:dyDescent="0.4">
      <c r="A29" s="79">
        <v>18</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t="e">
        <f t="shared" si="1"/>
        <v>#NUM!</v>
      </c>
      <c r="AM29" s="402"/>
      <c r="AN29" s="402"/>
    </row>
    <row r="30" spans="1:40" ht="18" customHeight="1" x14ac:dyDescent="0.4">
      <c r="A30" s="79">
        <v>19</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2"/>
        <v>0</v>
      </c>
      <c r="AL30" s="76" t="e">
        <f t="shared" si="1"/>
        <v>#NUM!</v>
      </c>
      <c r="AM30" s="402"/>
      <c r="AN30" s="402"/>
    </row>
    <row r="31" spans="1:40" ht="18" customHeight="1" x14ac:dyDescent="0.4">
      <c r="A31" s="79">
        <v>20</v>
      </c>
      <c r="B31" s="68"/>
      <c r="C31" s="90"/>
      <c r="D31" s="91"/>
      <c r="E31" s="83"/>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5">
        <f t="shared" si="0"/>
        <v>0</v>
      </c>
      <c r="AL31" s="76" t="e">
        <f t="shared" si="1"/>
        <v>#NUM!</v>
      </c>
      <c r="AM31" s="402"/>
      <c r="AN31" s="402"/>
    </row>
    <row r="32" spans="1:40" ht="18" customHeight="1" x14ac:dyDescent="0.4">
      <c r="A32" s="399" t="s">
        <v>94</v>
      </c>
      <c r="B32" s="400"/>
      <c r="C32" s="400"/>
      <c r="D32" s="400"/>
      <c r="E32" s="400"/>
      <c r="F32" s="77">
        <f>+SUM(F12:F31)</f>
        <v>0</v>
      </c>
      <c r="G32" s="77">
        <f t="shared" ref="G32:AJ32" si="3">+SUM(G12:G31)</f>
        <v>0</v>
      </c>
      <c r="H32" s="77">
        <f t="shared" si="3"/>
        <v>0</v>
      </c>
      <c r="I32" s="77">
        <f t="shared" si="3"/>
        <v>0</v>
      </c>
      <c r="J32" s="77">
        <f t="shared" si="3"/>
        <v>0</v>
      </c>
      <c r="K32" s="77">
        <f t="shared" si="3"/>
        <v>0</v>
      </c>
      <c r="L32" s="77">
        <f t="shared" si="3"/>
        <v>0</v>
      </c>
      <c r="M32" s="77">
        <f t="shared" si="3"/>
        <v>0</v>
      </c>
      <c r="N32" s="77">
        <f t="shared" si="3"/>
        <v>0</v>
      </c>
      <c r="O32" s="77">
        <f t="shared" si="3"/>
        <v>0</v>
      </c>
      <c r="P32" s="77">
        <f t="shared" si="3"/>
        <v>0</v>
      </c>
      <c r="Q32" s="77">
        <f t="shared" si="3"/>
        <v>0</v>
      </c>
      <c r="R32" s="77">
        <f t="shared" si="3"/>
        <v>0</v>
      </c>
      <c r="S32" s="77">
        <f t="shared" si="3"/>
        <v>0</v>
      </c>
      <c r="T32" s="77">
        <f t="shared" si="3"/>
        <v>0</v>
      </c>
      <c r="U32" s="77">
        <f t="shared" si="3"/>
        <v>0</v>
      </c>
      <c r="V32" s="77">
        <f t="shared" si="3"/>
        <v>0</v>
      </c>
      <c r="W32" s="77">
        <f t="shared" si="3"/>
        <v>0</v>
      </c>
      <c r="X32" s="77">
        <f t="shared" si="3"/>
        <v>0</v>
      </c>
      <c r="Y32" s="77">
        <f t="shared" si="3"/>
        <v>0</v>
      </c>
      <c r="Z32" s="77">
        <f t="shared" si="3"/>
        <v>0</v>
      </c>
      <c r="AA32" s="77">
        <f t="shared" si="3"/>
        <v>0</v>
      </c>
      <c r="AB32" s="77">
        <f t="shared" si="3"/>
        <v>0</v>
      </c>
      <c r="AC32" s="77">
        <f t="shared" si="3"/>
        <v>0</v>
      </c>
      <c r="AD32" s="77">
        <f t="shared" si="3"/>
        <v>0</v>
      </c>
      <c r="AE32" s="77">
        <f t="shared" si="3"/>
        <v>0</v>
      </c>
      <c r="AF32" s="77">
        <f t="shared" si="3"/>
        <v>0</v>
      </c>
      <c r="AG32" s="77">
        <f t="shared" si="3"/>
        <v>0</v>
      </c>
      <c r="AH32" s="77">
        <f t="shared" si="3"/>
        <v>0</v>
      </c>
      <c r="AI32" s="77">
        <f t="shared" si="3"/>
        <v>0</v>
      </c>
      <c r="AJ32" s="77">
        <f t="shared" si="3"/>
        <v>0</v>
      </c>
      <c r="AK32" s="75">
        <f t="shared" si="0"/>
        <v>0</v>
      </c>
      <c r="AL32" s="76" t="e">
        <f>IF($AK$4="４週",AK32/4,AK32/(DAY(EOMONTH($F$10,0))/7))</f>
        <v>#NUM!</v>
      </c>
      <c r="AM32" s="403"/>
      <c r="AN32" s="403"/>
    </row>
    <row r="33" spans="1:40" ht="18" customHeight="1" x14ac:dyDescent="0.4">
      <c r="A33" s="400" t="s">
        <v>96</v>
      </c>
      <c r="B33" s="400"/>
      <c r="C33" s="400"/>
      <c r="D33" s="400"/>
      <c r="E33" s="401"/>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403"/>
      <c r="AN33" s="403"/>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ht="15" customHeight="1" x14ac:dyDescent="0.4">
      <c r="A35" s="94" t="s">
        <v>166</v>
      </c>
      <c r="B35" s="100"/>
      <c r="C35" s="101"/>
      <c r="D35" s="101"/>
      <c r="E35" s="101"/>
      <c r="F35" s="102"/>
      <c r="G35" s="101"/>
      <c r="H35" s="85"/>
      <c r="I35" s="85"/>
      <c r="J35" s="85"/>
      <c r="K35" s="85"/>
      <c r="L35" s="85"/>
      <c r="M35" s="85"/>
      <c r="N35" s="85"/>
      <c r="O35" s="85"/>
      <c r="P35" s="85"/>
      <c r="Q35" s="85"/>
      <c r="R35" s="85">
        <v>6</v>
      </c>
      <c r="S35" s="85"/>
      <c r="T35" s="85"/>
      <c r="U35" s="85"/>
      <c r="V35" s="85"/>
      <c r="W35" s="85"/>
      <c r="X35" s="85">
        <v>7</v>
      </c>
      <c r="Y35" s="85"/>
      <c r="Z35" s="85"/>
      <c r="AA35" s="85"/>
      <c r="AB35" s="85"/>
      <c r="AC35" s="85"/>
      <c r="AD35" s="85">
        <v>8</v>
      </c>
      <c r="AE35" s="85"/>
      <c r="AF35" s="85"/>
      <c r="AG35" s="86"/>
      <c r="AH35" s="86"/>
      <c r="AI35" s="86"/>
      <c r="AJ35" s="86">
        <v>9</v>
      </c>
      <c r="AK35" s="84"/>
      <c r="AL35" s="84"/>
      <c r="AM35" s="62"/>
    </row>
    <row r="36" spans="1:40" s="60" customFormat="1" ht="15" customHeight="1" x14ac:dyDescent="0.4">
      <c r="A36" s="94" t="s">
        <v>167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40" s="60" customFormat="1" ht="15" customHeight="1" x14ac:dyDescent="0.4">
      <c r="A37" s="94" t="s">
        <v>217</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40" s="60" customFormat="1" ht="15" customHeight="1" x14ac:dyDescent="0.4">
      <c r="A38" s="94" t="s">
        <v>168</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40" s="60" customFormat="1" ht="15" customHeight="1" x14ac:dyDescent="0.4">
      <c r="A39" s="94" t="s">
        <v>169</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40" ht="15" customHeight="1" x14ac:dyDescent="0.4">
      <c r="A40" s="60" t="s">
        <v>170</v>
      </c>
      <c r="B40" s="103"/>
      <c r="C40" s="60"/>
      <c r="D40" s="60"/>
      <c r="E40" s="60"/>
      <c r="F40" s="60"/>
      <c r="G40" s="60"/>
    </row>
    <row r="41" spans="1:40" ht="15" customHeight="1" x14ac:dyDescent="0.4">
      <c r="A41" s="60" t="s">
        <v>171</v>
      </c>
      <c r="B41" s="103"/>
      <c r="C41" s="60"/>
      <c r="D41" s="60"/>
      <c r="E41" s="60"/>
      <c r="F41" s="60"/>
      <c r="G41" s="60"/>
    </row>
    <row r="42" spans="1:40" ht="15" customHeight="1" x14ac:dyDescent="0.4">
      <c r="A42" s="60"/>
      <c r="B42" s="81" t="s">
        <v>172</v>
      </c>
      <c r="C42" s="390" t="s">
        <v>173</v>
      </c>
      <c r="D42" s="390"/>
      <c r="E42" s="390"/>
      <c r="F42" s="60"/>
      <c r="G42" s="60"/>
    </row>
    <row r="43" spans="1:40" ht="15" customHeight="1" x14ac:dyDescent="0.4">
      <c r="A43" s="60"/>
      <c r="B43" s="107" t="s">
        <v>190</v>
      </c>
      <c r="C43" s="404" t="s">
        <v>174</v>
      </c>
      <c r="D43" s="404"/>
      <c r="E43" s="404"/>
      <c r="F43" s="60"/>
      <c r="G43" s="60"/>
    </row>
    <row r="44" spans="1:40" ht="15" customHeight="1" x14ac:dyDescent="0.4">
      <c r="A44" s="60"/>
      <c r="B44" s="107" t="s">
        <v>191</v>
      </c>
      <c r="C44" s="404" t="s">
        <v>175</v>
      </c>
      <c r="D44" s="404"/>
      <c r="E44" s="404"/>
      <c r="F44" s="60"/>
      <c r="G44" s="60"/>
    </row>
    <row r="45" spans="1:40" ht="15" customHeight="1" x14ac:dyDescent="0.4">
      <c r="A45" s="60"/>
      <c r="B45" s="107" t="s">
        <v>192</v>
      </c>
      <c r="C45" s="404" t="s">
        <v>176</v>
      </c>
      <c r="D45" s="404"/>
      <c r="E45" s="404"/>
      <c r="F45" s="60"/>
      <c r="G45" s="60"/>
    </row>
    <row r="46" spans="1:40" ht="15" customHeight="1" x14ac:dyDescent="0.4">
      <c r="A46" s="60"/>
      <c r="B46" s="107" t="s">
        <v>193</v>
      </c>
      <c r="C46" s="404" t="s">
        <v>177</v>
      </c>
      <c r="D46" s="404"/>
      <c r="E46" s="404"/>
      <c r="F46" s="60"/>
      <c r="G46" s="60"/>
    </row>
    <row r="47" spans="1:40" ht="15" customHeight="1" x14ac:dyDescent="0.4">
      <c r="A47" s="60"/>
      <c r="B47" s="94" t="s">
        <v>178</v>
      </c>
      <c r="C47" s="60"/>
      <c r="D47" s="60"/>
      <c r="E47" s="60"/>
      <c r="F47" s="60"/>
      <c r="G47" s="60"/>
    </row>
    <row r="48" spans="1:40" ht="15" customHeight="1" x14ac:dyDescent="0.4">
      <c r="A48" s="60"/>
      <c r="B48" s="94" t="s">
        <v>195</v>
      </c>
      <c r="C48" s="60"/>
      <c r="D48" s="60"/>
      <c r="E48" s="60"/>
      <c r="F48" s="60"/>
      <c r="G48" s="60"/>
    </row>
    <row r="49" spans="1:7" ht="15" customHeight="1" x14ac:dyDescent="0.4">
      <c r="A49" s="60"/>
      <c r="B49" s="94" t="s">
        <v>179</v>
      </c>
      <c r="C49" s="60"/>
      <c r="D49" s="60"/>
      <c r="E49" s="60"/>
      <c r="F49" s="60"/>
      <c r="G49" s="60"/>
    </row>
    <row r="50" spans="1:7" ht="15" customHeight="1" x14ac:dyDescent="0.4">
      <c r="A50" s="60" t="s">
        <v>180</v>
      </c>
      <c r="B50" s="103"/>
      <c r="C50" s="60"/>
      <c r="D50" s="60"/>
      <c r="E50" s="60"/>
      <c r="F50" s="60"/>
      <c r="G50" s="60"/>
    </row>
    <row r="51" spans="1:7" ht="15" customHeight="1" x14ac:dyDescent="0.4">
      <c r="A51" s="60" t="s">
        <v>181</v>
      </c>
      <c r="B51" s="103"/>
      <c r="C51" s="60"/>
      <c r="D51" s="60"/>
      <c r="E51" s="60"/>
      <c r="F51" s="60"/>
      <c r="G51" s="60"/>
    </row>
    <row r="52" spans="1:7" ht="15" customHeight="1" x14ac:dyDescent="0.4">
      <c r="A52" s="60" t="s">
        <v>196</v>
      </c>
      <c r="B52" s="103"/>
      <c r="C52" s="60"/>
      <c r="D52" s="60"/>
      <c r="E52" s="60"/>
      <c r="F52" s="60"/>
      <c r="G52" s="60"/>
    </row>
    <row r="53" spans="1:7" ht="15" customHeight="1" x14ac:dyDescent="0.4">
      <c r="A53" s="60" t="s">
        <v>182</v>
      </c>
      <c r="B53" s="103"/>
      <c r="C53" s="60"/>
      <c r="D53" s="60"/>
      <c r="E53" s="60"/>
      <c r="F53" s="60"/>
      <c r="G53" s="60"/>
    </row>
    <row r="54" spans="1:7" ht="15" customHeight="1" x14ac:dyDescent="0.4">
      <c r="A54" s="60" t="s">
        <v>315</v>
      </c>
      <c r="B54" s="103"/>
      <c r="C54" s="60"/>
      <c r="D54" s="60"/>
      <c r="E54" s="60"/>
      <c r="F54" s="60"/>
      <c r="G54" s="60"/>
    </row>
    <row r="55" spans="1:7" ht="15" customHeight="1" x14ac:dyDescent="0.4">
      <c r="A55" s="60" t="s">
        <v>183</v>
      </c>
      <c r="B55" s="103"/>
      <c r="C55" s="60"/>
      <c r="D55" s="60"/>
      <c r="E55" s="60"/>
      <c r="F55" s="60"/>
      <c r="G55" s="60"/>
    </row>
    <row r="56" spans="1:7" ht="15" customHeight="1" x14ac:dyDescent="0.4">
      <c r="A56" s="60" t="s">
        <v>184</v>
      </c>
      <c r="B56" s="103"/>
      <c r="C56" s="60"/>
      <c r="D56" s="60"/>
      <c r="E56" s="60"/>
      <c r="F56" s="60"/>
      <c r="G56" s="60"/>
    </row>
    <row r="57" spans="1:7" ht="15" customHeight="1" x14ac:dyDescent="0.4">
      <c r="A57" s="60" t="s">
        <v>185</v>
      </c>
      <c r="B57" s="103"/>
      <c r="C57" s="60"/>
      <c r="D57" s="60"/>
      <c r="E57" s="60"/>
      <c r="F57" s="60"/>
      <c r="G57" s="60"/>
    </row>
    <row r="58" spans="1:7" ht="15" customHeight="1" x14ac:dyDescent="0.4">
      <c r="A58" s="60" t="s">
        <v>186</v>
      </c>
      <c r="B58" s="103"/>
      <c r="C58" s="60"/>
      <c r="D58" s="60"/>
      <c r="E58" s="60"/>
      <c r="F58" s="60"/>
      <c r="G58" s="60"/>
    </row>
    <row r="59" spans="1:7" ht="15" customHeight="1" x14ac:dyDescent="0.4">
      <c r="A59" s="60" t="s">
        <v>187</v>
      </c>
      <c r="B59" s="103"/>
      <c r="C59" s="60"/>
      <c r="D59" s="60"/>
      <c r="E59" s="60"/>
      <c r="F59" s="60"/>
      <c r="G59" s="60"/>
    </row>
    <row r="60" spans="1:7" ht="15" customHeight="1" x14ac:dyDescent="0.4">
      <c r="A60" s="60" t="s">
        <v>188</v>
      </c>
      <c r="B60" s="103"/>
      <c r="C60" s="60"/>
      <c r="D60" s="60"/>
      <c r="E60" s="60"/>
      <c r="F60" s="60"/>
      <c r="G60" s="60"/>
    </row>
    <row r="61" spans="1:7" ht="15" customHeight="1" x14ac:dyDescent="0.4">
      <c r="A61" s="60" t="s">
        <v>189</v>
      </c>
      <c r="B61" s="103"/>
      <c r="C61" s="60"/>
      <c r="D61" s="60"/>
      <c r="E61" s="60"/>
      <c r="F61" s="60"/>
      <c r="G61" s="60"/>
    </row>
    <row r="62" spans="1:7" ht="15" customHeight="1" x14ac:dyDescent="0.4">
      <c r="A62" s="60" t="s">
        <v>194</v>
      </c>
      <c r="B62" s="103"/>
      <c r="C62" s="60"/>
      <c r="D62" s="60"/>
      <c r="E62" s="60"/>
      <c r="F62" s="60"/>
      <c r="G62" s="60"/>
    </row>
  </sheetData>
  <mergeCells count="51">
    <mergeCell ref="AM22:AN22"/>
    <mergeCell ref="AM23:AN23"/>
    <mergeCell ref="AM24:AN24"/>
    <mergeCell ref="AM25:AN25"/>
    <mergeCell ref="AM26:AN26"/>
    <mergeCell ref="C42:E42"/>
    <mergeCell ref="C43:E43"/>
    <mergeCell ref="C44:E44"/>
    <mergeCell ref="C45:E45"/>
    <mergeCell ref="C46:E46"/>
    <mergeCell ref="AM32:AN33"/>
    <mergeCell ref="AM27:AN27"/>
    <mergeCell ref="AM28:AN28"/>
    <mergeCell ref="AM29:AN29"/>
    <mergeCell ref="AM30:AN30"/>
    <mergeCell ref="AM31:AN31"/>
    <mergeCell ref="AM19:AN19"/>
    <mergeCell ref="AM20:AN20"/>
    <mergeCell ref="AM21:AN21"/>
    <mergeCell ref="AM12:AN12"/>
    <mergeCell ref="AM13:AN13"/>
    <mergeCell ref="AM14:AN14"/>
    <mergeCell ref="AM15:AN15"/>
    <mergeCell ref="AM16:AN16"/>
    <mergeCell ref="AM17:AN17"/>
    <mergeCell ref="AM18:AN18"/>
    <mergeCell ref="B8:B11"/>
    <mergeCell ref="C8:C11"/>
    <mergeCell ref="A8:A11"/>
    <mergeCell ref="A32:E32"/>
    <mergeCell ref="A33:E33"/>
    <mergeCell ref="E8:E11"/>
    <mergeCell ref="D8:D11"/>
    <mergeCell ref="U3:V3"/>
    <mergeCell ref="S3:T3"/>
    <mergeCell ref="M3:P3"/>
    <mergeCell ref="AH6:AJ6"/>
    <mergeCell ref="F8:AJ8"/>
    <mergeCell ref="Q3:R3"/>
    <mergeCell ref="F9:L9"/>
    <mergeCell ref="M9:S9"/>
    <mergeCell ref="T9:Z9"/>
    <mergeCell ref="AA9:AG9"/>
    <mergeCell ref="AH9:AJ9"/>
    <mergeCell ref="AM8:AN11"/>
    <mergeCell ref="AK2:AN2"/>
    <mergeCell ref="AK3:AN3"/>
    <mergeCell ref="AK4:AN4"/>
    <mergeCell ref="AK5:AN5"/>
    <mergeCell ref="AK8:AK11"/>
    <mergeCell ref="AL8:AL11"/>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rowBreaks count="1" manualBreakCount="1">
    <brk id="34"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90"/>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262</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4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151"/>
      <c r="D13" s="116"/>
      <c r="E13" s="117"/>
      <c r="F13" s="150"/>
      <c r="G13" s="150"/>
      <c r="H13" s="150"/>
      <c r="I13" s="150"/>
      <c r="J13" s="150"/>
      <c r="K13" s="150"/>
      <c r="L13" s="150"/>
      <c r="M13" s="172"/>
      <c r="N13" s="172"/>
      <c r="O13" s="172"/>
      <c r="P13" s="172"/>
      <c r="Q13" s="172"/>
      <c r="R13" s="172"/>
      <c r="S13" s="172"/>
      <c r="T13" s="172"/>
      <c r="U13" s="172"/>
      <c r="V13" s="172"/>
      <c r="W13" s="172"/>
      <c r="X13" s="172"/>
      <c r="Y13" s="172"/>
      <c r="Z13" s="172"/>
      <c r="AA13" s="172"/>
      <c r="AB13" s="172"/>
      <c r="AC13" s="172"/>
      <c r="AD13" s="172"/>
      <c r="AE13" s="172"/>
      <c r="AF13" s="172"/>
      <c r="AG13" s="172"/>
      <c r="AH13" s="150"/>
      <c r="AI13" s="150"/>
      <c r="AJ13" s="150"/>
      <c r="AK13" s="75">
        <f>+SUM(F13:AJ13)</f>
        <v>0</v>
      </c>
      <c r="AL13" s="76" t="e">
        <f>IF($AK$5="４週",AK13/4,AK13/(DAY(EOMONTH($F$11,0))/7))</f>
        <v>#NUM!</v>
      </c>
      <c r="AM13" s="402"/>
      <c r="AN13" s="402"/>
    </row>
    <row r="14" spans="1:40" ht="18" customHeight="1" x14ac:dyDescent="0.4">
      <c r="A14" s="79">
        <v>2</v>
      </c>
      <c r="B14" s="115"/>
      <c r="C14" s="151"/>
      <c r="D14" s="116"/>
      <c r="E14" s="117"/>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ref="AK14:AK33" si="0">+SUM(F14:AJ14)</f>
        <v>0</v>
      </c>
      <c r="AL14" s="76" t="e">
        <f>IF($AK$5="４週",AK14/4,AK14/(DAY(EOMONTH($F$11,0))/7))</f>
        <v>#NUM!</v>
      </c>
      <c r="AM14" s="402"/>
      <c r="AN14" s="402"/>
    </row>
    <row r="15" spans="1:40" ht="18" customHeight="1" x14ac:dyDescent="0.4">
      <c r="A15" s="79">
        <v>3</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t="e">
        <f>IF($AK$5="４週",AK15/4,AK15/(DAY(EOMONTH($F$11,0))/7))</f>
        <v>#NUM!</v>
      </c>
      <c r="AM15" s="402"/>
      <c r="AN15" s="402"/>
    </row>
    <row r="16" spans="1:40" ht="18" customHeight="1" x14ac:dyDescent="0.4">
      <c r="A16" s="79">
        <v>4</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t="e">
        <f>IF($AK$5="４週",AK16/4,AK16/(DAY(EOMONTH($F$11,0))/7))</f>
        <v>#NUM!</v>
      </c>
      <c r="AM16" s="402"/>
      <c r="AN16" s="402"/>
    </row>
    <row r="17" spans="1:40" ht="18" customHeight="1" x14ac:dyDescent="0.4">
      <c r="A17" s="79">
        <v>5</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t="e">
        <f t="shared" ref="AL17:AL32" si="1">IF($AK$5="４週",AK17/4,AK17/(DAY(EOMONTH($F$11,0))/7))</f>
        <v>#NUM!</v>
      </c>
      <c r="AM17" s="402"/>
      <c r="AN17" s="402"/>
    </row>
    <row r="18" spans="1:40" ht="18" customHeight="1" x14ac:dyDescent="0.4">
      <c r="A18" s="79">
        <v>6</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t="e">
        <f t="shared" si="1"/>
        <v>#NUM!</v>
      </c>
      <c r="AM18" s="402"/>
      <c r="AN18" s="402"/>
    </row>
    <row r="19" spans="1:40" ht="18" customHeight="1" x14ac:dyDescent="0.4">
      <c r="A19" s="79">
        <v>7</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t="e">
        <f t="shared" si="1"/>
        <v>#NUM!</v>
      </c>
      <c r="AM19" s="402"/>
      <c r="AN19" s="402"/>
    </row>
    <row r="20" spans="1:40" ht="18" customHeight="1" x14ac:dyDescent="0.4">
      <c r="A20" s="79">
        <v>8</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t="e">
        <f t="shared" si="1"/>
        <v>#NUM!</v>
      </c>
      <c r="AM20" s="402"/>
      <c r="AN20" s="402"/>
    </row>
    <row r="21" spans="1:40" ht="18" customHeight="1" x14ac:dyDescent="0.4">
      <c r="A21" s="79">
        <v>9</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t="e">
        <f t="shared" si="1"/>
        <v>#NUM!</v>
      </c>
      <c r="AM21" s="402"/>
      <c r="AN21" s="402"/>
    </row>
    <row r="22" spans="1:40" ht="18" customHeight="1" x14ac:dyDescent="0.4">
      <c r="A22" s="79">
        <v>10</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t="e">
        <f t="shared" si="1"/>
        <v>#NUM!</v>
      </c>
      <c r="AM22" s="402"/>
      <c r="AN22" s="402"/>
    </row>
    <row r="23" spans="1:40" ht="18" customHeight="1" x14ac:dyDescent="0.4">
      <c r="A23" s="79">
        <v>11</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t="e">
        <f t="shared" si="1"/>
        <v>#NUM!</v>
      </c>
      <c r="AM23" s="402"/>
      <c r="AN23" s="402"/>
    </row>
    <row r="24" spans="1:40" ht="18" customHeight="1" x14ac:dyDescent="0.4">
      <c r="A24" s="79">
        <v>12</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t="e">
        <f t="shared" si="1"/>
        <v>#NUM!</v>
      </c>
      <c r="AM24" s="402"/>
      <c r="AN24" s="402"/>
    </row>
    <row r="25" spans="1:40" ht="18" customHeight="1" x14ac:dyDescent="0.4">
      <c r="A25" s="79">
        <v>13</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t="e">
        <f t="shared" si="1"/>
        <v>#NUM!</v>
      </c>
      <c r="AM25" s="402"/>
      <c r="AN25" s="402"/>
    </row>
    <row r="26" spans="1:40" ht="18" customHeight="1" x14ac:dyDescent="0.4">
      <c r="A26" s="79">
        <v>14</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t="e">
        <f t="shared" si="1"/>
        <v>#NUM!</v>
      </c>
      <c r="AM26" s="402"/>
      <c r="AN26" s="402"/>
    </row>
    <row r="27" spans="1:40" ht="18" customHeight="1" x14ac:dyDescent="0.4">
      <c r="A27" s="79">
        <v>15</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t="e">
        <f t="shared" si="1"/>
        <v>#NUM!</v>
      </c>
      <c r="AM27" s="402"/>
      <c r="AN27" s="402"/>
    </row>
    <row r="28" spans="1:40" ht="18" customHeight="1" x14ac:dyDescent="0.4">
      <c r="A28" s="79">
        <v>16</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t="e">
        <f t="shared" si="1"/>
        <v>#NUM!</v>
      </c>
      <c r="AM28" s="402"/>
      <c r="AN28" s="402"/>
    </row>
    <row r="29" spans="1:40" ht="18" customHeight="1" x14ac:dyDescent="0.4">
      <c r="A29" s="79">
        <v>17</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t="e">
        <f t="shared" si="1"/>
        <v>#NUM!</v>
      </c>
      <c r="AM29" s="402"/>
      <c r="AN29" s="402"/>
    </row>
    <row r="30" spans="1:40" ht="18" customHeight="1" x14ac:dyDescent="0.4">
      <c r="A30" s="79">
        <v>18</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t="e">
        <f t="shared" si="1"/>
        <v>#NUM!</v>
      </c>
      <c r="AM30" s="402"/>
      <c r="AN30" s="402"/>
    </row>
    <row r="31" spans="1:40" ht="18" customHeight="1" x14ac:dyDescent="0.4">
      <c r="A31" s="79">
        <v>19</v>
      </c>
      <c r="B31" s="115"/>
      <c r="C31" s="151"/>
      <c r="D31" s="116"/>
      <c r="E31" s="117"/>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75">
        <f t="shared" si="0"/>
        <v>0</v>
      </c>
      <c r="AL31" s="76" t="e">
        <f t="shared" si="1"/>
        <v>#NUM!</v>
      </c>
      <c r="AM31" s="402"/>
      <c r="AN31" s="402"/>
    </row>
    <row r="32" spans="1:40" ht="18" customHeight="1" x14ac:dyDescent="0.4">
      <c r="A32" s="79">
        <v>20</v>
      </c>
      <c r="B32" s="115"/>
      <c r="C32" s="151"/>
      <c r="D32" s="116"/>
      <c r="E32" s="117"/>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32.25" customHeight="1" x14ac:dyDescent="0.4">
      <c r="A38" s="423"/>
      <c r="B38" s="423"/>
      <c r="C38" s="423"/>
      <c r="D38" s="161">
        <v>4</v>
      </c>
      <c r="E38" s="161">
        <v>5</v>
      </c>
      <c r="F38" s="485">
        <v>6</v>
      </c>
      <c r="G38" s="485"/>
      <c r="H38" s="485"/>
      <c r="I38" s="485">
        <v>7</v>
      </c>
      <c r="J38" s="485"/>
      <c r="K38" s="485"/>
      <c r="L38" s="485">
        <v>8</v>
      </c>
      <c r="M38" s="485"/>
      <c r="N38" s="485"/>
      <c r="O38" s="485">
        <v>9</v>
      </c>
      <c r="P38" s="485"/>
      <c r="Q38" s="485"/>
      <c r="R38" s="485">
        <v>10</v>
      </c>
      <c r="S38" s="485"/>
      <c r="T38" s="485"/>
      <c r="U38" s="485">
        <v>11</v>
      </c>
      <c r="V38" s="485"/>
      <c r="W38" s="485"/>
      <c r="X38" s="485">
        <v>12</v>
      </c>
      <c r="Y38" s="485"/>
      <c r="Z38" s="485"/>
      <c r="AA38" s="485">
        <v>1</v>
      </c>
      <c r="AB38" s="485"/>
      <c r="AC38" s="485"/>
      <c r="AD38" s="485">
        <v>2</v>
      </c>
      <c r="AE38" s="485"/>
      <c r="AF38" s="485"/>
      <c r="AG38" s="485">
        <v>3</v>
      </c>
      <c r="AH38" s="485"/>
      <c r="AI38" s="485"/>
      <c r="AJ38" s="423" t="s">
        <v>154</v>
      </c>
      <c r="AK38" s="423"/>
      <c r="AL38" s="153" t="s">
        <v>212</v>
      </c>
      <c r="AM38" s="545" t="s">
        <v>303</v>
      </c>
      <c r="AN38" s="546"/>
      <c r="AO38"/>
      <c r="AP38"/>
      <c r="AQ38"/>
    </row>
    <row r="39" spans="1:43" s="72" customFormat="1" ht="20.100000000000001" customHeight="1" x14ac:dyDescent="0.4">
      <c r="A39" s="483" t="s">
        <v>218</v>
      </c>
      <c r="B39" s="483"/>
      <c r="C39" s="483"/>
      <c r="D39" s="160">
        <f>SUM(D40,D41,D42,D43,D45,D47)</f>
        <v>0</v>
      </c>
      <c r="E39" s="160">
        <f>SUM(E40,E41,E42,E43,E45,E47)</f>
        <v>0</v>
      </c>
      <c r="F39" s="542">
        <f>SUM(F40,F41,F42,F43,F45,F47)</f>
        <v>0</v>
      </c>
      <c r="G39" s="543"/>
      <c r="H39" s="544"/>
      <c r="I39" s="542">
        <f>SUM(I40,I41,I42,I43,I45,I47)</f>
        <v>0</v>
      </c>
      <c r="J39" s="543">
        <f t="shared" ref="J39:AI39" si="3">SUM(J40,J41,J42,J43,J45,J47)</f>
        <v>0</v>
      </c>
      <c r="K39" s="544">
        <f t="shared" si="3"/>
        <v>0</v>
      </c>
      <c r="L39" s="542">
        <f>SUM(L40,L41,L42,L43,L45,L47)</f>
        <v>0</v>
      </c>
      <c r="M39" s="543"/>
      <c r="N39" s="544"/>
      <c r="O39" s="542">
        <f>SUM(O40,O41,O42,O43,O45,O47)</f>
        <v>0</v>
      </c>
      <c r="P39" s="543"/>
      <c r="Q39" s="544"/>
      <c r="R39" s="542">
        <f>SUM(R40,R41,R42,R43,R45,R47)</f>
        <v>0</v>
      </c>
      <c r="S39" s="543"/>
      <c r="T39" s="544"/>
      <c r="U39" s="542">
        <f>SUM(U40,U41,U42,U43,U45,U47)</f>
        <v>0</v>
      </c>
      <c r="V39" s="543">
        <f t="shared" si="3"/>
        <v>0</v>
      </c>
      <c r="W39" s="544">
        <f t="shared" si="3"/>
        <v>0</v>
      </c>
      <c r="X39" s="542">
        <f>SUM(X40,X41,X42,X43,X45,X47)</f>
        <v>0</v>
      </c>
      <c r="Y39" s="543">
        <f t="shared" si="3"/>
        <v>0</v>
      </c>
      <c r="Z39" s="544">
        <f t="shared" si="3"/>
        <v>0</v>
      </c>
      <c r="AA39" s="542">
        <f>SUM(AA40,AA41,AA42,AA43,AA45,AA47)</f>
        <v>0</v>
      </c>
      <c r="AB39" s="543">
        <f t="shared" si="3"/>
        <v>0</v>
      </c>
      <c r="AC39" s="544">
        <f t="shared" si="3"/>
        <v>0</v>
      </c>
      <c r="AD39" s="542">
        <f>SUM(AD40,AD41,AD42,AD43,AD45,AD47)</f>
        <v>0</v>
      </c>
      <c r="AE39" s="543">
        <f t="shared" si="3"/>
        <v>0</v>
      </c>
      <c r="AF39" s="544">
        <f t="shared" si="3"/>
        <v>0</v>
      </c>
      <c r="AG39" s="542">
        <f>SUM(AG40,AG41,AG42,AG43,AG45,AG47)</f>
        <v>0</v>
      </c>
      <c r="AH39" s="543">
        <f t="shared" si="3"/>
        <v>0</v>
      </c>
      <c r="AI39" s="544">
        <f t="shared" si="3"/>
        <v>0</v>
      </c>
      <c r="AJ39" s="486">
        <f>SUM(D39:AI39)</f>
        <v>0</v>
      </c>
      <c r="AK39" s="486"/>
      <c r="AL39" s="152" t="e">
        <f>ROUNDUP(AJ39/AJ49,1)</f>
        <v>#DIV/0!</v>
      </c>
      <c r="AM39" s="547"/>
      <c r="AN39" s="548"/>
      <c r="AO39"/>
      <c r="AP39"/>
      <c r="AQ39"/>
    </row>
    <row r="40" spans="1:43" s="141" customFormat="1" ht="20.100000000000001" customHeight="1" x14ac:dyDescent="0.4">
      <c r="A40" s="167" t="s">
        <v>292</v>
      </c>
      <c r="B40" s="168"/>
      <c r="C40" s="169"/>
      <c r="D40" s="159"/>
      <c r="E40" s="159"/>
      <c r="F40" s="501"/>
      <c r="G40" s="502"/>
      <c r="H40" s="503"/>
      <c r="I40" s="501"/>
      <c r="J40" s="502"/>
      <c r="K40" s="503"/>
      <c r="L40" s="501"/>
      <c r="M40" s="502"/>
      <c r="N40" s="503"/>
      <c r="O40" s="501"/>
      <c r="P40" s="502"/>
      <c r="Q40" s="503"/>
      <c r="R40" s="501"/>
      <c r="S40" s="502"/>
      <c r="T40" s="503"/>
      <c r="U40" s="501"/>
      <c r="V40" s="502"/>
      <c r="W40" s="503"/>
      <c r="X40" s="501"/>
      <c r="Y40" s="502"/>
      <c r="Z40" s="503"/>
      <c r="AA40" s="501"/>
      <c r="AB40" s="502"/>
      <c r="AC40" s="503"/>
      <c r="AD40" s="501"/>
      <c r="AE40" s="502"/>
      <c r="AF40" s="503"/>
      <c r="AG40" s="501"/>
      <c r="AH40" s="502"/>
      <c r="AI40" s="503"/>
      <c r="AJ40" s="404">
        <f t="shared" ref="AJ40:AJ48" si="4">SUM(D40:AI40)</f>
        <v>0</v>
      </c>
      <c r="AK40" s="404"/>
      <c r="AL40" s="170" t="e">
        <f>ROUNDUP(AJ40/$AJ$49,1)</f>
        <v>#DIV/0!</v>
      </c>
      <c r="AM40" s="547"/>
      <c r="AN40" s="548"/>
      <c r="AO40" s="140"/>
      <c r="AP40" s="140"/>
      <c r="AQ40" s="140"/>
    </row>
    <row r="41" spans="1:43" s="141" customFormat="1" ht="20.100000000000001" customHeight="1" x14ac:dyDescent="0.4">
      <c r="A41" s="167" t="s">
        <v>219</v>
      </c>
      <c r="B41" s="168"/>
      <c r="C41" s="169"/>
      <c r="D41" s="159"/>
      <c r="E41" s="159"/>
      <c r="F41" s="501"/>
      <c r="G41" s="502"/>
      <c r="H41" s="503"/>
      <c r="I41" s="501"/>
      <c r="J41" s="502"/>
      <c r="K41" s="503"/>
      <c r="L41" s="501"/>
      <c r="M41" s="502"/>
      <c r="N41" s="503"/>
      <c r="O41" s="501"/>
      <c r="P41" s="502"/>
      <c r="Q41" s="503"/>
      <c r="R41" s="501"/>
      <c r="S41" s="502"/>
      <c r="T41" s="503"/>
      <c r="U41" s="501"/>
      <c r="V41" s="502"/>
      <c r="W41" s="503"/>
      <c r="X41" s="501"/>
      <c r="Y41" s="502"/>
      <c r="Z41" s="503"/>
      <c r="AA41" s="501"/>
      <c r="AB41" s="502"/>
      <c r="AC41" s="503"/>
      <c r="AD41" s="501"/>
      <c r="AE41" s="502"/>
      <c r="AF41" s="503"/>
      <c r="AG41" s="501"/>
      <c r="AH41" s="502"/>
      <c r="AI41" s="503"/>
      <c r="AJ41" s="404">
        <f t="shared" si="4"/>
        <v>0</v>
      </c>
      <c r="AK41" s="404"/>
      <c r="AL41" s="170" t="e">
        <f>ROUNDUP(AJ41/$AJ$49,1)</f>
        <v>#DIV/0!</v>
      </c>
      <c r="AM41" s="547"/>
      <c r="AN41" s="548"/>
      <c r="AO41" s="140"/>
      <c r="AP41" s="140"/>
      <c r="AQ41" s="140"/>
    </row>
    <row r="42" spans="1:43" s="72" customFormat="1" ht="20.100000000000001" customHeight="1" x14ac:dyDescent="0.4">
      <c r="A42" s="154" t="s">
        <v>220</v>
      </c>
      <c r="B42" s="155"/>
      <c r="C42" s="156"/>
      <c r="D42" s="159"/>
      <c r="E42" s="159"/>
      <c r="F42" s="501"/>
      <c r="G42" s="502"/>
      <c r="H42" s="503"/>
      <c r="I42" s="501"/>
      <c r="J42" s="502"/>
      <c r="K42" s="503"/>
      <c r="L42" s="501"/>
      <c r="M42" s="502"/>
      <c r="N42" s="503"/>
      <c r="O42" s="501"/>
      <c r="P42" s="502"/>
      <c r="Q42" s="503"/>
      <c r="R42" s="501"/>
      <c r="S42" s="502"/>
      <c r="T42" s="503"/>
      <c r="U42" s="501"/>
      <c r="V42" s="502"/>
      <c r="W42" s="503"/>
      <c r="X42" s="501"/>
      <c r="Y42" s="502"/>
      <c r="Z42" s="503"/>
      <c r="AA42" s="501"/>
      <c r="AB42" s="502"/>
      <c r="AC42" s="503"/>
      <c r="AD42" s="501"/>
      <c r="AE42" s="502"/>
      <c r="AF42" s="503"/>
      <c r="AG42" s="501"/>
      <c r="AH42" s="502"/>
      <c r="AI42" s="503"/>
      <c r="AJ42" s="486">
        <f t="shared" si="4"/>
        <v>0</v>
      </c>
      <c r="AK42" s="486"/>
      <c r="AL42" s="152" t="e">
        <f>ROUNDUP(AJ42/$AJ$49,1)</f>
        <v>#DIV/0!</v>
      </c>
      <c r="AM42" s="547"/>
      <c r="AN42" s="548"/>
      <c r="AO42"/>
      <c r="AP42"/>
      <c r="AQ42"/>
    </row>
    <row r="43" spans="1:43" s="72" customFormat="1" ht="20.100000000000001" customHeight="1" x14ac:dyDescent="0.4">
      <c r="A43" s="531" t="s">
        <v>221</v>
      </c>
      <c r="B43" s="418"/>
      <c r="C43" s="419"/>
      <c r="D43" s="159"/>
      <c r="E43" s="159"/>
      <c r="F43" s="501"/>
      <c r="G43" s="502"/>
      <c r="H43" s="503"/>
      <c r="I43" s="501"/>
      <c r="J43" s="502"/>
      <c r="K43" s="503"/>
      <c r="L43" s="501"/>
      <c r="M43" s="502"/>
      <c r="N43" s="503"/>
      <c r="O43" s="501"/>
      <c r="P43" s="502"/>
      <c r="Q43" s="503"/>
      <c r="R43" s="501"/>
      <c r="S43" s="502"/>
      <c r="T43" s="503"/>
      <c r="U43" s="501"/>
      <c r="V43" s="502"/>
      <c r="W43" s="503"/>
      <c r="X43" s="501"/>
      <c r="Y43" s="502"/>
      <c r="Z43" s="503"/>
      <c r="AA43" s="501"/>
      <c r="AB43" s="502"/>
      <c r="AC43" s="503"/>
      <c r="AD43" s="501"/>
      <c r="AE43" s="502"/>
      <c r="AF43" s="503"/>
      <c r="AG43" s="501"/>
      <c r="AH43" s="502"/>
      <c r="AI43" s="503"/>
      <c r="AJ43" s="486">
        <f t="shared" si="4"/>
        <v>0</v>
      </c>
      <c r="AK43" s="486"/>
      <c r="AL43" s="565" t="e">
        <f>ROUNDUP(AJ43/$AJ$49,1)</f>
        <v>#DIV/0!</v>
      </c>
      <c r="AM43" s="547"/>
      <c r="AN43" s="548"/>
      <c r="AO43"/>
      <c r="AP43"/>
      <c r="AQ43"/>
    </row>
    <row r="44" spans="1:43" s="142" customFormat="1" ht="20.100000000000001" customHeight="1" x14ac:dyDescent="0.4">
      <c r="A44" s="165"/>
      <c r="B44" s="532" t="s">
        <v>293</v>
      </c>
      <c r="C44" s="533"/>
      <c r="D44" s="159"/>
      <c r="E44" s="159"/>
      <c r="F44" s="501"/>
      <c r="G44" s="502"/>
      <c r="H44" s="503"/>
      <c r="I44" s="501"/>
      <c r="J44" s="502"/>
      <c r="K44" s="503"/>
      <c r="L44" s="501"/>
      <c r="M44" s="502"/>
      <c r="N44" s="503"/>
      <c r="O44" s="501"/>
      <c r="P44" s="502"/>
      <c r="Q44" s="503"/>
      <c r="R44" s="501"/>
      <c r="S44" s="502"/>
      <c r="T44" s="503"/>
      <c r="U44" s="501"/>
      <c r="V44" s="502"/>
      <c r="W44" s="503"/>
      <c r="X44" s="501"/>
      <c r="Y44" s="502"/>
      <c r="Z44" s="503"/>
      <c r="AA44" s="501"/>
      <c r="AB44" s="502"/>
      <c r="AC44" s="503"/>
      <c r="AD44" s="501"/>
      <c r="AE44" s="502"/>
      <c r="AF44" s="503"/>
      <c r="AG44" s="501"/>
      <c r="AH44" s="502"/>
      <c r="AI44" s="503"/>
      <c r="AJ44" s="486">
        <f t="shared" si="4"/>
        <v>0</v>
      </c>
      <c r="AK44" s="486"/>
      <c r="AL44" s="566"/>
      <c r="AM44" s="549" t="e">
        <f>ROUNDUP($AJ$44/$AJ$49,1)</f>
        <v>#DIV/0!</v>
      </c>
      <c r="AN44" s="550"/>
      <c r="AO44" s="140"/>
      <c r="AP44" s="140"/>
      <c r="AQ44" s="140"/>
    </row>
    <row r="45" spans="1:43" s="72" customFormat="1" ht="20.100000000000001" customHeight="1" x14ac:dyDescent="0.4">
      <c r="A45" s="531" t="s">
        <v>222</v>
      </c>
      <c r="B45" s="418"/>
      <c r="C45" s="419"/>
      <c r="D45" s="159"/>
      <c r="E45" s="159"/>
      <c r="F45" s="501"/>
      <c r="G45" s="502"/>
      <c r="H45" s="503"/>
      <c r="I45" s="501"/>
      <c r="J45" s="502"/>
      <c r="K45" s="503"/>
      <c r="L45" s="501"/>
      <c r="M45" s="502"/>
      <c r="N45" s="503"/>
      <c r="O45" s="501"/>
      <c r="P45" s="502"/>
      <c r="Q45" s="503"/>
      <c r="R45" s="501"/>
      <c r="S45" s="502"/>
      <c r="T45" s="503"/>
      <c r="U45" s="501"/>
      <c r="V45" s="502"/>
      <c r="W45" s="503"/>
      <c r="X45" s="501"/>
      <c r="Y45" s="502"/>
      <c r="Z45" s="503"/>
      <c r="AA45" s="501"/>
      <c r="AB45" s="502"/>
      <c r="AC45" s="503"/>
      <c r="AD45" s="501"/>
      <c r="AE45" s="502"/>
      <c r="AF45" s="503"/>
      <c r="AG45" s="501"/>
      <c r="AH45" s="502"/>
      <c r="AI45" s="503"/>
      <c r="AJ45" s="486">
        <f t="shared" si="4"/>
        <v>0</v>
      </c>
      <c r="AK45" s="486"/>
      <c r="AL45" s="565" t="e">
        <f>ROUNDUP(AJ45/$AJ$49,1)</f>
        <v>#DIV/0!</v>
      </c>
      <c r="AM45" s="547"/>
      <c r="AN45" s="548"/>
      <c r="AO45"/>
      <c r="AP45"/>
      <c r="AQ45"/>
    </row>
    <row r="46" spans="1:43" s="142" customFormat="1" ht="20.100000000000001" customHeight="1" x14ac:dyDescent="0.4">
      <c r="A46" s="166"/>
      <c r="B46" s="532" t="s">
        <v>293</v>
      </c>
      <c r="C46" s="533"/>
      <c r="D46" s="159"/>
      <c r="E46" s="159"/>
      <c r="F46" s="501"/>
      <c r="G46" s="502"/>
      <c r="H46" s="503"/>
      <c r="I46" s="501"/>
      <c r="J46" s="502"/>
      <c r="K46" s="503"/>
      <c r="L46" s="501"/>
      <c r="M46" s="502"/>
      <c r="N46" s="503"/>
      <c r="O46" s="501"/>
      <c r="P46" s="502"/>
      <c r="Q46" s="503"/>
      <c r="R46" s="501"/>
      <c r="S46" s="502"/>
      <c r="T46" s="503"/>
      <c r="U46" s="501"/>
      <c r="V46" s="502"/>
      <c r="W46" s="503"/>
      <c r="X46" s="501"/>
      <c r="Y46" s="502"/>
      <c r="Z46" s="503"/>
      <c r="AA46" s="501"/>
      <c r="AB46" s="502"/>
      <c r="AC46" s="503"/>
      <c r="AD46" s="501"/>
      <c r="AE46" s="502"/>
      <c r="AF46" s="503"/>
      <c r="AG46" s="501"/>
      <c r="AH46" s="502"/>
      <c r="AI46" s="503"/>
      <c r="AJ46" s="486">
        <f t="shared" si="4"/>
        <v>0</v>
      </c>
      <c r="AK46" s="486"/>
      <c r="AL46" s="566"/>
      <c r="AM46" s="549" t="e">
        <f>ROUNDUP($AJ$46/$AJ$49,1)</f>
        <v>#DIV/0!</v>
      </c>
      <c r="AN46" s="550"/>
      <c r="AO46" s="140"/>
      <c r="AP46" s="140"/>
      <c r="AQ46" s="140"/>
    </row>
    <row r="47" spans="1:43" s="72" customFormat="1" ht="20.100000000000001" customHeight="1" x14ac:dyDescent="0.4">
      <c r="A47" s="531" t="s">
        <v>223</v>
      </c>
      <c r="B47" s="418"/>
      <c r="C47" s="419"/>
      <c r="D47" s="159"/>
      <c r="E47" s="159"/>
      <c r="F47" s="501"/>
      <c r="G47" s="502"/>
      <c r="H47" s="503"/>
      <c r="I47" s="501"/>
      <c r="J47" s="502"/>
      <c r="K47" s="503"/>
      <c r="L47" s="501"/>
      <c r="M47" s="502"/>
      <c r="N47" s="503"/>
      <c r="O47" s="501"/>
      <c r="P47" s="502"/>
      <c r="Q47" s="503"/>
      <c r="R47" s="501"/>
      <c r="S47" s="502"/>
      <c r="T47" s="503"/>
      <c r="U47" s="501"/>
      <c r="V47" s="502"/>
      <c r="W47" s="503"/>
      <c r="X47" s="501"/>
      <c r="Y47" s="502"/>
      <c r="Z47" s="503"/>
      <c r="AA47" s="501"/>
      <c r="AB47" s="502"/>
      <c r="AC47" s="503"/>
      <c r="AD47" s="501"/>
      <c r="AE47" s="502"/>
      <c r="AF47" s="503"/>
      <c r="AG47" s="501"/>
      <c r="AH47" s="502"/>
      <c r="AI47" s="503"/>
      <c r="AJ47" s="486">
        <f t="shared" si="4"/>
        <v>0</v>
      </c>
      <c r="AK47" s="486"/>
      <c r="AL47" s="565" t="e">
        <f>ROUNDUP(AJ47/$AJ$49,1)</f>
        <v>#DIV/0!</v>
      </c>
      <c r="AM47" s="547"/>
      <c r="AN47" s="548"/>
      <c r="AO47"/>
      <c r="AP47"/>
      <c r="AQ47"/>
    </row>
    <row r="48" spans="1:43" s="142" customFormat="1" ht="20.100000000000001" customHeight="1" x14ac:dyDescent="0.4">
      <c r="A48" s="165"/>
      <c r="B48" s="532" t="s">
        <v>293</v>
      </c>
      <c r="C48" s="533"/>
      <c r="D48" s="159"/>
      <c r="E48" s="159"/>
      <c r="F48" s="501"/>
      <c r="G48" s="502"/>
      <c r="H48" s="503"/>
      <c r="I48" s="501"/>
      <c r="J48" s="502"/>
      <c r="K48" s="503"/>
      <c r="L48" s="501"/>
      <c r="M48" s="502"/>
      <c r="N48" s="503"/>
      <c r="O48" s="501"/>
      <c r="P48" s="502"/>
      <c r="Q48" s="503"/>
      <c r="R48" s="501"/>
      <c r="S48" s="502"/>
      <c r="T48" s="503"/>
      <c r="U48" s="501"/>
      <c r="V48" s="502"/>
      <c r="W48" s="503"/>
      <c r="X48" s="501"/>
      <c r="Y48" s="502"/>
      <c r="Z48" s="503"/>
      <c r="AA48" s="501"/>
      <c r="AB48" s="502"/>
      <c r="AC48" s="503"/>
      <c r="AD48" s="501"/>
      <c r="AE48" s="502"/>
      <c r="AF48" s="503"/>
      <c r="AG48" s="501"/>
      <c r="AH48" s="502"/>
      <c r="AI48" s="503"/>
      <c r="AJ48" s="486">
        <f t="shared" si="4"/>
        <v>0</v>
      </c>
      <c r="AK48" s="486"/>
      <c r="AL48" s="566"/>
      <c r="AM48" s="549" t="e">
        <f>ROUNDUP($AJ$48/$AJ$49,1)</f>
        <v>#DIV/0!</v>
      </c>
      <c r="AN48" s="550"/>
      <c r="AO48" s="140"/>
      <c r="AP48" s="140"/>
      <c r="AQ48" s="140"/>
    </row>
    <row r="49" spans="1:43" s="72" customFormat="1" ht="20.100000000000001" customHeight="1" x14ac:dyDescent="0.4">
      <c r="A49" s="483" t="s">
        <v>209</v>
      </c>
      <c r="B49" s="483"/>
      <c r="C49" s="483"/>
      <c r="D49" s="159"/>
      <c r="E49" s="159"/>
      <c r="F49" s="484"/>
      <c r="G49" s="484"/>
      <c r="H49" s="484"/>
      <c r="I49" s="484"/>
      <c r="J49" s="484"/>
      <c r="K49" s="484"/>
      <c r="L49" s="484"/>
      <c r="M49" s="484"/>
      <c r="N49" s="484"/>
      <c r="O49" s="484"/>
      <c r="P49" s="484"/>
      <c r="Q49" s="484"/>
      <c r="R49" s="484"/>
      <c r="S49" s="484"/>
      <c r="T49" s="484"/>
      <c r="U49" s="484"/>
      <c r="V49" s="484"/>
      <c r="W49" s="484"/>
      <c r="X49" s="484"/>
      <c r="Y49" s="484"/>
      <c r="Z49" s="484"/>
      <c r="AA49" s="484"/>
      <c r="AB49" s="484"/>
      <c r="AC49" s="484"/>
      <c r="AD49" s="484"/>
      <c r="AE49" s="484"/>
      <c r="AF49" s="484"/>
      <c r="AG49" s="484"/>
      <c r="AH49" s="484"/>
      <c r="AI49" s="484"/>
      <c r="AJ49" s="486">
        <f>+SUM(D49:AI49)</f>
        <v>0</v>
      </c>
      <c r="AK49" s="486"/>
      <c r="AL49" s="125"/>
      <c r="AM49" s="547"/>
      <c r="AN49" s="548"/>
      <c r="AO49"/>
      <c r="AP49"/>
      <c r="AQ49"/>
    </row>
    <row r="50" spans="1:43" s="72" customFormat="1" ht="5.0999999999999996" customHeight="1" x14ac:dyDescent="0.4">
      <c r="A50" s="120"/>
      <c r="B50" s="120"/>
      <c r="C50" s="120"/>
      <c r="D50" s="171"/>
      <c r="E50" s="171"/>
      <c r="F50" s="171"/>
      <c r="G50" s="171"/>
      <c r="H50" s="171"/>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121"/>
      <c r="AH50" s="121"/>
      <c r="AI50" s="121"/>
      <c r="AJ50" s="122"/>
      <c r="AK50" s="70"/>
      <c r="AL50" s="157"/>
      <c r="AM50" s="157"/>
      <c r="AN50" s="71"/>
    </row>
    <row r="51" spans="1:43" s="72" customFormat="1" ht="18" customHeight="1" x14ac:dyDescent="0.4">
      <c r="A51" s="112" t="s">
        <v>210</v>
      </c>
      <c r="B51" s="70"/>
      <c r="D51" s="70"/>
      <c r="E51" s="70"/>
      <c r="F51" s="70"/>
      <c r="G51" s="70"/>
      <c r="H51" s="70"/>
      <c r="I51" s="70"/>
      <c r="J51" s="70"/>
      <c r="K51" s="70"/>
      <c r="L51" s="70"/>
      <c r="M51" s="70"/>
      <c r="N51" s="70"/>
      <c r="O51" s="70"/>
      <c r="P51" s="70"/>
      <c r="Q51" s="70"/>
      <c r="R51" s="70"/>
      <c r="S51" s="70"/>
      <c r="T51" s="70"/>
      <c r="U51" s="70"/>
      <c r="V51" s="70"/>
      <c r="W51" s="95" t="s">
        <v>339</v>
      </c>
      <c r="X51" s="95"/>
      <c r="Y51" s="95"/>
      <c r="Z51" s="95"/>
      <c r="AA51" s="95"/>
      <c r="AB51" s="95"/>
      <c r="AC51" s="95"/>
      <c r="AD51" s="95"/>
      <c r="AE51" s="95"/>
      <c r="AF51" s="95"/>
      <c r="AG51" s="231"/>
      <c r="AH51" s="60"/>
      <c r="AI51" s="60"/>
      <c r="AJ51" s="60"/>
      <c r="AK51" s="60"/>
      <c r="AL51" s="60"/>
      <c r="AM51" s="60"/>
      <c r="AN51" s="71"/>
    </row>
    <row r="52" spans="1:43" s="72" customFormat="1" ht="27.75" customHeight="1" x14ac:dyDescent="0.4">
      <c r="A52" s="534" t="s">
        <v>347</v>
      </c>
      <c r="B52" s="498"/>
      <c r="C52" s="498"/>
      <c r="D52" s="498"/>
      <c r="E52" s="498"/>
      <c r="F52" s="498"/>
      <c r="G52" s="498"/>
      <c r="H52" s="498"/>
      <c r="I52" s="498"/>
      <c r="J52" s="498"/>
      <c r="K52" s="498"/>
      <c r="L52" s="498"/>
      <c r="M52" s="498"/>
      <c r="N52" s="498"/>
      <c r="O52" s="498"/>
      <c r="P52" s="498"/>
      <c r="Q52" s="498"/>
      <c r="R52" s="498"/>
      <c r="S52" s="498"/>
      <c r="T52" s="498"/>
      <c r="U52" s="70"/>
      <c r="V52" s="70"/>
      <c r="W52" s="563" t="s">
        <v>344</v>
      </c>
      <c r="X52" s="563"/>
      <c r="Y52" s="563"/>
      <c r="Z52" s="563"/>
      <c r="AA52" s="563"/>
      <c r="AB52" s="563"/>
      <c r="AC52" s="563"/>
      <c r="AD52" s="563"/>
      <c r="AE52" s="563"/>
      <c r="AF52" s="563"/>
      <c r="AG52" s="563"/>
      <c r="AH52" s="563"/>
      <c r="AI52" s="563"/>
      <c r="AJ52" s="563"/>
      <c r="AK52" s="563"/>
      <c r="AL52" s="563"/>
      <c r="AM52" s="232"/>
      <c r="AN52" s="71"/>
    </row>
    <row r="53" spans="1:43" s="72" customFormat="1" ht="45" customHeight="1" x14ac:dyDescent="0.4">
      <c r="A53" s="423" t="s">
        <v>202</v>
      </c>
      <c r="B53" s="423"/>
      <c r="C53" s="423" t="s">
        <v>115</v>
      </c>
      <c r="D53" s="423"/>
      <c r="E53" s="427" t="s">
        <v>127</v>
      </c>
      <c r="F53" s="427"/>
      <c r="G53" s="427"/>
      <c r="H53" s="427"/>
      <c r="I53" s="412" t="s">
        <v>215</v>
      </c>
      <c r="J53" s="413"/>
      <c r="K53" s="413"/>
      <c r="L53" s="413"/>
      <c r="M53" s="413"/>
      <c r="N53" s="415"/>
      <c r="O53" s="559" t="s">
        <v>309</v>
      </c>
      <c r="P53" s="560"/>
      <c r="Q53" s="560"/>
      <c r="R53" s="560"/>
      <c r="S53" s="560"/>
      <c r="T53" s="561"/>
      <c r="U53"/>
      <c r="W53" s="489" t="s">
        <v>341</v>
      </c>
      <c r="X53" s="489"/>
      <c r="Y53" s="489"/>
      <c r="Z53" s="489"/>
      <c r="AA53" s="489"/>
      <c r="AB53" s="535" t="s">
        <v>342</v>
      </c>
      <c r="AC53" s="536"/>
      <c r="AD53" s="536"/>
      <c r="AE53" s="536"/>
      <c r="AF53" s="564"/>
      <c r="AG53" s="389" t="s">
        <v>343</v>
      </c>
      <c r="AH53" s="389"/>
      <c r="AI53" s="389"/>
      <c r="AJ53" s="389"/>
      <c r="AK53" s="389"/>
      <c r="AL53" s="233"/>
      <c r="AM53" s="233"/>
      <c r="AN53" s="71"/>
    </row>
    <row r="54" spans="1:43" s="72" customFormat="1" ht="18" customHeight="1" x14ac:dyDescent="0.4">
      <c r="A54" s="427" t="s">
        <v>213</v>
      </c>
      <c r="B54" s="427"/>
      <c r="C54" s="482" t="e">
        <f>ROUNDDOWN(IF(AL39&lt;=30,1,1+ROUNDUP((AL39-30)/30,0)),1)</f>
        <v>#DIV/0!</v>
      </c>
      <c r="D54" s="482"/>
      <c r="E54" s="482" t="e">
        <f>ROUNDUP(AL39/5,1)</f>
        <v>#DIV/0!</v>
      </c>
      <c r="F54" s="482"/>
      <c r="G54" s="482"/>
      <c r="H54" s="482"/>
      <c r="I54" s="558" t="e">
        <f>ROUNDUP(SUM(($AL$42/9),(($AL$43-$AM$44)/6),($AM$44/12),(($AL$45-$AM$46)/4),($AM$46/8),(($AL$47-$AM$48)/2.5),($AM$48/5)),1)</f>
        <v>#DIV/0!</v>
      </c>
      <c r="J54" s="538"/>
      <c r="K54" s="538"/>
      <c r="L54" s="538"/>
      <c r="M54" s="538"/>
      <c r="N54" s="538"/>
      <c r="O54" s="562">
        <v>1</v>
      </c>
      <c r="P54" s="562"/>
      <c r="Q54" s="562"/>
      <c r="R54" s="562"/>
      <c r="S54" s="562"/>
      <c r="T54" s="562"/>
      <c r="U54"/>
      <c r="W54" s="490"/>
      <c r="X54" s="491"/>
      <c r="Y54" s="491"/>
      <c r="Z54" s="491"/>
      <c r="AA54" s="492"/>
      <c r="AB54" s="494"/>
      <c r="AC54" s="494"/>
      <c r="AD54" s="494"/>
      <c r="AE54" s="494"/>
      <c r="AF54" s="490"/>
      <c r="AG54" s="390"/>
      <c r="AH54" s="390"/>
      <c r="AI54" s="390"/>
      <c r="AJ54" s="390"/>
      <c r="AK54" s="390"/>
      <c r="AL54" s="234"/>
      <c r="AM54" s="234"/>
      <c r="AN54" s="71"/>
    </row>
    <row r="55" spans="1:43" s="72" customFormat="1" ht="5.0999999999999996" customHeight="1" x14ac:dyDescent="0.4">
      <c r="A55" s="120"/>
      <c r="B55" s="120"/>
      <c r="C55" s="120"/>
      <c r="D55" s="120"/>
      <c r="E55" s="120"/>
      <c r="F55" s="120"/>
      <c r="G55" s="120"/>
      <c r="H55" s="120"/>
      <c r="I55" s="120"/>
      <c r="J55" s="121"/>
      <c r="K55" s="121"/>
      <c r="L55" s="121"/>
      <c r="M55" s="122"/>
      <c r="N55" s="70"/>
      <c r="O55" s="70"/>
      <c r="P55" s="70"/>
      <c r="Q55"/>
      <c r="W55" s="69"/>
      <c r="X55" s="70"/>
      <c r="Y55" s="70"/>
      <c r="Z55" s="70"/>
      <c r="AA55" s="70"/>
      <c r="AB55" s="70"/>
      <c r="AC55" s="70"/>
      <c r="AD55" s="70"/>
      <c r="AE55" s="70"/>
      <c r="AF55" s="70"/>
      <c r="AG55" s="121"/>
      <c r="AH55" s="121"/>
      <c r="AI55" s="121"/>
      <c r="AJ55" s="122"/>
      <c r="AK55" s="70"/>
      <c r="AL55" s="69"/>
      <c r="AM55" s="69"/>
      <c r="AN55" s="71"/>
    </row>
    <row r="56" spans="1:43" ht="21" customHeight="1" x14ac:dyDescent="0.4">
      <c r="A56" s="73" t="s">
        <v>214</v>
      </c>
      <c r="B56" s="59"/>
      <c r="C56" s="63"/>
      <c r="D56" s="63"/>
      <c r="E56" s="63"/>
      <c r="F56" s="63"/>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row>
    <row r="57" spans="1:43" ht="24.95" customHeight="1" x14ac:dyDescent="0.4">
      <c r="A57" s="62"/>
      <c r="B57" s="82"/>
      <c r="C57" s="412" t="str">
        <f>IF(VLOOKUP($AK$2,選択肢!$A$1:$J$32,C62,FALSE)=0,"-",VLOOKUP($AK$2,選択肢!$A$1:$J$32,C62,FALSE))</f>
        <v>管理者</v>
      </c>
      <c r="D57" s="413"/>
      <c r="E57" s="414" t="str">
        <f>IF(VLOOKUP($AK$2,選択肢!$A$1:$J$32,E62,FALSE)=0,"-",VLOOKUP($AK$2,選択肢!$A$1:$J$32,E62,FALSE))</f>
        <v>サービス管理責任者</v>
      </c>
      <c r="F57" s="414"/>
      <c r="G57" s="414"/>
      <c r="H57" s="414"/>
      <c r="I57" s="412" t="str">
        <f>IF(VLOOKUP($AK$2,選択肢!$A$1:$J$32,I62,FALSE)=0,"-",VLOOKUP($AK$2,選択肢!$A$1:$J$32,I62,FALSE))</f>
        <v>世話人</v>
      </c>
      <c r="J57" s="413"/>
      <c r="K57" s="413"/>
      <c r="L57" s="413"/>
      <c r="M57" s="413"/>
      <c r="N57" s="415"/>
      <c r="O57" s="412" t="str">
        <f>IF(VLOOKUP($AK$2,選択肢!$A$1:$J$32,O62,FALSE)=0,"-",VLOOKUP($AK$2,選択肢!$A$1:$J$32,O62,FALSE))</f>
        <v>生活支援員</v>
      </c>
      <c r="P57" s="413"/>
      <c r="Q57" s="413"/>
      <c r="R57" s="413"/>
      <c r="S57" s="413"/>
      <c r="T57" s="415"/>
      <c r="U57" s="559" t="str">
        <f>IF(VLOOKUP($AK$2,選択肢!$A$1:$J$32,U62,FALSE)=0,"-",VLOOKUP($AK$2,選択肢!$A$1:$J$32,U62,FALSE))</f>
        <v>夜間支援従事者</v>
      </c>
      <c r="V57" s="560"/>
      <c r="W57" s="560"/>
      <c r="X57" s="560"/>
      <c r="Y57" s="560"/>
      <c r="Z57" s="561"/>
      <c r="AA57" s="412" t="str">
        <f>IF(VLOOKUP($AK$2,選択肢!$A$1:$J$32,AA62,FALSE)=0,"-",VLOOKUP($AK$2,選択肢!$A$1:$J$32,AA62,FALSE))</f>
        <v>その他職員</v>
      </c>
      <c r="AB57" s="413"/>
      <c r="AC57" s="413"/>
      <c r="AD57" s="413"/>
      <c r="AE57" s="413"/>
      <c r="AF57" s="415"/>
      <c r="AG57" s="414" t="str">
        <f>IF(VLOOKUP($AK$2,選択肢!$A$1:$J$32,AG62,FALSE)=0,"-",VLOOKUP($AK$2,選択肢!$A$1:$J$32,AG62,FALSE))</f>
        <v>-</v>
      </c>
      <c r="AH57" s="414"/>
      <c r="AI57" s="414"/>
      <c r="AJ57" s="414"/>
      <c r="AK57" s="414"/>
      <c r="AL57" s="414" t="str">
        <f>IF(VLOOKUP($AK$2,選択肢!$A$1:$J$32,AL62,FALSE)=0,"-",VLOOKUP($AK$2,選択肢!$A$1:$J$32,AL62,FALSE))</f>
        <v>-</v>
      </c>
      <c r="AM57" s="414"/>
      <c r="AN57" s="62"/>
    </row>
    <row r="58" spans="1:43" ht="18" customHeight="1" x14ac:dyDescent="0.4">
      <c r="A58" s="62"/>
      <c r="B58" s="82"/>
      <c r="C58" s="114" t="s">
        <v>56</v>
      </c>
      <c r="D58" s="114" t="s">
        <v>57</v>
      </c>
      <c r="E58" s="113" t="s">
        <v>56</v>
      </c>
      <c r="F58" s="411" t="s">
        <v>57</v>
      </c>
      <c r="G58" s="411"/>
      <c r="H58" s="411"/>
      <c r="I58" s="408" t="s">
        <v>56</v>
      </c>
      <c r="J58" s="409"/>
      <c r="K58" s="410"/>
      <c r="L58" s="408" t="s">
        <v>57</v>
      </c>
      <c r="M58" s="409"/>
      <c r="N58" s="410"/>
      <c r="O58" s="408" t="s">
        <v>56</v>
      </c>
      <c r="P58" s="409"/>
      <c r="Q58" s="410"/>
      <c r="R58" s="408" t="s">
        <v>57</v>
      </c>
      <c r="S58" s="409"/>
      <c r="T58" s="410"/>
      <c r="U58" s="552" t="s">
        <v>56</v>
      </c>
      <c r="V58" s="553"/>
      <c r="W58" s="554"/>
      <c r="X58" s="552" t="s">
        <v>57</v>
      </c>
      <c r="Y58" s="553"/>
      <c r="Z58" s="554"/>
      <c r="AA58" s="408" t="s">
        <v>56</v>
      </c>
      <c r="AB58" s="409"/>
      <c r="AC58" s="410"/>
      <c r="AD58" s="408" t="s">
        <v>57</v>
      </c>
      <c r="AE58" s="409"/>
      <c r="AF58" s="410"/>
      <c r="AG58" s="408" t="s">
        <v>56</v>
      </c>
      <c r="AH58" s="409"/>
      <c r="AI58" s="410"/>
      <c r="AJ58" s="408" t="s">
        <v>57</v>
      </c>
      <c r="AK58" s="410"/>
      <c r="AL58" s="113" t="s">
        <v>19</v>
      </c>
      <c r="AM58" s="113" t="s">
        <v>18</v>
      </c>
      <c r="AN58" s="62"/>
    </row>
    <row r="59" spans="1:43" ht="18" customHeight="1" x14ac:dyDescent="0.4">
      <c r="A59" s="62"/>
      <c r="B59" s="81" t="s">
        <v>108</v>
      </c>
      <c r="C59" s="113">
        <f>COUNTIFS($B$13:$B$32,C$57,$C$13:$C$32,"A",$E$13:$E$32,"*")</f>
        <v>0</v>
      </c>
      <c r="D59" s="113">
        <f>COUNTIFS($B$13:$B$32,C$57,$C$13:$C$32,"B",$E$13:$E$32,"*")</f>
        <v>0</v>
      </c>
      <c r="E59" s="113">
        <f>COUNTIFS($B$13:$B$32,E$57,$C$13:$C$32,"A",$E$13:$E$32,"*")</f>
        <v>0</v>
      </c>
      <c r="F59" s="408">
        <f>COUNTIFS($B$13:$B$32,E$57,$C$13:$C$32,"B",$E$13:$E$32,"*")</f>
        <v>0</v>
      </c>
      <c r="G59" s="409"/>
      <c r="H59" s="410"/>
      <c r="I59" s="408">
        <f>COUNTIFS($B$13:$B$32,I$57,$C$13:$C$32,"A",$E$13:$E$32,"*")</f>
        <v>0</v>
      </c>
      <c r="J59" s="409"/>
      <c r="K59" s="410"/>
      <c r="L59" s="408">
        <f>COUNTIFS($B$13:$B$32,I$57,$C$13:$C$32,"B",$E$13:$E$32,"*")</f>
        <v>0</v>
      </c>
      <c r="M59" s="409"/>
      <c r="N59" s="410"/>
      <c r="O59" s="408">
        <f>COUNTIFS($B$13:$B$32,O$57,$C$13:$C$32,"A",$E$13:$E$32,"*")</f>
        <v>0</v>
      </c>
      <c r="P59" s="409"/>
      <c r="Q59" s="410"/>
      <c r="R59" s="408">
        <f>COUNTIFS($B$13:$B$32,O$57,$C$13:$C$32,"B",$E$13:$E$32,"*")</f>
        <v>0</v>
      </c>
      <c r="S59" s="409"/>
      <c r="T59" s="410"/>
      <c r="U59" s="552">
        <f>COUNTIFS($B$13:$B$32,U$57,$C$13:$C$32,"A",$E$13:$E$32,"*")</f>
        <v>0</v>
      </c>
      <c r="V59" s="553"/>
      <c r="W59" s="554"/>
      <c r="X59" s="552">
        <f>COUNTIFS($B$13:$B$32,U$57,$C$13:$C$32,"B",$E$13:$E$32,"*")</f>
        <v>0</v>
      </c>
      <c r="Y59" s="553"/>
      <c r="Z59" s="554"/>
      <c r="AA59" s="408">
        <f>COUNTIFS($B$13:$B$32,AA$57,$C$13:$C$32,"A",$E$13:$E$32,"*")</f>
        <v>0</v>
      </c>
      <c r="AB59" s="409"/>
      <c r="AC59" s="410"/>
      <c r="AD59" s="408">
        <f>COUNTIFS($B$13:$B$32,AA$57,$C$13:$C$32,"B",$E$13:$E$32,"*")</f>
        <v>0</v>
      </c>
      <c r="AE59" s="409"/>
      <c r="AF59" s="410"/>
      <c r="AG59" s="408">
        <f>COUNTIFS($B$13:$B$32,AG$57,$C$13:$C$32,"A",$E$13:$E$32,"*")</f>
        <v>0</v>
      </c>
      <c r="AH59" s="409"/>
      <c r="AI59" s="410"/>
      <c r="AJ59" s="408">
        <f>COUNTIFS($B$13:$B$32,AG$57,$C$13:$C$32,"B",$E$13:$E$32,"*")</f>
        <v>0</v>
      </c>
      <c r="AK59" s="410"/>
      <c r="AL59" s="113">
        <f>COUNTIFS($B$13:$B$32,AL$57,$C$13:$C$32,"A",$E$13:$E$32,"*")</f>
        <v>0</v>
      </c>
      <c r="AM59" s="113">
        <f>COUNTIFS($B$13:$B$32,AL$57,$C$13:$C$32,"B",$E$13:$E$32,"*")</f>
        <v>0</v>
      </c>
      <c r="AN59" s="62"/>
    </row>
    <row r="60" spans="1:43" ht="18" customHeight="1" x14ac:dyDescent="0.4">
      <c r="A60" s="62"/>
      <c r="B60" s="89" t="s">
        <v>109</v>
      </c>
      <c r="C60" s="136"/>
      <c r="D60" s="136"/>
      <c r="E60" s="113">
        <f>COUNTIFS($B$13:$B$32,E$57,$C$13:$C$32,"C",$E$13:$E$32,"*")</f>
        <v>0</v>
      </c>
      <c r="F60" s="408">
        <f>COUNTIFS($B$13:$B$32,E$57,$C$13:$C$32,"D",$E$13:$E$32,"*")</f>
        <v>0</v>
      </c>
      <c r="G60" s="409"/>
      <c r="H60" s="410"/>
      <c r="I60" s="408">
        <f>COUNTIFS($B$13:$B$32,I$57,$C$13:$C$32,"C",$E$13:$E$32,"*")</f>
        <v>0</v>
      </c>
      <c r="J60" s="409"/>
      <c r="K60" s="410"/>
      <c r="L60" s="408">
        <f>COUNTIFS($B$13:$B$32,I$57,$C$13:$C$32,"D",$E$13:$E$32,"*")</f>
        <v>0</v>
      </c>
      <c r="M60" s="409"/>
      <c r="N60" s="410"/>
      <c r="O60" s="408">
        <f>COUNTIFS($B$13:$B$32,O$57,$C$13:$C$32,"C",$E$13:$E$32,"*")</f>
        <v>0</v>
      </c>
      <c r="P60" s="409"/>
      <c r="Q60" s="410"/>
      <c r="R60" s="408">
        <f>COUNTIFS($B$13:$B$32,O$57,$C$13:$C$32,"D",$E$13:$E$32,"*")</f>
        <v>0</v>
      </c>
      <c r="S60" s="409"/>
      <c r="T60" s="410"/>
      <c r="U60" s="552">
        <f>COUNTIFS($B$13:$B$32,U$57,$C$13:$C$32,"C",$E$13:$E$32,"*")</f>
        <v>0</v>
      </c>
      <c r="V60" s="553"/>
      <c r="W60" s="554"/>
      <c r="X60" s="552">
        <f>COUNTIFS($B$13:$B$32,U$57,$C$13:$C$32,"D",$E$13:$E$32,"*")</f>
        <v>0</v>
      </c>
      <c r="Y60" s="553"/>
      <c r="Z60" s="554"/>
      <c r="AA60" s="408">
        <f>COUNTIFS($B$13:$B$32,AA$57,$C$13:$C$32,"C",$E$13:$E$32,"*")</f>
        <v>0</v>
      </c>
      <c r="AB60" s="409"/>
      <c r="AC60" s="410"/>
      <c r="AD60" s="408">
        <f>COUNTIFS($B$13:$B$32,AA$57,$C$13:$C$32,"D",$E$13:$E$32,"*")</f>
        <v>0</v>
      </c>
      <c r="AE60" s="409"/>
      <c r="AF60" s="410"/>
      <c r="AG60" s="408">
        <f>COUNTIFS($B$13:$B$32,AG$57,$C$13:$C$32,"C",$E$13:$E$32,"*")</f>
        <v>0</v>
      </c>
      <c r="AH60" s="409"/>
      <c r="AI60" s="410"/>
      <c r="AJ60" s="408">
        <f>COUNTIFS($B$13:$B$32,AG$57,$C$13:$C$32,"D",$E$13:$E$32,"*")</f>
        <v>0</v>
      </c>
      <c r="AK60" s="410"/>
      <c r="AL60" s="113">
        <f>COUNTIFS($B$13:$B$32,AL$57,$C$13:$C$32,"C",$E$13:$E$32,"*")</f>
        <v>0</v>
      </c>
      <c r="AM60" s="113">
        <f>COUNTIFS($B$13:$B$32,AL$57,$C$13:$C$32,"D",$E$13:$E$32,"*")</f>
        <v>0</v>
      </c>
      <c r="AN60" s="62"/>
    </row>
    <row r="61" spans="1:43" ht="24.95" customHeight="1" x14ac:dyDescent="0.4">
      <c r="A61" s="62"/>
      <c r="B61" s="89" t="s">
        <v>201</v>
      </c>
      <c r="C61" s="539"/>
      <c r="D61" s="540"/>
      <c r="E61" s="412" t="str">
        <f>IF($AK$5="４週",SUMIFS($AK$13:$AK$32,$B$13:$B$32,E57)/4/$AH$7,IF($AK$5="歴月",SUMIFS($AK$13:$AK$32,$B$13:$B$32,E57)/$AL$7,"記載する期間を選択してください"))</f>
        <v>記載する期間を選択してください</v>
      </c>
      <c r="F61" s="413"/>
      <c r="G61" s="413"/>
      <c r="H61" s="415"/>
      <c r="I61" s="412" t="str">
        <f>IF($AK$5="４週",SUMIFS($AK$13:$AK$32,$B$13:$B$32,I57)/4/$AH$7,IF($AK$5="歴月",SUMIFS($AK$13:$AK$32,$B$13:$B$32,I57)/$AL$7,"記載する期間を選択してください"))</f>
        <v>記載する期間を選択してください</v>
      </c>
      <c r="J61" s="413"/>
      <c r="K61" s="413"/>
      <c r="L61" s="413"/>
      <c r="M61" s="413"/>
      <c r="N61" s="415"/>
      <c r="O61" s="412" t="str">
        <f>IF($AK$5="４週",SUMIFS($AK$13:$AK$32,$B$13:$B$32,O57)/4/$AH$7,IF($AK$5="歴月",SUMIFS($AK$13:$AK$32,$B$13:$B$32,O57)/$AL$7,"記載する期間を選択してください"))</f>
        <v>記載する期間を選択してください</v>
      </c>
      <c r="P61" s="413"/>
      <c r="Q61" s="413"/>
      <c r="R61" s="413"/>
      <c r="S61" s="413"/>
      <c r="T61" s="415"/>
      <c r="U61" s="555"/>
      <c r="V61" s="556"/>
      <c r="W61" s="556"/>
      <c r="X61" s="556"/>
      <c r="Y61" s="556"/>
      <c r="Z61" s="557"/>
      <c r="AA61" s="412" t="str">
        <f>IF($AK$5="４週",SUMIFS($AK$13:$AK$32,$B$13:$B$32,AA57)/4/$AH$7,IF($AK$5="歴月",SUMIFS($AK$13:$AK$32,$B$13:$B$32,AA57)/$AL$7,"記載する期間を選択してください"))</f>
        <v>記載する期間を選択してください</v>
      </c>
      <c r="AB61" s="413"/>
      <c r="AC61" s="413"/>
      <c r="AD61" s="413"/>
      <c r="AE61" s="413"/>
      <c r="AF61" s="415"/>
      <c r="AG61" s="412" t="str">
        <f>IF($AK$5="４週",SUMIFS($AK$13:$AK$32,$B$13:$B$32,AG57)/4/$AH$7,IF($AK$5="歴月",SUMIFS($AK$13:$AK$32,$B$13:$B$32,AG57)/$AL$7,"記載する期間を選択してください"))</f>
        <v>記載する期間を選択してください</v>
      </c>
      <c r="AH61" s="413"/>
      <c r="AI61" s="413"/>
      <c r="AJ61" s="413"/>
      <c r="AK61" s="415"/>
      <c r="AL61" s="412" t="str">
        <f>IF($AK$5="４週",SUMIFS($AK$13:$AK$32,$B$13:$B$32,AL57)/4/$AH$7,IF($AK$5="歴月",SUMIFS($AK$13:$AK$32,$B$13:$B$32,AL57)/$AL$7,"記載する期間を選択してください"))</f>
        <v>記載する期間を選択してください</v>
      </c>
      <c r="AM61" s="415"/>
      <c r="AN61" s="62"/>
    </row>
    <row r="62" spans="1:43" ht="5.0999999999999996" customHeight="1" x14ac:dyDescent="0.4">
      <c r="A62" s="62"/>
      <c r="B62" s="59"/>
      <c r="C62" s="85">
        <v>2</v>
      </c>
      <c r="D62" s="85"/>
      <c r="E62" s="85">
        <v>3</v>
      </c>
      <c r="F62" s="85"/>
      <c r="G62" s="85"/>
      <c r="H62" s="85"/>
      <c r="I62" s="85">
        <v>4</v>
      </c>
      <c r="J62" s="85"/>
      <c r="K62" s="85"/>
      <c r="L62" s="85"/>
      <c r="M62" s="85"/>
      <c r="N62" s="85"/>
      <c r="O62" s="85">
        <v>5</v>
      </c>
      <c r="P62" s="85"/>
      <c r="Q62" s="85"/>
      <c r="R62" s="85"/>
      <c r="S62" s="85"/>
      <c r="T62" s="85"/>
      <c r="U62" s="85">
        <v>6</v>
      </c>
      <c r="V62" s="85"/>
      <c r="W62" s="85"/>
      <c r="X62" s="85"/>
      <c r="Y62" s="85"/>
      <c r="Z62" s="85"/>
      <c r="AA62" s="85">
        <v>7</v>
      </c>
      <c r="AB62" s="85"/>
      <c r="AC62" s="85"/>
      <c r="AD62" s="85"/>
      <c r="AE62" s="85"/>
      <c r="AF62" s="85"/>
      <c r="AG62" s="85">
        <v>8</v>
      </c>
      <c r="AH62" s="85"/>
      <c r="AI62" s="85"/>
      <c r="AJ62" s="85"/>
      <c r="AK62" s="85"/>
      <c r="AL62" s="85">
        <v>9</v>
      </c>
      <c r="AM62" s="111"/>
      <c r="AN62" s="62"/>
    </row>
    <row r="63" spans="1:43" ht="15" customHeight="1" x14ac:dyDescent="0.4">
      <c r="A63" s="94" t="s">
        <v>166</v>
      </c>
      <c r="B63" s="100"/>
      <c r="C63" s="101"/>
      <c r="D63" s="101"/>
      <c r="E63" s="101"/>
      <c r="F63" s="102"/>
      <c r="G63" s="101"/>
      <c r="H63" s="85"/>
      <c r="I63" s="85"/>
      <c r="J63" s="85"/>
      <c r="K63" s="85"/>
      <c r="L63" s="85"/>
      <c r="M63" s="85"/>
      <c r="N63" s="85"/>
      <c r="O63" s="85"/>
      <c r="P63" s="85"/>
      <c r="Q63" s="85"/>
      <c r="R63" s="85">
        <v>6</v>
      </c>
      <c r="S63" s="85"/>
      <c r="T63" s="85"/>
      <c r="U63" s="85"/>
      <c r="V63" s="85"/>
      <c r="W63" s="85"/>
      <c r="X63" s="85">
        <v>7</v>
      </c>
      <c r="Y63" s="85"/>
      <c r="Z63" s="85"/>
      <c r="AA63" s="85"/>
      <c r="AB63" s="85"/>
      <c r="AC63" s="85"/>
      <c r="AD63" s="85">
        <v>8</v>
      </c>
      <c r="AE63" s="85"/>
      <c r="AF63" s="85"/>
      <c r="AG63" s="86"/>
      <c r="AH63" s="86"/>
      <c r="AI63" s="86"/>
      <c r="AJ63" s="86">
        <v>9</v>
      </c>
      <c r="AK63" s="84"/>
      <c r="AL63" s="84"/>
      <c r="AM63" s="62"/>
    </row>
    <row r="64" spans="1:43" s="60" customFormat="1" ht="15" customHeight="1" x14ac:dyDescent="0.4">
      <c r="A64" s="94" t="s">
        <v>167</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39" s="60" customFormat="1" ht="15" customHeight="1" x14ac:dyDescent="0.4">
      <c r="A65" s="94" t="s">
        <v>217</v>
      </c>
      <c r="B65" s="93"/>
      <c r="C65" s="93"/>
      <c r="D65" s="93"/>
      <c r="E65" s="93"/>
      <c r="F65" s="93"/>
      <c r="G65" s="93"/>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row>
    <row r="66" spans="1:39" s="60" customFormat="1" ht="15" customHeight="1" x14ac:dyDescent="0.4">
      <c r="A66" s="94" t="s">
        <v>168</v>
      </c>
      <c r="B66" s="93"/>
      <c r="C66" s="93"/>
      <c r="D66" s="93"/>
      <c r="E66" s="93"/>
      <c r="F66" s="93"/>
      <c r="G66" s="93"/>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row>
    <row r="67" spans="1:39" s="60" customFormat="1" ht="15" customHeight="1" x14ac:dyDescent="0.4">
      <c r="A67" s="94" t="s">
        <v>169</v>
      </c>
      <c r="B67" s="93"/>
      <c r="C67" s="93"/>
      <c r="D67" s="93"/>
      <c r="E67" s="93"/>
      <c r="F67" s="93"/>
      <c r="G67" s="93"/>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row>
    <row r="68" spans="1:39" ht="15" customHeight="1" x14ac:dyDescent="0.4">
      <c r="A68" s="60" t="s">
        <v>170</v>
      </c>
      <c r="B68" s="103"/>
      <c r="C68" s="60"/>
      <c r="D68" s="60"/>
      <c r="E68" s="60"/>
      <c r="F68" s="60"/>
      <c r="G68" s="60"/>
    </row>
    <row r="69" spans="1:39" ht="15" customHeight="1" x14ac:dyDescent="0.4">
      <c r="A69" s="60" t="s">
        <v>171</v>
      </c>
      <c r="B69" s="103"/>
      <c r="C69" s="60"/>
      <c r="D69" s="60"/>
      <c r="E69" s="60"/>
      <c r="F69" s="60"/>
      <c r="G69" s="60"/>
    </row>
    <row r="70" spans="1:39" ht="15" customHeight="1" x14ac:dyDescent="0.4">
      <c r="A70" s="60"/>
      <c r="B70" s="81" t="s">
        <v>172</v>
      </c>
      <c r="C70" s="390" t="s">
        <v>173</v>
      </c>
      <c r="D70" s="390"/>
      <c r="E70" s="390"/>
      <c r="F70" s="60"/>
      <c r="G70" s="60"/>
    </row>
    <row r="71" spans="1:39" ht="15" customHeight="1" x14ac:dyDescent="0.4">
      <c r="A71" s="60"/>
      <c r="B71" s="107" t="s">
        <v>190</v>
      </c>
      <c r="C71" s="404" t="s">
        <v>174</v>
      </c>
      <c r="D71" s="404"/>
      <c r="E71" s="404"/>
      <c r="F71" s="60"/>
      <c r="G71" s="60"/>
    </row>
    <row r="72" spans="1:39" ht="15" customHeight="1" x14ac:dyDescent="0.4">
      <c r="A72" s="60"/>
      <c r="B72" s="107" t="s">
        <v>191</v>
      </c>
      <c r="C72" s="404" t="s">
        <v>175</v>
      </c>
      <c r="D72" s="404"/>
      <c r="E72" s="404"/>
      <c r="F72" s="60"/>
      <c r="G72" s="60"/>
    </row>
    <row r="73" spans="1:39" ht="15" customHeight="1" x14ac:dyDescent="0.4">
      <c r="A73" s="60"/>
      <c r="B73" s="107" t="s">
        <v>192</v>
      </c>
      <c r="C73" s="404" t="s">
        <v>176</v>
      </c>
      <c r="D73" s="404"/>
      <c r="E73" s="404"/>
      <c r="F73" s="60"/>
      <c r="G73" s="60"/>
    </row>
    <row r="74" spans="1:39" ht="15" customHeight="1" x14ac:dyDescent="0.4">
      <c r="A74" s="60"/>
      <c r="B74" s="107" t="s">
        <v>193</v>
      </c>
      <c r="C74" s="404" t="s">
        <v>177</v>
      </c>
      <c r="D74" s="404"/>
      <c r="E74" s="404"/>
      <c r="F74" s="60"/>
      <c r="G74" s="60"/>
    </row>
    <row r="75" spans="1:39" ht="15" customHeight="1" x14ac:dyDescent="0.4">
      <c r="A75" s="60"/>
      <c r="B75" s="94" t="s">
        <v>178</v>
      </c>
      <c r="C75" s="60"/>
      <c r="D75" s="60"/>
      <c r="E75" s="60"/>
      <c r="F75" s="60"/>
      <c r="G75" s="60"/>
    </row>
    <row r="76" spans="1:39" ht="15" customHeight="1" x14ac:dyDescent="0.4">
      <c r="A76" s="60"/>
      <c r="B76" s="94" t="s">
        <v>195</v>
      </c>
      <c r="C76" s="60"/>
      <c r="D76" s="60"/>
      <c r="E76" s="60"/>
      <c r="F76" s="60"/>
      <c r="G76" s="60"/>
    </row>
    <row r="77" spans="1:39" ht="15" customHeight="1" x14ac:dyDescent="0.4">
      <c r="A77" s="60"/>
      <c r="B77" s="94" t="s">
        <v>179</v>
      </c>
      <c r="C77" s="60"/>
      <c r="D77" s="60"/>
      <c r="E77" s="60"/>
      <c r="F77" s="60"/>
      <c r="G77" s="60"/>
    </row>
    <row r="78" spans="1:39" ht="15" customHeight="1" x14ac:dyDescent="0.4">
      <c r="A78" s="60" t="s">
        <v>180</v>
      </c>
      <c r="B78" s="103"/>
      <c r="C78" s="60"/>
      <c r="D78" s="60"/>
      <c r="E78" s="60"/>
      <c r="F78" s="60"/>
      <c r="G78" s="60"/>
    </row>
    <row r="79" spans="1:39" ht="15" customHeight="1" x14ac:dyDescent="0.4">
      <c r="A79" s="60" t="s">
        <v>333</v>
      </c>
      <c r="B79" s="103"/>
      <c r="C79" s="60"/>
      <c r="D79" s="60"/>
      <c r="E79" s="60"/>
      <c r="F79" s="60"/>
      <c r="G79" s="60"/>
    </row>
    <row r="80" spans="1:39" ht="15" customHeight="1" x14ac:dyDescent="0.4">
      <c r="A80" s="60" t="s">
        <v>196</v>
      </c>
      <c r="B80" s="103"/>
      <c r="C80" s="60"/>
      <c r="D80" s="60"/>
      <c r="E80" s="60"/>
      <c r="F80" s="60"/>
      <c r="G80" s="60"/>
    </row>
    <row r="81" spans="1:7" ht="15" customHeight="1" x14ac:dyDescent="0.4">
      <c r="A81" s="60" t="s">
        <v>182</v>
      </c>
      <c r="B81" s="103"/>
      <c r="C81" s="60"/>
      <c r="D81" s="60"/>
      <c r="E81" s="60"/>
      <c r="F81" s="60"/>
      <c r="G81" s="60"/>
    </row>
    <row r="82" spans="1:7" ht="15" customHeight="1" x14ac:dyDescent="0.4">
      <c r="A82" s="60" t="s">
        <v>315</v>
      </c>
      <c r="B82" s="103"/>
      <c r="C82" s="60"/>
      <c r="D82" s="60"/>
      <c r="E82" s="60"/>
      <c r="F82" s="60"/>
      <c r="G82" s="60"/>
    </row>
    <row r="83" spans="1:7" ht="15" customHeight="1" x14ac:dyDescent="0.4">
      <c r="A83" s="60" t="s">
        <v>183</v>
      </c>
      <c r="B83" s="103"/>
      <c r="C83" s="60"/>
      <c r="D83" s="60"/>
      <c r="E83" s="60"/>
      <c r="F83" s="60"/>
      <c r="G83" s="60"/>
    </row>
    <row r="84" spans="1:7" ht="15" customHeight="1" x14ac:dyDescent="0.4">
      <c r="A84" s="60" t="s">
        <v>184</v>
      </c>
      <c r="B84" s="103"/>
      <c r="C84" s="60"/>
      <c r="D84" s="60"/>
      <c r="E84" s="60"/>
      <c r="F84" s="60"/>
      <c r="G84" s="60"/>
    </row>
    <row r="85" spans="1:7" ht="15" customHeight="1" x14ac:dyDescent="0.4">
      <c r="A85" s="60" t="s">
        <v>185</v>
      </c>
      <c r="B85" s="103"/>
      <c r="C85" s="60"/>
      <c r="D85" s="60"/>
      <c r="E85" s="60"/>
      <c r="F85" s="60"/>
      <c r="G85" s="60"/>
    </row>
    <row r="86" spans="1:7" ht="15" customHeight="1" x14ac:dyDescent="0.4">
      <c r="A86" s="60" t="s">
        <v>186</v>
      </c>
      <c r="B86" s="103"/>
      <c r="C86" s="60"/>
      <c r="D86" s="60"/>
      <c r="E86" s="60"/>
      <c r="F86" s="60"/>
      <c r="G86" s="60"/>
    </row>
    <row r="87" spans="1:7" ht="15" customHeight="1" x14ac:dyDescent="0.4">
      <c r="A87" s="60" t="s">
        <v>187</v>
      </c>
      <c r="B87" s="103"/>
      <c r="C87" s="60"/>
      <c r="D87" s="60"/>
      <c r="E87" s="60"/>
      <c r="F87" s="60"/>
      <c r="G87" s="60"/>
    </row>
    <row r="88" spans="1:7" ht="15" customHeight="1" x14ac:dyDescent="0.4">
      <c r="A88" s="60" t="s">
        <v>188</v>
      </c>
      <c r="B88" s="103"/>
      <c r="C88" s="60"/>
      <c r="D88" s="60"/>
      <c r="E88" s="60"/>
      <c r="F88" s="60"/>
      <c r="G88" s="60"/>
    </row>
    <row r="89" spans="1:7" ht="15" customHeight="1" x14ac:dyDescent="0.4">
      <c r="A89" s="60" t="s">
        <v>189</v>
      </c>
      <c r="B89" s="103"/>
      <c r="C89" s="60"/>
      <c r="D89" s="60"/>
      <c r="E89" s="60"/>
      <c r="F89" s="60"/>
      <c r="G89" s="60"/>
    </row>
    <row r="90" spans="1:7" ht="15" customHeight="1" x14ac:dyDescent="0.4">
      <c r="A90" s="60" t="s">
        <v>194</v>
      </c>
      <c r="B90" s="103"/>
      <c r="C90" s="60"/>
      <c r="D90" s="60"/>
      <c r="E90" s="60"/>
      <c r="F90" s="60"/>
      <c r="G90" s="60"/>
    </row>
  </sheetData>
  <mergeCells count="276">
    <mergeCell ref="W54:AA54"/>
    <mergeCell ref="AB54:AF54"/>
    <mergeCell ref="AG53:AK53"/>
    <mergeCell ref="AG54:AK54"/>
    <mergeCell ref="AM40:AN40"/>
    <mergeCell ref="AM41:AN41"/>
    <mergeCell ref="AM42:AN42"/>
    <mergeCell ref="AM43:AN43"/>
    <mergeCell ref="AM45:AN45"/>
    <mergeCell ref="AM47:AN47"/>
    <mergeCell ref="AM49:AN49"/>
    <mergeCell ref="AM44:AN44"/>
    <mergeCell ref="AM46:AN46"/>
    <mergeCell ref="AM48:AN48"/>
    <mergeCell ref="AG40:AI40"/>
    <mergeCell ref="AJ40:AK40"/>
    <mergeCell ref="U41:W41"/>
    <mergeCell ref="AG42:AI42"/>
    <mergeCell ref="AJ42:AK42"/>
    <mergeCell ref="X41:Z41"/>
    <mergeCell ref="AA41:AC41"/>
    <mergeCell ref="AD41:AF41"/>
    <mergeCell ref="AG41:AI41"/>
    <mergeCell ref="AJ41:AK41"/>
    <mergeCell ref="AK2:AN2"/>
    <mergeCell ref="M4:P4"/>
    <mergeCell ref="Q4:R4"/>
    <mergeCell ref="S4:T4"/>
    <mergeCell ref="U4:V4"/>
    <mergeCell ref="AK4:AN4"/>
    <mergeCell ref="AM15:AN15"/>
    <mergeCell ref="AM16:AN16"/>
    <mergeCell ref="AM17:AN17"/>
    <mergeCell ref="AK3:AN3"/>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H10:AJ10"/>
    <mergeCell ref="AM13:AN13"/>
    <mergeCell ref="AM14:AN14"/>
    <mergeCell ref="B9:B10"/>
    <mergeCell ref="B11:B12"/>
    <mergeCell ref="A33:E33"/>
    <mergeCell ref="AM33:AN34"/>
    <mergeCell ref="A34:E34"/>
    <mergeCell ref="A38:C38"/>
    <mergeCell ref="F38:H38"/>
    <mergeCell ref="I38:K38"/>
    <mergeCell ref="L38:N38"/>
    <mergeCell ref="O38:Q3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8:AN38"/>
    <mergeCell ref="AJ38:AK38"/>
    <mergeCell ref="R38:T38"/>
    <mergeCell ref="U38:W38"/>
    <mergeCell ref="X38:Z38"/>
    <mergeCell ref="AA38:AC38"/>
    <mergeCell ref="AD38:AF38"/>
    <mergeCell ref="AG38:AI38"/>
    <mergeCell ref="AM31:AN31"/>
    <mergeCell ref="AM32:AN32"/>
    <mergeCell ref="U39:W39"/>
    <mergeCell ref="X39:Z39"/>
    <mergeCell ref="AA39:AC39"/>
    <mergeCell ref="AD39:AF39"/>
    <mergeCell ref="AG39:AI39"/>
    <mergeCell ref="AJ39:AK39"/>
    <mergeCell ref="AM39:AN39"/>
    <mergeCell ref="A39:C39"/>
    <mergeCell ref="I39:K39"/>
    <mergeCell ref="F39:H39"/>
    <mergeCell ref="L39:N39"/>
    <mergeCell ref="O39:Q39"/>
    <mergeCell ref="R39:T39"/>
    <mergeCell ref="X40:Z40"/>
    <mergeCell ref="AA40:AC40"/>
    <mergeCell ref="AD40:AF40"/>
    <mergeCell ref="U40:W40"/>
    <mergeCell ref="F41:H41"/>
    <mergeCell ref="I41:K41"/>
    <mergeCell ref="L41:N41"/>
    <mergeCell ref="O41:Q41"/>
    <mergeCell ref="R41:T41"/>
    <mergeCell ref="F40:H40"/>
    <mergeCell ref="I40:K40"/>
    <mergeCell ref="L40:N40"/>
    <mergeCell ref="O40:Q40"/>
    <mergeCell ref="R40:T40"/>
    <mergeCell ref="U42:W42"/>
    <mergeCell ref="X42:Z42"/>
    <mergeCell ref="AA42:AC42"/>
    <mergeCell ref="AD42:AF42"/>
    <mergeCell ref="A45:C45"/>
    <mergeCell ref="F45:H45"/>
    <mergeCell ref="I45:K45"/>
    <mergeCell ref="L45:N45"/>
    <mergeCell ref="O45:Q45"/>
    <mergeCell ref="R45:T45"/>
    <mergeCell ref="U45:W45"/>
    <mergeCell ref="U43:W43"/>
    <mergeCell ref="F42:H42"/>
    <mergeCell ref="I42:K42"/>
    <mergeCell ref="L42:N42"/>
    <mergeCell ref="O42:Q42"/>
    <mergeCell ref="R42:T42"/>
    <mergeCell ref="F43:H43"/>
    <mergeCell ref="I43:K43"/>
    <mergeCell ref="L43:N43"/>
    <mergeCell ref="O43:Q43"/>
    <mergeCell ref="R43:T43"/>
    <mergeCell ref="AL45:AL46"/>
    <mergeCell ref="X43:Z43"/>
    <mergeCell ref="AA43:AC43"/>
    <mergeCell ref="AD43:AF43"/>
    <mergeCell ref="AG43:AI43"/>
    <mergeCell ref="AJ43:AK43"/>
    <mergeCell ref="A43:C43"/>
    <mergeCell ref="AL43:AL44"/>
    <mergeCell ref="B44:C44"/>
    <mergeCell ref="F44:H44"/>
    <mergeCell ref="I44:K44"/>
    <mergeCell ref="L44:N44"/>
    <mergeCell ref="O44:Q44"/>
    <mergeCell ref="R44:T44"/>
    <mergeCell ref="U44:W44"/>
    <mergeCell ref="X44:Z44"/>
    <mergeCell ref="AA44:AC44"/>
    <mergeCell ref="B46:C46"/>
    <mergeCell ref="F46:H46"/>
    <mergeCell ref="I46:K46"/>
    <mergeCell ref="L46:N46"/>
    <mergeCell ref="O46:Q46"/>
    <mergeCell ref="R46:T46"/>
    <mergeCell ref="AD44:AF44"/>
    <mergeCell ref="AG44:AI44"/>
    <mergeCell ref="AJ44:AK44"/>
    <mergeCell ref="U46:W46"/>
    <mergeCell ref="X46:Z46"/>
    <mergeCell ref="AA46:AC46"/>
    <mergeCell ref="AD46:AF46"/>
    <mergeCell ref="AG46:AI46"/>
    <mergeCell ref="AJ46:AK46"/>
    <mergeCell ref="X45:Z45"/>
    <mergeCell ref="AA45:AC45"/>
    <mergeCell ref="AD45:AF45"/>
    <mergeCell ref="AG45:AI45"/>
    <mergeCell ref="AJ45:AK45"/>
    <mergeCell ref="AD47:AF47"/>
    <mergeCell ref="AG47:AI47"/>
    <mergeCell ref="AJ47:AK47"/>
    <mergeCell ref="AL47:AL48"/>
    <mergeCell ref="B48:C48"/>
    <mergeCell ref="F48:H48"/>
    <mergeCell ref="I48:K48"/>
    <mergeCell ref="L48:N48"/>
    <mergeCell ref="O48:Q48"/>
    <mergeCell ref="R48:T48"/>
    <mergeCell ref="U48:W48"/>
    <mergeCell ref="X48:Z48"/>
    <mergeCell ref="AA48:AC48"/>
    <mergeCell ref="A47:C47"/>
    <mergeCell ref="F47:H47"/>
    <mergeCell ref="I47:K47"/>
    <mergeCell ref="L47:N47"/>
    <mergeCell ref="O47:Q47"/>
    <mergeCell ref="R47:T47"/>
    <mergeCell ref="U47:W47"/>
    <mergeCell ref="X47:Z47"/>
    <mergeCell ref="AA47:AC47"/>
    <mergeCell ref="AD49:AF49"/>
    <mergeCell ref="AG49:AI49"/>
    <mergeCell ref="AJ49:AK49"/>
    <mergeCell ref="A53:B53"/>
    <mergeCell ref="C53:D53"/>
    <mergeCell ref="E53:H53"/>
    <mergeCell ref="I53:N53"/>
    <mergeCell ref="AD48:AF48"/>
    <mergeCell ref="AG48:AI48"/>
    <mergeCell ref="AJ48:AK48"/>
    <mergeCell ref="A49:C49"/>
    <mergeCell ref="F49:H49"/>
    <mergeCell ref="I49:K49"/>
    <mergeCell ref="L49:N49"/>
    <mergeCell ref="O49:Q49"/>
    <mergeCell ref="R49:T49"/>
    <mergeCell ref="U49:W49"/>
    <mergeCell ref="X49:Z49"/>
    <mergeCell ref="AA49:AC49"/>
    <mergeCell ref="O53:T53"/>
    <mergeCell ref="A52:T52"/>
    <mergeCell ref="W52:AL52"/>
    <mergeCell ref="W53:AA53"/>
    <mergeCell ref="AB53:AF53"/>
    <mergeCell ref="A54:B54"/>
    <mergeCell ref="C54:D54"/>
    <mergeCell ref="E54:H54"/>
    <mergeCell ref="I54:N54"/>
    <mergeCell ref="C57:D57"/>
    <mergeCell ref="E57:H57"/>
    <mergeCell ref="I57:N57"/>
    <mergeCell ref="AL57:AM57"/>
    <mergeCell ref="F58:H58"/>
    <mergeCell ref="I58:K58"/>
    <mergeCell ref="L58:N58"/>
    <mergeCell ref="O58:Q58"/>
    <mergeCell ref="R58:T58"/>
    <mergeCell ref="U58:W58"/>
    <mergeCell ref="X58:Z58"/>
    <mergeCell ref="AA58:AC58"/>
    <mergeCell ref="AD58:AF58"/>
    <mergeCell ref="AG58:AI58"/>
    <mergeCell ref="AJ58:AK58"/>
    <mergeCell ref="O57:T57"/>
    <mergeCell ref="U57:Z57"/>
    <mergeCell ref="AA57:AF57"/>
    <mergeCell ref="AG57:AK57"/>
    <mergeCell ref="O54:T54"/>
    <mergeCell ref="C74:E74"/>
    <mergeCell ref="AG61:AK61"/>
    <mergeCell ref="AL61:AM61"/>
    <mergeCell ref="AD59:AF59"/>
    <mergeCell ref="AG59:AI59"/>
    <mergeCell ref="AJ59:AK59"/>
    <mergeCell ref="F60:H60"/>
    <mergeCell ref="I60:K60"/>
    <mergeCell ref="L60:N60"/>
    <mergeCell ref="O60:Q60"/>
    <mergeCell ref="R60:T60"/>
    <mergeCell ref="F59:H59"/>
    <mergeCell ref="I59:K59"/>
    <mergeCell ref="C70:E70"/>
    <mergeCell ref="C71:E71"/>
    <mergeCell ref="C72:E72"/>
    <mergeCell ref="C73:E73"/>
    <mergeCell ref="C61:D61"/>
    <mergeCell ref="E61:H61"/>
    <mergeCell ref="L59:N59"/>
    <mergeCell ref="O59:Q59"/>
    <mergeCell ref="R59:T59"/>
    <mergeCell ref="AG60:AI60"/>
    <mergeCell ref="AJ60:AK60"/>
    <mergeCell ref="X59:Z59"/>
    <mergeCell ref="AA59:AC59"/>
    <mergeCell ref="I61:N61"/>
    <mergeCell ref="O61:T61"/>
    <mergeCell ref="U61:Z61"/>
    <mergeCell ref="AA61:AF61"/>
    <mergeCell ref="U60:W60"/>
    <mergeCell ref="X60:Z60"/>
    <mergeCell ref="AA60:AC60"/>
    <mergeCell ref="AD60:AF60"/>
    <mergeCell ref="U59:W59"/>
  </mergeCells>
  <phoneticPr fontId="3"/>
  <dataValidations count="6">
    <dataValidation type="list" allowBlank="1" showInputMessage="1" showErrorMessage="1" sqref="B13:B32" xr:uid="{00000000-0002-0000-1200-000000000000}">
      <formula1>INDIRECT($AK$2)</formula1>
    </dataValidation>
    <dataValidation type="list" allowBlank="1" showInputMessage="1" showErrorMessage="1" sqref="AK5:AN5" xr:uid="{00000000-0002-0000-1200-000001000000}">
      <formula1>"４週,歴月"</formula1>
    </dataValidation>
    <dataValidation type="list" allowBlank="1" showInputMessage="1" showErrorMessage="1" sqref="AK6:AN6" xr:uid="{00000000-0002-0000-1200-000002000000}">
      <formula1>"予定,実績"</formula1>
    </dataValidation>
    <dataValidation operator="greaterThanOrEqual" allowBlank="1" showInputMessage="1" showErrorMessage="1" sqref="L50:L51 I55 AL47 L55 AL39:AL43 AJ39:AJ49 AM38 AM44 AM46 AL45 AM48 I50:I51 W51" xr:uid="{00000000-0002-0000-1200-000003000000}"/>
    <dataValidation type="list" allowBlank="1" showInputMessage="1" showErrorMessage="1" sqref="C13:C32" xr:uid="{00000000-0002-0000-1200-000004000000}">
      <formula1>"A,B,C,D"</formula1>
    </dataValidation>
    <dataValidation type="whole" operator="greaterThanOrEqual" allowBlank="1" showInputMessage="1" showErrorMessage="1" sqref="AG39:AG49 L39:L49 O39:O49 R39:R49 U39:U49 X39:X49 AA39:AA49 AD39:AD49 I39:I49 D39:F49"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0" fitToWidth="0" fitToHeight="0" orientation="landscape" r:id="rId1"/>
  <headerFooter alignWithMargins="0">
    <oddHeader>&amp;L&amp;"ＭＳ ゴシック,標準"&amp;10（参考様式）</oddHeader>
  </headerFooter>
  <rowBreaks count="1" manualBreakCount="1">
    <brk id="3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0"/>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128</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 t="shared" ref="AL14:AL32" si="1">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 t="shared" si="1"/>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 t="shared" si="1"/>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si="1"/>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233</v>
      </c>
      <c r="B38" s="69"/>
      <c r="C38" s="69"/>
      <c r="D38" s="69"/>
      <c r="E38" s="69"/>
      <c r="F38" s="69"/>
      <c r="G38" s="70"/>
      <c r="H38" s="70"/>
      <c r="I38" s="70"/>
      <c r="J38" s="70"/>
      <c r="K38" s="70"/>
      <c r="L38" s="70"/>
      <c r="M38" s="70"/>
      <c r="N38" s="70"/>
      <c r="O38" s="70"/>
      <c r="AM38" s="69"/>
      <c r="AN38" s="71"/>
    </row>
    <row r="39" spans="1:43" s="72" customFormat="1" ht="24.95" customHeight="1" x14ac:dyDescent="0.4">
      <c r="A39"/>
      <c r="B39" s="421" t="s">
        <v>246</v>
      </c>
      <c r="C39" s="422"/>
      <c r="D39" s="421" t="s">
        <v>234</v>
      </c>
      <c r="E39" s="422"/>
      <c r="F39" s="567" t="s">
        <v>245</v>
      </c>
      <c r="G39" s="568"/>
      <c r="H39" s="568"/>
      <c r="I39" s="568"/>
      <c r="J39" s="568"/>
      <c r="K39" s="569"/>
      <c r="L39" s="567" t="s">
        <v>235</v>
      </c>
      <c r="M39" s="568"/>
      <c r="N39" s="568"/>
      <c r="O39" s="568"/>
      <c r="P39" s="568"/>
      <c r="Q39" s="569"/>
      <c r="R39" s="567" t="s">
        <v>236</v>
      </c>
      <c r="S39" s="568"/>
      <c r="T39" s="568"/>
      <c r="U39" s="568"/>
      <c r="V39" s="568"/>
      <c r="W39" s="569"/>
      <c r="X39" s="567" t="s">
        <v>237</v>
      </c>
      <c r="Y39" s="568"/>
      <c r="Z39" s="568"/>
      <c r="AA39" s="568"/>
      <c r="AB39" s="568"/>
      <c r="AC39" s="569"/>
      <c r="AD39"/>
      <c r="AE39"/>
      <c r="AF39"/>
      <c r="AG39"/>
      <c r="AH39"/>
      <c r="AI39"/>
      <c r="AJ39"/>
      <c r="AK39"/>
      <c r="AL39"/>
      <c r="AM39"/>
      <c r="AN39"/>
      <c r="AO39"/>
      <c r="AP39"/>
      <c r="AQ39"/>
    </row>
    <row r="40" spans="1:43" s="72" customFormat="1" ht="18" customHeight="1" x14ac:dyDescent="0.4">
      <c r="A40"/>
      <c r="B40" s="421" t="s">
        <v>247</v>
      </c>
      <c r="C40" s="422"/>
      <c r="D40" s="570"/>
      <c r="E40" s="571"/>
      <c r="F40" s="570"/>
      <c r="G40" s="572"/>
      <c r="H40" s="572"/>
      <c r="I40" s="572"/>
      <c r="J40" s="572"/>
      <c r="K40" s="571"/>
      <c r="L40" s="570"/>
      <c r="M40" s="572"/>
      <c r="N40" s="572"/>
      <c r="O40" s="572"/>
      <c r="P40" s="572"/>
      <c r="Q40" s="571"/>
      <c r="R40" s="570"/>
      <c r="S40" s="572"/>
      <c r="T40" s="572"/>
      <c r="U40" s="572"/>
      <c r="V40" s="572"/>
      <c r="W40" s="571"/>
      <c r="X40" s="570"/>
      <c r="Y40" s="572"/>
      <c r="Z40" s="572"/>
      <c r="AA40" s="572"/>
      <c r="AB40" s="572"/>
      <c r="AC40" s="571"/>
      <c r="AD40"/>
      <c r="AE40"/>
      <c r="AF40"/>
      <c r="AG40"/>
      <c r="AH40"/>
      <c r="AI40"/>
      <c r="AJ40"/>
      <c r="AK40"/>
      <c r="AL40"/>
      <c r="AM40"/>
      <c r="AN40"/>
      <c r="AO40"/>
      <c r="AP40"/>
      <c r="AQ40"/>
    </row>
    <row r="41" spans="1:43" s="72" customFormat="1" ht="24.95" customHeight="1" x14ac:dyDescent="0.4">
      <c r="A41"/>
      <c r="B41" s="427" t="s">
        <v>248</v>
      </c>
      <c r="C41" s="427"/>
      <c r="D41" s="574"/>
      <c r="E41" s="574"/>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c r="AE41"/>
      <c r="AF41"/>
      <c r="AG41"/>
      <c r="AH41"/>
      <c r="AI41"/>
      <c r="AJ41"/>
      <c r="AK41"/>
      <c r="AL41"/>
      <c r="AM41"/>
      <c r="AN41"/>
      <c r="AO41"/>
      <c r="AP41"/>
      <c r="AQ41"/>
    </row>
    <row r="42" spans="1:43" s="72" customFormat="1" ht="5.0999999999999996" customHeight="1" x14ac:dyDescent="0.4">
      <c r="A42"/>
      <c r="B42" s="120"/>
      <c r="C42" s="120"/>
      <c r="D42" s="120"/>
      <c r="E42" s="120"/>
      <c r="F42" s="127"/>
      <c r="G42" s="127"/>
      <c r="H42" s="127"/>
      <c r="I42" s="127"/>
      <c r="J42" s="127"/>
      <c r="K42" s="127"/>
      <c r="L42" s="127"/>
      <c r="M42" s="127"/>
      <c r="N42" s="127"/>
      <c r="O42" s="127"/>
      <c r="P42" s="127"/>
      <c r="Q42" s="127"/>
      <c r="R42" s="127"/>
      <c r="S42" s="127"/>
      <c r="T42" s="127"/>
      <c r="U42" s="127"/>
      <c r="V42" s="127"/>
      <c r="W42" s="127"/>
      <c r="X42"/>
      <c r="Y42"/>
      <c r="Z42"/>
      <c r="AA42"/>
      <c r="AB42"/>
      <c r="AC42"/>
      <c r="AD42"/>
      <c r="AE42"/>
      <c r="AF42"/>
      <c r="AG42"/>
      <c r="AH42"/>
      <c r="AI42"/>
      <c r="AJ42"/>
      <c r="AK42"/>
      <c r="AL42"/>
      <c r="AM42"/>
      <c r="AN42"/>
      <c r="AO42"/>
      <c r="AP42"/>
      <c r="AQ42"/>
    </row>
    <row r="43" spans="1:43" s="72" customFormat="1" ht="21" customHeight="1" x14ac:dyDescent="0.4">
      <c r="A43" s="112" t="s">
        <v>306</v>
      </c>
      <c r="B43" s="69"/>
      <c r="C43" s="69"/>
      <c r="D43" s="69"/>
      <c r="E43" s="69"/>
      <c r="F43" s="69"/>
      <c r="G43" s="70"/>
      <c r="H43" s="70"/>
      <c r="I43" s="70"/>
      <c r="J43" s="70"/>
      <c r="K43" s="70"/>
      <c r="L43" s="70"/>
      <c r="M43" s="70"/>
      <c r="N43" s="70"/>
      <c r="O43" s="70"/>
      <c r="AM43" s="69"/>
      <c r="AN43" s="71"/>
    </row>
    <row r="44" spans="1:43" s="72" customFormat="1" ht="24.95" customHeight="1" x14ac:dyDescent="0.4">
      <c r="A44" s="423"/>
      <c r="B44" s="423"/>
      <c r="C44" s="423"/>
      <c r="D44" s="108">
        <v>4</v>
      </c>
      <c r="E44" s="108">
        <v>5</v>
      </c>
      <c r="F44" s="485">
        <v>6</v>
      </c>
      <c r="G44" s="485"/>
      <c r="H44" s="485"/>
      <c r="I44" s="485">
        <v>7</v>
      </c>
      <c r="J44" s="485"/>
      <c r="K44" s="485"/>
      <c r="L44" s="485">
        <v>8</v>
      </c>
      <c r="M44" s="485"/>
      <c r="N44" s="485"/>
      <c r="O44" s="485">
        <v>9</v>
      </c>
      <c r="P44" s="485"/>
      <c r="Q44" s="485"/>
      <c r="R44" s="485">
        <v>10</v>
      </c>
      <c r="S44" s="485"/>
      <c r="T44" s="485"/>
      <c r="U44" s="485">
        <v>11</v>
      </c>
      <c r="V44" s="485"/>
      <c r="W44" s="485"/>
      <c r="X44" s="485">
        <v>12</v>
      </c>
      <c r="Y44" s="485"/>
      <c r="Z44" s="485"/>
      <c r="AA44" s="485">
        <v>1</v>
      </c>
      <c r="AB44" s="485"/>
      <c r="AC44" s="485"/>
      <c r="AD44" s="485">
        <v>2</v>
      </c>
      <c r="AE44" s="485"/>
      <c r="AF44" s="485"/>
      <c r="AG44" s="485">
        <v>3</v>
      </c>
      <c r="AH44" s="485"/>
      <c r="AI44" s="485"/>
      <c r="AJ44" s="423" t="s">
        <v>154</v>
      </c>
      <c r="AK44" s="423"/>
      <c r="AL44" s="123" t="s">
        <v>212</v>
      </c>
      <c r="AM44" s="123" t="s">
        <v>224</v>
      </c>
      <c r="AN44"/>
      <c r="AO44"/>
      <c r="AP44"/>
      <c r="AQ44"/>
    </row>
    <row r="45" spans="1:43" s="72" customFormat="1" ht="18" customHeight="1" x14ac:dyDescent="0.4">
      <c r="A45" s="483" t="s">
        <v>218</v>
      </c>
      <c r="B45" s="483"/>
      <c r="C45" s="483"/>
      <c r="D45" s="124">
        <f>SUM(D46:D50)</f>
        <v>0</v>
      </c>
      <c r="E45" s="124">
        <f>SUM(E46:E50)</f>
        <v>0</v>
      </c>
      <c r="F45" s="482">
        <f>SUM(F46:H50)</f>
        <v>0</v>
      </c>
      <c r="G45" s="482"/>
      <c r="H45" s="482"/>
      <c r="I45" s="482">
        <f>SUM(I46:K50)</f>
        <v>0</v>
      </c>
      <c r="J45" s="482"/>
      <c r="K45" s="482"/>
      <c r="L45" s="482">
        <f>SUM(L46:N50)</f>
        <v>0</v>
      </c>
      <c r="M45" s="482"/>
      <c r="N45" s="482"/>
      <c r="O45" s="482">
        <f>SUM(O46:Q50)</f>
        <v>0</v>
      </c>
      <c r="P45" s="482"/>
      <c r="Q45" s="482"/>
      <c r="R45" s="482">
        <f>SUM(R46:T50)</f>
        <v>0</v>
      </c>
      <c r="S45" s="482"/>
      <c r="T45" s="482"/>
      <c r="U45" s="482">
        <f>SUM(U46:W50)</f>
        <v>0</v>
      </c>
      <c r="V45" s="482"/>
      <c r="W45" s="482"/>
      <c r="X45" s="482">
        <f>SUM(X46:Z50)</f>
        <v>0</v>
      </c>
      <c r="Y45" s="482"/>
      <c r="Z45" s="482"/>
      <c r="AA45" s="482">
        <f>SUM(AA46:AC50)</f>
        <v>0</v>
      </c>
      <c r="AB45" s="482"/>
      <c r="AC45" s="482"/>
      <c r="AD45" s="482">
        <f>SUM(AD46:AF50)</f>
        <v>0</v>
      </c>
      <c r="AE45" s="482"/>
      <c r="AF45" s="482"/>
      <c r="AG45" s="482">
        <f>SUM(AG46:AI50)</f>
        <v>0</v>
      </c>
      <c r="AH45" s="482"/>
      <c r="AI45" s="482"/>
      <c r="AJ45" s="486">
        <f t="shared" ref="AJ45:AJ50" si="3">SUM(D45:AI45)</f>
        <v>0</v>
      </c>
      <c r="AK45" s="486"/>
      <c r="AL45" s="487" t="e">
        <f>ROUNDUP(((AJ45-AJ51-AJ52)+AJ51*0.5+AJ52*0.75)/AJ53,1)</f>
        <v>#DIV/0!</v>
      </c>
      <c r="AM45" s="487" t="e">
        <f>ROUND((2*AJ46+3*AJ47+4*AJ48+5*AJ49+6*AJ50)/AJ45,1)</f>
        <v>#DIV/0!</v>
      </c>
      <c r="AN45"/>
      <c r="AO45"/>
      <c r="AP45"/>
      <c r="AQ45"/>
    </row>
    <row r="46" spans="1:43" s="72" customFormat="1" ht="18" customHeight="1" x14ac:dyDescent="0.4">
      <c r="A46" s="417" t="s">
        <v>219</v>
      </c>
      <c r="B46" s="418"/>
      <c r="C46" s="419"/>
      <c r="D46" s="109"/>
      <c r="E46" s="109"/>
      <c r="F46" s="484"/>
      <c r="G46" s="484"/>
      <c r="H46" s="484"/>
      <c r="I46" s="484"/>
      <c r="J46" s="484"/>
      <c r="K46" s="484"/>
      <c r="L46" s="484"/>
      <c r="M46" s="484"/>
      <c r="N46" s="484"/>
      <c r="O46" s="484"/>
      <c r="P46" s="484"/>
      <c r="Q46" s="484"/>
      <c r="R46" s="484"/>
      <c r="S46" s="484"/>
      <c r="T46" s="484"/>
      <c r="U46" s="484"/>
      <c r="V46" s="484"/>
      <c r="W46" s="484"/>
      <c r="X46" s="484"/>
      <c r="Y46" s="484"/>
      <c r="Z46" s="484"/>
      <c r="AA46" s="484"/>
      <c r="AB46" s="484"/>
      <c r="AC46" s="484"/>
      <c r="AD46" s="484"/>
      <c r="AE46" s="484"/>
      <c r="AF46" s="484"/>
      <c r="AG46" s="484"/>
      <c r="AH46" s="484"/>
      <c r="AI46" s="484"/>
      <c r="AJ46" s="486">
        <f t="shared" si="3"/>
        <v>0</v>
      </c>
      <c r="AK46" s="486"/>
      <c r="AL46" s="496"/>
      <c r="AM46" s="496"/>
      <c r="AN46"/>
      <c r="AO46"/>
      <c r="AP46"/>
      <c r="AQ46"/>
    </row>
    <row r="47" spans="1:43" s="72" customFormat="1" ht="18" customHeight="1" x14ac:dyDescent="0.4">
      <c r="A47" s="417" t="s">
        <v>220</v>
      </c>
      <c r="B47" s="418"/>
      <c r="C47" s="419"/>
      <c r="D47" s="109"/>
      <c r="E47" s="109"/>
      <c r="F47" s="484"/>
      <c r="G47" s="484"/>
      <c r="H47" s="484"/>
      <c r="I47" s="484"/>
      <c r="J47" s="484"/>
      <c r="K47" s="484"/>
      <c r="L47" s="484"/>
      <c r="M47" s="484"/>
      <c r="N47" s="484"/>
      <c r="O47" s="484"/>
      <c r="P47" s="484"/>
      <c r="Q47" s="484"/>
      <c r="R47" s="484"/>
      <c r="S47" s="484"/>
      <c r="T47" s="484"/>
      <c r="U47" s="484"/>
      <c r="V47" s="484"/>
      <c r="W47" s="484"/>
      <c r="X47" s="484"/>
      <c r="Y47" s="484"/>
      <c r="Z47" s="484"/>
      <c r="AA47" s="484"/>
      <c r="AB47" s="484"/>
      <c r="AC47" s="484"/>
      <c r="AD47" s="484"/>
      <c r="AE47" s="484"/>
      <c r="AF47" s="484"/>
      <c r="AG47" s="484"/>
      <c r="AH47" s="484"/>
      <c r="AI47" s="484"/>
      <c r="AJ47" s="486">
        <f t="shared" si="3"/>
        <v>0</v>
      </c>
      <c r="AK47" s="486"/>
      <c r="AL47" s="496"/>
      <c r="AM47" s="496"/>
      <c r="AN47"/>
      <c r="AO47"/>
      <c r="AP47"/>
      <c r="AQ47"/>
    </row>
    <row r="48" spans="1:43" s="72" customFormat="1" ht="18" customHeight="1" x14ac:dyDescent="0.4">
      <c r="A48" s="417" t="s">
        <v>221</v>
      </c>
      <c r="B48" s="418"/>
      <c r="C48" s="419"/>
      <c r="D48" s="109"/>
      <c r="E48" s="109"/>
      <c r="F48" s="484"/>
      <c r="G48" s="484"/>
      <c r="H48" s="484"/>
      <c r="I48" s="484"/>
      <c r="J48" s="484"/>
      <c r="K48" s="484"/>
      <c r="L48" s="484"/>
      <c r="M48" s="484"/>
      <c r="N48" s="484"/>
      <c r="O48" s="484"/>
      <c r="P48" s="484"/>
      <c r="Q48" s="484"/>
      <c r="R48" s="484"/>
      <c r="S48" s="484"/>
      <c r="T48" s="484"/>
      <c r="U48" s="484"/>
      <c r="V48" s="484"/>
      <c r="W48" s="484"/>
      <c r="X48" s="484"/>
      <c r="Y48" s="484"/>
      <c r="Z48" s="484"/>
      <c r="AA48" s="484"/>
      <c r="AB48" s="484"/>
      <c r="AC48" s="484"/>
      <c r="AD48" s="484"/>
      <c r="AE48" s="484"/>
      <c r="AF48" s="484"/>
      <c r="AG48" s="484"/>
      <c r="AH48" s="484"/>
      <c r="AI48" s="484"/>
      <c r="AJ48" s="486">
        <f t="shared" si="3"/>
        <v>0</v>
      </c>
      <c r="AK48" s="486"/>
      <c r="AL48" s="496"/>
      <c r="AM48" s="496"/>
      <c r="AN48"/>
      <c r="AO48"/>
      <c r="AP48"/>
      <c r="AQ48"/>
    </row>
    <row r="49" spans="1:43" s="72" customFormat="1" ht="18" customHeight="1" x14ac:dyDescent="0.4">
      <c r="A49" s="417" t="s">
        <v>222</v>
      </c>
      <c r="B49" s="418"/>
      <c r="C49" s="419"/>
      <c r="D49" s="109"/>
      <c r="E49" s="109"/>
      <c r="F49" s="484"/>
      <c r="G49" s="484"/>
      <c r="H49" s="484"/>
      <c r="I49" s="484"/>
      <c r="J49" s="484"/>
      <c r="K49" s="484"/>
      <c r="L49" s="484"/>
      <c r="M49" s="484"/>
      <c r="N49" s="484"/>
      <c r="O49" s="484"/>
      <c r="P49" s="484"/>
      <c r="Q49" s="484"/>
      <c r="R49" s="484"/>
      <c r="S49" s="484"/>
      <c r="T49" s="484"/>
      <c r="U49" s="484"/>
      <c r="V49" s="484"/>
      <c r="W49" s="484"/>
      <c r="X49" s="484"/>
      <c r="Y49" s="484"/>
      <c r="Z49" s="484"/>
      <c r="AA49" s="484"/>
      <c r="AB49" s="484"/>
      <c r="AC49" s="484"/>
      <c r="AD49" s="484"/>
      <c r="AE49" s="484"/>
      <c r="AF49" s="484"/>
      <c r="AG49" s="484"/>
      <c r="AH49" s="484"/>
      <c r="AI49" s="484"/>
      <c r="AJ49" s="486">
        <f t="shared" si="3"/>
        <v>0</v>
      </c>
      <c r="AK49" s="486"/>
      <c r="AL49" s="496"/>
      <c r="AM49" s="496"/>
      <c r="AN49"/>
      <c r="AO49"/>
      <c r="AP49"/>
      <c r="AQ49"/>
    </row>
    <row r="50" spans="1:43" s="72" customFormat="1" ht="18" customHeight="1" x14ac:dyDescent="0.4">
      <c r="A50" s="417" t="s">
        <v>223</v>
      </c>
      <c r="B50" s="418"/>
      <c r="C50" s="419"/>
      <c r="D50" s="109"/>
      <c r="E50" s="109"/>
      <c r="F50" s="484"/>
      <c r="G50" s="484"/>
      <c r="H50" s="484"/>
      <c r="I50" s="484"/>
      <c r="J50" s="484"/>
      <c r="K50" s="484"/>
      <c r="L50" s="484"/>
      <c r="M50" s="484"/>
      <c r="N50" s="484"/>
      <c r="O50" s="484"/>
      <c r="P50" s="484"/>
      <c r="Q50" s="484"/>
      <c r="R50" s="484"/>
      <c r="S50" s="484"/>
      <c r="T50" s="484"/>
      <c r="U50" s="484"/>
      <c r="V50" s="484"/>
      <c r="W50" s="484"/>
      <c r="X50" s="484"/>
      <c r="Y50" s="484"/>
      <c r="Z50" s="484"/>
      <c r="AA50" s="484"/>
      <c r="AB50" s="484"/>
      <c r="AC50" s="484"/>
      <c r="AD50" s="484"/>
      <c r="AE50" s="484"/>
      <c r="AF50" s="484"/>
      <c r="AG50" s="484"/>
      <c r="AH50" s="484"/>
      <c r="AI50" s="484"/>
      <c r="AJ50" s="486">
        <f t="shared" si="3"/>
        <v>0</v>
      </c>
      <c r="AK50" s="486"/>
      <c r="AL50" s="496"/>
      <c r="AM50" s="496"/>
      <c r="AN50"/>
      <c r="AO50"/>
      <c r="AP50"/>
      <c r="AQ50"/>
    </row>
    <row r="51" spans="1:43" s="72" customFormat="1" ht="18" customHeight="1" x14ac:dyDescent="0.4">
      <c r="A51" s="173"/>
      <c r="B51" s="176" t="s">
        <v>311</v>
      </c>
      <c r="C51" s="174"/>
      <c r="D51" s="175"/>
      <c r="E51" s="175"/>
      <c r="F51" s="484"/>
      <c r="G51" s="484"/>
      <c r="H51" s="484"/>
      <c r="I51" s="484"/>
      <c r="J51" s="484"/>
      <c r="K51" s="484"/>
      <c r="L51" s="484"/>
      <c r="M51" s="484"/>
      <c r="N51" s="484"/>
      <c r="O51" s="484"/>
      <c r="P51" s="484"/>
      <c r="Q51" s="484"/>
      <c r="R51" s="484"/>
      <c r="S51" s="484"/>
      <c r="T51" s="484"/>
      <c r="U51" s="484"/>
      <c r="V51" s="484"/>
      <c r="W51" s="484"/>
      <c r="X51" s="484"/>
      <c r="Y51" s="484"/>
      <c r="Z51" s="484"/>
      <c r="AA51" s="484"/>
      <c r="AB51" s="484"/>
      <c r="AC51" s="484"/>
      <c r="AD51" s="484"/>
      <c r="AE51" s="484"/>
      <c r="AF51" s="484"/>
      <c r="AG51" s="484"/>
      <c r="AH51" s="484"/>
      <c r="AI51" s="484"/>
      <c r="AJ51" s="486">
        <f>SUM(D51:AI51)</f>
        <v>0</v>
      </c>
      <c r="AK51" s="486"/>
      <c r="AL51" s="496"/>
      <c r="AM51" s="496"/>
      <c r="AN51"/>
      <c r="AO51"/>
      <c r="AP51"/>
      <c r="AQ51"/>
    </row>
    <row r="52" spans="1:43" s="72" customFormat="1" ht="18" customHeight="1" x14ac:dyDescent="0.4">
      <c r="A52" s="173"/>
      <c r="B52" s="499" t="s">
        <v>312</v>
      </c>
      <c r="C52" s="500"/>
      <c r="D52" s="175"/>
      <c r="E52" s="175"/>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6">
        <f>SUM(D52:AI52)</f>
        <v>0</v>
      </c>
      <c r="AK52" s="486"/>
      <c r="AL52" s="496"/>
      <c r="AM52" s="496"/>
      <c r="AN52"/>
      <c r="AO52"/>
      <c r="AP52"/>
      <c r="AQ52"/>
    </row>
    <row r="53" spans="1:43" s="72" customFormat="1" ht="18" customHeight="1" x14ac:dyDescent="0.4">
      <c r="A53" s="483" t="s">
        <v>209</v>
      </c>
      <c r="B53" s="483"/>
      <c r="C53" s="483"/>
      <c r="D53" s="109"/>
      <c r="E53" s="109"/>
      <c r="F53" s="484"/>
      <c r="G53" s="484"/>
      <c r="H53" s="484"/>
      <c r="I53" s="484"/>
      <c r="J53" s="484"/>
      <c r="K53" s="484"/>
      <c r="L53" s="484"/>
      <c r="M53" s="484"/>
      <c r="N53" s="484"/>
      <c r="O53" s="484"/>
      <c r="P53" s="484"/>
      <c r="Q53" s="484"/>
      <c r="R53" s="484"/>
      <c r="S53" s="484"/>
      <c r="T53" s="484"/>
      <c r="U53" s="484"/>
      <c r="V53" s="484"/>
      <c r="W53" s="484"/>
      <c r="X53" s="484"/>
      <c r="Y53" s="484"/>
      <c r="Z53" s="484"/>
      <c r="AA53" s="484"/>
      <c r="AB53" s="484"/>
      <c r="AC53" s="484"/>
      <c r="AD53" s="484"/>
      <c r="AE53" s="484"/>
      <c r="AF53" s="484"/>
      <c r="AG53" s="484"/>
      <c r="AH53" s="484"/>
      <c r="AI53" s="484"/>
      <c r="AJ53" s="486">
        <f>+SUM(D53:AI53)</f>
        <v>0</v>
      </c>
      <c r="AK53" s="486"/>
      <c r="AL53" s="488"/>
      <c r="AM53" s="488"/>
      <c r="AN53"/>
      <c r="AO53"/>
      <c r="AP53"/>
      <c r="AQ53"/>
    </row>
    <row r="54" spans="1:43" s="72" customFormat="1" ht="21" customHeight="1" x14ac:dyDescent="0.4">
      <c r="A54" s="120" t="s">
        <v>313</v>
      </c>
      <c r="B54" s="120"/>
      <c r="C54" s="120"/>
      <c r="D54"/>
      <c r="E54"/>
      <c r="F54"/>
      <c r="G54"/>
      <c r="H54"/>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121"/>
      <c r="AH54" s="121"/>
      <c r="AI54" s="121"/>
      <c r="AJ54" s="122"/>
      <c r="AK54" s="70"/>
      <c r="AL54" s="69"/>
      <c r="AM54" s="69"/>
      <c r="AN54" s="71"/>
    </row>
    <row r="55" spans="1:43" s="72" customFormat="1" ht="5.0999999999999996" customHeight="1" x14ac:dyDescent="0.4">
      <c r="A55" s="120"/>
      <c r="B55" s="120"/>
      <c r="C55" s="120"/>
      <c r="D55"/>
      <c r="E55"/>
      <c r="F55"/>
      <c r="G55"/>
      <c r="H55"/>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121"/>
      <c r="AH55" s="121"/>
      <c r="AI55" s="121"/>
      <c r="AJ55" s="122"/>
      <c r="AK55" s="70"/>
      <c r="AL55" s="178"/>
      <c r="AM55" s="178"/>
      <c r="AN55" s="71"/>
    </row>
    <row r="56" spans="1:43" s="72" customFormat="1" ht="18" customHeight="1" x14ac:dyDescent="0.4">
      <c r="A56" s="112" t="s">
        <v>210</v>
      </c>
      <c r="B56" s="70"/>
      <c r="D56" s="70"/>
      <c r="E56" s="70"/>
      <c r="F56" s="70"/>
      <c r="G56" s="70"/>
      <c r="H56" s="70"/>
      <c r="I56" s="70"/>
      <c r="J56" s="70"/>
      <c r="K56" s="70"/>
      <c r="L56" s="70"/>
      <c r="M56" s="70"/>
      <c r="N56" s="70"/>
      <c r="O56" s="70"/>
      <c r="P56" s="70"/>
      <c r="Q56" s="70"/>
      <c r="R56" s="70"/>
      <c r="S56" s="70"/>
      <c r="T56" s="70"/>
      <c r="U56" s="70"/>
      <c r="V56" s="70"/>
      <c r="W56" s="69"/>
      <c r="X56" s="70"/>
      <c r="Y56" s="70"/>
      <c r="Z56" s="70"/>
      <c r="AA56" s="70"/>
      <c r="AB56" s="70"/>
      <c r="AC56" s="70"/>
      <c r="AD56" s="70"/>
      <c r="AE56" s="70"/>
      <c r="AF56" s="70"/>
      <c r="AG56" s="121"/>
      <c r="AH56" s="121"/>
      <c r="AI56" s="121"/>
      <c r="AJ56" s="122"/>
      <c r="AK56" s="70"/>
      <c r="AL56" s="69"/>
      <c r="AM56" s="69"/>
      <c r="AN56" s="71"/>
    </row>
    <row r="57" spans="1:43" s="72" customFormat="1" ht="54.95" customHeight="1" x14ac:dyDescent="0.4">
      <c r="A57" s="423" t="s">
        <v>202</v>
      </c>
      <c r="B57" s="423"/>
      <c r="C57" s="423" t="s">
        <v>115</v>
      </c>
      <c r="D57" s="423"/>
      <c r="E57" s="427" t="s">
        <v>307</v>
      </c>
      <c r="F57" s="427"/>
      <c r="G57" s="427"/>
      <c r="H57" s="427"/>
      <c r="I57" s="445" t="s">
        <v>308</v>
      </c>
      <c r="J57" s="573"/>
      <c r="K57" s="573"/>
      <c r="L57" s="573"/>
      <c r="M57" s="573"/>
      <c r="N57" s="446"/>
      <c r="O57" s="445" t="s">
        <v>249</v>
      </c>
      <c r="P57" s="573"/>
      <c r="Q57" s="573"/>
      <c r="R57" s="573"/>
      <c r="S57" s="573"/>
      <c r="T57" s="446"/>
      <c r="U57" s="445" t="s">
        <v>250</v>
      </c>
      <c r="V57" s="573"/>
      <c r="W57" s="573"/>
      <c r="X57" s="573"/>
      <c r="Y57" s="573"/>
      <c r="Z57" s="446"/>
      <c r="AA57" s="445" t="s">
        <v>251</v>
      </c>
      <c r="AB57" s="573"/>
      <c r="AC57" s="573"/>
      <c r="AD57" s="573"/>
      <c r="AE57" s="573"/>
      <c r="AF57" s="446"/>
      <c r="AG57" s="427" t="s">
        <v>252</v>
      </c>
      <c r="AH57" s="427"/>
      <c r="AI57" s="427"/>
      <c r="AJ57" s="427"/>
      <c r="AK57" s="427"/>
      <c r="AL57"/>
      <c r="AM57" s="69"/>
      <c r="AN57" s="71"/>
    </row>
    <row r="58" spans="1:43" s="72" customFormat="1" ht="18" customHeight="1" x14ac:dyDescent="0.4">
      <c r="A58" s="427" t="s">
        <v>213</v>
      </c>
      <c r="B58" s="427"/>
      <c r="C58" s="482" t="e">
        <f>ROUNDDOWN(IF(AL45&lt;=60,1,1+ROUNDUP((AL45-60)/40,0)),1)</f>
        <v>#DIV/0!</v>
      </c>
      <c r="D58" s="482"/>
      <c r="E58" s="482" t="str">
        <f>IF(D40="○",ROUNDUP(IF(AM45&lt;4,AL45/6,IF(AM45&lt;5,AL45/5,AL45/3)),1),"-")</f>
        <v>-</v>
      </c>
      <c r="F58" s="482"/>
      <c r="G58" s="482"/>
      <c r="H58" s="482"/>
      <c r="I58" s="482" t="str">
        <f>IF(F40="○",ROUNDUP(F41/6,1),"-")</f>
        <v>-</v>
      </c>
      <c r="J58" s="482"/>
      <c r="K58" s="482"/>
      <c r="L58" s="482"/>
      <c r="M58" s="482"/>
      <c r="N58" s="482"/>
      <c r="O58" s="482" t="str">
        <f>IF(L40="○",ROUNDUP(L41/6,1),"-")</f>
        <v>-</v>
      </c>
      <c r="P58" s="482"/>
      <c r="Q58" s="482"/>
      <c r="R58" s="482"/>
      <c r="S58" s="482"/>
      <c r="T58" s="482"/>
      <c r="U58" s="482" t="str">
        <f>IF(R40="○",ROUNDUP(R41/6,1),"-")</f>
        <v>-</v>
      </c>
      <c r="V58" s="482"/>
      <c r="W58" s="482"/>
      <c r="X58" s="482"/>
      <c r="Y58" s="482"/>
      <c r="Z58" s="482"/>
      <c r="AA58" s="482" t="str">
        <f>IF(R40="○",ROUNDUP(R41/15,1),"-")</f>
        <v>-</v>
      </c>
      <c r="AB58" s="482"/>
      <c r="AC58" s="482"/>
      <c r="AD58" s="482"/>
      <c r="AE58" s="482"/>
      <c r="AF58" s="482"/>
      <c r="AG58" s="482" t="str">
        <f>IF(X40="○",ROUNDUP(X41/10,1),"-")</f>
        <v>-</v>
      </c>
      <c r="AH58" s="482"/>
      <c r="AI58" s="482"/>
      <c r="AJ58" s="482"/>
      <c r="AK58" s="482"/>
      <c r="AL58"/>
      <c r="AM58" s="69"/>
      <c r="AN58" s="71"/>
    </row>
    <row r="59" spans="1:43" s="72" customFormat="1" ht="5.0999999999999996" customHeight="1" x14ac:dyDescent="0.4">
      <c r="A59" s="120"/>
      <c r="B59" s="120"/>
      <c r="C59" s="120"/>
      <c r="D59" s="120"/>
      <c r="E59" s="120"/>
      <c r="F59" s="120"/>
      <c r="G59" s="120"/>
      <c r="H59" s="120"/>
      <c r="I59" s="120"/>
      <c r="J59" s="121"/>
      <c r="K59" s="121"/>
      <c r="L59" s="121"/>
      <c r="M59" s="122"/>
      <c r="N59" s="70"/>
      <c r="O59" s="70"/>
      <c r="P59" s="70"/>
      <c r="Q59"/>
      <c r="W59" s="69"/>
      <c r="X59" s="70"/>
      <c r="Y59" s="70"/>
      <c r="Z59" s="70"/>
      <c r="AA59" s="70"/>
      <c r="AB59" s="70"/>
      <c r="AC59" s="70"/>
      <c r="AD59" s="70"/>
      <c r="AE59" s="70"/>
      <c r="AF59" s="70"/>
      <c r="AG59" s="121"/>
      <c r="AH59" s="121"/>
      <c r="AI59" s="121"/>
      <c r="AJ59" s="122"/>
      <c r="AK59" s="70"/>
      <c r="AL59" s="69"/>
      <c r="AM59" s="69"/>
      <c r="AN59" s="71"/>
    </row>
    <row r="60" spans="1:43" ht="21" customHeight="1" x14ac:dyDescent="0.4">
      <c r="A60" s="73" t="s">
        <v>214</v>
      </c>
      <c r="B60" s="59"/>
      <c r="C60" s="63"/>
      <c r="D60" s="63"/>
      <c r="E60" s="63"/>
      <c r="F60" s="63"/>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3"/>
      <c r="AM60" s="63"/>
      <c r="AN60" s="62"/>
    </row>
    <row r="61" spans="1:43" ht="24.95" customHeight="1" x14ac:dyDescent="0.4">
      <c r="A61" s="62"/>
      <c r="B61" s="82"/>
      <c r="C61" s="412" t="str">
        <f>IF(VLOOKUP($AK$2,選択肢!$A$1:$J$32,C66,FALSE)=0,"-",VLOOKUP($AK$2,選択肢!$A$1:$J$32,C66,FALSE))</f>
        <v>管理者</v>
      </c>
      <c r="D61" s="413"/>
      <c r="E61" s="414" t="str">
        <f>IF(VLOOKUP($AK$2,選択肢!$A$1:$J$32,E66,FALSE)=0,"-",VLOOKUP($AK$2,選択肢!$A$1:$J$32,E66,FALSE))</f>
        <v>サービス管理責任者</v>
      </c>
      <c r="F61" s="414"/>
      <c r="G61" s="414"/>
      <c r="H61" s="414"/>
      <c r="I61" s="412" t="str">
        <f>IF(VLOOKUP($AK$2,選択肢!$A$1:$J$32,I66,FALSE)=0,"-",VLOOKUP($AK$2,選択肢!$A$1:$J$32,I66,FALSE))</f>
        <v>医師</v>
      </c>
      <c r="J61" s="413"/>
      <c r="K61" s="413"/>
      <c r="L61" s="413"/>
      <c r="M61" s="413"/>
      <c r="N61" s="415"/>
      <c r="O61" s="412" t="str">
        <f>IF(VLOOKUP($AK$2,選択肢!$A$1:$J$32,O66,FALSE)=0,"-",VLOOKUP($AK$2,選択肢!$A$1:$J$32,O66,FALSE))</f>
        <v>看護職員</v>
      </c>
      <c r="P61" s="413"/>
      <c r="Q61" s="413"/>
      <c r="R61" s="413"/>
      <c r="S61" s="413"/>
      <c r="T61" s="415"/>
      <c r="U61" s="412" t="str">
        <f>IF(VLOOKUP($AK$2,選択肢!$A$1:$J$32,U66,FALSE)=0,"-",VLOOKUP($AK$2,選択肢!$A$1:$J$32,U66,FALSE))</f>
        <v>理学療法士</v>
      </c>
      <c r="V61" s="413"/>
      <c r="W61" s="413"/>
      <c r="X61" s="413"/>
      <c r="Y61" s="413"/>
      <c r="Z61" s="415"/>
      <c r="AA61" s="412" t="str">
        <f>IF(VLOOKUP($AK$2,選択肢!$A$1:$J$32,AA66,FALSE)=0,"-",VLOOKUP($AK$2,選択肢!$A$1:$J$32,AA66,FALSE))</f>
        <v>作業療法士</v>
      </c>
      <c r="AB61" s="413"/>
      <c r="AC61" s="413"/>
      <c r="AD61" s="413"/>
      <c r="AE61" s="413"/>
      <c r="AF61" s="415"/>
      <c r="AG61" s="414" t="str">
        <f>IF(VLOOKUP($AK$2,選択肢!$A$1:$J$32,AG66,FALSE)=0,"-",VLOOKUP($AK$2,選択肢!$A$1:$J$32,AG66,FALSE))</f>
        <v>言語聴覚士</v>
      </c>
      <c r="AH61" s="414"/>
      <c r="AI61" s="414"/>
      <c r="AJ61" s="414"/>
      <c r="AK61" s="414"/>
      <c r="AL61" s="414" t="str">
        <f>IF(VLOOKUP($AK$2,選択肢!$A$1:$J$32,AL66,FALSE)=0,"-",VLOOKUP($AK$2,選択肢!$A$1:$J$32,AL66,FALSE))</f>
        <v>就労支援員</v>
      </c>
      <c r="AM61" s="414"/>
      <c r="AN61" s="62"/>
    </row>
    <row r="62" spans="1:43" ht="18" customHeight="1" x14ac:dyDescent="0.4">
      <c r="A62" s="62"/>
      <c r="B62" s="82"/>
      <c r="C62" s="114" t="s">
        <v>56</v>
      </c>
      <c r="D62" s="114" t="s">
        <v>57</v>
      </c>
      <c r="E62" s="113" t="s">
        <v>56</v>
      </c>
      <c r="F62" s="411" t="s">
        <v>57</v>
      </c>
      <c r="G62" s="411"/>
      <c r="H62" s="411"/>
      <c r="I62" s="408" t="s">
        <v>56</v>
      </c>
      <c r="J62" s="409"/>
      <c r="K62" s="410"/>
      <c r="L62" s="408" t="s">
        <v>57</v>
      </c>
      <c r="M62" s="409"/>
      <c r="N62" s="410"/>
      <c r="O62" s="408" t="s">
        <v>56</v>
      </c>
      <c r="P62" s="409"/>
      <c r="Q62" s="410"/>
      <c r="R62" s="408" t="s">
        <v>57</v>
      </c>
      <c r="S62" s="409"/>
      <c r="T62" s="410"/>
      <c r="U62" s="408" t="s">
        <v>56</v>
      </c>
      <c r="V62" s="409"/>
      <c r="W62" s="410"/>
      <c r="X62" s="408" t="s">
        <v>57</v>
      </c>
      <c r="Y62" s="409"/>
      <c r="Z62" s="410"/>
      <c r="AA62" s="408" t="s">
        <v>56</v>
      </c>
      <c r="AB62" s="409"/>
      <c r="AC62" s="410"/>
      <c r="AD62" s="408" t="s">
        <v>57</v>
      </c>
      <c r="AE62" s="409"/>
      <c r="AF62" s="410"/>
      <c r="AG62" s="408" t="s">
        <v>56</v>
      </c>
      <c r="AH62" s="409"/>
      <c r="AI62" s="410"/>
      <c r="AJ62" s="408" t="s">
        <v>57</v>
      </c>
      <c r="AK62" s="410"/>
      <c r="AL62" s="113" t="s">
        <v>19</v>
      </c>
      <c r="AM62" s="113" t="s">
        <v>18</v>
      </c>
      <c r="AN62" s="62"/>
    </row>
    <row r="63" spans="1:43" ht="18" customHeight="1" x14ac:dyDescent="0.4">
      <c r="A63" s="62"/>
      <c r="B63" s="81" t="s">
        <v>108</v>
      </c>
      <c r="C63" s="113">
        <f>COUNTIFS($B$13:$B$32,C$61,$C$13:$C$32,"A",$E$13:$E$32,"*")</f>
        <v>0</v>
      </c>
      <c r="D63" s="113">
        <f>COUNTIFS($B$13:$B$32,C$61,$C$13:$C$32,"B",$E$13:$E$32,"*")</f>
        <v>0</v>
      </c>
      <c r="E63" s="113">
        <f>COUNTIFS($B$13:$B$32,E$61,$C$13:$C$32,"A",$E$13:$E$32,"*")</f>
        <v>0</v>
      </c>
      <c r="F63" s="408">
        <f>COUNTIFS($B$13:$B$32,E$61,$C$13:$C$32,"B",$E$13:$E$32,"*")</f>
        <v>0</v>
      </c>
      <c r="G63" s="409"/>
      <c r="H63" s="410"/>
      <c r="I63" s="408">
        <f>COUNTIFS($B$13:$B$32,I$61,$C$13:$C$32,"A",$E$13:$E$32,"*")</f>
        <v>0</v>
      </c>
      <c r="J63" s="409"/>
      <c r="K63" s="410"/>
      <c r="L63" s="408">
        <f>COUNTIFS($B$13:$B$32,I$61,$C$13:$C$32,"B",$E$13:$E$32,"*")</f>
        <v>0</v>
      </c>
      <c r="M63" s="409"/>
      <c r="N63" s="410"/>
      <c r="O63" s="408">
        <f>COUNTIFS($B$13:$B$32,O$61,$C$13:$C$32,"A",$E$13:$E$32,"*")</f>
        <v>0</v>
      </c>
      <c r="P63" s="409"/>
      <c r="Q63" s="410"/>
      <c r="R63" s="408">
        <f>COUNTIFS($B$13:$B$32,O$61,$C$13:$C$32,"B",$E$13:$E$32,"*")</f>
        <v>0</v>
      </c>
      <c r="S63" s="409"/>
      <c r="T63" s="410"/>
      <c r="U63" s="408">
        <f>COUNTIFS($B$13:$B$32,U$61,$C$13:$C$32,"A",$E$13:$E$32,"*")</f>
        <v>0</v>
      </c>
      <c r="V63" s="409"/>
      <c r="W63" s="410"/>
      <c r="X63" s="408">
        <f>COUNTIFS($B$13:$B$32,U$61,$C$13:$C$32,"B",$E$13:$E$32,"*")</f>
        <v>0</v>
      </c>
      <c r="Y63" s="409"/>
      <c r="Z63" s="410"/>
      <c r="AA63" s="408">
        <f>COUNTIFS($B$13:$B$32,AA$61,$C$13:$C$32,"A",$E$13:$E$32,"*")</f>
        <v>0</v>
      </c>
      <c r="AB63" s="409"/>
      <c r="AC63" s="410"/>
      <c r="AD63" s="408">
        <f>COUNTIFS($B$13:$B$32,AA$61,$C$13:$C$32,"B",$E$13:$E$32,"*")</f>
        <v>0</v>
      </c>
      <c r="AE63" s="409"/>
      <c r="AF63" s="410"/>
      <c r="AG63" s="408">
        <f>COUNTIFS($B$13:$B$32,AG$61,$C$13:$C$32,"A",$E$13:$E$32,"*")</f>
        <v>0</v>
      </c>
      <c r="AH63" s="409"/>
      <c r="AI63" s="410"/>
      <c r="AJ63" s="408">
        <f>COUNTIFS($B$13:$B$32,AG$61,$C$13:$C$32,"B",$E$13:$E$32,"*")</f>
        <v>0</v>
      </c>
      <c r="AK63" s="410"/>
      <c r="AL63" s="113">
        <f>COUNTIFS($B$13:$B$32,AL$61,$C$13:$C$32,"A",$E$13:$E$32,"*")</f>
        <v>0</v>
      </c>
      <c r="AM63" s="113">
        <f>COUNTIFS($B$13:$B$32,AL$61,$C$13:$C$32,"B",$E$13:$E$32,"*")</f>
        <v>0</v>
      </c>
      <c r="AN63" s="62"/>
    </row>
    <row r="64" spans="1:43" ht="18" customHeight="1" x14ac:dyDescent="0.4">
      <c r="A64" s="62"/>
      <c r="B64" s="89" t="s">
        <v>109</v>
      </c>
      <c r="C64" s="113">
        <f>COUNTIFS($B$13:$B$32,C$61,$C$13:$C$32,"C",$E$13:$E$32,"*")</f>
        <v>0</v>
      </c>
      <c r="D64" s="113">
        <f>COUNTIFS($B$13:$B$32,C$61,$C$13:$C$32,"D",$E$13:$E$32,"*")</f>
        <v>0</v>
      </c>
      <c r="E64" s="113">
        <f>COUNTIFS($B$13:$B$32,E$61,$C$13:$C$32,"C",$E$13:$E$32,"*")</f>
        <v>0</v>
      </c>
      <c r="F64" s="408">
        <f>COUNTIFS($B$13:$B$32,E$61,$C$13:$C$32,"D",$E$13:$E$32,"*")</f>
        <v>0</v>
      </c>
      <c r="G64" s="409"/>
      <c r="H64" s="410"/>
      <c r="I64" s="408">
        <f>COUNTIFS($B$13:$B$32,I$61,$C$13:$C$32,"C",$E$13:$E$32,"*")</f>
        <v>0</v>
      </c>
      <c r="J64" s="409"/>
      <c r="K64" s="410"/>
      <c r="L64" s="408">
        <f>COUNTIFS($B$13:$B$32,I$61,$C$13:$C$32,"D",$E$13:$E$32,"*")</f>
        <v>0</v>
      </c>
      <c r="M64" s="409"/>
      <c r="N64" s="410"/>
      <c r="O64" s="408">
        <f>COUNTIFS($B$13:$B$32,O$61,$C$13:$C$32,"C",$E$13:$E$32,"*")</f>
        <v>0</v>
      </c>
      <c r="P64" s="409"/>
      <c r="Q64" s="410"/>
      <c r="R64" s="408">
        <f>COUNTIFS($B$13:$B$32,O$61,$C$13:$C$32,"D",$E$13:$E$32,"*")</f>
        <v>0</v>
      </c>
      <c r="S64" s="409"/>
      <c r="T64" s="410"/>
      <c r="U64" s="408">
        <f>COUNTIFS($B$13:$B$32,U$61,$C$13:$C$32,"C",$E$13:$E$32,"*")</f>
        <v>0</v>
      </c>
      <c r="V64" s="409"/>
      <c r="W64" s="410"/>
      <c r="X64" s="408">
        <f>COUNTIFS($B$13:$B$32,U$61,$C$13:$C$32,"D",$E$13:$E$32,"*")</f>
        <v>0</v>
      </c>
      <c r="Y64" s="409"/>
      <c r="Z64" s="410"/>
      <c r="AA64" s="408">
        <f>COUNTIFS($B$13:$B$32,AA$61,$C$13:$C$32,"C",$E$13:$E$32,"*")</f>
        <v>0</v>
      </c>
      <c r="AB64" s="409"/>
      <c r="AC64" s="410"/>
      <c r="AD64" s="408">
        <f>COUNTIFS($B$13:$B$32,AA$61,$C$13:$C$32,"D",$E$13:$E$32,"*")</f>
        <v>0</v>
      </c>
      <c r="AE64" s="409"/>
      <c r="AF64" s="410"/>
      <c r="AG64" s="408">
        <f>COUNTIFS($B$13:$B$32,AG$61,$C$13:$C$32,"C",$E$13:$E$32,"*")</f>
        <v>0</v>
      </c>
      <c r="AH64" s="409"/>
      <c r="AI64" s="410"/>
      <c r="AJ64" s="408">
        <f>COUNTIFS($B$13:$B$32,AG$61,$C$13:$C$32,"D",$E$13:$E$32,"*")</f>
        <v>0</v>
      </c>
      <c r="AK64" s="410"/>
      <c r="AL64" s="113">
        <f>COUNTIFS($B$13:$B$32,AL$61,$C$13:$C$32,"C",$E$13:$E$32,"*")</f>
        <v>0</v>
      </c>
      <c r="AM64" s="113">
        <f>COUNTIFS($B$13:$B$32,AL$61,$C$13:$C$32,"D",$E$13:$E$32,"*")</f>
        <v>0</v>
      </c>
      <c r="AN64" s="62"/>
    </row>
    <row r="65" spans="1:40" ht="24.75" customHeight="1" x14ac:dyDescent="0.4">
      <c r="A65" s="62"/>
      <c r="B65" s="89" t="s">
        <v>201</v>
      </c>
      <c r="C65" s="412" t="str">
        <f>IF($AK$5="４週",SUMIFS($AK$13:$AK$32,$B$13:$B$32,C61)/4/$AH$7,IF($AK$5="歴月",SUMIFS($AK$13:$AK$32,$B$13:$B$32,C61)/$AL$7,"記載する期間を選択してください"))</f>
        <v>記載する期間を選択してください</v>
      </c>
      <c r="D65" s="415"/>
      <c r="E65" s="412" t="str">
        <f>IF($AK$5="４週",SUMIFS($AK$13:$AK$32,$B$13:$B$32,E61)/4/$AH$7,IF($AK$5="歴月",SUMIFS($AK$13:$AK$32,$B$13:$B$32,E61)/$AL$7,"記載する期間を選択してください"))</f>
        <v>記載する期間を選択してください</v>
      </c>
      <c r="F65" s="413"/>
      <c r="G65" s="413"/>
      <c r="H65" s="415"/>
      <c r="I65" s="412" t="str">
        <f>IF($AK$5="４週",SUMIFS($AK$13:$AK$32,$B$13:$B$32,I61)/4/$AH$7,IF($AK$5="歴月",SUMIFS($AK$13:$AK$32,$B$13:$B$32,I61)/$AL$7,"記載する期間を選択してください"))</f>
        <v>記載する期間を選択してください</v>
      </c>
      <c r="J65" s="413"/>
      <c r="K65" s="413"/>
      <c r="L65" s="413"/>
      <c r="M65" s="413"/>
      <c r="N65" s="415"/>
      <c r="O65" s="412" t="str">
        <f>IF($AK$5="４週",SUMIFS($AK$13:$AK$32,$B$13:$B$32,O61)/4/$AH$7,IF($AK$5="歴月",SUMIFS($AK$13:$AK$32,$B$13:$B$32,O61)/$AL$7,"記載する期間を選択してください"))</f>
        <v>記載する期間を選択してください</v>
      </c>
      <c r="P65" s="413"/>
      <c r="Q65" s="413"/>
      <c r="R65" s="413"/>
      <c r="S65" s="413"/>
      <c r="T65" s="415"/>
      <c r="U65" s="412" t="str">
        <f>IF($AK$5="４週",SUMIFS($AK$13:$AK$32,$B$13:$B$32,U61)/4/$AH$7,IF($AK$5="歴月",SUMIFS($AK$13:$AK$32,$B$13:$B$32,U61)/$AL$7,"記載する期間を選択してください"))</f>
        <v>記載する期間を選択してください</v>
      </c>
      <c r="V65" s="413"/>
      <c r="W65" s="413"/>
      <c r="X65" s="413"/>
      <c r="Y65" s="413"/>
      <c r="Z65" s="415"/>
      <c r="AA65" s="412" t="str">
        <f>IF($AK$5="４週",SUMIFS($AK$13:$AK$32,$B$13:$B$32,AA61)/4/$AH$7,IF($AK$5="歴月",SUMIFS($AK$13:$AK$32,$B$13:$B$32,AA61)/$AL$7,"記載する期間を選択してください"))</f>
        <v>記載する期間を選択してください</v>
      </c>
      <c r="AB65" s="413"/>
      <c r="AC65" s="413"/>
      <c r="AD65" s="413"/>
      <c r="AE65" s="413"/>
      <c r="AF65" s="415"/>
      <c r="AG65" s="412" t="str">
        <f>IF($AK$5="４週",SUMIFS($AK$13:$AK$32,$B$13:$B$32,AG61)/4/$AH$7,IF($AK$5="歴月",SUMIFS($AK$13:$AK$32,$B$13:$B$32,AG61)/$AL$7,"記載する期間を選択してください"))</f>
        <v>記載する期間を選択してください</v>
      </c>
      <c r="AH65" s="413"/>
      <c r="AI65" s="413"/>
      <c r="AJ65" s="413"/>
      <c r="AK65" s="415"/>
      <c r="AL65" s="412" t="str">
        <f>IF($AK$5="４週",SUMIFS($AK$13:$AK$32,$B$13:$B$32,AL61)/4/$AH$7,IF($AK$5="歴月",SUMIFS($AK$13:$AK$32,$B$13:$B$32,AL61)/$AL$7,"記載する期間を選択してください"))</f>
        <v>記載する期間を選択してください</v>
      </c>
      <c r="AM65" s="415"/>
      <c r="AN65" s="62"/>
    </row>
    <row r="66" spans="1:40" ht="4.5" customHeight="1" x14ac:dyDescent="0.4">
      <c r="A66" s="62"/>
      <c r="B66" s="59"/>
      <c r="C66" s="85">
        <v>2</v>
      </c>
      <c r="D66" s="85"/>
      <c r="E66" s="85">
        <v>3</v>
      </c>
      <c r="F66" s="85"/>
      <c r="G66" s="85"/>
      <c r="H66" s="85"/>
      <c r="I66" s="85">
        <v>4</v>
      </c>
      <c r="J66" s="85"/>
      <c r="K66" s="85"/>
      <c r="L66" s="85"/>
      <c r="M66" s="85"/>
      <c r="N66" s="85"/>
      <c r="O66" s="85">
        <v>5</v>
      </c>
      <c r="P66" s="85"/>
      <c r="Q66" s="85"/>
      <c r="R66" s="85"/>
      <c r="S66" s="85"/>
      <c r="T66" s="85"/>
      <c r="U66" s="85">
        <v>6</v>
      </c>
      <c r="V66" s="85"/>
      <c r="W66" s="85"/>
      <c r="X66" s="85"/>
      <c r="Y66" s="85"/>
      <c r="Z66" s="85"/>
      <c r="AA66" s="85">
        <v>7</v>
      </c>
      <c r="AB66" s="85"/>
      <c r="AC66" s="85"/>
      <c r="AD66" s="85"/>
      <c r="AE66" s="85"/>
      <c r="AF66" s="85"/>
      <c r="AG66" s="85">
        <v>8</v>
      </c>
      <c r="AH66" s="85"/>
      <c r="AI66" s="85"/>
      <c r="AJ66" s="85"/>
      <c r="AK66" s="85"/>
      <c r="AL66" s="85">
        <v>9</v>
      </c>
      <c r="AM66" s="111"/>
      <c r="AN66" s="62"/>
    </row>
    <row r="67" spans="1:40" ht="19.5" customHeight="1" x14ac:dyDescent="0.4">
      <c r="A67" s="62"/>
      <c r="B67" s="82"/>
      <c r="C67" s="414" t="str">
        <f>IF(VLOOKUP($AK$2,選択肢!$A$1:$J$32,C72,FALSE)=0,"-",VLOOKUP($AK$2,選択肢!$A$1:$J$32,C72,FALSE))</f>
        <v>職業指導員</v>
      </c>
      <c r="D67" s="414"/>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x14ac:dyDescent="0.4">
      <c r="A68" s="62"/>
      <c r="B68" s="82"/>
      <c r="C68" s="113" t="s">
        <v>56</v>
      </c>
      <c r="D68" s="113" t="s">
        <v>57</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x14ac:dyDescent="0.4">
      <c r="A69" s="62"/>
      <c r="B69" s="81" t="s">
        <v>108</v>
      </c>
      <c r="C69" s="113">
        <f>COUNTIFS($B$13:$B$32,C$67,$C$13:$C$32,"A",$E$13:$E$32,"*")</f>
        <v>0</v>
      </c>
      <c r="D69" s="113">
        <f>COUNTIFS($B$13:$B$32,C$67,$C$13:$C$32,"B",$E$13:$E$32,"*")</f>
        <v>0</v>
      </c>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19.5" customHeight="1" x14ac:dyDescent="0.4">
      <c r="A70" s="62"/>
      <c r="B70" s="89" t="s">
        <v>109</v>
      </c>
      <c r="C70" s="113">
        <f>COUNTIFS($B$13:$B$32,C$67,$C$13:$C$32,"C",$E$13:$E$32,"*")</f>
        <v>0</v>
      </c>
      <c r="D70" s="113">
        <f>COUNTIFS($B$13:$B$32,C$67,$C$13:$C$32,"D",$E$13:$E$32,"*")</f>
        <v>0</v>
      </c>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9.5" customHeight="1" x14ac:dyDescent="0.4">
      <c r="A71" s="62"/>
      <c r="B71" s="89" t="s">
        <v>201</v>
      </c>
      <c r="C71" s="412" t="str">
        <f>IF($AK$5="４週",SUMIFS($AK$13:$AK$32,$B$13:$B$32,C67)/4/$AH$7,IF($AK$5="歴月",SUMIFS($AK$13:$AK$32,$B$13:$B$32,C67)/$AL$7,"記載する期間を選択してください"))</f>
        <v>記載する期間を選択してください</v>
      </c>
      <c r="D71" s="41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c r="AK71" s="85"/>
      <c r="AL71" s="85"/>
      <c r="AM71" s="111"/>
      <c r="AN71" s="62"/>
    </row>
    <row r="72" spans="1:40" ht="3" customHeight="1" x14ac:dyDescent="0.4">
      <c r="A72" s="62"/>
      <c r="B72" s="59"/>
      <c r="C72" s="85">
        <v>10</v>
      </c>
      <c r="D72" s="85"/>
      <c r="E72" s="85"/>
      <c r="F72" s="85"/>
      <c r="G72" s="85"/>
      <c r="H72" s="85"/>
      <c r="I72" s="85"/>
      <c r="J72" s="85"/>
      <c r="K72" s="85"/>
      <c r="L72" s="85"/>
      <c r="M72" s="85"/>
      <c r="N72" s="85"/>
      <c r="O72" s="85"/>
      <c r="P72" s="85"/>
      <c r="Q72" s="85"/>
      <c r="R72" s="85"/>
      <c r="S72" s="85"/>
      <c r="T72" s="85"/>
      <c r="U72" s="85"/>
      <c r="V72" s="85"/>
      <c r="W72" s="85"/>
      <c r="X72" s="85"/>
      <c r="Y72" s="85"/>
      <c r="Z72" s="85"/>
      <c r="AA72" s="85"/>
      <c r="AB72" s="85"/>
      <c r="AC72" s="85"/>
      <c r="AD72" s="85"/>
      <c r="AE72" s="85"/>
      <c r="AF72" s="85"/>
      <c r="AG72" s="85"/>
      <c r="AH72" s="85"/>
      <c r="AI72" s="85"/>
      <c r="AJ72" s="85"/>
      <c r="AK72" s="85"/>
      <c r="AL72" s="85"/>
      <c r="AM72" s="111"/>
      <c r="AN72" s="62"/>
    </row>
    <row r="73" spans="1:40" ht="15" customHeight="1" x14ac:dyDescent="0.4">
      <c r="A73" s="94" t="s">
        <v>166</v>
      </c>
      <c r="B73" s="100"/>
      <c r="C73" s="101"/>
      <c r="D73" s="101"/>
      <c r="E73" s="101"/>
      <c r="F73" s="102"/>
      <c r="G73" s="101"/>
      <c r="H73" s="85"/>
      <c r="I73" s="85"/>
      <c r="J73" s="85"/>
      <c r="K73" s="85"/>
      <c r="L73" s="85"/>
      <c r="M73" s="85"/>
      <c r="N73" s="85"/>
      <c r="O73" s="85"/>
      <c r="P73" s="85"/>
      <c r="Q73" s="85"/>
      <c r="R73" s="85">
        <v>6</v>
      </c>
      <c r="S73" s="85"/>
      <c r="T73" s="85"/>
      <c r="U73" s="85"/>
      <c r="V73" s="85"/>
      <c r="W73" s="85"/>
      <c r="X73" s="85">
        <v>7</v>
      </c>
      <c r="Y73" s="85"/>
      <c r="Z73" s="85"/>
      <c r="AA73" s="85"/>
      <c r="AB73" s="85"/>
      <c r="AC73" s="85"/>
      <c r="AD73" s="85">
        <v>8</v>
      </c>
      <c r="AE73" s="85"/>
      <c r="AF73" s="85"/>
      <c r="AG73" s="86"/>
      <c r="AH73" s="86"/>
      <c r="AI73" s="86"/>
      <c r="AJ73" s="86">
        <v>9</v>
      </c>
      <c r="AK73" s="84"/>
      <c r="AL73" s="84"/>
      <c r="AM73" s="62"/>
    </row>
    <row r="74" spans="1:40" s="60" customFormat="1" ht="15" customHeight="1" x14ac:dyDescent="0.4">
      <c r="A74" s="94" t="s">
        <v>167</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x14ac:dyDescent="0.4">
      <c r="A75" s="94" t="s">
        <v>217</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s="60" customFormat="1" ht="15" customHeight="1" x14ac:dyDescent="0.4">
      <c r="A76" s="94" t="s">
        <v>168</v>
      </c>
      <c r="B76" s="93"/>
      <c r="C76" s="93"/>
      <c r="D76" s="93"/>
      <c r="E76" s="93"/>
      <c r="F76" s="93"/>
      <c r="G76" s="93"/>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0"/>
      <c r="AL76" s="80"/>
      <c r="AM76" s="80"/>
    </row>
    <row r="77" spans="1:40" s="60" customFormat="1" ht="15" customHeight="1" x14ac:dyDescent="0.4">
      <c r="A77" s="94" t="s">
        <v>169</v>
      </c>
      <c r="B77" s="93"/>
      <c r="C77" s="93"/>
      <c r="D77" s="93"/>
      <c r="E77" s="93"/>
      <c r="F77" s="93"/>
      <c r="G77" s="93"/>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0"/>
      <c r="AM77" s="80"/>
    </row>
    <row r="78" spans="1:40" ht="15" customHeight="1" x14ac:dyDescent="0.4">
      <c r="A78" s="60" t="s">
        <v>170</v>
      </c>
      <c r="B78" s="103"/>
      <c r="C78" s="60"/>
      <c r="D78" s="60"/>
      <c r="E78" s="60"/>
      <c r="F78" s="60"/>
      <c r="G78" s="60"/>
    </row>
    <row r="79" spans="1:40" ht="15" customHeight="1" x14ac:dyDescent="0.4">
      <c r="A79" s="60" t="s">
        <v>171</v>
      </c>
      <c r="B79" s="103"/>
      <c r="C79" s="60"/>
      <c r="D79" s="60"/>
      <c r="E79" s="60"/>
      <c r="F79" s="60"/>
      <c r="G79" s="60"/>
    </row>
    <row r="80" spans="1:40" ht="15" customHeight="1" x14ac:dyDescent="0.4">
      <c r="A80" s="60"/>
      <c r="B80" s="81" t="s">
        <v>172</v>
      </c>
      <c r="C80" s="390" t="s">
        <v>173</v>
      </c>
      <c r="D80" s="390"/>
      <c r="E80" s="390"/>
      <c r="F80" s="60"/>
      <c r="G80" s="60"/>
    </row>
    <row r="81" spans="1:7" ht="15" customHeight="1" x14ac:dyDescent="0.4">
      <c r="A81" s="60"/>
      <c r="B81" s="107" t="s">
        <v>190</v>
      </c>
      <c r="C81" s="404" t="s">
        <v>174</v>
      </c>
      <c r="D81" s="404"/>
      <c r="E81" s="404"/>
      <c r="F81" s="60"/>
      <c r="G81" s="60"/>
    </row>
    <row r="82" spans="1:7" ht="15" customHeight="1" x14ac:dyDescent="0.4">
      <c r="A82" s="60"/>
      <c r="B82" s="107" t="s">
        <v>191</v>
      </c>
      <c r="C82" s="404" t="s">
        <v>175</v>
      </c>
      <c r="D82" s="404"/>
      <c r="E82" s="404"/>
      <c r="F82" s="60"/>
      <c r="G82" s="60"/>
    </row>
    <row r="83" spans="1:7" ht="15" customHeight="1" x14ac:dyDescent="0.4">
      <c r="A83" s="60"/>
      <c r="B83" s="107" t="s">
        <v>192</v>
      </c>
      <c r="C83" s="404" t="s">
        <v>176</v>
      </c>
      <c r="D83" s="404"/>
      <c r="E83" s="404"/>
      <c r="F83" s="60"/>
      <c r="G83" s="60"/>
    </row>
    <row r="84" spans="1:7" ht="15" customHeight="1" x14ac:dyDescent="0.4">
      <c r="A84" s="60"/>
      <c r="B84" s="107" t="s">
        <v>193</v>
      </c>
      <c r="C84" s="404" t="s">
        <v>177</v>
      </c>
      <c r="D84" s="404"/>
      <c r="E84" s="404"/>
      <c r="F84" s="60"/>
      <c r="G84" s="60"/>
    </row>
    <row r="85" spans="1:7" ht="15" customHeight="1" x14ac:dyDescent="0.4">
      <c r="A85" s="60"/>
      <c r="B85" s="94" t="s">
        <v>178</v>
      </c>
      <c r="C85" s="60"/>
      <c r="D85" s="60"/>
      <c r="E85" s="60"/>
      <c r="F85" s="60"/>
      <c r="G85" s="60"/>
    </row>
    <row r="86" spans="1:7" ht="15" customHeight="1" x14ac:dyDescent="0.4">
      <c r="A86" s="60"/>
      <c r="B86" s="94" t="s">
        <v>195</v>
      </c>
      <c r="C86" s="60"/>
      <c r="D86" s="60"/>
      <c r="E86" s="60"/>
      <c r="F86" s="60"/>
      <c r="G86" s="60"/>
    </row>
    <row r="87" spans="1:7" ht="15" customHeight="1" x14ac:dyDescent="0.4">
      <c r="A87" s="60"/>
      <c r="B87" s="94" t="s">
        <v>179</v>
      </c>
      <c r="C87" s="60"/>
      <c r="D87" s="60"/>
      <c r="E87" s="60"/>
      <c r="F87" s="60"/>
      <c r="G87" s="60"/>
    </row>
    <row r="88" spans="1:7" ht="15" customHeight="1" x14ac:dyDescent="0.4">
      <c r="A88" s="60" t="s">
        <v>180</v>
      </c>
      <c r="B88" s="103"/>
      <c r="C88" s="60"/>
      <c r="D88" s="60"/>
      <c r="E88" s="60"/>
      <c r="F88" s="60"/>
      <c r="G88" s="60"/>
    </row>
    <row r="89" spans="1:7" ht="15" customHeight="1" x14ac:dyDescent="0.4">
      <c r="A89" s="60" t="s">
        <v>333</v>
      </c>
      <c r="B89" s="103"/>
      <c r="C89" s="60"/>
      <c r="D89" s="60"/>
      <c r="E89" s="60"/>
      <c r="F89" s="60"/>
      <c r="G89" s="60"/>
    </row>
    <row r="90" spans="1:7" ht="15" customHeight="1" x14ac:dyDescent="0.4">
      <c r="A90" s="60" t="s">
        <v>196</v>
      </c>
      <c r="B90" s="103"/>
      <c r="C90" s="60"/>
      <c r="D90" s="60"/>
      <c r="E90" s="60"/>
      <c r="F90" s="60"/>
      <c r="G90" s="60"/>
    </row>
    <row r="91" spans="1:7" ht="15" customHeight="1" x14ac:dyDescent="0.4">
      <c r="A91" s="60" t="s">
        <v>182</v>
      </c>
      <c r="B91" s="103"/>
      <c r="C91" s="60"/>
      <c r="D91" s="60"/>
      <c r="E91" s="60"/>
      <c r="F91" s="60"/>
      <c r="G91" s="60"/>
    </row>
    <row r="92" spans="1:7" ht="15" customHeight="1" x14ac:dyDescent="0.4">
      <c r="A92" s="60" t="s">
        <v>315</v>
      </c>
      <c r="B92" s="103"/>
      <c r="C92" s="60"/>
      <c r="D92" s="60"/>
      <c r="E92" s="60"/>
      <c r="F92" s="60"/>
      <c r="G92" s="60"/>
    </row>
    <row r="93" spans="1:7" ht="15" customHeight="1" x14ac:dyDescent="0.4">
      <c r="A93" s="60" t="s">
        <v>183</v>
      </c>
      <c r="B93" s="103"/>
      <c r="C93" s="60"/>
      <c r="D93" s="60"/>
      <c r="E93" s="60"/>
      <c r="F93" s="60"/>
      <c r="G93" s="60"/>
    </row>
    <row r="94" spans="1:7" ht="15" customHeight="1" x14ac:dyDescent="0.4">
      <c r="A94" s="60" t="s">
        <v>184</v>
      </c>
      <c r="B94" s="103"/>
      <c r="C94" s="60"/>
      <c r="D94" s="60"/>
      <c r="E94" s="60"/>
      <c r="F94" s="60"/>
      <c r="G94" s="60"/>
    </row>
    <row r="95" spans="1:7" ht="15" customHeight="1" x14ac:dyDescent="0.4">
      <c r="A95" s="60" t="s">
        <v>185</v>
      </c>
      <c r="B95" s="103"/>
      <c r="C95" s="60"/>
      <c r="D95" s="60"/>
      <c r="E95" s="60"/>
      <c r="F95" s="60"/>
      <c r="G95" s="60"/>
    </row>
    <row r="96" spans="1:7" ht="15" customHeight="1" x14ac:dyDescent="0.4">
      <c r="A96" s="60" t="s">
        <v>186</v>
      </c>
      <c r="B96" s="103"/>
      <c r="C96" s="60"/>
      <c r="D96" s="60"/>
      <c r="E96" s="60"/>
      <c r="F96" s="60"/>
      <c r="G96" s="60"/>
    </row>
    <row r="97" spans="1:7" ht="15" customHeight="1" x14ac:dyDescent="0.4">
      <c r="A97" s="60" t="s">
        <v>187</v>
      </c>
      <c r="B97" s="103"/>
      <c r="C97" s="60"/>
      <c r="D97" s="60"/>
      <c r="E97" s="60"/>
      <c r="F97" s="60"/>
      <c r="G97" s="60"/>
    </row>
    <row r="98" spans="1:7" ht="15" customHeight="1" x14ac:dyDescent="0.4">
      <c r="A98" s="60" t="s">
        <v>188</v>
      </c>
      <c r="B98" s="103"/>
      <c r="C98" s="60"/>
      <c r="D98" s="60"/>
      <c r="E98" s="60"/>
      <c r="F98" s="60"/>
      <c r="G98" s="60"/>
    </row>
    <row r="99" spans="1:7" ht="15" customHeight="1" x14ac:dyDescent="0.4">
      <c r="A99" s="60" t="s">
        <v>189</v>
      </c>
      <c r="B99" s="103"/>
      <c r="C99" s="60"/>
      <c r="D99" s="60"/>
      <c r="E99" s="60"/>
      <c r="F99" s="60"/>
      <c r="G99" s="60"/>
    </row>
    <row r="100" spans="1:7" ht="15" customHeight="1" x14ac:dyDescent="0.4">
      <c r="A100" s="60" t="s">
        <v>194</v>
      </c>
      <c r="B100" s="103"/>
      <c r="C100" s="60"/>
      <c r="D100" s="60"/>
      <c r="E100" s="60"/>
      <c r="F100" s="60"/>
      <c r="G100" s="60"/>
    </row>
  </sheetData>
  <mergeCells count="259">
    <mergeCell ref="B52:C52"/>
    <mergeCell ref="F52:H52"/>
    <mergeCell ref="I52:K52"/>
    <mergeCell ref="L52:N52"/>
    <mergeCell ref="O52:Q52"/>
    <mergeCell ref="R52:T52"/>
    <mergeCell ref="U52:W52"/>
    <mergeCell ref="X52:Z52"/>
    <mergeCell ref="AA52:AC52"/>
    <mergeCell ref="F51:H51"/>
    <mergeCell ref="I51:K51"/>
    <mergeCell ref="L51:N51"/>
    <mergeCell ref="O51:Q51"/>
    <mergeCell ref="R51:T51"/>
    <mergeCell ref="U51:W51"/>
    <mergeCell ref="X51:Z51"/>
    <mergeCell ref="AA51:AC51"/>
    <mergeCell ref="AD51:AF51"/>
    <mergeCell ref="AK2:AN2"/>
    <mergeCell ref="M4:P4"/>
    <mergeCell ref="Q4:R4"/>
    <mergeCell ref="S4:T4"/>
    <mergeCell ref="U4:V4"/>
    <mergeCell ref="AK4:AN4"/>
    <mergeCell ref="AM15:AN15"/>
    <mergeCell ref="AM16:AN16"/>
    <mergeCell ref="AM17:AN17"/>
    <mergeCell ref="AK3:AN3"/>
    <mergeCell ref="A9:A12"/>
    <mergeCell ref="C9:C12"/>
    <mergeCell ref="D9:D12"/>
    <mergeCell ref="E9:E12"/>
    <mergeCell ref="F9:AJ9"/>
    <mergeCell ref="AK9:AK12"/>
    <mergeCell ref="AL9:AL12"/>
    <mergeCell ref="AM9:AN12"/>
    <mergeCell ref="F10:L10"/>
    <mergeCell ref="M10:S10"/>
    <mergeCell ref="T10:Z10"/>
    <mergeCell ref="AA10:AG10"/>
    <mergeCell ref="AH10:AJ10"/>
    <mergeCell ref="B9:B10"/>
    <mergeCell ref="B11:B12"/>
    <mergeCell ref="AM28:AN28"/>
    <mergeCell ref="AM29:AN29"/>
    <mergeCell ref="AM30:AN30"/>
    <mergeCell ref="AJ44:AK44"/>
    <mergeCell ref="R44:T44"/>
    <mergeCell ref="U44:W44"/>
    <mergeCell ref="X44:Z44"/>
    <mergeCell ref="AM18:AN18"/>
    <mergeCell ref="AK5:AN5"/>
    <mergeCell ref="AK6:AN6"/>
    <mergeCell ref="AH7:AJ7"/>
    <mergeCell ref="AM13:AN13"/>
    <mergeCell ref="AM14:AN14"/>
    <mergeCell ref="AM19:AN19"/>
    <mergeCell ref="AM20:AN20"/>
    <mergeCell ref="AM21:AN21"/>
    <mergeCell ref="AM22:AN22"/>
    <mergeCell ref="AM23:AN23"/>
    <mergeCell ref="AM24:AN24"/>
    <mergeCell ref="AM25:AN25"/>
    <mergeCell ref="AM26:AN26"/>
    <mergeCell ref="AM27:AN27"/>
    <mergeCell ref="AA44:AC44"/>
    <mergeCell ref="AD44:AF44"/>
    <mergeCell ref="AG44:AI44"/>
    <mergeCell ref="AM31:AN31"/>
    <mergeCell ref="AM32:AN32"/>
    <mergeCell ref="B41:C41"/>
    <mergeCell ref="D41:E41"/>
    <mergeCell ref="F41:K41"/>
    <mergeCell ref="L41:Q41"/>
    <mergeCell ref="R41:W41"/>
    <mergeCell ref="X39:AC39"/>
    <mergeCell ref="X40:AC40"/>
    <mergeCell ref="X41:AC41"/>
    <mergeCell ref="R40:W40"/>
    <mergeCell ref="A33:E33"/>
    <mergeCell ref="AM33:AN34"/>
    <mergeCell ref="A34:E34"/>
    <mergeCell ref="A44:C44"/>
    <mergeCell ref="F44:H44"/>
    <mergeCell ref="I44:K44"/>
    <mergeCell ref="L44:N44"/>
    <mergeCell ref="O44:Q44"/>
    <mergeCell ref="A45:C45"/>
    <mergeCell ref="F45:H45"/>
    <mergeCell ref="I45:K45"/>
    <mergeCell ref="L45:N45"/>
    <mergeCell ref="O45:Q45"/>
    <mergeCell ref="AJ45:AK45"/>
    <mergeCell ref="AL45:AL53"/>
    <mergeCell ref="AM45:AM53"/>
    <mergeCell ref="A46:C46"/>
    <mergeCell ref="F46:H46"/>
    <mergeCell ref="I46:K46"/>
    <mergeCell ref="L46:N46"/>
    <mergeCell ref="O46:Q46"/>
    <mergeCell ref="AJ46:AK46"/>
    <mergeCell ref="A47:C47"/>
    <mergeCell ref="R45:T45"/>
    <mergeCell ref="U45:W45"/>
    <mergeCell ref="X45:Z45"/>
    <mergeCell ref="AA45:AC45"/>
    <mergeCell ref="AD45:AF45"/>
    <mergeCell ref="AG45:AI45"/>
    <mergeCell ref="AD46:AF46"/>
    <mergeCell ref="AG46:AI46"/>
    <mergeCell ref="AD47:AF47"/>
    <mergeCell ref="AG47:AI47"/>
    <mergeCell ref="AJ47:AK47"/>
    <mergeCell ref="A48:C48"/>
    <mergeCell ref="F48:H48"/>
    <mergeCell ref="I48:K48"/>
    <mergeCell ref="L48:N48"/>
    <mergeCell ref="O48:Q48"/>
    <mergeCell ref="X47:Z47"/>
    <mergeCell ref="AA47:AC47"/>
    <mergeCell ref="R46:T46"/>
    <mergeCell ref="U46:W46"/>
    <mergeCell ref="X46:Z46"/>
    <mergeCell ref="AA46:AC46"/>
    <mergeCell ref="F47:H47"/>
    <mergeCell ref="I47:K47"/>
    <mergeCell ref="L47:N47"/>
    <mergeCell ref="O47:Q47"/>
    <mergeCell ref="R47:T47"/>
    <mergeCell ref="U47:W47"/>
    <mergeCell ref="A49:C49"/>
    <mergeCell ref="F49:H49"/>
    <mergeCell ref="I49:K49"/>
    <mergeCell ref="L49:N49"/>
    <mergeCell ref="O49:Q49"/>
    <mergeCell ref="A50:C50"/>
    <mergeCell ref="F50:H50"/>
    <mergeCell ref="I50:K50"/>
    <mergeCell ref="L50:N50"/>
    <mergeCell ref="O50:Q50"/>
    <mergeCell ref="A53:C53"/>
    <mergeCell ref="F53:H53"/>
    <mergeCell ref="I53:K53"/>
    <mergeCell ref="U61:Z61"/>
    <mergeCell ref="AA61:AF61"/>
    <mergeCell ref="AA58:AF58"/>
    <mergeCell ref="AD53:AF53"/>
    <mergeCell ref="U53:W53"/>
    <mergeCell ref="AA57:AF57"/>
    <mergeCell ref="U58:Z58"/>
    <mergeCell ref="C61:D61"/>
    <mergeCell ref="E61:H61"/>
    <mergeCell ref="I61:N61"/>
    <mergeCell ref="X53:Z53"/>
    <mergeCell ref="AA53:AC53"/>
    <mergeCell ref="O61:T61"/>
    <mergeCell ref="AL61:AM61"/>
    <mergeCell ref="F62:H62"/>
    <mergeCell ref="I62:K62"/>
    <mergeCell ref="L62:N62"/>
    <mergeCell ref="O62:Q62"/>
    <mergeCell ref="R62:T62"/>
    <mergeCell ref="A57:B57"/>
    <mergeCell ref="C57:D57"/>
    <mergeCell ref="E57:H57"/>
    <mergeCell ref="A58:B58"/>
    <mergeCell ref="C58:D58"/>
    <mergeCell ref="E58:H58"/>
    <mergeCell ref="AG57:AK57"/>
    <mergeCell ref="AG58:AK58"/>
    <mergeCell ref="AG61:AK61"/>
    <mergeCell ref="I58:N58"/>
    <mergeCell ref="O57:T57"/>
    <mergeCell ref="O58:T58"/>
    <mergeCell ref="U57:Z57"/>
    <mergeCell ref="I57:N57"/>
    <mergeCell ref="AG65:AK65"/>
    <mergeCell ref="AL65:AM65"/>
    <mergeCell ref="C80:E80"/>
    <mergeCell ref="C81:E81"/>
    <mergeCell ref="C82:E82"/>
    <mergeCell ref="AA65:AF65"/>
    <mergeCell ref="U64:W64"/>
    <mergeCell ref="F64:H64"/>
    <mergeCell ref="I64:K64"/>
    <mergeCell ref="AA64:AC64"/>
    <mergeCell ref="AD64:AF64"/>
    <mergeCell ref="AG64:AI64"/>
    <mergeCell ref="AJ64:AK64"/>
    <mergeCell ref="X64:Z64"/>
    <mergeCell ref="L64:N64"/>
    <mergeCell ref="O64:Q64"/>
    <mergeCell ref="R64:T64"/>
    <mergeCell ref="C84:E84"/>
    <mergeCell ref="B39:C39"/>
    <mergeCell ref="D39:E39"/>
    <mergeCell ref="F39:K39"/>
    <mergeCell ref="L39:Q39"/>
    <mergeCell ref="R39:W39"/>
    <mergeCell ref="B40:C40"/>
    <mergeCell ref="D40:E40"/>
    <mergeCell ref="F40:K40"/>
    <mergeCell ref="L40:Q40"/>
    <mergeCell ref="C83:E83"/>
    <mergeCell ref="C65:D65"/>
    <mergeCell ref="E65:H65"/>
    <mergeCell ref="I65:N65"/>
    <mergeCell ref="O65:T65"/>
    <mergeCell ref="U65:Z65"/>
    <mergeCell ref="C67:D67"/>
    <mergeCell ref="C71:D71"/>
    <mergeCell ref="O63:Q63"/>
    <mergeCell ref="R63:T63"/>
    <mergeCell ref="U63:W63"/>
    <mergeCell ref="U62:W62"/>
    <mergeCell ref="X62:Z62"/>
    <mergeCell ref="X63:Z63"/>
    <mergeCell ref="F63:H63"/>
    <mergeCell ref="I63:K63"/>
    <mergeCell ref="L63:N63"/>
    <mergeCell ref="AJ63:AK63"/>
    <mergeCell ref="AD62:AF62"/>
    <mergeCell ref="AG62:AI62"/>
    <mergeCell ref="AJ62:AK62"/>
    <mergeCell ref="AA63:AC63"/>
    <mergeCell ref="AD63:AF63"/>
    <mergeCell ref="AG63:AI63"/>
    <mergeCell ref="AA62:AC62"/>
    <mergeCell ref="R49:T49"/>
    <mergeCell ref="L53:N53"/>
    <mergeCell ref="O53:Q53"/>
    <mergeCell ref="R53:T53"/>
    <mergeCell ref="R50:T50"/>
    <mergeCell ref="U50:W50"/>
    <mergeCell ref="X50:Z50"/>
    <mergeCell ref="AA50:AC50"/>
    <mergeCell ref="R48:T48"/>
    <mergeCell ref="U48:W48"/>
    <mergeCell ref="AA48:AC48"/>
    <mergeCell ref="U49:W49"/>
    <mergeCell ref="X49:Z49"/>
    <mergeCell ref="AA49:AC49"/>
    <mergeCell ref="AD49:AF49"/>
    <mergeCell ref="AG49:AI49"/>
    <mergeCell ref="X48:Z48"/>
    <mergeCell ref="AG53:AI53"/>
    <mergeCell ref="AJ53:AK53"/>
    <mergeCell ref="AD50:AF50"/>
    <mergeCell ref="AG50:AI50"/>
    <mergeCell ref="AJ50:AK50"/>
    <mergeCell ref="AJ49:AK49"/>
    <mergeCell ref="AD48:AF48"/>
    <mergeCell ref="AG48:AI48"/>
    <mergeCell ref="AJ48:AK48"/>
    <mergeCell ref="AG51:AI51"/>
    <mergeCell ref="AJ51:AK51"/>
    <mergeCell ref="AD52:AF52"/>
    <mergeCell ref="AG52:AI52"/>
    <mergeCell ref="AJ52:AK52"/>
  </mergeCells>
  <phoneticPr fontId="3"/>
  <dataValidations count="8">
    <dataValidation type="list" allowBlank="1" showInputMessage="1" showErrorMessage="1" sqref="AK5:AN5" xr:uid="{00000000-0002-0000-1400-000000000000}">
      <formula1>"４週,歴月"</formula1>
    </dataValidation>
    <dataValidation type="list" allowBlank="1" showInputMessage="1" showErrorMessage="1" sqref="AK6:AN6" xr:uid="{00000000-0002-0000-1400-000001000000}">
      <formula1>"予定,実績"</formula1>
    </dataValidation>
    <dataValidation type="whole" operator="greaterThanOrEqual" allowBlank="1" showInputMessage="1" showErrorMessage="1" sqref="AG45:AG53 I45:I53 AD45:AD53 AA45:AA53 X45:X53 U45:U53 R45:R53 O45:O53 L45:L53 D45:F53" xr:uid="{00000000-0002-0000-1400-000002000000}">
      <formula1>0</formula1>
    </dataValidation>
    <dataValidation operator="greaterThanOrEqual" allowBlank="1" showInputMessage="1" showErrorMessage="1" sqref="I54:I56 AL45:AM52 I59 L54:L56 L59 AJ45:AJ53" xr:uid="{00000000-0002-0000-1400-000003000000}"/>
    <dataValidation type="list" allowBlank="1" showInputMessage="1" showErrorMessage="1" sqref="C13:C32" xr:uid="{00000000-0002-0000-1400-000004000000}">
      <formula1>"A,B,C,D"</formula1>
    </dataValidation>
    <dataValidation type="list" allowBlank="1" showInputMessage="1" showErrorMessage="1" sqref="B42:E42 D40:E40" xr:uid="{00000000-0002-0000-1400-000005000000}">
      <formula1>"○"</formula1>
    </dataValidation>
    <dataValidation type="list" operator="greaterThanOrEqual" allowBlank="1" showInputMessage="1" showErrorMessage="1" sqref="F40:AC40 F42:W42" xr:uid="{00000000-0002-0000-1400-000006000000}">
      <formula1>"○"</formula1>
    </dataValidation>
    <dataValidation type="list" allowBlank="1" showInputMessage="1" showErrorMessage="1" sqref="B13:B32" xr:uid="{00000000-0002-0000-1400-000007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37"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2"/>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100</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0"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0"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412" t="str">
        <f>IF(VLOOKUP($AK$2,選択肢!$A$1:$J$32,C44,FALSE)=0,"-",VLOOKUP($AK$2,選択肢!$A$1:$J$32,C44,FALSE))</f>
        <v>管理者</v>
      </c>
      <c r="D39" s="413"/>
      <c r="E39" s="414" t="str">
        <f>IF(VLOOKUP($AK$2,選択肢!$A$1:$J$32,E44,FALSE)=0,"-",VLOOKUP($AK$2,選択肢!$A$1:$J$32,E44,FALSE))</f>
        <v>従業者</v>
      </c>
      <c r="F39" s="414"/>
      <c r="G39" s="414"/>
      <c r="H39" s="414"/>
      <c r="I39" s="412" t="str">
        <f>IF(VLOOKUP($AK$2,選択肢!$A$1:$J$32,I44,FALSE)=0,"-",VLOOKUP($AK$2,選択肢!$A$1:$J$32,I44,FALSE))</f>
        <v>-</v>
      </c>
      <c r="J39" s="413"/>
      <c r="K39" s="413"/>
      <c r="L39" s="413"/>
      <c r="M39" s="413"/>
      <c r="N39" s="415"/>
      <c r="O39" s="412" t="str">
        <f>IF(VLOOKUP($AK$2,選択肢!$A$1:$J$32,O44,FALSE)=0,"-",VLOOKUP($AK$2,選択肢!$A$1:$J$32,O44,FALSE))</f>
        <v>-</v>
      </c>
      <c r="P39" s="413"/>
      <c r="Q39" s="413"/>
      <c r="R39" s="413"/>
      <c r="S39" s="413"/>
      <c r="T39" s="415"/>
      <c r="U39" s="412" t="str">
        <f>IF(VLOOKUP($AK$2,選択肢!$A$1:$J$32,U44,FALSE)=0,"-",VLOOKUP($AK$2,選択肢!$A$1:$J$32,U44,FALSE))</f>
        <v>-</v>
      </c>
      <c r="V39" s="413"/>
      <c r="W39" s="413"/>
      <c r="X39" s="413"/>
      <c r="Y39" s="413"/>
      <c r="Z39" s="415"/>
      <c r="AA39" s="412" t="str">
        <f>IF(VLOOKUP($AK$2,選択肢!$A$1:$J$32,AA44,FALSE)=0,"-",VLOOKUP($AK$2,選択肢!$A$1:$J$32,AA44,FALSE))</f>
        <v>-</v>
      </c>
      <c r="AB39" s="413"/>
      <c r="AC39" s="413"/>
      <c r="AD39" s="413"/>
      <c r="AE39" s="413"/>
      <c r="AF39" s="415"/>
      <c r="AG39" s="414" t="str">
        <f>IF(VLOOKUP($AK$2,選択肢!$A$1:$J$32,AG44,FALSE)=0,"-",VLOOKUP($AK$2,選択肢!$A$1:$J$32,AG44,FALSE))</f>
        <v>-</v>
      </c>
      <c r="AH39" s="414"/>
      <c r="AI39" s="414"/>
      <c r="AJ39" s="414"/>
      <c r="AK39" s="414"/>
      <c r="AL39" s="414" t="str">
        <f>IF(VLOOKUP($AK$2,選択肢!$A$1:$J$32,AL44,FALSE)=0,"-",VLOOKUP($AK$2,選択肢!$A$1:$J$32,AL44,FALSE))</f>
        <v>-</v>
      </c>
      <c r="AM39" s="414"/>
      <c r="AN39" s="62"/>
    </row>
    <row r="40" spans="1:40" ht="18" customHeight="1" x14ac:dyDescent="0.4">
      <c r="A40" s="62"/>
      <c r="B40" s="82"/>
      <c r="C40" s="114" t="s">
        <v>56</v>
      </c>
      <c r="D40" s="114" t="s">
        <v>57</v>
      </c>
      <c r="E40" s="113" t="s">
        <v>56</v>
      </c>
      <c r="F40" s="411" t="s">
        <v>57</v>
      </c>
      <c r="G40" s="411"/>
      <c r="H40" s="411"/>
      <c r="I40" s="408" t="s">
        <v>56</v>
      </c>
      <c r="J40" s="409"/>
      <c r="K40" s="410"/>
      <c r="L40" s="408" t="s">
        <v>57</v>
      </c>
      <c r="M40" s="409"/>
      <c r="N40" s="410"/>
      <c r="O40" s="408" t="s">
        <v>56</v>
      </c>
      <c r="P40" s="409"/>
      <c r="Q40" s="410"/>
      <c r="R40" s="408" t="s">
        <v>57</v>
      </c>
      <c r="S40" s="409"/>
      <c r="T40" s="410"/>
      <c r="U40" s="408" t="s">
        <v>56</v>
      </c>
      <c r="V40" s="409"/>
      <c r="W40" s="410"/>
      <c r="X40" s="408" t="s">
        <v>57</v>
      </c>
      <c r="Y40" s="409"/>
      <c r="Z40" s="410"/>
      <c r="AA40" s="408" t="s">
        <v>56</v>
      </c>
      <c r="AB40" s="409"/>
      <c r="AC40" s="410"/>
      <c r="AD40" s="408" t="s">
        <v>57</v>
      </c>
      <c r="AE40" s="409"/>
      <c r="AF40" s="410"/>
      <c r="AG40" s="408" t="s">
        <v>56</v>
      </c>
      <c r="AH40" s="409"/>
      <c r="AI40" s="410"/>
      <c r="AJ40" s="408" t="s">
        <v>57</v>
      </c>
      <c r="AK40" s="410"/>
      <c r="AL40" s="113" t="s">
        <v>19</v>
      </c>
      <c r="AM40" s="113" t="s">
        <v>18</v>
      </c>
      <c r="AN40" s="62"/>
    </row>
    <row r="41" spans="1:40" ht="18" customHeight="1" x14ac:dyDescent="0.4">
      <c r="A41" s="62"/>
      <c r="B41" s="81" t="s">
        <v>108</v>
      </c>
      <c r="C41" s="113">
        <f>COUNTIFS($B$13:$B$32,C$39,$C$13:$C$32,"A",$E$13:$E$32,"*")</f>
        <v>0</v>
      </c>
      <c r="D41" s="113">
        <f>COUNTIFS($B$13:$B$32,C$39,$C$13:$C$32,"B",$E$13:$E$32,"*")</f>
        <v>0</v>
      </c>
      <c r="E41" s="113">
        <f>COUNTIFS($B$13:$B$32,E$39,$C$13:$C$32,"A",$E$13:$E$32,"*")</f>
        <v>0</v>
      </c>
      <c r="F41" s="408">
        <f>COUNTIFS($B$13:$B$32,E$39,$C$13:$C$32,"B",$E$13:$E$32,"*")</f>
        <v>0</v>
      </c>
      <c r="G41" s="409"/>
      <c r="H41" s="410"/>
      <c r="I41" s="408">
        <f>COUNTIFS($B$13:$B$32,I$39,$C$13:$C$32,"A",$E$13:$E$32,"*")</f>
        <v>0</v>
      </c>
      <c r="J41" s="409"/>
      <c r="K41" s="410"/>
      <c r="L41" s="408">
        <f>COUNTIFS($B$13:$B$32,I$39,$C$13:$C$32,"B",$E$13:$E$32,"*")</f>
        <v>0</v>
      </c>
      <c r="M41" s="409"/>
      <c r="N41" s="410"/>
      <c r="O41" s="408">
        <f>COUNTIFS($B$13:$B$32,O$39,$C$13:$C$32,"A",$E$13:$E$32,"*")</f>
        <v>0</v>
      </c>
      <c r="P41" s="409"/>
      <c r="Q41" s="410"/>
      <c r="R41" s="408">
        <f>COUNTIFS($B$13:$B$32,O$39,$C$13:$C$32,"B",$E$13:$E$32,"*")</f>
        <v>0</v>
      </c>
      <c r="S41" s="409"/>
      <c r="T41" s="410"/>
      <c r="U41" s="408">
        <f>COUNTIFS($B$13:$B$32,U$39,$C$13:$C$32,"A",$E$13:$E$32,"*")</f>
        <v>0</v>
      </c>
      <c r="V41" s="409"/>
      <c r="W41" s="410"/>
      <c r="X41" s="408">
        <f>COUNTIFS($B$13:$B$32,U$39,$C$13:$C$32,"B",$E$13:$E$32,"*")</f>
        <v>0</v>
      </c>
      <c r="Y41" s="409"/>
      <c r="Z41" s="410"/>
      <c r="AA41" s="408">
        <f>COUNTIFS($B$13:$B$32,AA$39,$C$13:$C$32,"A",$E$13:$E$32,"*")</f>
        <v>0</v>
      </c>
      <c r="AB41" s="409"/>
      <c r="AC41" s="410"/>
      <c r="AD41" s="408">
        <f>COUNTIFS($B$13:$B$32,AA$39,$C$13:$C$32,"B",$E$13:$E$32,"*")</f>
        <v>0</v>
      </c>
      <c r="AE41" s="409"/>
      <c r="AF41" s="410"/>
      <c r="AG41" s="408">
        <f>COUNTIFS($B$13:$B$32,AG$39,$C$13:$C$32,"A",$E$13:$E$32,"*")</f>
        <v>0</v>
      </c>
      <c r="AH41" s="409"/>
      <c r="AI41" s="410"/>
      <c r="AJ41" s="408">
        <f>COUNTIFS($B$13:$B$32,AG$39,$C$13:$C$32,"B",$E$13:$E$32,"*")</f>
        <v>0</v>
      </c>
      <c r="AK41" s="410"/>
      <c r="AL41" s="113">
        <f>COUNTIFS($B$13:$B$32,AL$39,$C$13:$C$32,"A",$E$13:$E$32,"*")</f>
        <v>0</v>
      </c>
      <c r="AM41" s="113">
        <f>COUNTIFS($B$13:$B$32,AL$39,$C$13:$C$32,"B",$E$13:$E$32,"*")</f>
        <v>0</v>
      </c>
      <c r="AN41" s="62"/>
    </row>
    <row r="42" spans="1:40" ht="18" customHeight="1" x14ac:dyDescent="0.4">
      <c r="A42" s="62"/>
      <c r="B42" s="89" t="s">
        <v>109</v>
      </c>
      <c r="C42" s="113">
        <f>COUNTIFS($B$13:$B$32,C$39,$C$13:$C$32,"C",$E$13:$E$32,"*")</f>
        <v>0</v>
      </c>
      <c r="D42" s="113">
        <f>COUNTIFS($B$13:$B$32,C$39,$C$13:$C$32,"D",$E$13:$E$32,"*")</f>
        <v>0</v>
      </c>
      <c r="E42" s="113">
        <f>COUNTIFS($B$13:$B$32,E$39,$C$13:$C$32,"C",$E$13:$E$32,"*")</f>
        <v>0</v>
      </c>
      <c r="F42" s="408">
        <f>COUNTIFS($B$13:$B$32,E$39,$C$13:$C$32,"D",$E$13:$E$32,"*")</f>
        <v>0</v>
      </c>
      <c r="G42" s="409"/>
      <c r="H42" s="410"/>
      <c r="I42" s="408">
        <f>COUNTIFS($B$13:$B$32,I$39,$C$13:$C$32,"C",$E$13:$E$32,"*")</f>
        <v>0</v>
      </c>
      <c r="J42" s="409"/>
      <c r="K42" s="410"/>
      <c r="L42" s="408">
        <f>COUNTIFS($B$13:$B$32,I$39,$C$13:$C$32,"D",$E$13:$E$32,"*")</f>
        <v>0</v>
      </c>
      <c r="M42" s="409"/>
      <c r="N42" s="410"/>
      <c r="O42" s="408">
        <f>COUNTIFS($B$13:$B$32,O$39,$C$13:$C$32,"C",$E$13:$E$32,"*")</f>
        <v>0</v>
      </c>
      <c r="P42" s="409"/>
      <c r="Q42" s="410"/>
      <c r="R42" s="408">
        <f>COUNTIFS($B$13:$B$32,O$39,$C$13:$C$32,"D",$E$13:$E$32,"*")</f>
        <v>0</v>
      </c>
      <c r="S42" s="409"/>
      <c r="T42" s="410"/>
      <c r="U42" s="408">
        <f>COUNTIFS($B$13:$B$32,U$39,$C$13:$C$32,"C",$E$13:$E$32,"*")</f>
        <v>0</v>
      </c>
      <c r="V42" s="409"/>
      <c r="W42" s="410"/>
      <c r="X42" s="408">
        <f>COUNTIFS($B$13:$B$32,U$39,$C$13:$C$32,"D",$E$13:$E$32,"*")</f>
        <v>0</v>
      </c>
      <c r="Y42" s="409"/>
      <c r="Z42" s="410"/>
      <c r="AA42" s="408">
        <f>COUNTIFS($B$13:$B$32,AA$39,$C$13:$C$32,"C",$E$13:$E$32,"*")</f>
        <v>0</v>
      </c>
      <c r="AB42" s="409"/>
      <c r="AC42" s="410"/>
      <c r="AD42" s="408">
        <f>COUNTIFS($B$13:$B$32,AA$39,$C$13:$C$32,"D",$E$13:$E$32,"*")</f>
        <v>0</v>
      </c>
      <c r="AE42" s="409"/>
      <c r="AF42" s="410"/>
      <c r="AG42" s="408">
        <f>COUNTIFS($B$13:$B$32,AG$39,$C$13:$C$32,"C",$E$13:$E$32,"*")</f>
        <v>0</v>
      </c>
      <c r="AH42" s="409"/>
      <c r="AI42" s="410"/>
      <c r="AJ42" s="408">
        <f>COUNTIFS($B$13:$B$32,AG$39,$C$13:$C$32,"D",$E$13:$E$32,"*")</f>
        <v>0</v>
      </c>
      <c r="AK42" s="410"/>
      <c r="AL42" s="113">
        <f>COUNTIFS($B$13:$B$32,AL$39,$C$13:$C$32,"C",$E$13:$E$32,"*")</f>
        <v>0</v>
      </c>
      <c r="AM42" s="113">
        <f>COUNTIFS($B$13:$B$32,AL$39,$C$13:$C$32,"D",$E$13:$E$32,"*")</f>
        <v>0</v>
      </c>
      <c r="AN42" s="62"/>
    </row>
    <row r="43" spans="1:40" ht="24.95" customHeight="1" x14ac:dyDescent="0.4">
      <c r="A43" s="62"/>
      <c r="B43" s="89" t="s">
        <v>201</v>
      </c>
      <c r="C43" s="412" t="str">
        <f>IF($AK$5="４週",SUMIFS($AK$13:$AK$32,$B$13:$B$32,C39)/4/$AH$7,IF($AK$5="歴月",SUMIFS($AK$13:$AK$32,$B$13:$B$32,C39)/$AL$7,"記載する期間を選択してください"))</f>
        <v>記載する期間を選択してください</v>
      </c>
      <c r="D43" s="415"/>
      <c r="E43" s="412" t="str">
        <f>IF($AK$5="４週",SUMIFS($AK$13:$AK$32,$B$13:$B$32,E39)/4/$AH$7,IF($AK$5="歴月",SUMIFS($AK$13:$AK$32,$B$13:$B$32,E39)/$AL$7,"記載する期間を選択してください"))</f>
        <v>記載する期間を選択してください</v>
      </c>
      <c r="F43" s="413"/>
      <c r="G43" s="413"/>
      <c r="H43" s="415"/>
      <c r="I43" s="412" t="str">
        <f>IF($AK$5="４週",SUMIFS($AK$13:$AK$32,$B$13:$B$32,I39)/4/$AH$7,IF($AK$5="歴月",SUMIFS($AK$13:$AK$32,$B$13:$B$32,I39)/$AL$7,"記載する期間を選択してください"))</f>
        <v>記載する期間を選択してください</v>
      </c>
      <c r="J43" s="413"/>
      <c r="K43" s="413"/>
      <c r="L43" s="413"/>
      <c r="M43" s="413"/>
      <c r="N43" s="415"/>
      <c r="O43" s="412" t="str">
        <f>IF($AK$5="４週",SUMIFS($AK$13:$AK$32,$B$13:$B$32,O39)/4/$AH$7,IF($AK$5="歴月",SUMIFS($AK$13:$AK$32,$B$13:$B$32,O39)/$AL$7,"記載する期間を選択してください"))</f>
        <v>記載する期間を選択してください</v>
      </c>
      <c r="P43" s="413"/>
      <c r="Q43" s="413"/>
      <c r="R43" s="413"/>
      <c r="S43" s="413"/>
      <c r="T43" s="415"/>
      <c r="U43" s="412" t="str">
        <f>IF($AK$5="４週",SUMIFS($AK$13:$AK$32,$B$13:$B$32,U39)/4/$AH$7,IF($AK$5="歴月",SUMIFS($AK$13:$AK$32,$B$13:$B$32,U39)/$AL$7,"記載する期間を選択してください"))</f>
        <v>記載する期間を選択してください</v>
      </c>
      <c r="V43" s="413"/>
      <c r="W43" s="413"/>
      <c r="X43" s="413"/>
      <c r="Y43" s="413"/>
      <c r="Z43" s="415"/>
      <c r="AA43" s="412" t="str">
        <f>IF($AK$5="４週",SUMIFS($AK$13:$AK$32,$B$13:$B$32,AA39)/4/$AH$7,IF($AK$5="歴月",SUMIFS($AK$13:$AK$32,$B$13:$B$32,AA39)/$AL$7,"記載する期間を選択してください"))</f>
        <v>記載する期間を選択してください</v>
      </c>
      <c r="AB43" s="413"/>
      <c r="AC43" s="413"/>
      <c r="AD43" s="413"/>
      <c r="AE43" s="413"/>
      <c r="AF43" s="415"/>
      <c r="AG43" s="412" t="str">
        <f>IF($AK$5="４週",SUMIFS($AK$13:$AK$32,$B$13:$B$32,AG39)/4/$AH$7,IF($AK$5="歴月",SUMIFS($AK$13:$AK$32,$B$13:$B$32,AG39)/$AL$7,"記載する期間を選択してください"))</f>
        <v>記載する期間を選択してください</v>
      </c>
      <c r="AH43" s="413"/>
      <c r="AI43" s="413"/>
      <c r="AJ43" s="413"/>
      <c r="AK43" s="415"/>
      <c r="AL43" s="412" t="str">
        <f>IF($AK$5="４週",SUMIFS($AK$13:$AK$32,$B$13:$B$32,AL39)/4/$AH$7,IF($AK$5="歴月",SUMIFS($AK$13:$AK$32,$B$13:$B$32,AL39)/$AL$7,"記載する期間を選択してください"))</f>
        <v>記載する期間を選択してください</v>
      </c>
      <c r="AM43" s="415"/>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90" t="s">
        <v>173</v>
      </c>
      <c r="D52" s="390"/>
      <c r="E52" s="390"/>
      <c r="F52" s="60"/>
      <c r="G52" s="60"/>
    </row>
    <row r="53" spans="1:39" ht="15" customHeight="1" x14ac:dyDescent="0.4">
      <c r="A53" s="60"/>
      <c r="B53" s="107" t="s">
        <v>190</v>
      </c>
      <c r="C53" s="404" t="s">
        <v>174</v>
      </c>
      <c r="D53" s="404"/>
      <c r="E53" s="404"/>
      <c r="F53" s="60"/>
      <c r="G53" s="60"/>
    </row>
    <row r="54" spans="1:39" ht="15" customHeight="1" x14ac:dyDescent="0.4">
      <c r="A54" s="60"/>
      <c r="B54" s="107" t="s">
        <v>191</v>
      </c>
      <c r="C54" s="404" t="s">
        <v>175</v>
      </c>
      <c r="D54" s="404"/>
      <c r="E54" s="404"/>
      <c r="F54" s="60"/>
      <c r="G54" s="60"/>
    </row>
    <row r="55" spans="1:39" ht="15" customHeight="1" x14ac:dyDescent="0.4">
      <c r="A55" s="60"/>
      <c r="B55" s="107" t="s">
        <v>192</v>
      </c>
      <c r="C55" s="404" t="s">
        <v>176</v>
      </c>
      <c r="D55" s="404"/>
      <c r="E55" s="404"/>
      <c r="F55" s="60"/>
      <c r="G55" s="60"/>
    </row>
    <row r="56" spans="1:39" ht="15" customHeight="1" x14ac:dyDescent="0.4">
      <c r="A56" s="60"/>
      <c r="B56" s="107" t="s">
        <v>193</v>
      </c>
      <c r="C56" s="404" t="s">
        <v>177</v>
      </c>
      <c r="D56" s="404"/>
      <c r="E56" s="404"/>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181</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315</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2">
    <mergeCell ref="A9:A12"/>
    <mergeCell ref="C9:C12"/>
    <mergeCell ref="D9:D12"/>
    <mergeCell ref="E9:E12"/>
    <mergeCell ref="AK2:AN2"/>
    <mergeCell ref="M4:P4"/>
    <mergeCell ref="Q4:R4"/>
    <mergeCell ref="S4:T4"/>
    <mergeCell ref="U4:V4"/>
    <mergeCell ref="AK4:AN4"/>
    <mergeCell ref="AK3:AN3"/>
    <mergeCell ref="B9:B10"/>
    <mergeCell ref="B11:B12"/>
    <mergeCell ref="AM13:AN13"/>
    <mergeCell ref="AM14:AN14"/>
    <mergeCell ref="AK5:AN5"/>
    <mergeCell ref="AK6:AN6"/>
    <mergeCell ref="AH7:AJ7"/>
    <mergeCell ref="F9:AJ9"/>
    <mergeCell ref="AK9:AK12"/>
    <mergeCell ref="AL9:AL12"/>
    <mergeCell ref="AM9:AN12"/>
    <mergeCell ref="F10:L10"/>
    <mergeCell ref="M10:S10"/>
    <mergeCell ref="T10:Z10"/>
    <mergeCell ref="AA10:AG10"/>
    <mergeCell ref="AH10:AJ10"/>
    <mergeCell ref="AM31:AN31"/>
    <mergeCell ref="AM15:AN15"/>
    <mergeCell ref="AM16:AN16"/>
    <mergeCell ref="AM17:AN17"/>
    <mergeCell ref="AM30:AN30"/>
    <mergeCell ref="AM19:AN19"/>
    <mergeCell ref="AM20:AN20"/>
    <mergeCell ref="AM21:AN21"/>
    <mergeCell ref="AM22:AN22"/>
    <mergeCell ref="AM23:AN23"/>
    <mergeCell ref="AM24:AN24"/>
    <mergeCell ref="AM18:AN18"/>
    <mergeCell ref="AM25:AN25"/>
    <mergeCell ref="AM26:AN26"/>
    <mergeCell ref="AM27:AN27"/>
    <mergeCell ref="AM28:AN28"/>
    <mergeCell ref="AM29:AN29"/>
    <mergeCell ref="C39:D39"/>
    <mergeCell ref="E39:H39"/>
    <mergeCell ref="I39:N39"/>
    <mergeCell ref="O39:T39"/>
    <mergeCell ref="U39:Z39"/>
    <mergeCell ref="AM32:AN32"/>
    <mergeCell ref="A33:E33"/>
    <mergeCell ref="AM33:AN34"/>
    <mergeCell ref="A34:E34"/>
    <mergeCell ref="AG39:AK39"/>
    <mergeCell ref="AL39:AM39"/>
    <mergeCell ref="F40:H40"/>
    <mergeCell ref="I40:K40"/>
    <mergeCell ref="L40:N40"/>
    <mergeCell ref="O40:Q40"/>
    <mergeCell ref="R40:T40"/>
    <mergeCell ref="U40:W40"/>
    <mergeCell ref="X40:Z40"/>
    <mergeCell ref="AA40:AC40"/>
    <mergeCell ref="AA39:AF39"/>
    <mergeCell ref="AD40:AF40"/>
    <mergeCell ref="AG40:AI40"/>
    <mergeCell ref="AJ40:AK40"/>
    <mergeCell ref="U41:W41"/>
    <mergeCell ref="X41:Z41"/>
    <mergeCell ref="AA41:AC41"/>
    <mergeCell ref="AD41:AF41"/>
    <mergeCell ref="AG41:AI41"/>
    <mergeCell ref="U42:W42"/>
    <mergeCell ref="AG43:AK43"/>
    <mergeCell ref="F41:H41"/>
    <mergeCell ref="I41:K41"/>
    <mergeCell ref="L41:N41"/>
    <mergeCell ref="O41:Q41"/>
    <mergeCell ref="R41:T41"/>
    <mergeCell ref="AJ41:AK41"/>
    <mergeCell ref="AL43:AM43"/>
    <mergeCell ref="C52:E52"/>
    <mergeCell ref="C53:E53"/>
    <mergeCell ref="AG42:AI42"/>
    <mergeCell ref="AJ42:AK42"/>
    <mergeCell ref="C55:E55"/>
    <mergeCell ref="C56:E56"/>
    <mergeCell ref="I43:N43"/>
    <mergeCell ref="X42:Z42"/>
    <mergeCell ref="AA43:AF43"/>
    <mergeCell ref="C43:D43"/>
    <mergeCell ref="E43:H43"/>
    <mergeCell ref="O43:T43"/>
    <mergeCell ref="U43:Z43"/>
    <mergeCell ref="C54:E54"/>
    <mergeCell ref="AA42:AC42"/>
    <mergeCell ref="AD42:AF42"/>
    <mergeCell ref="F42:H42"/>
    <mergeCell ref="I42:K42"/>
    <mergeCell ref="L42:N42"/>
    <mergeCell ref="O42:Q42"/>
    <mergeCell ref="R42:T42"/>
  </mergeCells>
  <phoneticPr fontId="3"/>
  <dataValidations count="4">
    <dataValidation type="list" allowBlank="1" showInputMessage="1" showErrorMessage="1" sqref="C13:C32" xr:uid="{00000000-0002-0000-1500-000000000000}">
      <formula1>"A,B,C,D"</formula1>
    </dataValidation>
    <dataValidation type="list" allowBlank="1" showInputMessage="1" showErrorMessage="1" sqref="AK5:AN5" xr:uid="{00000000-0002-0000-1500-000001000000}">
      <formula1>"４週,歴月"</formula1>
    </dataValidation>
    <dataValidation type="list" allowBlank="1" showInputMessage="1" showErrorMessage="1" sqref="AK6:AN6" xr:uid="{00000000-0002-0000-1500-000002000000}">
      <formula1>"予定,実績"</formula1>
    </dataValidation>
    <dataValidation type="list" allowBlank="1" showInputMessage="1" showErrorMessage="1" sqref="B13:B32" xr:uid="{00000000-0002-0000-15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5"/>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132</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IF($AK$5="４週",AK14/4,AK14/(DAY(EOMONTH($F$11,0))/7))</f>
        <v>#NUM!</v>
      </c>
      <c r="AM14" s="402"/>
      <c r="AN14" s="402"/>
    </row>
    <row r="15" spans="1:40" ht="18"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IF($AK$5="４週",AK15/4,AK15/(DAY(EOMONTH($F$11,0))/7))</f>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IF($AK$5="４週",AK16/4,AK16/(DAY(EOMONTH($F$11,0))/7))</f>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ref="AL17:AL32" si="1">IF($AK$5="４週",AK17/4,AK17/(DAY(EOMONTH($F$11,0))/7))</f>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0"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0"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21" customHeight="1" x14ac:dyDescent="0.4">
      <c r="A37" s="112" t="s">
        <v>253</v>
      </c>
      <c r="B37" s="69"/>
      <c r="C37" s="69"/>
      <c r="D37" s="69"/>
      <c r="E37" s="69"/>
      <c r="F37" s="69"/>
      <c r="G37" s="70"/>
      <c r="H37" s="70"/>
      <c r="I37" s="70"/>
      <c r="J37" s="70"/>
      <c r="K37" s="70"/>
      <c r="L37" s="70"/>
      <c r="M37" s="70"/>
      <c r="N37" s="70"/>
      <c r="O37" s="70"/>
      <c r="Y37" s="112"/>
      <c r="AM37" s="69"/>
      <c r="AN37" s="71"/>
    </row>
    <row r="38" spans="1:40" s="72" customFormat="1" ht="24.95" customHeight="1" x14ac:dyDescent="0.4">
      <c r="A38" s="423"/>
      <c r="B38" s="423"/>
      <c r="C38" s="423"/>
      <c r="D38" s="128" t="e">
        <f>IF(MONTH($F$11)&lt;7,MONTH($F$11)+6,MONTH($F$11)-6)</f>
        <v>#NUM!</v>
      </c>
      <c r="E38" s="108" t="e">
        <f>IF(MONTH($F$11)&lt;6,MONTH($F$11)+7,MONTH($F$11)-5)</f>
        <v>#NUM!</v>
      </c>
      <c r="F38" s="485" t="e">
        <f>IF(MONTH($F$11)&lt;5,MONTH($F$11)+8,MONTH($F$11)-4)</f>
        <v>#NUM!</v>
      </c>
      <c r="G38" s="485"/>
      <c r="H38" s="485"/>
      <c r="I38" s="485" t="e">
        <f>IF(MONTH($F$11)&lt;4,MONTH($F$11)+9,MONTH($F$11)-3)</f>
        <v>#NUM!</v>
      </c>
      <c r="J38" s="485"/>
      <c r="K38" s="485"/>
      <c r="L38" s="485" t="e">
        <f>IF(MONTH($F$11)&lt;3,MONTH($F$11)+10,MONTH($F$11)-2)</f>
        <v>#NUM!</v>
      </c>
      <c r="M38" s="485"/>
      <c r="N38" s="485"/>
      <c r="O38" s="485" t="e">
        <f>IF(MONTH($F$11)&lt;2,MONTH($F$11)+11,MONTH($F$11)-1)</f>
        <v>#NUM!</v>
      </c>
      <c r="P38" s="485"/>
      <c r="Q38" s="485"/>
      <c r="R38" s="423" t="s">
        <v>154</v>
      </c>
      <c r="S38" s="423"/>
      <c r="T38" s="423"/>
      <c r="U38" s="423"/>
      <c r="V38" s="427" t="s">
        <v>212</v>
      </c>
      <c r="W38" s="427"/>
      <c r="X38" s="427"/>
      <c r="Y38" s="427"/>
      <c r="Z38" s="427" t="s">
        <v>256</v>
      </c>
      <c r="AA38" s="427"/>
      <c r="AB38" s="427"/>
      <c r="AC38" s="427"/>
    </row>
    <row r="39" spans="1:40" s="72" customFormat="1" ht="18" customHeight="1" x14ac:dyDescent="0.4">
      <c r="A39" s="483" t="s">
        <v>254</v>
      </c>
      <c r="B39" s="483"/>
      <c r="C39" s="483"/>
      <c r="D39" s="109"/>
      <c r="E39" s="109"/>
      <c r="F39" s="484"/>
      <c r="G39" s="484"/>
      <c r="H39" s="484"/>
      <c r="I39" s="484"/>
      <c r="J39" s="484"/>
      <c r="K39" s="484"/>
      <c r="L39" s="484"/>
      <c r="M39" s="484"/>
      <c r="N39" s="484"/>
      <c r="O39" s="484"/>
      <c r="P39" s="484"/>
      <c r="Q39" s="484"/>
      <c r="R39" s="486">
        <f>SUM(D39:Q39)</f>
        <v>0</v>
      </c>
      <c r="S39" s="486"/>
      <c r="T39" s="486"/>
      <c r="U39" s="486"/>
      <c r="V39" s="576">
        <f>ROUNDUP((R39+R40)/6,1)</f>
        <v>0</v>
      </c>
      <c r="W39" s="576"/>
      <c r="X39" s="576"/>
      <c r="Y39" s="576"/>
      <c r="Z39" s="576">
        <f>ROUNDDOWN(V39/35,1)</f>
        <v>0</v>
      </c>
      <c r="AA39" s="576"/>
      <c r="AB39" s="576"/>
      <c r="AC39" s="576"/>
    </row>
    <row r="40" spans="1:40" s="72" customFormat="1" ht="18" customHeight="1" x14ac:dyDescent="0.4">
      <c r="A40" s="483" t="s">
        <v>255</v>
      </c>
      <c r="B40" s="483"/>
      <c r="C40" s="483"/>
      <c r="D40" s="109"/>
      <c r="E40" s="109"/>
      <c r="F40" s="484"/>
      <c r="G40" s="484"/>
      <c r="H40" s="484"/>
      <c r="I40" s="484"/>
      <c r="J40" s="484"/>
      <c r="K40" s="484"/>
      <c r="L40" s="484"/>
      <c r="M40" s="484"/>
      <c r="N40" s="484"/>
      <c r="O40" s="484"/>
      <c r="P40" s="484"/>
      <c r="Q40" s="484"/>
      <c r="R40" s="486">
        <f>+SUM(D40:Q40)</f>
        <v>0</v>
      </c>
      <c r="S40" s="486"/>
      <c r="T40" s="486"/>
      <c r="U40" s="486"/>
      <c r="V40" s="576"/>
      <c r="W40" s="576"/>
      <c r="X40" s="576"/>
      <c r="Y40" s="576"/>
      <c r="Z40" s="576"/>
      <c r="AA40" s="576"/>
      <c r="AB40" s="576"/>
      <c r="AC40" s="576"/>
    </row>
    <row r="41" spans="1:40" ht="21" customHeight="1" x14ac:dyDescent="0.4">
      <c r="A41" s="73" t="s">
        <v>214</v>
      </c>
      <c r="B41" s="59"/>
      <c r="C41" s="63"/>
      <c r="D41" s="63"/>
      <c r="E41" s="63"/>
      <c r="F41" s="63"/>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3"/>
      <c r="AM41" s="63"/>
      <c r="AN41" s="62"/>
    </row>
    <row r="42" spans="1:40" ht="24.95" customHeight="1" x14ac:dyDescent="0.4">
      <c r="A42" s="62"/>
      <c r="B42" s="82"/>
      <c r="C42" s="412" t="str">
        <f>IF(VLOOKUP($AK$2,選択肢!$A$1:$J$32,C47,FALSE)=0,"-",VLOOKUP($AK$2,選択肢!$A$1:$J$32,C47,FALSE))</f>
        <v>管理者</v>
      </c>
      <c r="D42" s="413"/>
      <c r="E42" s="414" t="str">
        <f>IF(VLOOKUP($AK$2,選択肢!$A$1:$J$32,E47,FALSE)=0,"-",VLOOKUP($AK$2,選択肢!$A$1:$J$32,E47,FALSE))</f>
        <v>相談支援専門員</v>
      </c>
      <c r="F42" s="414"/>
      <c r="G42" s="414"/>
      <c r="H42" s="414"/>
      <c r="I42" s="412" t="str">
        <f>IF(VLOOKUP($AK$2,選択肢!$A$1:$J$32,I47,FALSE)=0,"-",VLOOKUP($AK$2,選択肢!$A$1:$J$32,I47,FALSE))</f>
        <v>相談支援員</v>
      </c>
      <c r="J42" s="413"/>
      <c r="K42" s="413"/>
      <c r="L42" s="413"/>
      <c r="M42" s="413"/>
      <c r="N42" s="415"/>
      <c r="O42" s="412" t="str">
        <f>IF(VLOOKUP($AK$2,選択肢!$A$1:$J$32,O47,FALSE)=0,"-",VLOOKUP($AK$2,選択肢!$A$1:$J$32,O47,FALSE))</f>
        <v>-</v>
      </c>
      <c r="P42" s="413"/>
      <c r="Q42" s="413"/>
      <c r="R42" s="413"/>
      <c r="S42" s="413"/>
      <c r="T42" s="415"/>
      <c r="U42" s="412" t="str">
        <f>IF(VLOOKUP($AK$2,選択肢!$A$1:$J$32,U47,FALSE)=0,"-",VLOOKUP($AK$2,選択肢!$A$1:$J$32,U47,FALSE))</f>
        <v>-</v>
      </c>
      <c r="V42" s="413"/>
      <c r="W42" s="413"/>
      <c r="X42" s="413"/>
      <c r="Y42" s="413"/>
      <c r="Z42" s="415"/>
      <c r="AA42" s="412" t="str">
        <f>IF(VLOOKUP($AK$2,選択肢!$A$1:$J$32,AA47,FALSE)=0,"-",VLOOKUP($AK$2,選択肢!$A$1:$J$32,AA47,FALSE))</f>
        <v>-</v>
      </c>
      <c r="AB42" s="413"/>
      <c r="AC42" s="413"/>
      <c r="AD42" s="413"/>
      <c r="AE42" s="413"/>
      <c r="AF42" s="415"/>
      <c r="AG42" s="414" t="str">
        <f>IF(VLOOKUP($AK$2,選択肢!$A$1:$J$32,AG47,FALSE)=0,"-",VLOOKUP($AK$2,選択肢!$A$1:$J$32,AG47,FALSE))</f>
        <v>-</v>
      </c>
      <c r="AH42" s="414"/>
      <c r="AI42" s="414"/>
      <c r="AJ42" s="414"/>
      <c r="AK42" s="414"/>
      <c r="AL42" s="414" t="str">
        <f>IF(VLOOKUP($AK$2,選択肢!$A$1:$J$32,AL47,FALSE)=0,"-",VLOOKUP($AK$2,選択肢!$A$1:$J$32,AL47,FALSE))</f>
        <v>-</v>
      </c>
      <c r="AM42" s="414"/>
      <c r="AN42" s="62"/>
    </row>
    <row r="43" spans="1:40" ht="18" customHeight="1" x14ac:dyDescent="0.4">
      <c r="A43" s="62"/>
      <c r="B43" s="82"/>
      <c r="C43" s="114" t="s">
        <v>56</v>
      </c>
      <c r="D43" s="114" t="s">
        <v>57</v>
      </c>
      <c r="E43" s="113" t="s">
        <v>56</v>
      </c>
      <c r="F43" s="411" t="s">
        <v>57</v>
      </c>
      <c r="G43" s="411"/>
      <c r="H43" s="411"/>
      <c r="I43" s="408" t="s">
        <v>56</v>
      </c>
      <c r="J43" s="409"/>
      <c r="K43" s="410"/>
      <c r="L43" s="408" t="s">
        <v>57</v>
      </c>
      <c r="M43" s="409"/>
      <c r="N43" s="410"/>
      <c r="O43" s="408" t="s">
        <v>56</v>
      </c>
      <c r="P43" s="409"/>
      <c r="Q43" s="410"/>
      <c r="R43" s="408" t="s">
        <v>57</v>
      </c>
      <c r="S43" s="409"/>
      <c r="T43" s="410"/>
      <c r="U43" s="408" t="s">
        <v>56</v>
      </c>
      <c r="V43" s="409"/>
      <c r="W43" s="410"/>
      <c r="X43" s="408" t="s">
        <v>57</v>
      </c>
      <c r="Y43" s="409"/>
      <c r="Z43" s="410"/>
      <c r="AA43" s="408" t="s">
        <v>56</v>
      </c>
      <c r="AB43" s="409"/>
      <c r="AC43" s="410"/>
      <c r="AD43" s="408" t="s">
        <v>57</v>
      </c>
      <c r="AE43" s="409"/>
      <c r="AF43" s="410"/>
      <c r="AG43" s="408" t="s">
        <v>56</v>
      </c>
      <c r="AH43" s="409"/>
      <c r="AI43" s="410"/>
      <c r="AJ43" s="408" t="s">
        <v>57</v>
      </c>
      <c r="AK43" s="410"/>
      <c r="AL43" s="113" t="s">
        <v>19</v>
      </c>
      <c r="AM43" s="113" t="s">
        <v>18</v>
      </c>
      <c r="AN43" s="62"/>
    </row>
    <row r="44" spans="1:40" ht="18" customHeight="1" x14ac:dyDescent="0.4">
      <c r="A44" s="62"/>
      <c r="B44" s="81" t="s">
        <v>108</v>
      </c>
      <c r="C44" s="113">
        <f>COUNTIFS($B$13:$B$32,C$42,$C$13:$C$32,"A",$E$13:$E$32,"*")</f>
        <v>0</v>
      </c>
      <c r="D44" s="113">
        <f>COUNTIFS($B$13:$B$32,C$42,$C$13:$C$32,"B",$E$13:$E$32,"*")</f>
        <v>0</v>
      </c>
      <c r="E44" s="113">
        <f>COUNTIFS($B$13:$B$32,E$42,$C$13:$C$32,"A",$E$13:$E$32,"*")</f>
        <v>0</v>
      </c>
      <c r="F44" s="408">
        <f>COUNTIFS($B$13:$B$32,E$42,$C$13:$C$32,"B",$E$13:$E$32,"*")</f>
        <v>0</v>
      </c>
      <c r="G44" s="409"/>
      <c r="H44" s="410"/>
      <c r="I44" s="408">
        <f>COUNTIFS($B$13:$B$32,I$42,$C$13:$C$32,"A",$E$13:$E$32,"*")</f>
        <v>0</v>
      </c>
      <c r="J44" s="409"/>
      <c r="K44" s="410"/>
      <c r="L44" s="408">
        <f>COUNTIFS($B$13:$B$32,I$42,$C$13:$C$32,"B",$E$13:$E$32,"*")</f>
        <v>0</v>
      </c>
      <c r="M44" s="409"/>
      <c r="N44" s="410"/>
      <c r="O44" s="408">
        <f>COUNTIFS($B$13:$B$32,O$42,$C$13:$C$32,"A",$E$13:$E$32,"*")</f>
        <v>0</v>
      </c>
      <c r="P44" s="409"/>
      <c r="Q44" s="410"/>
      <c r="R44" s="408">
        <f>COUNTIFS($B$13:$B$32,O$42,$C$13:$C$32,"B",$E$13:$E$32,"*")</f>
        <v>0</v>
      </c>
      <c r="S44" s="409"/>
      <c r="T44" s="410"/>
      <c r="U44" s="408">
        <f>COUNTIFS($B$13:$B$32,U$42,$C$13:$C$32,"A",$E$13:$E$32,"*")</f>
        <v>0</v>
      </c>
      <c r="V44" s="409"/>
      <c r="W44" s="410"/>
      <c r="X44" s="408">
        <f>COUNTIFS($B$13:$B$32,U$42,$C$13:$C$32,"B",$E$13:$E$32,"*")</f>
        <v>0</v>
      </c>
      <c r="Y44" s="409"/>
      <c r="Z44" s="410"/>
      <c r="AA44" s="408">
        <f>COUNTIFS($B$13:$B$32,AA$42,$C$13:$C$32,"A",$E$13:$E$32,"*")</f>
        <v>0</v>
      </c>
      <c r="AB44" s="409"/>
      <c r="AC44" s="410"/>
      <c r="AD44" s="408">
        <f>COUNTIFS($B$13:$B$32,AA$42,$C$13:$C$32,"B",$E$13:$E$32,"*")</f>
        <v>0</v>
      </c>
      <c r="AE44" s="409"/>
      <c r="AF44" s="410"/>
      <c r="AG44" s="408">
        <f>COUNTIFS($B$13:$B$32,AG$42,$C$13:$C$32,"A",$E$13:$E$32,"*")</f>
        <v>0</v>
      </c>
      <c r="AH44" s="409"/>
      <c r="AI44" s="410"/>
      <c r="AJ44" s="408">
        <f>COUNTIFS($B$13:$B$32,AG$42,$C$13:$C$32,"B",$E$13:$E$32,"*")</f>
        <v>0</v>
      </c>
      <c r="AK44" s="410"/>
      <c r="AL44" s="113">
        <f>COUNTIFS($B$13:$B$32,AL$42,$C$13:$C$32,"A",$E$13:$E$32,"*")</f>
        <v>0</v>
      </c>
      <c r="AM44" s="113">
        <f>COUNTIFS($B$13:$B$32,AL$42,$C$13:$C$32,"B",$E$13:$E$32,"*")</f>
        <v>0</v>
      </c>
      <c r="AN44" s="62"/>
    </row>
    <row r="45" spans="1:40" ht="18" customHeight="1" x14ac:dyDescent="0.4">
      <c r="A45" s="62"/>
      <c r="B45" s="89" t="s">
        <v>109</v>
      </c>
      <c r="C45" s="113">
        <f>COUNTIFS($B$13:$B$32,C$42,$C$13:$C$32,"C",$E$13:$E$32,"*")</f>
        <v>0</v>
      </c>
      <c r="D45" s="113">
        <f>COUNTIFS($B$13:$B$32,C$42,$C$13:$C$32,"D",$E$13:$E$32,"*")</f>
        <v>0</v>
      </c>
      <c r="E45" s="113">
        <f>COUNTIFS($B$13:$B$32,E$42,$C$13:$C$32,"C",$E$13:$E$32,"*")</f>
        <v>0</v>
      </c>
      <c r="F45" s="408">
        <f>COUNTIFS($B$13:$B$32,E$42,$C$13:$C$32,"D",$E$13:$E$32,"*")</f>
        <v>0</v>
      </c>
      <c r="G45" s="409"/>
      <c r="H45" s="410"/>
      <c r="I45" s="408">
        <f>COUNTIFS($B$13:$B$32,I$42,$C$13:$C$32,"C",$E$13:$E$32,"*")</f>
        <v>0</v>
      </c>
      <c r="J45" s="409"/>
      <c r="K45" s="410"/>
      <c r="L45" s="408">
        <f>COUNTIFS($B$13:$B$32,I$42,$C$13:$C$32,"D",$E$13:$E$32,"*")</f>
        <v>0</v>
      </c>
      <c r="M45" s="409"/>
      <c r="N45" s="410"/>
      <c r="O45" s="408">
        <f>COUNTIFS($B$13:$B$32,O$42,$C$13:$C$32,"C",$E$13:$E$32,"*")</f>
        <v>0</v>
      </c>
      <c r="P45" s="409"/>
      <c r="Q45" s="410"/>
      <c r="R45" s="408">
        <f>COUNTIFS($B$13:$B$32,O$42,$C$13:$C$32,"D",$E$13:$E$32,"*")</f>
        <v>0</v>
      </c>
      <c r="S45" s="409"/>
      <c r="T45" s="410"/>
      <c r="U45" s="408">
        <f>COUNTIFS($B$13:$B$32,U$42,$C$13:$C$32,"C",$E$13:$E$32,"*")</f>
        <v>0</v>
      </c>
      <c r="V45" s="409"/>
      <c r="W45" s="410"/>
      <c r="X45" s="408">
        <f>COUNTIFS($B$13:$B$32,U$42,$C$13:$C$32,"D",$E$13:$E$32,"*")</f>
        <v>0</v>
      </c>
      <c r="Y45" s="409"/>
      <c r="Z45" s="410"/>
      <c r="AA45" s="408">
        <f>COUNTIFS($B$13:$B$32,AA$42,$C$13:$C$32,"C",$E$13:$E$32,"*")</f>
        <v>0</v>
      </c>
      <c r="AB45" s="409"/>
      <c r="AC45" s="410"/>
      <c r="AD45" s="408">
        <f>COUNTIFS($B$13:$B$32,AA$42,$C$13:$C$32,"D",$E$13:$E$32,"*")</f>
        <v>0</v>
      </c>
      <c r="AE45" s="409"/>
      <c r="AF45" s="410"/>
      <c r="AG45" s="408">
        <f>COUNTIFS($B$13:$B$32,AG$42,$C$13:$C$32,"C",$E$13:$E$32,"*")</f>
        <v>0</v>
      </c>
      <c r="AH45" s="409"/>
      <c r="AI45" s="410"/>
      <c r="AJ45" s="408">
        <f>COUNTIFS($B$13:$B$32,AG$42,$C$13:$C$32,"D",$E$13:$E$32,"*")</f>
        <v>0</v>
      </c>
      <c r="AK45" s="410"/>
      <c r="AL45" s="113">
        <f>COUNTIFS($B$13:$B$32,AL$42,$C$13:$C$32,"C",$E$13:$E$32,"*")</f>
        <v>0</v>
      </c>
      <c r="AM45" s="113">
        <f>COUNTIFS($B$13:$B$32,AL$42,$C$13:$C$32,"D",$E$13:$E$32,"*")</f>
        <v>0</v>
      </c>
      <c r="AN45" s="62"/>
    </row>
    <row r="46" spans="1:40" ht="24.95" customHeight="1" x14ac:dyDescent="0.4">
      <c r="A46" s="62"/>
      <c r="B46" s="89" t="s">
        <v>201</v>
      </c>
      <c r="C46" s="412" t="str">
        <f>IF($AK$5="４週",SUMIFS($AK$13:$AK$32,$B$13:$B$32,C42)/4/$AH$7,IF($AK$5="歴月",SUMIFS($AK$13:$AK$32,$B$13:$B$32,C42)/$AL$7,"記載する期間を選択してください"))</f>
        <v>記載する期間を選択してください</v>
      </c>
      <c r="D46" s="415"/>
      <c r="E46" s="412" t="str">
        <f>IF($AK$5="４週",SUMIFS($AK$13:$AK$32,$B$13:$B$32,E42)/4/$AH$7,IF($AK$5="歴月",SUMIFS($AK$13:$AK$32,$B$13:$B$32,E42)/$AL$7,"記載する期間を選択してください"))</f>
        <v>記載する期間を選択してください</v>
      </c>
      <c r="F46" s="413"/>
      <c r="G46" s="413"/>
      <c r="H46" s="415"/>
      <c r="I46" s="412" t="str">
        <f>IF($AK$5="４週",SUMIFS($AK$13:$AK$32,$B$13:$B$32,I42)/4/$AH$7,IF($AK$5="歴月",SUMIFS($AK$13:$AK$32,$B$13:$B$32,I42)/$AL$7,"記載する期間を選択してください"))</f>
        <v>記載する期間を選択してください</v>
      </c>
      <c r="J46" s="413"/>
      <c r="K46" s="413"/>
      <c r="L46" s="413"/>
      <c r="M46" s="413"/>
      <c r="N46" s="415"/>
      <c r="O46" s="412" t="str">
        <f>IF($AK$5="４週",SUMIFS($AK$13:$AK$32,$B$13:$B$32,O42)/4/$AH$7,IF($AK$5="歴月",SUMIFS($AK$13:$AK$32,$B$13:$B$32,O42)/$AL$7,"記載する期間を選択してください"))</f>
        <v>記載する期間を選択してください</v>
      </c>
      <c r="P46" s="413"/>
      <c r="Q46" s="413"/>
      <c r="R46" s="413"/>
      <c r="S46" s="413"/>
      <c r="T46" s="415"/>
      <c r="U46" s="412" t="str">
        <f>IF($AK$5="４週",SUMIFS($AK$13:$AK$32,$B$13:$B$32,U42)/4/$AH$7,IF($AK$5="歴月",SUMIFS($AK$13:$AK$32,$B$13:$B$32,U42)/$AL$7,"記載する期間を選択してください"))</f>
        <v>記載する期間を選択してください</v>
      </c>
      <c r="V46" s="413"/>
      <c r="W46" s="413"/>
      <c r="X46" s="413"/>
      <c r="Y46" s="413"/>
      <c r="Z46" s="415"/>
      <c r="AA46" s="412" t="str">
        <f>IF($AK$5="４週",SUMIFS($AK$13:$AK$32,$B$13:$B$32,AA42)/4/$AH$7,IF($AK$5="歴月",SUMIFS($AK$13:$AK$32,$B$13:$B$32,AA42)/$AL$7,"記載する期間を選択してください"))</f>
        <v>記載する期間を選択してください</v>
      </c>
      <c r="AB46" s="413"/>
      <c r="AC46" s="413"/>
      <c r="AD46" s="413"/>
      <c r="AE46" s="413"/>
      <c r="AF46" s="415"/>
      <c r="AG46" s="412" t="str">
        <f>IF($AK$5="４週",SUMIFS($AK$13:$AK$32,$B$13:$B$32,AG42)/4/$AH$7,IF($AK$5="歴月",SUMIFS($AK$13:$AK$32,$B$13:$B$32,AG42)/$AL$7,"記載する期間を選択してください"))</f>
        <v>記載する期間を選択してください</v>
      </c>
      <c r="AH46" s="413"/>
      <c r="AI46" s="413"/>
      <c r="AJ46" s="413"/>
      <c r="AK46" s="415"/>
      <c r="AL46" s="412" t="str">
        <f>IF($AK$5="４週",SUMIFS($AK$13:$AK$32,$B$13:$B$32,AL42)/4/$AH$7,IF($AK$5="歴月",SUMIFS($AK$13:$AK$32,$B$13:$B$32,AL42)/$AL$7,"記載する期間を選択してください"))</f>
        <v>記載する期間を選択してください</v>
      </c>
      <c r="AM46" s="415"/>
      <c r="AN46" s="62"/>
    </row>
    <row r="47" spans="1:40" ht="5.0999999999999996" customHeight="1" x14ac:dyDescent="0.4">
      <c r="A47" s="62"/>
      <c r="B47" s="59"/>
      <c r="C47" s="85">
        <v>2</v>
      </c>
      <c r="D47" s="85"/>
      <c r="E47" s="85">
        <v>3</v>
      </c>
      <c r="F47" s="85"/>
      <c r="G47" s="85"/>
      <c r="H47" s="85"/>
      <c r="I47" s="85">
        <v>4</v>
      </c>
      <c r="J47" s="85"/>
      <c r="K47" s="85"/>
      <c r="L47" s="85"/>
      <c r="M47" s="85"/>
      <c r="N47" s="85"/>
      <c r="O47" s="85">
        <v>5</v>
      </c>
      <c r="P47" s="85"/>
      <c r="Q47" s="85"/>
      <c r="R47" s="85"/>
      <c r="S47" s="85"/>
      <c r="T47" s="85"/>
      <c r="U47" s="85">
        <v>6</v>
      </c>
      <c r="V47" s="85"/>
      <c r="W47" s="85"/>
      <c r="X47" s="85"/>
      <c r="Y47" s="85"/>
      <c r="Z47" s="85"/>
      <c r="AA47" s="85">
        <v>7</v>
      </c>
      <c r="AB47" s="85"/>
      <c r="AC47" s="85"/>
      <c r="AD47" s="85"/>
      <c r="AE47" s="85"/>
      <c r="AF47" s="85"/>
      <c r="AG47" s="85">
        <v>8</v>
      </c>
      <c r="AH47" s="85"/>
      <c r="AI47" s="85"/>
      <c r="AJ47" s="85"/>
      <c r="AK47" s="85"/>
      <c r="AL47" s="85">
        <v>9</v>
      </c>
      <c r="AM47" s="111"/>
      <c r="AN47" s="62"/>
    </row>
    <row r="48" spans="1:40" ht="15" customHeight="1" x14ac:dyDescent="0.4">
      <c r="A48" s="94" t="s">
        <v>166</v>
      </c>
      <c r="B48" s="100"/>
      <c r="C48" s="101"/>
      <c r="D48" s="101"/>
      <c r="E48" s="101"/>
      <c r="F48" s="102"/>
      <c r="G48" s="101"/>
      <c r="H48" s="85"/>
      <c r="I48" s="85"/>
      <c r="J48" s="85"/>
      <c r="K48" s="85"/>
      <c r="L48" s="85"/>
      <c r="M48" s="85"/>
      <c r="N48" s="85"/>
      <c r="O48" s="85"/>
      <c r="P48" s="85"/>
      <c r="Q48" s="85"/>
      <c r="R48" s="85">
        <v>6</v>
      </c>
      <c r="S48" s="85"/>
      <c r="T48" s="85"/>
      <c r="U48" s="85"/>
      <c r="V48" s="85"/>
      <c r="W48" s="85"/>
      <c r="X48" s="85">
        <v>7</v>
      </c>
      <c r="Y48" s="85"/>
      <c r="Z48" s="85"/>
      <c r="AA48" s="85"/>
      <c r="AB48" s="85"/>
      <c r="AC48" s="85"/>
      <c r="AD48" s="85">
        <v>8</v>
      </c>
      <c r="AE48" s="85"/>
      <c r="AF48" s="85"/>
      <c r="AG48" s="86"/>
      <c r="AH48" s="86"/>
      <c r="AI48" s="86"/>
      <c r="AJ48" s="86">
        <v>9</v>
      </c>
      <c r="AK48" s="84"/>
      <c r="AL48" s="84"/>
      <c r="AM48" s="62"/>
    </row>
    <row r="49" spans="1:39" s="60" customFormat="1" ht="15" customHeight="1" x14ac:dyDescent="0.4">
      <c r="A49" s="94" t="s">
        <v>167</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217</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x14ac:dyDescent="0.4">
      <c r="A51" s="94" t="s">
        <v>168</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s="60" customFormat="1" ht="15" customHeight="1" x14ac:dyDescent="0.4">
      <c r="A52" s="94" t="s">
        <v>169</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39" ht="15" customHeight="1" x14ac:dyDescent="0.4">
      <c r="A53" s="60" t="s">
        <v>170</v>
      </c>
      <c r="B53" s="103"/>
      <c r="C53" s="60"/>
      <c r="D53" s="60"/>
      <c r="E53" s="60"/>
      <c r="F53" s="60"/>
      <c r="G53" s="60"/>
    </row>
    <row r="54" spans="1:39" ht="15" customHeight="1" x14ac:dyDescent="0.4">
      <c r="A54" s="60" t="s">
        <v>171</v>
      </c>
      <c r="B54" s="103"/>
      <c r="C54" s="60"/>
      <c r="D54" s="60"/>
      <c r="E54" s="60"/>
      <c r="F54" s="60"/>
      <c r="G54" s="60"/>
    </row>
    <row r="55" spans="1:39" ht="15" customHeight="1" x14ac:dyDescent="0.4">
      <c r="A55" s="60"/>
      <c r="B55" s="81" t="s">
        <v>172</v>
      </c>
      <c r="C55" s="390" t="s">
        <v>173</v>
      </c>
      <c r="D55" s="390"/>
      <c r="E55" s="390"/>
      <c r="F55" s="60"/>
      <c r="G55" s="60"/>
    </row>
    <row r="56" spans="1:39" ht="15" customHeight="1" x14ac:dyDescent="0.4">
      <c r="A56" s="60"/>
      <c r="B56" s="107" t="s">
        <v>190</v>
      </c>
      <c r="C56" s="404" t="s">
        <v>174</v>
      </c>
      <c r="D56" s="404"/>
      <c r="E56" s="404"/>
      <c r="F56" s="60"/>
      <c r="G56" s="60"/>
    </row>
    <row r="57" spans="1:39" ht="15" customHeight="1" x14ac:dyDescent="0.4">
      <c r="A57" s="60"/>
      <c r="B57" s="107" t="s">
        <v>191</v>
      </c>
      <c r="C57" s="404" t="s">
        <v>175</v>
      </c>
      <c r="D57" s="404"/>
      <c r="E57" s="404"/>
      <c r="F57" s="60"/>
      <c r="G57" s="60"/>
    </row>
    <row r="58" spans="1:39" ht="15" customHeight="1" x14ac:dyDescent="0.4">
      <c r="A58" s="60"/>
      <c r="B58" s="107" t="s">
        <v>192</v>
      </c>
      <c r="C58" s="404" t="s">
        <v>176</v>
      </c>
      <c r="D58" s="404"/>
      <c r="E58" s="404"/>
      <c r="F58" s="60"/>
      <c r="G58" s="60"/>
    </row>
    <row r="59" spans="1:39" ht="15" customHeight="1" x14ac:dyDescent="0.4">
      <c r="A59" s="60"/>
      <c r="B59" s="107" t="s">
        <v>193</v>
      </c>
      <c r="C59" s="404" t="s">
        <v>177</v>
      </c>
      <c r="D59" s="404"/>
      <c r="E59" s="404"/>
      <c r="F59" s="60"/>
      <c r="G59" s="60"/>
    </row>
    <row r="60" spans="1:39" ht="15" customHeight="1" x14ac:dyDescent="0.4">
      <c r="A60" s="60"/>
      <c r="B60" s="94" t="s">
        <v>178</v>
      </c>
      <c r="C60" s="60"/>
      <c r="D60" s="60"/>
      <c r="E60" s="60"/>
      <c r="F60" s="60"/>
      <c r="G60" s="60"/>
    </row>
    <row r="61" spans="1:39" ht="15" customHeight="1" x14ac:dyDescent="0.4">
      <c r="A61" s="60"/>
      <c r="B61" s="94" t="s">
        <v>195</v>
      </c>
      <c r="C61" s="60"/>
      <c r="D61" s="60"/>
      <c r="E61" s="60"/>
      <c r="F61" s="60"/>
      <c r="G61" s="60"/>
    </row>
    <row r="62" spans="1:39" ht="15" customHeight="1" x14ac:dyDescent="0.4">
      <c r="A62" s="60"/>
      <c r="B62" s="94" t="s">
        <v>179</v>
      </c>
      <c r="C62" s="60"/>
      <c r="D62" s="60"/>
      <c r="E62" s="60"/>
      <c r="F62" s="60"/>
      <c r="G62" s="60"/>
    </row>
    <row r="63" spans="1:39" ht="15" customHeight="1" x14ac:dyDescent="0.4">
      <c r="A63" s="60" t="s">
        <v>180</v>
      </c>
      <c r="B63" s="103"/>
      <c r="C63" s="60"/>
      <c r="D63" s="60"/>
      <c r="E63" s="60"/>
      <c r="F63" s="60"/>
      <c r="G63" s="60"/>
    </row>
    <row r="64" spans="1:39" ht="15" customHeight="1" x14ac:dyDescent="0.4">
      <c r="A64" s="60" t="s">
        <v>181</v>
      </c>
      <c r="B64" s="103"/>
      <c r="C64" s="60"/>
      <c r="D64" s="60"/>
      <c r="E64" s="60"/>
      <c r="F64" s="60"/>
      <c r="G64" s="60"/>
    </row>
    <row r="65" spans="1:7" ht="15" customHeight="1" x14ac:dyDescent="0.4">
      <c r="A65" s="60" t="s">
        <v>196</v>
      </c>
      <c r="B65" s="103"/>
      <c r="C65" s="60"/>
      <c r="D65" s="60"/>
      <c r="E65" s="60"/>
      <c r="F65" s="60"/>
      <c r="G65" s="60"/>
    </row>
    <row r="66" spans="1:7" ht="15" customHeight="1" x14ac:dyDescent="0.4">
      <c r="A66" s="60" t="s">
        <v>182</v>
      </c>
      <c r="B66" s="103"/>
      <c r="C66" s="60"/>
      <c r="D66" s="60"/>
      <c r="E66" s="60"/>
      <c r="F66" s="60"/>
      <c r="G66" s="60"/>
    </row>
    <row r="67" spans="1:7" ht="15" customHeight="1" x14ac:dyDescent="0.4">
      <c r="A67" s="60" t="s">
        <v>315</v>
      </c>
      <c r="B67" s="103"/>
      <c r="C67" s="60"/>
      <c r="D67" s="60"/>
      <c r="E67" s="60"/>
      <c r="F67" s="60"/>
      <c r="G67" s="60"/>
    </row>
    <row r="68" spans="1:7" ht="15" customHeight="1" x14ac:dyDescent="0.4">
      <c r="A68" s="60" t="s">
        <v>183</v>
      </c>
      <c r="B68" s="103"/>
      <c r="C68" s="60"/>
      <c r="D68" s="60"/>
      <c r="E68" s="60"/>
      <c r="F68" s="60"/>
      <c r="G68" s="60"/>
    </row>
    <row r="69" spans="1:7" ht="15" customHeight="1" x14ac:dyDescent="0.4">
      <c r="A69" s="60" t="s">
        <v>184</v>
      </c>
      <c r="B69" s="103"/>
      <c r="C69" s="60"/>
      <c r="D69" s="60"/>
      <c r="E69" s="60"/>
      <c r="F69" s="60"/>
      <c r="G69" s="60"/>
    </row>
    <row r="70" spans="1:7" ht="15" customHeight="1" x14ac:dyDescent="0.4">
      <c r="A70" s="60" t="s">
        <v>185</v>
      </c>
      <c r="B70" s="103"/>
      <c r="C70" s="60"/>
      <c r="D70" s="60"/>
      <c r="E70" s="60"/>
      <c r="F70" s="60"/>
      <c r="G70" s="60"/>
    </row>
    <row r="71" spans="1:7" ht="15" customHeight="1" x14ac:dyDescent="0.4">
      <c r="A71" s="60" t="s">
        <v>186</v>
      </c>
      <c r="B71" s="103"/>
      <c r="C71" s="60"/>
      <c r="D71" s="60"/>
      <c r="E71" s="60"/>
      <c r="F71" s="60"/>
      <c r="G71" s="60"/>
    </row>
    <row r="72" spans="1:7" ht="15" customHeight="1" x14ac:dyDescent="0.4">
      <c r="A72" s="60" t="s">
        <v>187</v>
      </c>
      <c r="B72" s="103"/>
      <c r="C72" s="60"/>
      <c r="D72" s="60"/>
      <c r="E72" s="60"/>
      <c r="F72" s="60"/>
      <c r="G72" s="60"/>
    </row>
    <row r="73" spans="1:7" ht="15" customHeight="1" x14ac:dyDescent="0.4">
      <c r="A73" s="60" t="s">
        <v>188</v>
      </c>
      <c r="B73" s="103"/>
      <c r="C73" s="60"/>
      <c r="D73" s="60"/>
      <c r="E73" s="60"/>
      <c r="F73" s="60"/>
      <c r="G73" s="60"/>
    </row>
    <row r="74" spans="1:7" ht="15" customHeight="1" x14ac:dyDescent="0.4">
      <c r="A74" s="60" t="s">
        <v>189</v>
      </c>
      <c r="B74" s="103"/>
      <c r="C74" s="60"/>
      <c r="D74" s="60"/>
      <c r="E74" s="60"/>
      <c r="F74" s="60"/>
      <c r="G74" s="60"/>
    </row>
    <row r="75" spans="1:7" ht="15" customHeight="1" x14ac:dyDescent="0.4">
      <c r="A75" s="60" t="s">
        <v>194</v>
      </c>
      <c r="B75" s="103"/>
      <c r="C75" s="60"/>
      <c r="D75" s="60"/>
      <c r="E75" s="60"/>
      <c r="F75" s="60"/>
      <c r="G75" s="60"/>
    </row>
  </sheetData>
  <mergeCells count="124">
    <mergeCell ref="AM17:AN17"/>
    <mergeCell ref="AH10:AJ10"/>
    <mergeCell ref="AM13:AN13"/>
    <mergeCell ref="AM14:AN14"/>
    <mergeCell ref="AK2:AN2"/>
    <mergeCell ref="M4:P4"/>
    <mergeCell ref="Q4:R4"/>
    <mergeCell ref="S4:T4"/>
    <mergeCell ref="U4:V4"/>
    <mergeCell ref="AK4:AN4"/>
    <mergeCell ref="AK3:AN3"/>
    <mergeCell ref="A38:C38"/>
    <mergeCell ref="F38:H38"/>
    <mergeCell ref="I38:K38"/>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M19:AN19"/>
    <mergeCell ref="B9:B10"/>
    <mergeCell ref="B11:B12"/>
    <mergeCell ref="AM15:AN15"/>
    <mergeCell ref="AM16:AN16"/>
    <mergeCell ref="AM20:AN20"/>
    <mergeCell ref="AM21:AN21"/>
    <mergeCell ref="AM22:AN22"/>
    <mergeCell ref="AM23:AN23"/>
    <mergeCell ref="AM24:AN24"/>
    <mergeCell ref="AM25:AN25"/>
    <mergeCell ref="AM26:AN26"/>
    <mergeCell ref="AM27:AN27"/>
    <mergeCell ref="AD44:AF44"/>
    <mergeCell ref="AG44:AI44"/>
    <mergeCell ref="AM31:AN31"/>
    <mergeCell ref="AM32:AN32"/>
    <mergeCell ref="AM28:AN28"/>
    <mergeCell ref="AM29:AN29"/>
    <mergeCell ref="AM30:AN30"/>
    <mergeCell ref="AL42:AM42"/>
    <mergeCell ref="A33:E33"/>
    <mergeCell ref="AM33:AN34"/>
    <mergeCell ref="A34:E34"/>
    <mergeCell ref="C42:D42"/>
    <mergeCell ref="E42:H42"/>
    <mergeCell ref="I42:N42"/>
    <mergeCell ref="O42:T42"/>
    <mergeCell ref="U42:Z42"/>
    <mergeCell ref="C59:E59"/>
    <mergeCell ref="AJ44:AK44"/>
    <mergeCell ref="F43:H43"/>
    <mergeCell ref="I43:K43"/>
    <mergeCell ref="L43:N43"/>
    <mergeCell ref="O43:Q43"/>
    <mergeCell ref="R43:T43"/>
    <mergeCell ref="U43:W43"/>
    <mergeCell ref="X43:Z43"/>
    <mergeCell ref="AA43:AC43"/>
    <mergeCell ref="AD43:AF43"/>
    <mergeCell ref="C58:E58"/>
    <mergeCell ref="O45:Q45"/>
    <mergeCell ref="R45:T45"/>
    <mergeCell ref="U46:Z46"/>
    <mergeCell ref="AA46:AF46"/>
    <mergeCell ref="U45:W45"/>
    <mergeCell ref="X45:Z45"/>
    <mergeCell ref="AA45:AC45"/>
    <mergeCell ref="AD45:AF45"/>
    <mergeCell ref="AG46:AK46"/>
    <mergeCell ref="O44:Q44"/>
    <mergeCell ref="R44:T44"/>
    <mergeCell ref="U44:W44"/>
    <mergeCell ref="C56:E56"/>
    <mergeCell ref="C57:E57"/>
    <mergeCell ref="C46:D46"/>
    <mergeCell ref="E46:H46"/>
    <mergeCell ref="I46:N46"/>
    <mergeCell ref="O46:T46"/>
    <mergeCell ref="A39:C39"/>
    <mergeCell ref="F39:H39"/>
    <mergeCell ref="I39:K39"/>
    <mergeCell ref="L39:N39"/>
    <mergeCell ref="O39:Q39"/>
    <mergeCell ref="F44:H44"/>
    <mergeCell ref="I44:K44"/>
    <mergeCell ref="L44:N44"/>
    <mergeCell ref="F45:H45"/>
    <mergeCell ref="I45:K45"/>
    <mergeCell ref="L45:N45"/>
    <mergeCell ref="AL46:AM46"/>
    <mergeCell ref="C55:E55"/>
    <mergeCell ref="AJ43:AK43"/>
    <mergeCell ref="AG45:AI45"/>
    <mergeCell ref="AJ45:AK45"/>
    <mergeCell ref="R38:U38"/>
    <mergeCell ref="R39:U39"/>
    <mergeCell ref="R40:U40"/>
    <mergeCell ref="V38:Y38"/>
    <mergeCell ref="V39:Y40"/>
    <mergeCell ref="Z39:AC40"/>
    <mergeCell ref="Z38:AC38"/>
    <mergeCell ref="AG43:AI43"/>
    <mergeCell ref="AA42:AF42"/>
    <mergeCell ref="AG42:AK42"/>
    <mergeCell ref="L38:N38"/>
    <mergeCell ref="O38:Q38"/>
    <mergeCell ref="A40:C40"/>
    <mergeCell ref="F40:H40"/>
    <mergeCell ref="I40:K40"/>
    <mergeCell ref="L40:N40"/>
    <mergeCell ref="O40:Q40"/>
    <mergeCell ref="X44:Z44"/>
    <mergeCell ref="AA44:AC44"/>
  </mergeCells>
  <phoneticPr fontId="3"/>
  <dataValidations count="6">
    <dataValidation type="list" allowBlank="1" showInputMessage="1" showErrorMessage="1" sqref="AK6:AN6" xr:uid="{00000000-0002-0000-1600-000000000000}">
      <formula1>"予定,実績"</formula1>
    </dataValidation>
    <dataValidation type="list" allowBlank="1" showInputMessage="1" showErrorMessage="1" sqref="AK5:AN5" xr:uid="{00000000-0002-0000-1600-000001000000}">
      <formula1>"４週,歴月"</formula1>
    </dataValidation>
    <dataValidation type="list" allowBlank="1" showInputMessage="1" showErrorMessage="1" sqref="C13:C32" xr:uid="{00000000-0002-0000-1600-000002000000}">
      <formula1>"A,B,C,D"</formula1>
    </dataValidation>
    <dataValidation type="whole" operator="greaterThanOrEqual" allowBlank="1" showInputMessage="1" showErrorMessage="1" sqref="I39:I40 D39:F40 O39:O40 L39:L40" xr:uid="{00000000-0002-0000-1600-000003000000}">
      <formula1>0</formula1>
    </dataValidation>
    <dataValidation operator="greaterThanOrEqual" allowBlank="1" showInputMessage="1" showErrorMessage="1" sqref="R39:R40 V39 Z39" xr:uid="{00000000-0002-0000-1600-000004000000}"/>
    <dataValidation type="list" allowBlank="1" showInputMessage="1" showErrorMessage="1" sqref="B13:B32" xr:uid="{00000000-0002-0000-16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6"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5"/>
  <sheetViews>
    <sheetView showGridLines="0" tabSelected="1" view="pageBreakPreview" zoomScale="80" zoomScaleNormal="100" zoomScaleSheetLayoutView="80" workbookViewId="0">
      <selection activeCell="AQ10" sqref="AQ10"/>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207</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T7" s="92"/>
      <c r="U7" s="92"/>
      <c r="V7" s="92"/>
      <c r="W7" s="92"/>
      <c r="Y7" s="97"/>
      <c r="Z7" s="97"/>
      <c r="AA7" s="97"/>
      <c r="AB7" s="95"/>
      <c r="AC7" s="97"/>
      <c r="AD7" s="97"/>
      <c r="AE7" s="214"/>
      <c r="AF7" s="214"/>
      <c r="AG7" s="214"/>
      <c r="AH7" s="214"/>
      <c r="AI7" s="215" t="s">
        <v>329</v>
      </c>
      <c r="AJ7" s="88"/>
      <c r="AK7" s="387"/>
      <c r="AL7" s="387"/>
      <c r="AM7" s="387"/>
      <c r="AN7" s="387"/>
    </row>
    <row r="8" spans="1:40" ht="18" customHeight="1" x14ac:dyDescent="0.4">
      <c r="A8" s="92"/>
      <c r="B8" s="92"/>
      <c r="C8" s="92"/>
      <c r="D8" s="92"/>
      <c r="E8" s="92"/>
      <c r="F8" s="92"/>
      <c r="G8" s="92"/>
      <c r="H8" s="92"/>
      <c r="I8" s="92"/>
      <c r="J8" s="92"/>
      <c r="K8" s="92"/>
      <c r="L8" s="92"/>
      <c r="M8" s="92"/>
      <c r="N8" s="92"/>
      <c r="O8" s="92"/>
      <c r="P8" s="92"/>
      <c r="Q8" s="92"/>
      <c r="R8" s="92"/>
      <c r="S8" s="92"/>
      <c r="U8" s="92"/>
      <c r="V8" s="92"/>
      <c r="W8" s="92"/>
      <c r="Y8" s="97"/>
      <c r="Z8" s="97"/>
      <c r="AA8" s="97"/>
      <c r="AB8" s="95"/>
      <c r="AC8" s="97"/>
      <c r="AD8" s="97"/>
      <c r="AE8" s="97"/>
      <c r="AF8" s="97"/>
      <c r="AG8" s="98" t="s">
        <v>161</v>
      </c>
      <c r="AH8" s="466"/>
      <c r="AI8" s="466"/>
      <c r="AJ8" s="466"/>
      <c r="AK8" s="97" t="s">
        <v>157</v>
      </c>
      <c r="AL8" s="198"/>
      <c r="AM8" s="97" t="s">
        <v>158</v>
      </c>
      <c r="AN8" s="95"/>
    </row>
    <row r="9" spans="1:40" ht="9.9499999999999993" customHeight="1" x14ac:dyDescent="0.4">
      <c r="A9" s="62"/>
      <c r="B9" s="82"/>
      <c r="C9" s="82"/>
      <c r="D9" s="82"/>
      <c r="E9" s="82"/>
      <c r="F9" s="82"/>
      <c r="G9" s="82"/>
      <c r="H9" s="82"/>
      <c r="I9" s="82"/>
      <c r="J9" s="82"/>
      <c r="K9" s="82"/>
      <c r="L9" s="82"/>
      <c r="M9" s="82"/>
      <c r="N9" s="82"/>
      <c r="O9" s="82"/>
      <c r="P9" s="82"/>
      <c r="Q9" s="82"/>
      <c r="R9" s="82"/>
      <c r="S9" s="82"/>
      <c r="T9" s="82"/>
      <c r="U9" s="82"/>
      <c r="V9" s="82"/>
      <c r="W9" s="82"/>
      <c r="X9" s="63"/>
      <c r="Y9" s="63"/>
      <c r="Z9" s="63"/>
      <c r="AA9" s="63"/>
      <c r="AB9" s="63"/>
      <c r="AC9" s="63"/>
      <c r="AD9" s="63"/>
      <c r="AE9" s="63"/>
      <c r="AF9" s="63"/>
      <c r="AG9" s="63"/>
      <c r="AH9" s="63"/>
      <c r="AI9" s="63"/>
      <c r="AJ9" s="63"/>
      <c r="AK9" s="63"/>
      <c r="AL9" s="63"/>
      <c r="AM9" s="62"/>
      <c r="AN9" s="95"/>
    </row>
    <row r="10" spans="1:40" ht="15" customHeight="1" x14ac:dyDescent="0.4">
      <c r="A10" s="398" t="s">
        <v>153</v>
      </c>
      <c r="B10" s="467" t="s">
        <v>162</v>
      </c>
      <c r="C10" s="395" t="s">
        <v>163</v>
      </c>
      <c r="D10" s="390" t="s">
        <v>164</v>
      </c>
      <c r="E10" s="399" t="s">
        <v>165</v>
      </c>
      <c r="F10" s="394" t="s">
        <v>197</v>
      </c>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88" t="s">
        <v>198</v>
      </c>
      <c r="AL10" s="389" t="s">
        <v>199</v>
      </c>
      <c r="AM10" s="385" t="s">
        <v>200</v>
      </c>
      <c r="AN10" s="385"/>
    </row>
    <row r="11" spans="1:40" ht="15" customHeight="1" x14ac:dyDescent="0.4">
      <c r="A11" s="398"/>
      <c r="B11" s="468"/>
      <c r="C11" s="396"/>
      <c r="D11" s="390"/>
      <c r="E11" s="399"/>
      <c r="F11" s="390" t="s">
        <v>104</v>
      </c>
      <c r="G11" s="390"/>
      <c r="H11" s="390"/>
      <c r="I11" s="390"/>
      <c r="J11" s="390"/>
      <c r="K11" s="390"/>
      <c r="L11" s="390"/>
      <c r="M11" s="390" t="s">
        <v>105</v>
      </c>
      <c r="N11" s="390"/>
      <c r="O11" s="390"/>
      <c r="P11" s="390"/>
      <c r="Q11" s="390"/>
      <c r="R11" s="390"/>
      <c r="S11" s="390"/>
      <c r="T11" s="390" t="s">
        <v>106</v>
      </c>
      <c r="U11" s="390"/>
      <c r="V11" s="390"/>
      <c r="W11" s="390"/>
      <c r="X11" s="390"/>
      <c r="Y11" s="390"/>
      <c r="Z11" s="390"/>
      <c r="AA11" s="390" t="s">
        <v>107</v>
      </c>
      <c r="AB11" s="390"/>
      <c r="AC11" s="390"/>
      <c r="AD11" s="390"/>
      <c r="AE11" s="390"/>
      <c r="AF11" s="390"/>
      <c r="AG11" s="390"/>
      <c r="AH11" s="390" t="s">
        <v>110</v>
      </c>
      <c r="AI11" s="390"/>
      <c r="AJ11" s="390"/>
      <c r="AK11" s="388"/>
      <c r="AL11" s="389"/>
      <c r="AM11" s="385"/>
      <c r="AN11" s="385"/>
    </row>
    <row r="12" spans="1:40" ht="15" customHeight="1" x14ac:dyDescent="0.4">
      <c r="A12" s="398"/>
      <c r="B12" s="469" t="s">
        <v>351</v>
      </c>
      <c r="C12" s="396"/>
      <c r="D12" s="390"/>
      <c r="E12" s="399"/>
      <c r="F12" s="66" t="e">
        <f>DATE($M$4,$S$4,1)</f>
        <v>#NUM!</v>
      </c>
      <c r="G12" s="66" t="e">
        <f>DATE($M$4,$S$4,2)</f>
        <v>#NUM!</v>
      </c>
      <c r="H12" s="66" t="e">
        <f>DATE($M$4,$S$4,3)</f>
        <v>#NUM!</v>
      </c>
      <c r="I12" s="66" t="e">
        <f>DATE($M$4,$S$4,4)</f>
        <v>#NUM!</v>
      </c>
      <c r="J12" s="66" t="e">
        <f>DATE($M$4,$S$4,5)</f>
        <v>#NUM!</v>
      </c>
      <c r="K12" s="66" t="e">
        <f>DATE($M$4,$S$4,6)</f>
        <v>#NUM!</v>
      </c>
      <c r="L12" s="66" t="e">
        <f>DATE($M$4,$S$4,7)</f>
        <v>#NUM!</v>
      </c>
      <c r="M12" s="66" t="e">
        <f>DATE($M$4,$S$4,8)</f>
        <v>#NUM!</v>
      </c>
      <c r="N12" s="66" t="e">
        <f>DATE($M$4,$S$4,9)</f>
        <v>#NUM!</v>
      </c>
      <c r="O12" s="66" t="e">
        <f>DATE($M$4,$S$4,10)</f>
        <v>#NUM!</v>
      </c>
      <c r="P12" s="66" t="e">
        <f>DATE($M$4,$S$4,11)</f>
        <v>#NUM!</v>
      </c>
      <c r="Q12" s="66" t="e">
        <f>DATE($M$4,$S$4,12)</f>
        <v>#NUM!</v>
      </c>
      <c r="R12" s="66" t="e">
        <f>DATE($M$4,$S$4,13)</f>
        <v>#NUM!</v>
      </c>
      <c r="S12" s="66" t="e">
        <f>DATE($M$4,$S$4,14)</f>
        <v>#NUM!</v>
      </c>
      <c r="T12" s="66" t="e">
        <f>DATE($M$4,$S$4,15)</f>
        <v>#NUM!</v>
      </c>
      <c r="U12" s="66" t="e">
        <f>DATE($M$4,$S$4,16)</f>
        <v>#NUM!</v>
      </c>
      <c r="V12" s="66" t="e">
        <f>DATE($M$4,$S$4,17)</f>
        <v>#NUM!</v>
      </c>
      <c r="W12" s="66" t="e">
        <f>DATE($M$4,$S$4,18)</f>
        <v>#NUM!</v>
      </c>
      <c r="X12" s="66" t="e">
        <f>DATE($M$4,$S$4,19)</f>
        <v>#NUM!</v>
      </c>
      <c r="Y12" s="66" t="e">
        <f>DATE($M$4,$S$4,20)</f>
        <v>#NUM!</v>
      </c>
      <c r="Z12" s="66" t="e">
        <f>DATE($M$4,$S$4,21)</f>
        <v>#NUM!</v>
      </c>
      <c r="AA12" s="66" t="e">
        <f>DATE($M$4,$S$4,22)</f>
        <v>#NUM!</v>
      </c>
      <c r="AB12" s="66" t="e">
        <f>DATE($M$4,$S$4,23)</f>
        <v>#NUM!</v>
      </c>
      <c r="AC12" s="66" t="e">
        <f>DATE($M$4,$S$4,24)</f>
        <v>#NUM!</v>
      </c>
      <c r="AD12" s="66" t="e">
        <f>DATE($M$4,$S$4,25)</f>
        <v>#NUM!</v>
      </c>
      <c r="AE12" s="66" t="e">
        <f>DATE($M$4,$S$4,26)</f>
        <v>#NUM!</v>
      </c>
      <c r="AF12" s="66" t="e">
        <f>DATE($M$4,$S$4,27)</f>
        <v>#NUM!</v>
      </c>
      <c r="AG12" s="66" t="e">
        <f>DATE($M$4,$S$4,28)</f>
        <v>#NUM!</v>
      </c>
      <c r="AH12" s="66" t="e">
        <f>IF(DAY(EOMONTH(F12,0))&lt;29,"",DATE($M$4,$S$4,29))</f>
        <v>#NUM!</v>
      </c>
      <c r="AI12" s="66" t="e">
        <f>IF(DAY(EOMONTH(F12,0))&lt;30,"",DATE($M$4,$S$4,30))</f>
        <v>#NUM!</v>
      </c>
      <c r="AJ12" s="66" t="e">
        <f>IF(DAY(EOMONTH(F12,0))&lt;31,"",DATE($M$4,$S$4,31))</f>
        <v>#NUM!</v>
      </c>
      <c r="AK12" s="388"/>
      <c r="AL12" s="389"/>
      <c r="AM12" s="385"/>
      <c r="AN12" s="385"/>
    </row>
    <row r="13" spans="1:40" ht="15" customHeight="1" x14ac:dyDescent="0.4">
      <c r="A13" s="398"/>
      <c r="B13" s="470"/>
      <c r="C13" s="397"/>
      <c r="D13" s="390"/>
      <c r="E13" s="399"/>
      <c r="F13" s="67" t="e">
        <f>DATE($M$4,$S$4,1)</f>
        <v>#NUM!</v>
      </c>
      <c r="G13" s="67" t="e">
        <f>DATE($M$4,$S$4,2)</f>
        <v>#NUM!</v>
      </c>
      <c r="H13" s="67" t="e">
        <f>DATE($M$4,$S$4,3)</f>
        <v>#NUM!</v>
      </c>
      <c r="I13" s="67" t="e">
        <f>DATE($M$4,$S$4,4)</f>
        <v>#NUM!</v>
      </c>
      <c r="J13" s="67" t="e">
        <f>DATE($M$4,$S$4,5)</f>
        <v>#NUM!</v>
      </c>
      <c r="K13" s="67" t="e">
        <f>DATE($M$4,$S$4,6)</f>
        <v>#NUM!</v>
      </c>
      <c r="L13" s="67" t="e">
        <f>DATE($M$4,$S$4,7)</f>
        <v>#NUM!</v>
      </c>
      <c r="M13" s="67" t="e">
        <f>DATE($M$4,$S$4,8)</f>
        <v>#NUM!</v>
      </c>
      <c r="N13" s="67" t="e">
        <f>DATE($M$4,$S$4,9)</f>
        <v>#NUM!</v>
      </c>
      <c r="O13" s="67" t="e">
        <f>DATE($M$4,$S$4,10)</f>
        <v>#NUM!</v>
      </c>
      <c r="P13" s="67" t="e">
        <f>DATE($M$4,$S$4,11)</f>
        <v>#NUM!</v>
      </c>
      <c r="Q13" s="67" t="e">
        <f>DATE($M$4,$S$4,12)</f>
        <v>#NUM!</v>
      </c>
      <c r="R13" s="67" t="e">
        <f>DATE($M$4,$S$4,13)</f>
        <v>#NUM!</v>
      </c>
      <c r="S13" s="67" t="e">
        <f>DATE($M$4,$S$4,14)</f>
        <v>#NUM!</v>
      </c>
      <c r="T13" s="67" t="e">
        <f>DATE($M$4,$S$4,15)</f>
        <v>#NUM!</v>
      </c>
      <c r="U13" s="67" t="e">
        <f>DATE($M$4,$S$4,16)</f>
        <v>#NUM!</v>
      </c>
      <c r="V13" s="67" t="e">
        <f>DATE($M$4,$S$4,17)</f>
        <v>#NUM!</v>
      </c>
      <c r="W13" s="67" t="e">
        <f>DATE($M$4,$S$4,18)</f>
        <v>#NUM!</v>
      </c>
      <c r="X13" s="67" t="e">
        <f>DATE($M$4,$S$4,19)</f>
        <v>#NUM!</v>
      </c>
      <c r="Y13" s="67" t="e">
        <f>DATE($M$4,$S$4,20)</f>
        <v>#NUM!</v>
      </c>
      <c r="Z13" s="67" t="e">
        <f>DATE($M$4,$S$4,21)</f>
        <v>#NUM!</v>
      </c>
      <c r="AA13" s="67" t="e">
        <f>DATE($M$4,$S$4,22)</f>
        <v>#NUM!</v>
      </c>
      <c r="AB13" s="67" t="e">
        <f>DATE($M$4,$S$4,23)</f>
        <v>#NUM!</v>
      </c>
      <c r="AC13" s="67" t="e">
        <f>DATE($M$4,$S$4,24)</f>
        <v>#NUM!</v>
      </c>
      <c r="AD13" s="67" t="e">
        <f>DATE($M$4,$S$4,25)</f>
        <v>#NUM!</v>
      </c>
      <c r="AE13" s="67" t="e">
        <f>DATE($M$4,$S$4,26)</f>
        <v>#NUM!</v>
      </c>
      <c r="AF13" s="67" t="e">
        <f>DATE($M$4,$S$4,27)</f>
        <v>#NUM!</v>
      </c>
      <c r="AG13" s="67" t="e">
        <f>DATE($M$4,$S$4,28)</f>
        <v>#NUM!</v>
      </c>
      <c r="AH13" s="67" t="e">
        <f>IF(DAY(EOMONTH(F13,0))&lt;29,"",DATE($M$4,$S$4,29))</f>
        <v>#NUM!</v>
      </c>
      <c r="AI13" s="67" t="e">
        <f>IF(DAY(EOMONTH(F13,0))&lt;30,"",DATE($M$4,$S$4,30))</f>
        <v>#NUM!</v>
      </c>
      <c r="AJ13" s="67" t="e">
        <f>IF(DAY(EOMONTH(F13,0))&lt;31,"",DATE($M$4,$S$4,31))</f>
        <v>#NUM!</v>
      </c>
      <c r="AK13" s="388"/>
      <c r="AL13" s="389"/>
      <c r="AM13" s="385"/>
      <c r="AN13" s="385"/>
    </row>
    <row r="14" spans="1:40" ht="18" customHeight="1" x14ac:dyDescent="0.4">
      <c r="A14" s="79">
        <v>1</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+SUM(F14:AJ14)</f>
        <v>0</v>
      </c>
      <c r="AL14" s="76" t="e">
        <f t="shared" ref="AL14:AL34" si="0">IF($AK$5="４週",AK14/4,AK14/(DAY(EOMONTH($F$12,0))/7))</f>
        <v>#NUM!</v>
      </c>
      <c r="AM14" s="402"/>
      <c r="AN14" s="402"/>
    </row>
    <row r="15" spans="1:40" ht="18" customHeight="1" x14ac:dyDescent="0.4">
      <c r="A15" s="79">
        <v>2</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ref="AK15:AK34" si="1">+SUM(F15:AJ15)</f>
        <v>0</v>
      </c>
      <c r="AL15" s="76" t="e">
        <f t="shared" si="0"/>
        <v>#NUM!</v>
      </c>
      <c r="AM15" s="402"/>
      <c r="AN15" s="402"/>
    </row>
    <row r="16" spans="1:40" ht="18" customHeight="1" x14ac:dyDescent="0.4">
      <c r="A16" s="79">
        <v>3</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t="e">
        <f t="shared" si="0"/>
        <v>#NUM!</v>
      </c>
      <c r="AM16" s="402"/>
      <c r="AN16" s="402"/>
    </row>
    <row r="17" spans="1:40" ht="18" customHeight="1" x14ac:dyDescent="0.4">
      <c r="A17" s="79">
        <v>4</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t="e">
        <f t="shared" si="0"/>
        <v>#NUM!</v>
      </c>
      <c r="AM17" s="402"/>
      <c r="AN17" s="402"/>
    </row>
    <row r="18" spans="1:40" ht="18" customHeight="1" x14ac:dyDescent="0.4">
      <c r="A18" s="79">
        <v>5</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t="e">
        <f t="shared" si="0"/>
        <v>#NUM!</v>
      </c>
      <c r="AM18" s="402"/>
      <c r="AN18" s="402"/>
    </row>
    <row r="19" spans="1:40" ht="18" customHeight="1" x14ac:dyDescent="0.4">
      <c r="A19" s="79">
        <v>6</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t="e">
        <f t="shared" si="0"/>
        <v>#NUM!</v>
      </c>
      <c r="AM19" s="402"/>
      <c r="AN19" s="402"/>
    </row>
    <row r="20" spans="1:40" ht="18" customHeight="1" x14ac:dyDescent="0.4">
      <c r="A20" s="79">
        <v>7</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t="e">
        <f t="shared" si="0"/>
        <v>#NUM!</v>
      </c>
      <c r="AM20" s="402"/>
      <c r="AN20" s="402"/>
    </row>
    <row r="21" spans="1:40" ht="18" customHeight="1" x14ac:dyDescent="0.4">
      <c r="A21" s="79">
        <v>8</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t="e">
        <f t="shared" si="0"/>
        <v>#NUM!</v>
      </c>
      <c r="AM21" s="402"/>
      <c r="AN21" s="402"/>
    </row>
    <row r="22" spans="1:40" ht="18" customHeight="1" x14ac:dyDescent="0.4">
      <c r="A22" s="79">
        <v>9</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t="e">
        <f t="shared" si="0"/>
        <v>#NUM!</v>
      </c>
      <c r="AM22" s="402"/>
      <c r="AN22" s="402"/>
    </row>
    <row r="23" spans="1:40" ht="18" customHeight="1" x14ac:dyDescent="0.4">
      <c r="A23" s="79">
        <v>10</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t="e">
        <f t="shared" si="0"/>
        <v>#NUM!</v>
      </c>
      <c r="AM23" s="402"/>
      <c r="AN23" s="402"/>
    </row>
    <row r="24" spans="1:40" ht="18" customHeight="1" x14ac:dyDescent="0.4">
      <c r="A24" s="79">
        <v>11</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t="e">
        <f t="shared" si="0"/>
        <v>#NUM!</v>
      </c>
      <c r="AM24" s="402"/>
      <c r="AN24" s="402"/>
    </row>
    <row r="25" spans="1:40" ht="18" customHeight="1" x14ac:dyDescent="0.4">
      <c r="A25" s="79">
        <v>12</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t="e">
        <f t="shared" si="0"/>
        <v>#NUM!</v>
      </c>
      <c r="AM25" s="402"/>
      <c r="AN25" s="402"/>
    </row>
    <row r="26" spans="1:40" ht="18" customHeight="1" x14ac:dyDescent="0.4">
      <c r="A26" s="79">
        <v>13</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t="e">
        <f t="shared" si="0"/>
        <v>#NUM!</v>
      </c>
      <c r="AM26" s="402"/>
      <c r="AN26" s="402"/>
    </row>
    <row r="27" spans="1:40" ht="18" customHeight="1" x14ac:dyDescent="0.4">
      <c r="A27" s="79">
        <v>14</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t="e">
        <f t="shared" si="0"/>
        <v>#NUM!</v>
      </c>
      <c r="AM27" s="402"/>
      <c r="AN27" s="402"/>
    </row>
    <row r="28" spans="1:40" ht="18" customHeight="1" x14ac:dyDescent="0.4">
      <c r="A28" s="79">
        <v>15</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t="e">
        <f t="shared" si="0"/>
        <v>#NUM!</v>
      </c>
      <c r="AM28" s="402"/>
      <c r="AN28" s="402"/>
    </row>
    <row r="29" spans="1:40" ht="18" customHeight="1" x14ac:dyDescent="0.4">
      <c r="A29" s="79">
        <v>16</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t="e">
        <f t="shared" si="0"/>
        <v>#NUM!</v>
      </c>
      <c r="AM29" s="402"/>
      <c r="AN29" s="402"/>
    </row>
    <row r="30" spans="1:40" ht="18" customHeight="1" x14ac:dyDescent="0.4">
      <c r="A30" s="79">
        <v>17</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t="e">
        <f t="shared" si="0"/>
        <v>#NUM!</v>
      </c>
      <c r="AM30" s="402"/>
      <c r="AN30" s="402"/>
    </row>
    <row r="31" spans="1:40" ht="18" customHeight="1" x14ac:dyDescent="0.4">
      <c r="A31" s="79">
        <v>18</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t="e">
        <f t="shared" si="0"/>
        <v>#NUM!</v>
      </c>
      <c r="AM31" s="402"/>
      <c r="AN31" s="402"/>
    </row>
    <row r="32" spans="1:40" ht="18" customHeight="1" x14ac:dyDescent="0.4">
      <c r="A32" s="79">
        <v>19</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1"/>
        <v>0</v>
      </c>
      <c r="AL32" s="76" t="e">
        <f t="shared" si="0"/>
        <v>#NUM!</v>
      </c>
      <c r="AM32" s="402"/>
      <c r="AN32" s="402"/>
    </row>
    <row r="33" spans="1:40" ht="18" customHeight="1" x14ac:dyDescent="0.4">
      <c r="A33" s="79">
        <v>20</v>
      </c>
      <c r="B33" s="115"/>
      <c r="C33" s="90"/>
      <c r="D33" s="116"/>
      <c r="E33" s="117"/>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75">
        <f t="shared" si="1"/>
        <v>0</v>
      </c>
      <c r="AL33" s="76" t="e">
        <f t="shared" si="0"/>
        <v>#NUM!</v>
      </c>
      <c r="AM33" s="402"/>
      <c r="AN33" s="402"/>
    </row>
    <row r="34" spans="1:40" ht="18" customHeight="1" x14ac:dyDescent="0.4">
      <c r="A34" s="399" t="s">
        <v>94</v>
      </c>
      <c r="B34" s="400"/>
      <c r="C34" s="400"/>
      <c r="D34" s="400"/>
      <c r="E34" s="400"/>
      <c r="F34" s="77">
        <f>+SUM(F14:F33)</f>
        <v>0</v>
      </c>
      <c r="G34" s="77">
        <f t="shared" ref="G34:AJ34" si="2">+SUM(G14:G33)</f>
        <v>0</v>
      </c>
      <c r="H34" s="77">
        <f t="shared" si="2"/>
        <v>0</v>
      </c>
      <c r="I34" s="77">
        <f t="shared" si="2"/>
        <v>0</v>
      </c>
      <c r="J34" s="77">
        <f t="shared" si="2"/>
        <v>0</v>
      </c>
      <c r="K34" s="77">
        <f t="shared" si="2"/>
        <v>0</v>
      </c>
      <c r="L34" s="77">
        <f t="shared" si="2"/>
        <v>0</v>
      </c>
      <c r="M34" s="77">
        <f t="shared" si="2"/>
        <v>0</v>
      </c>
      <c r="N34" s="77">
        <f t="shared" si="2"/>
        <v>0</v>
      </c>
      <c r="O34" s="77">
        <f t="shared" si="2"/>
        <v>0</v>
      </c>
      <c r="P34" s="77">
        <f t="shared" si="2"/>
        <v>0</v>
      </c>
      <c r="Q34" s="77">
        <f t="shared" si="2"/>
        <v>0</v>
      </c>
      <c r="R34" s="77">
        <f t="shared" si="2"/>
        <v>0</v>
      </c>
      <c r="S34" s="77">
        <f t="shared" si="2"/>
        <v>0</v>
      </c>
      <c r="T34" s="77">
        <f t="shared" si="2"/>
        <v>0</v>
      </c>
      <c r="U34" s="77">
        <f t="shared" si="2"/>
        <v>0</v>
      </c>
      <c r="V34" s="77">
        <f t="shared" si="2"/>
        <v>0</v>
      </c>
      <c r="W34" s="77">
        <f t="shared" si="2"/>
        <v>0</v>
      </c>
      <c r="X34" s="77">
        <f t="shared" si="2"/>
        <v>0</v>
      </c>
      <c r="Y34" s="77">
        <f t="shared" si="2"/>
        <v>0</v>
      </c>
      <c r="Z34" s="77">
        <f t="shared" si="2"/>
        <v>0</v>
      </c>
      <c r="AA34" s="77">
        <f t="shared" si="2"/>
        <v>0</v>
      </c>
      <c r="AB34" s="77">
        <f t="shared" si="2"/>
        <v>0</v>
      </c>
      <c r="AC34" s="77">
        <f t="shared" si="2"/>
        <v>0</v>
      </c>
      <c r="AD34" s="77">
        <f t="shared" si="2"/>
        <v>0</v>
      </c>
      <c r="AE34" s="77">
        <f t="shared" si="2"/>
        <v>0</v>
      </c>
      <c r="AF34" s="77">
        <f t="shared" si="2"/>
        <v>0</v>
      </c>
      <c r="AG34" s="77">
        <f t="shared" si="2"/>
        <v>0</v>
      </c>
      <c r="AH34" s="77">
        <f t="shared" si="2"/>
        <v>0</v>
      </c>
      <c r="AI34" s="77">
        <f t="shared" si="2"/>
        <v>0</v>
      </c>
      <c r="AJ34" s="77">
        <f t="shared" si="2"/>
        <v>0</v>
      </c>
      <c r="AK34" s="75">
        <f t="shared" si="1"/>
        <v>0</v>
      </c>
      <c r="AL34" s="76" t="e">
        <f t="shared" si="0"/>
        <v>#NUM!</v>
      </c>
      <c r="AM34" s="403"/>
      <c r="AN34" s="403"/>
    </row>
    <row r="35" spans="1:40" ht="18" customHeight="1" x14ac:dyDescent="0.4">
      <c r="A35" s="400" t="s">
        <v>96</v>
      </c>
      <c r="B35" s="400"/>
      <c r="C35" s="400"/>
      <c r="D35" s="400"/>
      <c r="E35" s="401"/>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77"/>
      <c r="AL35" s="78"/>
      <c r="AM35" s="403"/>
      <c r="AN35" s="403"/>
    </row>
    <row r="36" spans="1:40" s="72" customFormat="1" ht="15" customHeight="1" x14ac:dyDescent="0.4">
      <c r="A36" s="69"/>
      <c r="B36" s="69"/>
      <c r="C36" s="69"/>
      <c r="D36" s="69"/>
      <c r="E36" s="69"/>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69"/>
      <c r="AL36" s="69"/>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s="72" customFormat="1" ht="15" customHeight="1" x14ac:dyDescent="0.4">
      <c r="A38" s="177"/>
      <c r="B38" s="177"/>
      <c r="C38" s="177"/>
      <c r="D38" s="177"/>
      <c r="E38" s="177"/>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177"/>
      <c r="AL38" s="177"/>
      <c r="AM38" s="71"/>
    </row>
    <row r="39" spans="1:40" s="72" customFormat="1" ht="5.0999999999999996" customHeight="1" x14ac:dyDescent="0.4">
      <c r="A39" s="120"/>
      <c r="B39" s="120"/>
      <c r="C39" s="120"/>
      <c r="D39" s="120"/>
      <c r="E39" s="120"/>
      <c r="F39" s="120"/>
      <c r="G39" s="120"/>
      <c r="H39" s="120"/>
      <c r="I39" s="120"/>
      <c r="J39" s="121"/>
      <c r="K39" s="121"/>
      <c r="L39" s="121"/>
      <c r="M39" s="122"/>
      <c r="N39" s="70"/>
      <c r="O39" s="70"/>
      <c r="P39" s="70"/>
      <c r="Q39"/>
      <c r="W39" s="69"/>
      <c r="X39" s="70"/>
      <c r="Y39" s="70"/>
      <c r="Z39" s="70"/>
      <c r="AA39" s="70"/>
      <c r="AB39" s="70"/>
      <c r="AC39" s="70"/>
      <c r="AD39" s="70"/>
      <c r="AE39" s="70"/>
      <c r="AF39" s="70"/>
      <c r="AG39" s="121"/>
      <c r="AH39" s="121"/>
      <c r="AI39" s="121"/>
      <c r="AJ39" s="122"/>
      <c r="AK39" s="70"/>
      <c r="AL39" s="69"/>
      <c r="AM39" s="69"/>
      <c r="AN39" s="71"/>
    </row>
    <row r="40" spans="1:40" ht="21" customHeight="1" x14ac:dyDescent="0.4">
      <c r="A40" s="73" t="s">
        <v>214</v>
      </c>
      <c r="B40" s="59"/>
      <c r="C40" s="63"/>
      <c r="D40" s="63"/>
      <c r="E40" s="63"/>
      <c r="F40" s="63"/>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3"/>
      <c r="AM40" s="63"/>
      <c r="AN40" s="62"/>
    </row>
    <row r="41" spans="1:40" ht="24.95" customHeight="1" x14ac:dyDescent="0.4">
      <c r="A41" s="62"/>
      <c r="B41" s="82"/>
      <c r="C41" s="412" t="str">
        <f>IF(VLOOKUP($AK$2,選択肢!$A$1:$J$32,C46,FALSE)=0,"-",VLOOKUP($AK$2,選択肢!$A$1:$J$32,C46,FALSE))</f>
        <v>管理者</v>
      </c>
      <c r="D41" s="413"/>
      <c r="E41" s="414" t="str">
        <f>IF(VLOOKUP($AK$2,選択肢!$A$1:$J$32,E46,FALSE)=0,"-",VLOOKUP($AK$2,選択肢!$A$1:$J$32,E46,FALSE))</f>
        <v>児童発達支援管理責任者</v>
      </c>
      <c r="F41" s="414"/>
      <c r="G41" s="414"/>
      <c r="H41" s="414"/>
      <c r="I41" s="412" t="str">
        <f>IF(VLOOKUP($AK$2,選択肢!$A$1:$J$32,I46,FALSE)=0,"-",VLOOKUP($AK$2,選択肢!$A$1:$J$32,I46,FALSE))</f>
        <v>児童指導員</v>
      </c>
      <c r="J41" s="413"/>
      <c r="K41" s="413"/>
      <c r="L41" s="413"/>
      <c r="M41" s="413"/>
      <c r="N41" s="415"/>
      <c r="O41" s="412" t="str">
        <f>IF(VLOOKUP($AK$2,選択肢!$A$1:$J$32,O46,FALSE)=0,"-",VLOOKUP($AK$2,選択肢!$A$1:$J$32,O46,FALSE))</f>
        <v>保育士</v>
      </c>
      <c r="P41" s="413"/>
      <c r="Q41" s="413"/>
      <c r="R41" s="413"/>
      <c r="S41" s="413"/>
      <c r="T41" s="415"/>
      <c r="U41" s="412" t="str">
        <f>IF(VLOOKUP($AK$2,選択肢!$A$1:$J$32,U46,FALSE)=0,"-",VLOOKUP($AK$2,選択肢!$A$1:$J$32,U46,FALSE))</f>
        <v>機能訓練担当職員</v>
      </c>
      <c r="V41" s="413"/>
      <c r="W41" s="413"/>
      <c r="X41" s="413"/>
      <c r="Y41" s="413"/>
      <c r="Z41" s="415"/>
      <c r="AA41" s="412" t="str">
        <f>IF(VLOOKUP($AK$2,選択肢!$A$1:$J$32,AA46,FALSE)=0,"-",VLOOKUP($AK$2,選択肢!$A$1:$J$32,AA46,FALSE))</f>
        <v>看護職員</v>
      </c>
      <c r="AB41" s="413"/>
      <c r="AC41" s="413"/>
      <c r="AD41" s="413"/>
      <c r="AE41" s="413"/>
      <c r="AF41" s="415"/>
      <c r="AG41" s="414" t="str">
        <f>IF(VLOOKUP($AK$2,選択肢!$A$1:$J$32,AG46,FALSE)=0,"-",VLOOKUP($AK$2,選択肢!$A$1:$J$32,AG46,FALSE))</f>
        <v>その他職員</v>
      </c>
      <c r="AH41" s="414"/>
      <c r="AI41" s="414"/>
      <c r="AJ41" s="414"/>
      <c r="AK41" s="414"/>
      <c r="AL41" s="414" t="str">
        <f>IF(VLOOKUP($AK$2,選択肢!$A$1:$J$32,AL46,FALSE)=0,"-",VLOOKUP($AK$2,選択肢!$A$1:$J$32,AL46,FALSE))</f>
        <v>-</v>
      </c>
      <c r="AM41" s="414"/>
      <c r="AN41" s="62"/>
    </row>
    <row r="42" spans="1:40" ht="18" customHeight="1" x14ac:dyDescent="0.4">
      <c r="A42" s="62"/>
      <c r="B42" s="82"/>
      <c r="C42" s="114" t="s">
        <v>56</v>
      </c>
      <c r="D42" s="114" t="s">
        <v>57</v>
      </c>
      <c r="E42" s="113" t="s">
        <v>56</v>
      </c>
      <c r="F42" s="411" t="s">
        <v>57</v>
      </c>
      <c r="G42" s="411"/>
      <c r="H42" s="411"/>
      <c r="I42" s="408" t="s">
        <v>56</v>
      </c>
      <c r="J42" s="409"/>
      <c r="K42" s="410"/>
      <c r="L42" s="408" t="s">
        <v>57</v>
      </c>
      <c r="M42" s="409"/>
      <c r="N42" s="410"/>
      <c r="O42" s="408" t="s">
        <v>56</v>
      </c>
      <c r="P42" s="409"/>
      <c r="Q42" s="410"/>
      <c r="R42" s="408" t="s">
        <v>57</v>
      </c>
      <c r="S42" s="409"/>
      <c r="T42" s="410"/>
      <c r="U42" s="408" t="s">
        <v>56</v>
      </c>
      <c r="V42" s="409"/>
      <c r="W42" s="410"/>
      <c r="X42" s="408" t="s">
        <v>57</v>
      </c>
      <c r="Y42" s="409"/>
      <c r="Z42" s="410"/>
      <c r="AA42" s="408" t="s">
        <v>56</v>
      </c>
      <c r="AB42" s="409"/>
      <c r="AC42" s="410"/>
      <c r="AD42" s="408" t="s">
        <v>57</v>
      </c>
      <c r="AE42" s="409"/>
      <c r="AF42" s="410"/>
      <c r="AG42" s="408" t="s">
        <v>56</v>
      </c>
      <c r="AH42" s="409"/>
      <c r="AI42" s="410"/>
      <c r="AJ42" s="408" t="s">
        <v>57</v>
      </c>
      <c r="AK42" s="410"/>
      <c r="AL42" s="113" t="s">
        <v>19</v>
      </c>
      <c r="AM42" s="113" t="s">
        <v>18</v>
      </c>
      <c r="AN42" s="62"/>
    </row>
    <row r="43" spans="1:40" ht="18" customHeight="1" x14ac:dyDescent="0.4">
      <c r="A43" s="62"/>
      <c r="B43" s="81" t="s">
        <v>108</v>
      </c>
      <c r="C43" s="113">
        <f>COUNTIFS($B$14:$B$33,C$41,$C$14:$C$33,"A",$E$14:$E$33,"*")</f>
        <v>0</v>
      </c>
      <c r="D43" s="113">
        <f>COUNTIFS($B$14:$B$33,C$41,$C$14:$C$33,"B",$E$14:$E$33,"*")</f>
        <v>0</v>
      </c>
      <c r="E43" s="113">
        <f>COUNTIFS($B$14:$B$33,E$41,$C$14:$C$33,"A",$E$14:$E$33,"*")</f>
        <v>0</v>
      </c>
      <c r="F43" s="408">
        <f>COUNTIFS($B$14:$B$33,E$41,$C$14:$C$33,"B",$E$14:$E$33,"*")</f>
        <v>0</v>
      </c>
      <c r="G43" s="409"/>
      <c r="H43" s="410"/>
      <c r="I43" s="408">
        <f>COUNTIFS($B$14:$B$33,I$41,$C$14:$C$33,"A",$E$14:$E$33,"*")</f>
        <v>0</v>
      </c>
      <c r="J43" s="409"/>
      <c r="K43" s="410"/>
      <c r="L43" s="408">
        <f>COUNTIFS($B$14:$B$33,I$41,$C$14:$C$33,"B",$E$14:$E$33,"*")</f>
        <v>0</v>
      </c>
      <c r="M43" s="409"/>
      <c r="N43" s="410"/>
      <c r="O43" s="408">
        <f>COUNTIFS($B$14:$B$33,O$41,$C$14:$C$33,"A",$E$14:$E$33,"*")</f>
        <v>0</v>
      </c>
      <c r="P43" s="409"/>
      <c r="Q43" s="410"/>
      <c r="R43" s="408">
        <f>COUNTIFS($B$14:$B$33,O$41,$C$14:$C$33,"B",$E$14:$E$33,"*")</f>
        <v>0</v>
      </c>
      <c r="S43" s="409"/>
      <c r="T43" s="410"/>
      <c r="U43" s="408">
        <f>COUNTIFS($B$14:$B$33,U$41,$C$14:$C$33,"A",$E$14:$E$33,"*")</f>
        <v>0</v>
      </c>
      <c r="V43" s="409"/>
      <c r="W43" s="410"/>
      <c r="X43" s="408">
        <f>COUNTIFS($B$14:$B$33,U$41,$C$14:$C$33,"B",$E$14:$E$33,"*")</f>
        <v>0</v>
      </c>
      <c r="Y43" s="409"/>
      <c r="Z43" s="410"/>
      <c r="AA43" s="408">
        <f>COUNTIFS($B$14:$B$33,AA$41,$C$14:$C$33,"A",$E$14:$E$33,"*")</f>
        <v>0</v>
      </c>
      <c r="AB43" s="409"/>
      <c r="AC43" s="410"/>
      <c r="AD43" s="408">
        <f>COUNTIFS($B$14:$B$33,AA$41,$C$14:$C$33,"B",$E$14:$E$33,"*")</f>
        <v>0</v>
      </c>
      <c r="AE43" s="409"/>
      <c r="AF43" s="410"/>
      <c r="AG43" s="408">
        <f>COUNTIFS($B$14:$B$33,AG$41,$C$14:$C$33,"A",$E$14:$E$33,"*")</f>
        <v>0</v>
      </c>
      <c r="AH43" s="409"/>
      <c r="AI43" s="410"/>
      <c r="AJ43" s="408">
        <f>COUNTIFS($B$14:$B$33,AG$41,$C$14:$C$33,"B",$E$14:$E$33,"*")</f>
        <v>0</v>
      </c>
      <c r="AK43" s="410"/>
      <c r="AL43" s="113">
        <f>COUNTIFS($B$14:$B$33,AL$41,$C$14:$C$33,"A",$E$14:$E$33,"*")</f>
        <v>0</v>
      </c>
      <c r="AM43" s="113">
        <f>COUNTIFS($B$14:$B$33,AL$41,$C$14:$C$33,"B",$E$14:$E$33,"*")</f>
        <v>0</v>
      </c>
      <c r="AN43" s="62"/>
    </row>
    <row r="44" spans="1:40" ht="18" customHeight="1" x14ac:dyDescent="0.4">
      <c r="A44" s="62"/>
      <c r="B44" s="89" t="s">
        <v>109</v>
      </c>
      <c r="C44" s="113">
        <f>COUNTIFS($B$14:$B$33,C$41,$C$14:$C$33,"C",$E$14:$E$33,"*")</f>
        <v>0</v>
      </c>
      <c r="D44" s="113">
        <f>COUNTIFS($B$14:$B$33,C$41,$C$14:$C$33,"D",$E$14:$E$33,"*")</f>
        <v>0</v>
      </c>
      <c r="E44" s="113">
        <f>COUNTIFS($B$14:$B$33,E$41,$C$14:$C$33,"C",$E$14:$E$33,"*")</f>
        <v>0</v>
      </c>
      <c r="F44" s="408">
        <f>COUNTIFS($B$14:$B$33,E$41,$C$14:$C$33,"D",$E$14:$E$33,"*")</f>
        <v>0</v>
      </c>
      <c r="G44" s="409"/>
      <c r="H44" s="410"/>
      <c r="I44" s="408">
        <f>COUNTIFS($B$14:$B$33,I$41,$C$14:$C$33,"C",$E$14:$E$33,"*")</f>
        <v>0</v>
      </c>
      <c r="J44" s="409"/>
      <c r="K44" s="410"/>
      <c r="L44" s="408">
        <f>COUNTIFS($B$14:$B$33,I$41,$C$14:$C$33,"D",$E$14:$E$33,"*")</f>
        <v>0</v>
      </c>
      <c r="M44" s="409"/>
      <c r="N44" s="410"/>
      <c r="O44" s="408">
        <f>COUNTIFS($B$14:$B$33,O$41,$C$14:$C$33,"C",$E$14:$E$33,"*")</f>
        <v>0</v>
      </c>
      <c r="P44" s="409"/>
      <c r="Q44" s="410"/>
      <c r="R44" s="408">
        <f>COUNTIFS($B$14:$B$33,O$41,$C$14:$C$33,"D",$E$14:$E$33,"*")</f>
        <v>0</v>
      </c>
      <c r="S44" s="409"/>
      <c r="T44" s="410"/>
      <c r="U44" s="408">
        <f>COUNTIFS($B$14:$B$33,U$41,$C$14:$C$33,"C",$E$14:$E$33,"*")</f>
        <v>0</v>
      </c>
      <c r="V44" s="409"/>
      <c r="W44" s="410"/>
      <c r="X44" s="408">
        <f>COUNTIFS($B$14:$B$33,U$41,$C$14:$C$33,"D",$E$14:$E$33,"*")</f>
        <v>0</v>
      </c>
      <c r="Y44" s="409"/>
      <c r="Z44" s="410"/>
      <c r="AA44" s="408">
        <f>COUNTIFS($B$14:$B$33,AA$41,$C$14:$C$33,"C",$E$14:$E$33,"*")</f>
        <v>0</v>
      </c>
      <c r="AB44" s="409"/>
      <c r="AC44" s="410"/>
      <c r="AD44" s="408">
        <f>COUNTIFS($B$14:$B$33,AA$41,$C$14:$C$33,"D",$E$14:$E$33,"*")</f>
        <v>0</v>
      </c>
      <c r="AE44" s="409"/>
      <c r="AF44" s="410"/>
      <c r="AG44" s="408">
        <f>COUNTIFS($B$14:$B$33,AG$41,$C$14:$C$33,"C",$E$14:$E$33,"*")</f>
        <v>0</v>
      </c>
      <c r="AH44" s="409"/>
      <c r="AI44" s="410"/>
      <c r="AJ44" s="408">
        <f>COUNTIFS($B$14:$B$33,AG$41,$C$14:$C$33,"D",$E$14:$E$33,"*")</f>
        <v>0</v>
      </c>
      <c r="AK44" s="410"/>
      <c r="AL44" s="113">
        <f>COUNTIFS($B$14:$B$33,AL$41,$C$14:$C$33,"C",$E$14:$E$33,"*")</f>
        <v>0</v>
      </c>
      <c r="AM44" s="113">
        <f>COUNTIFS($B$14:$B$33,AL$41,$C$14:$C$33,"D",$E$14:$E$33,"*")</f>
        <v>0</v>
      </c>
      <c r="AN44" s="62"/>
    </row>
    <row r="45" spans="1:40" ht="24.95" customHeight="1" x14ac:dyDescent="0.4">
      <c r="A45" s="62"/>
      <c r="B45" s="89" t="s">
        <v>201</v>
      </c>
      <c r="C45" s="412" t="str">
        <f>IF($AK$5="４週",SUMIFS($AK$14:$AK$33,$B$14:$B$33,C41)/4/$AH$8,IF($AK$5="歴月",SUMIFS($AK$14:$AK$33,$B$14:$B$33,C41)/$AL$8,"記載する期間を選択してください"))</f>
        <v>記載する期間を選択してください</v>
      </c>
      <c r="D45" s="415"/>
      <c r="E45" s="412" t="str">
        <f>IF($AK$5="４週",SUMIFS($AK$14:$AK$33,$B$14:$B$33,E41)/4/$AH$8,IF($AK$5="歴月",SUMIFS($AK$14:$AK$33,$B$14:$B$33,E41)/$AL$8,"記載する期間を選択してください"))</f>
        <v>記載する期間を選択してください</v>
      </c>
      <c r="F45" s="413"/>
      <c r="G45" s="413"/>
      <c r="H45" s="415"/>
      <c r="I45" s="412" t="str">
        <f>IF($AK$5="４週",SUMIFS($AK$14:$AK$33,$B$14:$B$33,I41)/4/$AH$8,IF($AK$5="歴月",SUMIFS($AK$14:$AK$33,$B$14:$B$33,I41)/$AL$8,"記載する期間を選択してください"))</f>
        <v>記載する期間を選択してください</v>
      </c>
      <c r="J45" s="413"/>
      <c r="K45" s="413"/>
      <c r="L45" s="413"/>
      <c r="M45" s="413"/>
      <c r="N45" s="415"/>
      <c r="O45" s="412" t="str">
        <f>IF($AK$5="４週",SUMIFS($AK$14:$AK$33,$B$14:$B$33,O41)/4/$AH$8,IF($AK$5="歴月",SUMIFS($AK$14:$AK$33,$B$14:$B$33,O41)/$AL$8,"記載する期間を選択してください"))</f>
        <v>記載する期間を選択してください</v>
      </c>
      <c r="P45" s="413"/>
      <c r="Q45" s="413"/>
      <c r="R45" s="413"/>
      <c r="S45" s="413"/>
      <c r="T45" s="415"/>
      <c r="U45" s="412" t="str">
        <f>IF($AK$5="４週",SUMIFS($AK$14:$AK$33,$B$14:$B$33,U41)/4/$AH$8,IF($AK$5="歴月",SUMIFS($AK$14:$AK$33,$B$14:$B$33,U41)/$AL$8,"記載する期間を選択してください"))</f>
        <v>記載する期間を選択してください</v>
      </c>
      <c r="V45" s="413"/>
      <c r="W45" s="413"/>
      <c r="X45" s="413"/>
      <c r="Y45" s="413"/>
      <c r="Z45" s="415"/>
      <c r="AA45" s="412" t="str">
        <f>IF($AK$5="４週",SUMIFS($AK$14:$AK$33,$B$14:$B$33,AA41)/4/$AH$8,IF($AK$5="歴月",SUMIFS($AK$14:$AK$33,$B$14:$B$33,AA41)/$AL$8,"記載する期間を選択してください"))</f>
        <v>記載する期間を選択してください</v>
      </c>
      <c r="AB45" s="413"/>
      <c r="AC45" s="413"/>
      <c r="AD45" s="413"/>
      <c r="AE45" s="413"/>
      <c r="AF45" s="415"/>
      <c r="AG45" s="412" t="str">
        <f>IF($AK$5="４週",SUMIFS($AK$14:$AK$33,$B$14:$B$33,AG41)/4/$AH$8,IF($AK$5="歴月",SUMIFS($AK$14:$AK$33,$B$14:$B$33,AG41)/$AL$8,"記載する期間を選択してください"))</f>
        <v>記載する期間を選択してください</v>
      </c>
      <c r="AH45" s="413"/>
      <c r="AI45" s="413"/>
      <c r="AJ45" s="413"/>
      <c r="AK45" s="415"/>
      <c r="AL45" s="412" t="str">
        <f>IF($AK$5="４週",SUMIFS($AK$14:$AK$33,$B$14:$B$33,AL41)/4/$AH$8,IF($AK$5="歴月",SUMIFS($AK$14:$AK$33,$B$14:$B$33,AL41)/$AL$8,"記載する期間を選択してください"))</f>
        <v>記載する期間を選択してください</v>
      </c>
      <c r="AM45" s="415"/>
      <c r="AN45" s="62"/>
    </row>
    <row r="46" spans="1:40" ht="5.0999999999999996" customHeight="1" x14ac:dyDescent="0.4">
      <c r="A46" s="62"/>
      <c r="B46" s="59"/>
      <c r="C46" s="85">
        <v>2</v>
      </c>
      <c r="D46" s="85"/>
      <c r="E46" s="85">
        <v>3</v>
      </c>
      <c r="F46" s="85"/>
      <c r="G46" s="85"/>
      <c r="H46" s="85"/>
      <c r="I46" s="85">
        <v>4</v>
      </c>
      <c r="J46" s="85"/>
      <c r="K46" s="85"/>
      <c r="L46" s="85"/>
      <c r="M46" s="85"/>
      <c r="N46" s="85"/>
      <c r="O46" s="85">
        <v>5</v>
      </c>
      <c r="P46" s="85"/>
      <c r="Q46" s="85"/>
      <c r="R46" s="85"/>
      <c r="S46" s="85"/>
      <c r="T46" s="85"/>
      <c r="U46" s="85">
        <v>6</v>
      </c>
      <c r="V46" s="85"/>
      <c r="W46" s="85"/>
      <c r="X46" s="85"/>
      <c r="Y46" s="85"/>
      <c r="Z46" s="85"/>
      <c r="AA46" s="85">
        <v>7</v>
      </c>
      <c r="AB46" s="85"/>
      <c r="AC46" s="85"/>
      <c r="AD46" s="85"/>
      <c r="AE46" s="85"/>
      <c r="AF46" s="85"/>
      <c r="AG46" s="85">
        <v>8</v>
      </c>
      <c r="AH46" s="85"/>
      <c r="AI46" s="85"/>
      <c r="AJ46" s="85"/>
      <c r="AK46" s="85"/>
      <c r="AL46" s="85">
        <v>9</v>
      </c>
      <c r="AM46" s="111"/>
      <c r="AN46" s="62"/>
    </row>
    <row r="47" spans="1:40" ht="15" customHeight="1" x14ac:dyDescent="0.4">
      <c r="A47" s="94" t="s">
        <v>166</v>
      </c>
      <c r="B47" s="100"/>
      <c r="C47" s="101"/>
      <c r="D47" s="101"/>
      <c r="E47" s="101"/>
      <c r="F47" s="102"/>
      <c r="G47" s="101"/>
      <c r="H47" s="85"/>
      <c r="I47" s="85"/>
      <c r="J47" s="85"/>
      <c r="K47" s="85"/>
      <c r="L47" s="85"/>
      <c r="M47" s="85"/>
      <c r="N47" s="85"/>
      <c r="O47" s="85"/>
      <c r="P47" s="85"/>
      <c r="Q47" s="85"/>
      <c r="R47" s="85">
        <v>6</v>
      </c>
      <c r="S47" s="85"/>
      <c r="T47" s="85"/>
      <c r="U47" s="85"/>
      <c r="V47" s="85"/>
      <c r="W47" s="85"/>
      <c r="X47" s="85">
        <v>7</v>
      </c>
      <c r="Y47" s="85"/>
      <c r="Z47" s="85"/>
      <c r="AA47" s="85"/>
      <c r="AB47" s="85"/>
      <c r="AC47" s="85"/>
      <c r="AD47" s="85">
        <v>8</v>
      </c>
      <c r="AE47" s="85"/>
      <c r="AF47" s="85"/>
      <c r="AG47" s="86"/>
      <c r="AH47" s="86"/>
      <c r="AI47" s="86"/>
      <c r="AJ47" s="86">
        <v>9</v>
      </c>
      <c r="AK47" s="84"/>
      <c r="AL47" s="84"/>
      <c r="AM47" s="62"/>
    </row>
    <row r="48" spans="1:40" s="60" customFormat="1" ht="15" customHeight="1" x14ac:dyDescent="0.4">
      <c r="A48" s="94" t="s">
        <v>167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217</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213" t="s">
        <v>330</v>
      </c>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x14ac:dyDescent="0.4">
      <c r="A51" s="94" t="s">
        <v>168</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s="60" customFormat="1" ht="15" customHeight="1" x14ac:dyDescent="0.4">
      <c r="A52" s="94" t="s">
        <v>169</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39" ht="15" customHeight="1" x14ac:dyDescent="0.4">
      <c r="A53" s="60" t="s">
        <v>170</v>
      </c>
      <c r="B53" s="103"/>
      <c r="C53" s="60"/>
      <c r="D53" s="60"/>
      <c r="E53" s="60"/>
      <c r="F53" s="60"/>
      <c r="G53" s="60"/>
    </row>
    <row r="54" spans="1:39" ht="15" customHeight="1" x14ac:dyDescent="0.4">
      <c r="A54" s="60" t="s">
        <v>171</v>
      </c>
      <c r="B54" s="103"/>
      <c r="C54" s="60"/>
      <c r="D54" s="60"/>
      <c r="E54" s="60"/>
      <c r="F54" s="60"/>
      <c r="G54" s="60"/>
    </row>
    <row r="55" spans="1:39" ht="15" customHeight="1" x14ac:dyDescent="0.4">
      <c r="A55" s="60"/>
      <c r="B55" s="81" t="s">
        <v>172</v>
      </c>
      <c r="C55" s="390" t="s">
        <v>173</v>
      </c>
      <c r="D55" s="390"/>
      <c r="E55" s="390"/>
      <c r="F55" s="60"/>
      <c r="G55" s="60"/>
    </row>
    <row r="56" spans="1:39" ht="15" customHeight="1" x14ac:dyDescent="0.4">
      <c r="A56" s="60"/>
      <c r="B56" s="107" t="s">
        <v>190</v>
      </c>
      <c r="C56" s="404" t="s">
        <v>174</v>
      </c>
      <c r="D56" s="404"/>
      <c r="E56" s="404"/>
      <c r="F56" s="60"/>
      <c r="G56" s="60"/>
    </row>
    <row r="57" spans="1:39" ht="15" customHeight="1" x14ac:dyDescent="0.4">
      <c r="A57" s="60"/>
      <c r="B57" s="107" t="s">
        <v>191</v>
      </c>
      <c r="C57" s="404" t="s">
        <v>175</v>
      </c>
      <c r="D57" s="404"/>
      <c r="E57" s="404"/>
      <c r="F57" s="60"/>
      <c r="G57" s="60"/>
    </row>
    <row r="58" spans="1:39" ht="15" customHeight="1" x14ac:dyDescent="0.4">
      <c r="A58" s="60"/>
      <c r="B58" s="107" t="s">
        <v>192</v>
      </c>
      <c r="C58" s="404" t="s">
        <v>176</v>
      </c>
      <c r="D58" s="404"/>
      <c r="E58" s="404"/>
      <c r="F58" s="60"/>
      <c r="G58" s="60"/>
    </row>
    <row r="59" spans="1:39" ht="15" customHeight="1" x14ac:dyDescent="0.4">
      <c r="A59" s="60"/>
      <c r="B59" s="107" t="s">
        <v>193</v>
      </c>
      <c r="C59" s="404" t="s">
        <v>177</v>
      </c>
      <c r="D59" s="404"/>
      <c r="E59" s="404"/>
      <c r="F59" s="60"/>
      <c r="G59" s="60"/>
    </row>
    <row r="60" spans="1:39" ht="15" customHeight="1" x14ac:dyDescent="0.4">
      <c r="A60" s="60"/>
      <c r="B60" s="94" t="s">
        <v>178</v>
      </c>
      <c r="C60" s="60"/>
      <c r="D60" s="60"/>
      <c r="E60" s="60"/>
      <c r="F60" s="60"/>
      <c r="G60" s="60"/>
    </row>
    <row r="61" spans="1:39" ht="15" customHeight="1" x14ac:dyDescent="0.4">
      <c r="A61" s="60"/>
      <c r="B61" s="94" t="s">
        <v>195</v>
      </c>
      <c r="C61" s="60"/>
      <c r="D61" s="60"/>
      <c r="E61" s="60"/>
      <c r="F61" s="60"/>
      <c r="G61" s="60"/>
    </row>
    <row r="62" spans="1:39" ht="15" customHeight="1" x14ac:dyDescent="0.4">
      <c r="A62" s="60"/>
      <c r="B62" s="94" t="s">
        <v>179</v>
      </c>
      <c r="C62" s="60"/>
      <c r="D62" s="60"/>
      <c r="E62" s="60"/>
      <c r="F62" s="60"/>
      <c r="G62" s="60"/>
    </row>
    <row r="63" spans="1:39" ht="15" customHeight="1" x14ac:dyDescent="0.4">
      <c r="A63" s="60" t="s">
        <v>180</v>
      </c>
      <c r="B63" s="103"/>
      <c r="C63" s="60"/>
      <c r="D63" s="60"/>
      <c r="E63" s="60"/>
      <c r="F63" s="60"/>
      <c r="G63" s="60"/>
    </row>
    <row r="64" spans="1:39" ht="15" customHeight="1" x14ac:dyDescent="0.4">
      <c r="A64" s="60" t="s">
        <v>332</v>
      </c>
      <c r="B64" s="103"/>
      <c r="C64" s="60"/>
      <c r="D64" s="60"/>
      <c r="E64" s="60"/>
      <c r="F64" s="60"/>
      <c r="G64" s="60"/>
    </row>
    <row r="65" spans="1:7" ht="15" customHeight="1" x14ac:dyDescent="0.4">
      <c r="A65" s="60" t="s">
        <v>196</v>
      </c>
      <c r="B65" s="103"/>
      <c r="C65" s="60"/>
      <c r="D65" s="60"/>
      <c r="E65" s="60"/>
      <c r="F65" s="60"/>
      <c r="G65" s="60"/>
    </row>
    <row r="66" spans="1:7" ht="15" customHeight="1" x14ac:dyDescent="0.4">
      <c r="A66" s="60" t="s">
        <v>182</v>
      </c>
      <c r="B66" s="103"/>
      <c r="C66" s="60"/>
      <c r="D66" s="60"/>
      <c r="E66" s="60"/>
      <c r="F66" s="60"/>
      <c r="G66" s="60"/>
    </row>
    <row r="67" spans="1:7" ht="15" customHeight="1" x14ac:dyDescent="0.4">
      <c r="A67" s="60" t="s">
        <v>315</v>
      </c>
      <c r="B67" s="103"/>
      <c r="C67" s="60"/>
      <c r="D67" s="60"/>
      <c r="E67" s="60"/>
      <c r="F67" s="60"/>
      <c r="G67" s="60"/>
    </row>
    <row r="68" spans="1:7" ht="15" customHeight="1" x14ac:dyDescent="0.4">
      <c r="A68" s="60" t="s">
        <v>183</v>
      </c>
      <c r="B68" s="103"/>
      <c r="C68" s="60"/>
      <c r="D68" s="60"/>
      <c r="E68" s="60"/>
      <c r="F68" s="60"/>
      <c r="G68" s="60"/>
    </row>
    <row r="69" spans="1:7" ht="15" customHeight="1" x14ac:dyDescent="0.4">
      <c r="A69" s="60" t="s">
        <v>184</v>
      </c>
      <c r="B69" s="103"/>
      <c r="C69" s="60"/>
      <c r="D69" s="60"/>
      <c r="E69" s="60"/>
      <c r="F69" s="60"/>
      <c r="G69" s="60"/>
    </row>
    <row r="70" spans="1:7" ht="15" customHeight="1" x14ac:dyDescent="0.4">
      <c r="A70" s="60" t="s">
        <v>185</v>
      </c>
      <c r="B70" s="103"/>
      <c r="C70" s="60"/>
      <c r="D70" s="60"/>
      <c r="E70" s="60"/>
      <c r="F70" s="60"/>
      <c r="G70" s="60"/>
    </row>
    <row r="71" spans="1:7" ht="15" customHeight="1" x14ac:dyDescent="0.4">
      <c r="A71" s="60" t="s">
        <v>186</v>
      </c>
      <c r="B71" s="103"/>
      <c r="C71" s="60"/>
      <c r="D71" s="60"/>
      <c r="E71" s="60"/>
      <c r="F71" s="60"/>
      <c r="G71" s="60"/>
    </row>
    <row r="72" spans="1:7" ht="15" customHeight="1" x14ac:dyDescent="0.4">
      <c r="A72" s="60" t="s">
        <v>187</v>
      </c>
      <c r="B72" s="103"/>
      <c r="C72" s="60"/>
      <c r="D72" s="60"/>
      <c r="E72" s="60"/>
      <c r="F72" s="60"/>
      <c r="G72" s="60"/>
    </row>
    <row r="73" spans="1:7" ht="15" customHeight="1" x14ac:dyDescent="0.4">
      <c r="A73" s="60" t="s">
        <v>188</v>
      </c>
      <c r="B73" s="103"/>
      <c r="C73" s="60"/>
      <c r="D73" s="60"/>
      <c r="E73" s="60"/>
      <c r="F73" s="60"/>
      <c r="G73" s="60"/>
    </row>
    <row r="74" spans="1:7" ht="15" customHeight="1" x14ac:dyDescent="0.4">
      <c r="A74" s="60" t="s">
        <v>189</v>
      </c>
      <c r="B74" s="103"/>
      <c r="C74" s="60"/>
      <c r="D74" s="60"/>
      <c r="E74" s="60"/>
      <c r="F74" s="60"/>
      <c r="G74" s="60"/>
    </row>
    <row r="75" spans="1:7" ht="15" customHeight="1" x14ac:dyDescent="0.4">
      <c r="A75" s="60" t="s">
        <v>194</v>
      </c>
      <c r="B75" s="103"/>
      <c r="C75" s="60"/>
      <c r="D75" s="60"/>
      <c r="E75" s="60"/>
      <c r="F75" s="60"/>
      <c r="G75" s="60"/>
    </row>
  </sheetData>
  <mergeCells count="103">
    <mergeCell ref="C59:E59"/>
    <mergeCell ref="AA45:AF45"/>
    <mergeCell ref="AG45:AK45"/>
    <mergeCell ref="AL45:AM45"/>
    <mergeCell ref="C55:E55"/>
    <mergeCell ref="C56:E56"/>
    <mergeCell ref="C57:E57"/>
    <mergeCell ref="C58:E58"/>
    <mergeCell ref="AA44:AC44"/>
    <mergeCell ref="AD44:AF44"/>
    <mergeCell ref="AG44:AI44"/>
    <mergeCell ref="AJ44:AK44"/>
    <mergeCell ref="C45:D45"/>
    <mergeCell ref="E45:H45"/>
    <mergeCell ref="I45:N45"/>
    <mergeCell ref="O45:T45"/>
    <mergeCell ref="U45:Z45"/>
    <mergeCell ref="F44:H44"/>
    <mergeCell ref="I44:K44"/>
    <mergeCell ref="L44:N44"/>
    <mergeCell ref="O44:Q44"/>
    <mergeCell ref="R44:T44"/>
    <mergeCell ref="U44:W44"/>
    <mergeCell ref="X44:Z44"/>
    <mergeCell ref="AM29:AN29"/>
    <mergeCell ref="AM30:AN30"/>
    <mergeCell ref="AM31:AN31"/>
    <mergeCell ref="AM32:AN32"/>
    <mergeCell ref="AM33:AN33"/>
    <mergeCell ref="AA42:AC42"/>
    <mergeCell ref="AD42:AF42"/>
    <mergeCell ref="AG42:AI42"/>
    <mergeCell ref="C41:D41"/>
    <mergeCell ref="E41:H41"/>
    <mergeCell ref="I41:N41"/>
    <mergeCell ref="O41:T41"/>
    <mergeCell ref="U41:Z41"/>
    <mergeCell ref="AA41:AF41"/>
    <mergeCell ref="F42:H42"/>
    <mergeCell ref="I42:K42"/>
    <mergeCell ref="L42:N42"/>
    <mergeCell ref="O42:Q42"/>
    <mergeCell ref="R42:T42"/>
    <mergeCell ref="U42:W42"/>
    <mergeCell ref="X42:Z42"/>
    <mergeCell ref="A34:E34"/>
    <mergeCell ref="AM34:AN35"/>
    <mergeCell ref="A35:E35"/>
    <mergeCell ref="F43:H43"/>
    <mergeCell ref="I43:K43"/>
    <mergeCell ref="AL41:AM41"/>
    <mergeCell ref="AJ43:AK43"/>
    <mergeCell ref="AJ42:AK42"/>
    <mergeCell ref="AD43:AF43"/>
    <mergeCell ref="AG41:AK41"/>
    <mergeCell ref="L43:N43"/>
    <mergeCell ref="O43:Q43"/>
    <mergeCell ref="R43:T43"/>
    <mergeCell ref="U43:W43"/>
    <mergeCell ref="X43:Z43"/>
    <mergeCell ref="AA43:AC43"/>
    <mergeCell ref="AG43:AI43"/>
    <mergeCell ref="AM20:AN20"/>
    <mergeCell ref="AM21:AN21"/>
    <mergeCell ref="AM22:AN22"/>
    <mergeCell ref="AM23:AN23"/>
    <mergeCell ref="AM24:AN24"/>
    <mergeCell ref="AM25:AN25"/>
    <mergeCell ref="AM26:AN26"/>
    <mergeCell ref="AM27:AN27"/>
    <mergeCell ref="AM28:AN28"/>
    <mergeCell ref="A10:A13"/>
    <mergeCell ref="C10:C13"/>
    <mergeCell ref="D10:D13"/>
    <mergeCell ref="E10:E13"/>
    <mergeCell ref="AM16:AN16"/>
    <mergeCell ref="AM17:AN17"/>
    <mergeCell ref="AM18:AN18"/>
    <mergeCell ref="AM19:AN19"/>
    <mergeCell ref="AL10:AL13"/>
    <mergeCell ref="AM10:AN13"/>
    <mergeCell ref="B10:B11"/>
    <mergeCell ref="B12:B13"/>
    <mergeCell ref="AK5:AN5"/>
    <mergeCell ref="AK6:AN6"/>
    <mergeCell ref="AH8:AJ8"/>
    <mergeCell ref="F10:AJ10"/>
    <mergeCell ref="AK10:AK13"/>
    <mergeCell ref="AM14:AN14"/>
    <mergeCell ref="AM15:AN15"/>
    <mergeCell ref="AK2:AN2"/>
    <mergeCell ref="M4:P4"/>
    <mergeCell ref="Q4:R4"/>
    <mergeCell ref="S4:T4"/>
    <mergeCell ref="U4:V4"/>
    <mergeCell ref="AK4:AN4"/>
    <mergeCell ref="F11:L11"/>
    <mergeCell ref="M11:S11"/>
    <mergeCell ref="T11:Z11"/>
    <mergeCell ref="AA11:AG11"/>
    <mergeCell ref="AH11:AJ11"/>
    <mergeCell ref="AK7:AN7"/>
    <mergeCell ref="AK3:AN3"/>
  </mergeCells>
  <phoneticPr fontId="3"/>
  <dataValidations count="5">
    <dataValidation type="list" allowBlank="1" showInputMessage="1" showErrorMessage="1" sqref="B14:B33" xr:uid="{00000000-0002-0000-1700-000000000000}">
      <formula1>INDIRECT($AK$2)</formula1>
    </dataValidation>
    <dataValidation type="list" allowBlank="1" showInputMessage="1" showErrorMessage="1" sqref="AK5:AN5" xr:uid="{00000000-0002-0000-1700-000001000000}">
      <formula1>"４週,歴月"</formula1>
    </dataValidation>
    <dataValidation type="list" allowBlank="1" showInputMessage="1" showErrorMessage="1" sqref="AK6:AN6" xr:uid="{00000000-0002-0000-1700-000002000000}">
      <formula1>"予定,実績"</formula1>
    </dataValidation>
    <dataValidation operator="greaterThanOrEqual" allowBlank="1" showInputMessage="1" showErrorMessage="1" sqref="I39 L39" xr:uid="{00000000-0002-0000-1700-000004000000}"/>
    <dataValidation type="list" allowBlank="1" showInputMessage="1" showErrorMessage="1" sqref="C14:C33"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3"/>
  <sheetViews>
    <sheetView showGridLines="0" view="pageBreakPreview" zoomScale="70" zoomScaleNormal="100" zoomScaleSheetLayoutView="70" workbookViewId="0">
      <selection activeCell="AQ38" sqref="AQ3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267</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T7" s="92"/>
      <c r="U7" s="92"/>
      <c r="V7" s="92"/>
      <c r="W7" s="92"/>
      <c r="Y7" s="97"/>
      <c r="Z7" s="97"/>
      <c r="AA7" s="97"/>
      <c r="AB7" s="95"/>
      <c r="AC7" s="97"/>
      <c r="AD7" s="97"/>
      <c r="AE7" s="97"/>
      <c r="AF7" s="216"/>
      <c r="AG7" s="216"/>
      <c r="AH7" s="216"/>
      <c r="AI7" s="215" t="s">
        <v>329</v>
      </c>
      <c r="AJ7" s="217"/>
      <c r="AK7" s="387"/>
      <c r="AL7" s="387"/>
      <c r="AM7" s="387"/>
      <c r="AN7" s="387"/>
    </row>
    <row r="8" spans="1:40" ht="18" customHeight="1" x14ac:dyDescent="0.4">
      <c r="A8" s="92"/>
      <c r="B8" s="92"/>
      <c r="C8" s="92"/>
      <c r="D8" s="92"/>
      <c r="E8" s="92"/>
      <c r="F8" s="92"/>
      <c r="G8" s="92"/>
      <c r="H8" s="92"/>
      <c r="I8" s="92"/>
      <c r="J8" s="92"/>
      <c r="K8" s="92"/>
      <c r="L8" s="92"/>
      <c r="M8" s="92"/>
      <c r="N8" s="92"/>
      <c r="O8" s="92"/>
      <c r="P8" s="92"/>
      <c r="Q8" s="92"/>
      <c r="R8" s="92"/>
      <c r="S8" s="92"/>
      <c r="U8" s="92"/>
      <c r="V8" s="92"/>
      <c r="W8" s="92"/>
      <c r="Y8" s="97"/>
      <c r="Z8" s="97"/>
      <c r="AA8" s="97"/>
      <c r="AB8" s="95"/>
      <c r="AC8" s="97"/>
      <c r="AD8" s="97"/>
      <c r="AE8" s="97"/>
      <c r="AF8" s="97"/>
      <c r="AG8" s="98" t="s">
        <v>161</v>
      </c>
      <c r="AH8" s="466"/>
      <c r="AI8" s="466"/>
      <c r="AJ8" s="466"/>
      <c r="AK8" s="97" t="s">
        <v>157</v>
      </c>
      <c r="AL8" s="119"/>
      <c r="AM8" s="97" t="s">
        <v>158</v>
      </c>
      <c r="AN8" s="95"/>
    </row>
    <row r="9" spans="1:40" ht="9.9499999999999993" customHeight="1" x14ac:dyDescent="0.4">
      <c r="A9" s="62"/>
      <c r="B9" s="82"/>
      <c r="C9" s="82"/>
      <c r="D9" s="82"/>
      <c r="E9" s="82"/>
      <c r="F9" s="82"/>
      <c r="G9" s="82"/>
      <c r="H9" s="82"/>
      <c r="I9" s="82"/>
      <c r="J9" s="82"/>
      <c r="K9" s="82"/>
      <c r="L9" s="82"/>
      <c r="M9" s="82"/>
      <c r="N9" s="82"/>
      <c r="O9" s="82"/>
      <c r="P9" s="82"/>
      <c r="Q9" s="82"/>
      <c r="R9" s="82"/>
      <c r="S9" s="82"/>
      <c r="T9" s="82"/>
      <c r="U9" s="82"/>
      <c r="V9" s="82"/>
      <c r="W9" s="82"/>
      <c r="X9" s="63"/>
      <c r="Y9" s="63"/>
      <c r="Z9" s="63"/>
      <c r="AA9" s="63"/>
      <c r="AB9" s="63"/>
      <c r="AC9" s="63"/>
      <c r="AD9" s="63"/>
      <c r="AE9" s="63"/>
      <c r="AF9" s="63"/>
      <c r="AG9" s="63"/>
      <c r="AH9" s="63"/>
      <c r="AI9" s="63"/>
      <c r="AJ9" s="63"/>
      <c r="AK9" s="63"/>
      <c r="AL9" s="63"/>
      <c r="AM9" s="62"/>
      <c r="AN9" s="95"/>
    </row>
    <row r="10" spans="1:40" ht="15" customHeight="1" x14ac:dyDescent="0.4">
      <c r="A10" s="398" t="s">
        <v>153</v>
      </c>
      <c r="B10" s="467" t="s">
        <v>162</v>
      </c>
      <c r="C10" s="395" t="s">
        <v>163</v>
      </c>
      <c r="D10" s="390" t="s">
        <v>164</v>
      </c>
      <c r="E10" s="399" t="s">
        <v>165</v>
      </c>
      <c r="F10" s="394" t="s">
        <v>197</v>
      </c>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88" t="s">
        <v>198</v>
      </c>
      <c r="AL10" s="389" t="s">
        <v>199</v>
      </c>
      <c r="AM10" s="385" t="s">
        <v>200</v>
      </c>
      <c r="AN10" s="385"/>
    </row>
    <row r="11" spans="1:40" ht="15" customHeight="1" x14ac:dyDescent="0.4">
      <c r="A11" s="398"/>
      <c r="B11" s="468"/>
      <c r="C11" s="396"/>
      <c r="D11" s="390"/>
      <c r="E11" s="399"/>
      <c r="F11" s="390" t="s">
        <v>104</v>
      </c>
      <c r="G11" s="390"/>
      <c r="H11" s="390"/>
      <c r="I11" s="390"/>
      <c r="J11" s="390"/>
      <c r="K11" s="390"/>
      <c r="L11" s="390"/>
      <c r="M11" s="390" t="s">
        <v>105</v>
      </c>
      <c r="N11" s="390"/>
      <c r="O11" s="390"/>
      <c r="P11" s="390"/>
      <c r="Q11" s="390"/>
      <c r="R11" s="390"/>
      <c r="S11" s="390"/>
      <c r="T11" s="390" t="s">
        <v>106</v>
      </c>
      <c r="U11" s="390"/>
      <c r="V11" s="390"/>
      <c r="W11" s="390"/>
      <c r="X11" s="390"/>
      <c r="Y11" s="390"/>
      <c r="Z11" s="390"/>
      <c r="AA11" s="390" t="s">
        <v>107</v>
      </c>
      <c r="AB11" s="390"/>
      <c r="AC11" s="390"/>
      <c r="AD11" s="390"/>
      <c r="AE11" s="390"/>
      <c r="AF11" s="390"/>
      <c r="AG11" s="390"/>
      <c r="AH11" s="390" t="s">
        <v>110</v>
      </c>
      <c r="AI11" s="390"/>
      <c r="AJ11" s="390"/>
      <c r="AK11" s="388"/>
      <c r="AL11" s="389"/>
      <c r="AM11" s="385"/>
      <c r="AN11" s="385"/>
    </row>
    <row r="12" spans="1:40" ht="15" customHeight="1" x14ac:dyDescent="0.4">
      <c r="A12" s="398"/>
      <c r="B12" s="469" t="s">
        <v>351</v>
      </c>
      <c r="C12" s="396"/>
      <c r="D12" s="390"/>
      <c r="E12" s="399"/>
      <c r="F12" s="66" t="e">
        <f>DATE($M$4,$S$4,1)</f>
        <v>#NUM!</v>
      </c>
      <c r="G12" s="66" t="e">
        <f>DATE($M$4,$S$4,2)</f>
        <v>#NUM!</v>
      </c>
      <c r="H12" s="66" t="e">
        <f>DATE($M$4,$S$4,3)</f>
        <v>#NUM!</v>
      </c>
      <c r="I12" s="66" t="e">
        <f>DATE($M$4,$S$4,4)</f>
        <v>#NUM!</v>
      </c>
      <c r="J12" s="66" t="e">
        <f>DATE($M$4,$S$4,5)</f>
        <v>#NUM!</v>
      </c>
      <c r="K12" s="66" t="e">
        <f>DATE($M$4,$S$4,6)</f>
        <v>#NUM!</v>
      </c>
      <c r="L12" s="66" t="e">
        <f>DATE($M$4,$S$4,7)</f>
        <v>#NUM!</v>
      </c>
      <c r="M12" s="66" t="e">
        <f>DATE($M$4,$S$4,8)</f>
        <v>#NUM!</v>
      </c>
      <c r="N12" s="66" t="e">
        <f>DATE($M$4,$S$4,9)</f>
        <v>#NUM!</v>
      </c>
      <c r="O12" s="66" t="e">
        <f>DATE($M$4,$S$4,10)</f>
        <v>#NUM!</v>
      </c>
      <c r="P12" s="66" t="e">
        <f>DATE($M$4,$S$4,11)</f>
        <v>#NUM!</v>
      </c>
      <c r="Q12" s="66" t="e">
        <f>DATE($M$4,$S$4,12)</f>
        <v>#NUM!</v>
      </c>
      <c r="R12" s="66" t="e">
        <f>DATE($M$4,$S$4,13)</f>
        <v>#NUM!</v>
      </c>
      <c r="S12" s="66" t="e">
        <f>DATE($M$4,$S$4,14)</f>
        <v>#NUM!</v>
      </c>
      <c r="T12" s="66" t="e">
        <f>DATE($M$4,$S$4,15)</f>
        <v>#NUM!</v>
      </c>
      <c r="U12" s="66" t="e">
        <f>DATE($M$4,$S$4,16)</f>
        <v>#NUM!</v>
      </c>
      <c r="V12" s="66" t="e">
        <f>DATE($M$4,$S$4,17)</f>
        <v>#NUM!</v>
      </c>
      <c r="W12" s="66" t="e">
        <f>DATE($M$4,$S$4,18)</f>
        <v>#NUM!</v>
      </c>
      <c r="X12" s="66" t="e">
        <f>DATE($M$4,$S$4,19)</f>
        <v>#NUM!</v>
      </c>
      <c r="Y12" s="66" t="e">
        <f>DATE($M$4,$S$4,20)</f>
        <v>#NUM!</v>
      </c>
      <c r="Z12" s="66" t="e">
        <f>DATE($M$4,$S$4,21)</f>
        <v>#NUM!</v>
      </c>
      <c r="AA12" s="66" t="e">
        <f>DATE($M$4,$S$4,22)</f>
        <v>#NUM!</v>
      </c>
      <c r="AB12" s="66" t="e">
        <f>DATE($M$4,$S$4,23)</f>
        <v>#NUM!</v>
      </c>
      <c r="AC12" s="66" t="e">
        <f>DATE($M$4,$S$4,24)</f>
        <v>#NUM!</v>
      </c>
      <c r="AD12" s="66" t="e">
        <f>DATE($M$4,$S$4,25)</f>
        <v>#NUM!</v>
      </c>
      <c r="AE12" s="66" t="e">
        <f>DATE($M$4,$S$4,26)</f>
        <v>#NUM!</v>
      </c>
      <c r="AF12" s="66" t="e">
        <f>DATE($M$4,$S$4,27)</f>
        <v>#NUM!</v>
      </c>
      <c r="AG12" s="66" t="e">
        <f>DATE($M$4,$S$4,28)</f>
        <v>#NUM!</v>
      </c>
      <c r="AH12" s="66" t="e">
        <f>IF(DAY(EOMONTH(F12,0))&lt;29,"",DATE($M$4,$S$4,29))</f>
        <v>#NUM!</v>
      </c>
      <c r="AI12" s="66" t="e">
        <f>IF(DAY(EOMONTH(F12,0))&lt;30,"",DATE($M$4,$S$4,30))</f>
        <v>#NUM!</v>
      </c>
      <c r="AJ12" s="66" t="e">
        <f>IF(DAY(EOMONTH(F12,0))&lt;31,"",DATE($M$4,$S$4,31))</f>
        <v>#NUM!</v>
      </c>
      <c r="AK12" s="388"/>
      <c r="AL12" s="389"/>
      <c r="AM12" s="385"/>
      <c r="AN12" s="385"/>
    </row>
    <row r="13" spans="1:40" ht="15" customHeight="1" x14ac:dyDescent="0.4">
      <c r="A13" s="398"/>
      <c r="B13" s="470"/>
      <c r="C13" s="397"/>
      <c r="D13" s="390"/>
      <c r="E13" s="399"/>
      <c r="F13" s="67" t="e">
        <f>DATE($M$4,$S$4,1)</f>
        <v>#NUM!</v>
      </c>
      <c r="G13" s="67" t="e">
        <f>DATE($M$4,$S$4,2)</f>
        <v>#NUM!</v>
      </c>
      <c r="H13" s="67" t="e">
        <f>DATE($M$4,$S$4,3)</f>
        <v>#NUM!</v>
      </c>
      <c r="I13" s="67" t="e">
        <f>DATE($M$4,$S$4,4)</f>
        <v>#NUM!</v>
      </c>
      <c r="J13" s="67" t="e">
        <f>DATE($M$4,$S$4,5)</f>
        <v>#NUM!</v>
      </c>
      <c r="K13" s="67" t="e">
        <f>DATE($M$4,$S$4,6)</f>
        <v>#NUM!</v>
      </c>
      <c r="L13" s="67" t="e">
        <f>DATE($M$4,$S$4,7)</f>
        <v>#NUM!</v>
      </c>
      <c r="M13" s="67" t="e">
        <f>DATE($M$4,$S$4,8)</f>
        <v>#NUM!</v>
      </c>
      <c r="N13" s="67" t="e">
        <f>DATE($M$4,$S$4,9)</f>
        <v>#NUM!</v>
      </c>
      <c r="O13" s="67" t="e">
        <f>DATE($M$4,$S$4,10)</f>
        <v>#NUM!</v>
      </c>
      <c r="P13" s="67" t="e">
        <f>DATE($M$4,$S$4,11)</f>
        <v>#NUM!</v>
      </c>
      <c r="Q13" s="67" t="e">
        <f>DATE($M$4,$S$4,12)</f>
        <v>#NUM!</v>
      </c>
      <c r="R13" s="67" t="e">
        <f>DATE($M$4,$S$4,13)</f>
        <v>#NUM!</v>
      </c>
      <c r="S13" s="67" t="e">
        <f>DATE($M$4,$S$4,14)</f>
        <v>#NUM!</v>
      </c>
      <c r="T13" s="67" t="e">
        <f>DATE($M$4,$S$4,15)</f>
        <v>#NUM!</v>
      </c>
      <c r="U13" s="67" t="e">
        <f>DATE($M$4,$S$4,16)</f>
        <v>#NUM!</v>
      </c>
      <c r="V13" s="67" t="e">
        <f>DATE($M$4,$S$4,17)</f>
        <v>#NUM!</v>
      </c>
      <c r="W13" s="67" t="e">
        <f>DATE($M$4,$S$4,18)</f>
        <v>#NUM!</v>
      </c>
      <c r="X13" s="67" t="e">
        <f>DATE($M$4,$S$4,19)</f>
        <v>#NUM!</v>
      </c>
      <c r="Y13" s="67" t="e">
        <f>DATE($M$4,$S$4,20)</f>
        <v>#NUM!</v>
      </c>
      <c r="Z13" s="67" t="e">
        <f>DATE($M$4,$S$4,21)</f>
        <v>#NUM!</v>
      </c>
      <c r="AA13" s="67" t="e">
        <f>DATE($M$4,$S$4,22)</f>
        <v>#NUM!</v>
      </c>
      <c r="AB13" s="67" t="e">
        <f>DATE($M$4,$S$4,23)</f>
        <v>#NUM!</v>
      </c>
      <c r="AC13" s="67" t="e">
        <f>DATE($M$4,$S$4,24)</f>
        <v>#NUM!</v>
      </c>
      <c r="AD13" s="67" t="e">
        <f>DATE($M$4,$S$4,25)</f>
        <v>#NUM!</v>
      </c>
      <c r="AE13" s="67" t="e">
        <f>DATE($M$4,$S$4,26)</f>
        <v>#NUM!</v>
      </c>
      <c r="AF13" s="67" t="e">
        <f>DATE($M$4,$S$4,27)</f>
        <v>#NUM!</v>
      </c>
      <c r="AG13" s="67" t="e">
        <f>DATE($M$4,$S$4,28)</f>
        <v>#NUM!</v>
      </c>
      <c r="AH13" s="67" t="e">
        <f>IF(DAY(EOMONTH(F13,0))&lt;29,"",DATE($M$4,$S$4,29))</f>
        <v>#NUM!</v>
      </c>
      <c r="AI13" s="67" t="e">
        <f>IF(DAY(EOMONTH(F13,0))&lt;30,"",DATE($M$4,$S$4,30))</f>
        <v>#NUM!</v>
      </c>
      <c r="AJ13" s="67" t="e">
        <f>IF(DAY(EOMONTH(F13,0))&lt;31,"",DATE($M$4,$S$4,31))</f>
        <v>#NUM!</v>
      </c>
      <c r="AK13" s="388"/>
      <c r="AL13" s="389"/>
      <c r="AM13" s="385"/>
      <c r="AN13" s="385"/>
    </row>
    <row r="14" spans="1:40" ht="18" customHeight="1" x14ac:dyDescent="0.4">
      <c r="A14" s="79">
        <v>1</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+SUM(F14:AJ14)</f>
        <v>0</v>
      </c>
      <c r="AL14" s="76" t="e">
        <f t="shared" ref="AL14:AL34" si="0">IF($AK$5="４週",AK14/4,AK14/(DAY(EOMONTH($F$12,0))/7))</f>
        <v>#NUM!</v>
      </c>
      <c r="AM14" s="402"/>
      <c r="AN14" s="402"/>
    </row>
    <row r="15" spans="1:40" ht="18" customHeight="1" x14ac:dyDescent="0.4">
      <c r="A15" s="79">
        <v>2</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ref="AK15:AK34" si="1">+SUM(F15:AJ15)</f>
        <v>0</v>
      </c>
      <c r="AL15" s="76" t="e">
        <f t="shared" si="0"/>
        <v>#NUM!</v>
      </c>
      <c r="AM15" s="402"/>
      <c r="AN15" s="402"/>
    </row>
    <row r="16" spans="1:40" ht="18" customHeight="1" x14ac:dyDescent="0.4">
      <c r="A16" s="79">
        <v>3</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t="e">
        <f t="shared" si="0"/>
        <v>#NUM!</v>
      </c>
      <c r="AM16" s="402"/>
      <c r="AN16" s="402"/>
    </row>
    <row r="17" spans="1:40" ht="18" customHeight="1" x14ac:dyDescent="0.4">
      <c r="A17" s="79">
        <v>4</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t="e">
        <f t="shared" si="0"/>
        <v>#NUM!</v>
      </c>
      <c r="AM17" s="402"/>
      <c r="AN17" s="402"/>
    </row>
    <row r="18" spans="1:40" ht="18" customHeight="1" x14ac:dyDescent="0.4">
      <c r="A18" s="79">
        <v>5</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t="e">
        <f t="shared" si="0"/>
        <v>#NUM!</v>
      </c>
      <c r="AM18" s="402"/>
      <c r="AN18" s="402"/>
    </row>
    <row r="19" spans="1:40" ht="18" customHeight="1" x14ac:dyDescent="0.4">
      <c r="A19" s="79">
        <v>6</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t="e">
        <f t="shared" si="0"/>
        <v>#NUM!</v>
      </c>
      <c r="AM19" s="402"/>
      <c r="AN19" s="402"/>
    </row>
    <row r="20" spans="1:40" ht="18" customHeight="1" x14ac:dyDescent="0.4">
      <c r="A20" s="79">
        <v>7</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t="e">
        <f t="shared" si="0"/>
        <v>#NUM!</v>
      </c>
      <c r="AM20" s="402"/>
      <c r="AN20" s="402"/>
    </row>
    <row r="21" spans="1:40" ht="18" customHeight="1" x14ac:dyDescent="0.4">
      <c r="A21" s="79">
        <v>8</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t="e">
        <f t="shared" si="0"/>
        <v>#NUM!</v>
      </c>
      <c r="AM21" s="402"/>
      <c r="AN21" s="402"/>
    </row>
    <row r="22" spans="1:40" ht="18" customHeight="1" x14ac:dyDescent="0.4">
      <c r="A22" s="79">
        <v>9</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t="e">
        <f t="shared" si="0"/>
        <v>#NUM!</v>
      </c>
      <c r="AM22" s="402"/>
      <c r="AN22" s="402"/>
    </row>
    <row r="23" spans="1:40" ht="18" customHeight="1" x14ac:dyDescent="0.4">
      <c r="A23" s="79">
        <v>10</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t="e">
        <f t="shared" si="0"/>
        <v>#NUM!</v>
      </c>
      <c r="AM23" s="402"/>
      <c r="AN23" s="402"/>
    </row>
    <row r="24" spans="1:40" ht="18" customHeight="1" x14ac:dyDescent="0.4">
      <c r="A24" s="79">
        <v>11</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t="e">
        <f t="shared" si="0"/>
        <v>#NUM!</v>
      </c>
      <c r="AM24" s="402"/>
      <c r="AN24" s="402"/>
    </row>
    <row r="25" spans="1:40" ht="18" customHeight="1" x14ac:dyDescent="0.4">
      <c r="A25" s="79">
        <v>12</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t="e">
        <f t="shared" si="0"/>
        <v>#NUM!</v>
      </c>
      <c r="AM25" s="402"/>
      <c r="AN25" s="402"/>
    </row>
    <row r="26" spans="1:40" ht="18" customHeight="1" x14ac:dyDescent="0.4">
      <c r="A26" s="79">
        <v>13</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t="e">
        <f t="shared" si="0"/>
        <v>#NUM!</v>
      </c>
      <c r="AM26" s="402"/>
      <c r="AN26" s="402"/>
    </row>
    <row r="27" spans="1:40" ht="18" customHeight="1" x14ac:dyDescent="0.4">
      <c r="A27" s="79">
        <v>14</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t="e">
        <f t="shared" si="0"/>
        <v>#NUM!</v>
      </c>
      <c r="AM27" s="402"/>
      <c r="AN27" s="402"/>
    </row>
    <row r="28" spans="1:40" ht="18" customHeight="1" x14ac:dyDescent="0.4">
      <c r="A28" s="79">
        <v>15</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t="e">
        <f t="shared" si="0"/>
        <v>#NUM!</v>
      </c>
      <c r="AM28" s="402"/>
      <c r="AN28" s="402"/>
    </row>
    <row r="29" spans="1:40" ht="18" customHeight="1" x14ac:dyDescent="0.4">
      <c r="A29" s="79">
        <v>16</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t="e">
        <f t="shared" si="0"/>
        <v>#NUM!</v>
      </c>
      <c r="AM29" s="402"/>
      <c r="AN29" s="402"/>
    </row>
    <row r="30" spans="1:40" ht="18" customHeight="1" x14ac:dyDescent="0.4">
      <c r="A30" s="79">
        <v>17</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t="e">
        <f t="shared" si="0"/>
        <v>#NUM!</v>
      </c>
      <c r="AM30" s="402"/>
      <c r="AN30" s="402"/>
    </row>
    <row r="31" spans="1:40" ht="18" customHeight="1" x14ac:dyDescent="0.4">
      <c r="A31" s="79">
        <v>18</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t="e">
        <f t="shared" si="0"/>
        <v>#NUM!</v>
      </c>
      <c r="AM31" s="402"/>
      <c r="AN31" s="402"/>
    </row>
    <row r="32" spans="1:40" ht="18" customHeight="1" x14ac:dyDescent="0.4">
      <c r="A32" s="79">
        <v>19</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1"/>
        <v>0</v>
      </c>
      <c r="AL32" s="76" t="e">
        <f t="shared" si="0"/>
        <v>#NUM!</v>
      </c>
      <c r="AM32" s="402"/>
      <c r="AN32" s="402"/>
    </row>
    <row r="33" spans="1:40" ht="18" customHeight="1" x14ac:dyDescent="0.4">
      <c r="A33" s="79">
        <v>20</v>
      </c>
      <c r="B33" s="115"/>
      <c r="C33" s="90"/>
      <c r="D33" s="116"/>
      <c r="E33" s="117"/>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75">
        <f t="shared" si="1"/>
        <v>0</v>
      </c>
      <c r="AL33" s="76" t="e">
        <f t="shared" si="0"/>
        <v>#NUM!</v>
      </c>
      <c r="AM33" s="402"/>
      <c r="AN33" s="402"/>
    </row>
    <row r="34" spans="1:40" ht="18" customHeight="1" x14ac:dyDescent="0.4">
      <c r="A34" s="399" t="s">
        <v>94</v>
      </c>
      <c r="B34" s="400"/>
      <c r="C34" s="400"/>
      <c r="D34" s="400"/>
      <c r="E34" s="400"/>
      <c r="F34" s="77">
        <f>+SUM(F14:F33)</f>
        <v>0</v>
      </c>
      <c r="G34" s="77">
        <f t="shared" ref="G34:AJ34" si="2">+SUM(G14:G33)</f>
        <v>0</v>
      </c>
      <c r="H34" s="77">
        <f t="shared" si="2"/>
        <v>0</v>
      </c>
      <c r="I34" s="77">
        <f t="shared" si="2"/>
        <v>0</v>
      </c>
      <c r="J34" s="77">
        <f t="shared" si="2"/>
        <v>0</v>
      </c>
      <c r="K34" s="77">
        <f t="shared" si="2"/>
        <v>0</v>
      </c>
      <c r="L34" s="77">
        <f t="shared" si="2"/>
        <v>0</v>
      </c>
      <c r="M34" s="77">
        <f t="shared" si="2"/>
        <v>0</v>
      </c>
      <c r="N34" s="77">
        <f t="shared" si="2"/>
        <v>0</v>
      </c>
      <c r="O34" s="77">
        <f t="shared" si="2"/>
        <v>0</v>
      </c>
      <c r="P34" s="77">
        <f t="shared" si="2"/>
        <v>0</v>
      </c>
      <c r="Q34" s="77">
        <f t="shared" si="2"/>
        <v>0</v>
      </c>
      <c r="R34" s="77">
        <f t="shared" si="2"/>
        <v>0</v>
      </c>
      <c r="S34" s="77">
        <f t="shared" si="2"/>
        <v>0</v>
      </c>
      <c r="T34" s="77">
        <f t="shared" si="2"/>
        <v>0</v>
      </c>
      <c r="U34" s="77">
        <f t="shared" si="2"/>
        <v>0</v>
      </c>
      <c r="V34" s="77">
        <f t="shared" si="2"/>
        <v>0</v>
      </c>
      <c r="W34" s="77">
        <f t="shared" si="2"/>
        <v>0</v>
      </c>
      <c r="X34" s="77">
        <f t="shared" si="2"/>
        <v>0</v>
      </c>
      <c r="Y34" s="77">
        <f t="shared" si="2"/>
        <v>0</v>
      </c>
      <c r="Z34" s="77">
        <f t="shared" si="2"/>
        <v>0</v>
      </c>
      <c r="AA34" s="77">
        <f t="shared" si="2"/>
        <v>0</v>
      </c>
      <c r="AB34" s="77">
        <f t="shared" si="2"/>
        <v>0</v>
      </c>
      <c r="AC34" s="77">
        <f t="shared" si="2"/>
        <v>0</v>
      </c>
      <c r="AD34" s="77">
        <f t="shared" si="2"/>
        <v>0</v>
      </c>
      <c r="AE34" s="77">
        <f t="shared" si="2"/>
        <v>0</v>
      </c>
      <c r="AF34" s="77">
        <f t="shared" si="2"/>
        <v>0</v>
      </c>
      <c r="AG34" s="77">
        <f t="shared" si="2"/>
        <v>0</v>
      </c>
      <c r="AH34" s="77">
        <f t="shared" si="2"/>
        <v>0</v>
      </c>
      <c r="AI34" s="77">
        <f t="shared" si="2"/>
        <v>0</v>
      </c>
      <c r="AJ34" s="77">
        <f t="shared" si="2"/>
        <v>0</v>
      </c>
      <c r="AK34" s="75">
        <f t="shared" si="1"/>
        <v>0</v>
      </c>
      <c r="AL34" s="76" t="e">
        <f t="shared" si="0"/>
        <v>#NUM!</v>
      </c>
      <c r="AM34" s="403"/>
      <c r="AN34" s="403"/>
    </row>
    <row r="35" spans="1:40" ht="18" customHeight="1" x14ac:dyDescent="0.4">
      <c r="A35" s="400" t="s">
        <v>96</v>
      </c>
      <c r="B35" s="400"/>
      <c r="C35" s="400"/>
      <c r="D35" s="400"/>
      <c r="E35" s="401"/>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77"/>
      <c r="AL35" s="78"/>
      <c r="AM35" s="403"/>
      <c r="AN35" s="403"/>
    </row>
    <row r="36" spans="1:40" s="72" customFormat="1" ht="15" customHeight="1" x14ac:dyDescent="0.4">
      <c r="A36" s="69"/>
      <c r="B36" s="69"/>
      <c r="C36" s="69"/>
      <c r="D36" s="69"/>
      <c r="E36" s="69"/>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69"/>
      <c r="AL36" s="69"/>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412" t="str">
        <f>IF(VLOOKUP($AK$2,選択肢!$A$1:$J$32,C44,FALSE)=0,"-",VLOOKUP($AK$2,選択肢!$A$1:$J$32,C44,FALSE))</f>
        <v>管理者</v>
      </c>
      <c r="D39" s="413"/>
      <c r="E39" s="414" t="str">
        <f>IF(VLOOKUP($AK$2,選択肢!$A$1:$J$32,E44,FALSE)=0,"-",VLOOKUP($AK$2,選択肢!$A$1:$J$32,E44,FALSE))</f>
        <v>児童発達支援管理責任者</v>
      </c>
      <c r="F39" s="414"/>
      <c r="G39" s="414"/>
      <c r="H39" s="414"/>
      <c r="I39" s="412" t="str">
        <f>IF(VLOOKUP($AK$2,選択肢!$A$1:$J$32,I44,FALSE)=0,"-",VLOOKUP($AK$2,選択肢!$A$1:$J$32,I44,FALSE))</f>
        <v>嘱託医</v>
      </c>
      <c r="J39" s="413"/>
      <c r="K39" s="413"/>
      <c r="L39" s="413"/>
      <c r="M39" s="413"/>
      <c r="N39" s="415"/>
      <c r="O39" s="412" t="str">
        <f>IF(VLOOKUP($AK$2,選択肢!$A$1:$J$32,O44,FALSE)=0,"-",VLOOKUP($AK$2,選択肢!$A$1:$J$32,O44,FALSE))</f>
        <v>看護職員</v>
      </c>
      <c r="P39" s="413"/>
      <c r="Q39" s="413"/>
      <c r="R39" s="413"/>
      <c r="S39" s="413"/>
      <c r="T39" s="415"/>
      <c r="U39" s="412" t="str">
        <f>IF(VLOOKUP($AK$2,選択肢!$A$1:$J$32,U44,FALSE)=0,"-",VLOOKUP($AK$2,選択肢!$A$1:$J$32,U44,FALSE))</f>
        <v>児童指導員</v>
      </c>
      <c r="V39" s="413"/>
      <c r="W39" s="413"/>
      <c r="X39" s="413"/>
      <c r="Y39" s="413"/>
      <c r="Z39" s="415"/>
      <c r="AA39" s="412" t="str">
        <f>IF(VLOOKUP($AK$2,選択肢!$A$1:$J$32,AA44,FALSE)=0,"-",VLOOKUP($AK$2,選択肢!$A$1:$J$32,AA44,FALSE))</f>
        <v>保育士</v>
      </c>
      <c r="AB39" s="413"/>
      <c r="AC39" s="413"/>
      <c r="AD39" s="413"/>
      <c r="AE39" s="413"/>
      <c r="AF39" s="415"/>
      <c r="AG39" s="414" t="str">
        <f>IF(VLOOKUP($AK$2,選択肢!$A$1:$J$32,AG44,FALSE)=0,"-",VLOOKUP($AK$2,選択肢!$A$1:$J$32,AG44,FALSE))</f>
        <v>機能訓練担当職員</v>
      </c>
      <c r="AH39" s="414"/>
      <c r="AI39" s="414"/>
      <c r="AJ39" s="414"/>
      <c r="AK39" s="414"/>
      <c r="AL39" s="414" t="str">
        <f>IF(VLOOKUP($AK$2,選択肢!$A$1:$J$32,AL44,FALSE)=0,"-",VLOOKUP($AK$2,選択肢!$A$1:$J$32,AL44,FALSE))</f>
        <v>その他職員</v>
      </c>
      <c r="AM39" s="414"/>
      <c r="AN39" s="62"/>
    </row>
    <row r="40" spans="1:40" ht="18" customHeight="1" x14ac:dyDescent="0.4">
      <c r="A40" s="62"/>
      <c r="B40" s="82"/>
      <c r="C40" s="114" t="s">
        <v>56</v>
      </c>
      <c r="D40" s="114" t="s">
        <v>57</v>
      </c>
      <c r="E40" s="113" t="s">
        <v>56</v>
      </c>
      <c r="F40" s="411" t="s">
        <v>57</v>
      </c>
      <c r="G40" s="411"/>
      <c r="H40" s="411"/>
      <c r="I40" s="408" t="s">
        <v>56</v>
      </c>
      <c r="J40" s="409"/>
      <c r="K40" s="410"/>
      <c r="L40" s="408" t="s">
        <v>57</v>
      </c>
      <c r="M40" s="409"/>
      <c r="N40" s="410"/>
      <c r="O40" s="408" t="s">
        <v>56</v>
      </c>
      <c r="P40" s="409"/>
      <c r="Q40" s="410"/>
      <c r="R40" s="408" t="s">
        <v>57</v>
      </c>
      <c r="S40" s="409"/>
      <c r="T40" s="410"/>
      <c r="U40" s="408" t="s">
        <v>56</v>
      </c>
      <c r="V40" s="409"/>
      <c r="W40" s="410"/>
      <c r="X40" s="408" t="s">
        <v>57</v>
      </c>
      <c r="Y40" s="409"/>
      <c r="Z40" s="410"/>
      <c r="AA40" s="408" t="s">
        <v>56</v>
      </c>
      <c r="AB40" s="409"/>
      <c r="AC40" s="410"/>
      <c r="AD40" s="408" t="s">
        <v>57</v>
      </c>
      <c r="AE40" s="409"/>
      <c r="AF40" s="410"/>
      <c r="AG40" s="408" t="s">
        <v>56</v>
      </c>
      <c r="AH40" s="409"/>
      <c r="AI40" s="410"/>
      <c r="AJ40" s="408" t="s">
        <v>57</v>
      </c>
      <c r="AK40" s="410"/>
      <c r="AL40" s="113" t="s">
        <v>19</v>
      </c>
      <c r="AM40" s="113" t="s">
        <v>18</v>
      </c>
      <c r="AN40" s="62"/>
    </row>
    <row r="41" spans="1:40" ht="18" customHeight="1" x14ac:dyDescent="0.4">
      <c r="A41" s="62"/>
      <c r="B41" s="81" t="s">
        <v>108</v>
      </c>
      <c r="C41" s="113">
        <f>COUNTIFS($B$14:$B$33,C$39,$C$14:$C$33,"A",$E$14:$E$33,"*")</f>
        <v>0</v>
      </c>
      <c r="D41" s="113">
        <f>COUNTIFS($B$14:$B$33,C$39,$C$14:$C$33,"B",$E$14:$E$33,"*")</f>
        <v>0</v>
      </c>
      <c r="E41" s="113">
        <f>COUNTIFS($B$14:$B$33,E$39,$C$14:$C$33,"A",$E$14:$E$33,"*")</f>
        <v>0</v>
      </c>
      <c r="F41" s="408">
        <f>COUNTIFS($B$14:$B$33,E$39,$C$14:$C$33,"B",$E$14:$E$33,"*")</f>
        <v>0</v>
      </c>
      <c r="G41" s="409"/>
      <c r="H41" s="410"/>
      <c r="I41" s="408">
        <f>COUNTIFS($B$14:$B$33,I$39,$C$14:$C$33,"A",$E$14:$E$33,"*")</f>
        <v>0</v>
      </c>
      <c r="J41" s="409"/>
      <c r="K41" s="410"/>
      <c r="L41" s="408">
        <f>COUNTIFS($B$14:$B$33,I$39,$C$14:$C$33,"B",$E$14:$E$33,"*")</f>
        <v>0</v>
      </c>
      <c r="M41" s="409"/>
      <c r="N41" s="410"/>
      <c r="O41" s="408">
        <f>COUNTIFS($B$14:$B$33,O$39,$C$14:$C$33,"A",$E$14:$E$33,"*")</f>
        <v>0</v>
      </c>
      <c r="P41" s="409"/>
      <c r="Q41" s="410"/>
      <c r="R41" s="408">
        <f>COUNTIFS($B$14:$B$33,O$39,$C$14:$C$33,"B",$E$14:$E$33,"*")</f>
        <v>0</v>
      </c>
      <c r="S41" s="409"/>
      <c r="T41" s="410"/>
      <c r="U41" s="408">
        <f>COUNTIFS($B$14:$B$33,U$39,$C$14:$C$33,"A",$E$14:$E$33,"*")</f>
        <v>0</v>
      </c>
      <c r="V41" s="409"/>
      <c r="W41" s="410"/>
      <c r="X41" s="408">
        <f>COUNTIFS($B$14:$B$33,U$39,$C$14:$C$33,"B",$E$14:$E$33,"*")</f>
        <v>0</v>
      </c>
      <c r="Y41" s="409"/>
      <c r="Z41" s="410"/>
      <c r="AA41" s="408">
        <f>COUNTIFS($B$14:$B$33,AA$39,$C$14:$C$33,"A",$E$14:$E$33,"*")</f>
        <v>0</v>
      </c>
      <c r="AB41" s="409"/>
      <c r="AC41" s="410"/>
      <c r="AD41" s="408">
        <f>COUNTIFS($B$14:$B$33,AA$39,$C$14:$C$33,"B",$E$14:$E$33,"*")</f>
        <v>0</v>
      </c>
      <c r="AE41" s="409"/>
      <c r="AF41" s="410"/>
      <c r="AG41" s="408">
        <f>COUNTIFS($B$14:$B$33,AG$39,$C$14:$C$33,"A",$E$14:$E$33,"*")</f>
        <v>0</v>
      </c>
      <c r="AH41" s="409"/>
      <c r="AI41" s="410"/>
      <c r="AJ41" s="408">
        <f>COUNTIFS($B$14:$B$33,AG$39,$C$14:$C$33,"B",$E$14:$E$33,"*")</f>
        <v>0</v>
      </c>
      <c r="AK41" s="410"/>
      <c r="AL41" s="113">
        <f>COUNTIFS($B$14:$B$33,AL$39,$C$14:$C$33,"A",$E$14:$E$33,"*")</f>
        <v>0</v>
      </c>
      <c r="AM41" s="113">
        <f>COUNTIFS($B$14:$B$33,AL$39,$C$14:$C$33,"B",$E$14:$E$33,"*")</f>
        <v>0</v>
      </c>
      <c r="AN41" s="62"/>
    </row>
    <row r="42" spans="1:40" ht="18" customHeight="1" x14ac:dyDescent="0.4">
      <c r="A42" s="62"/>
      <c r="B42" s="89" t="s">
        <v>109</v>
      </c>
      <c r="C42" s="113">
        <f>COUNTIFS($B$14:$B$33,C$39,$C$14:$C$33,"C",$E$14:$E$33,"*")</f>
        <v>0</v>
      </c>
      <c r="D42" s="113">
        <f>COUNTIFS($B$14:$B$33,C$39,$C$14:$C$33,"D",$E$14:$E$33,"*")</f>
        <v>0</v>
      </c>
      <c r="E42" s="113">
        <f>COUNTIFS($B$14:$B$33,E$39,$C$14:$C$33,"C",$E$14:$E$33,"*")</f>
        <v>0</v>
      </c>
      <c r="F42" s="408">
        <f>COUNTIFS($B$14:$B$33,E$39,$C$14:$C$33,"D",$E$14:$E$33,"*")</f>
        <v>0</v>
      </c>
      <c r="G42" s="409"/>
      <c r="H42" s="410"/>
      <c r="I42" s="408">
        <f>COUNTIFS($B$14:$B$33,I$39,$C$14:$C$33,"C",$E$14:$E$33,"*")</f>
        <v>0</v>
      </c>
      <c r="J42" s="409"/>
      <c r="K42" s="410"/>
      <c r="L42" s="408">
        <f>COUNTIFS($B$14:$B$33,I$39,$C$14:$C$33,"D",$E$14:$E$33,"*")</f>
        <v>0</v>
      </c>
      <c r="M42" s="409"/>
      <c r="N42" s="410"/>
      <c r="O42" s="408">
        <f>COUNTIFS($B$14:$B$33,O$39,$C$14:$C$33,"C",$E$14:$E$33,"*")</f>
        <v>0</v>
      </c>
      <c r="P42" s="409"/>
      <c r="Q42" s="410"/>
      <c r="R42" s="408">
        <f>COUNTIFS($B$14:$B$33,O$39,$C$14:$C$33,"D",$E$14:$E$33,"*")</f>
        <v>0</v>
      </c>
      <c r="S42" s="409"/>
      <c r="T42" s="410"/>
      <c r="U42" s="408">
        <f>COUNTIFS($B$14:$B$33,U$39,$C$14:$C$33,"C",$E$14:$E$33,"*")</f>
        <v>0</v>
      </c>
      <c r="V42" s="409"/>
      <c r="W42" s="410"/>
      <c r="X42" s="408">
        <f>COUNTIFS($B$14:$B$33,U$39,$C$14:$C$33,"D",$E$14:$E$33,"*")</f>
        <v>0</v>
      </c>
      <c r="Y42" s="409"/>
      <c r="Z42" s="410"/>
      <c r="AA42" s="408">
        <f>COUNTIFS($B$14:$B$33,AA$39,$C$14:$C$33,"C",$E$14:$E$33,"*")</f>
        <v>0</v>
      </c>
      <c r="AB42" s="409"/>
      <c r="AC42" s="410"/>
      <c r="AD42" s="408">
        <f>COUNTIFS($B$14:$B$33,AA$39,$C$14:$C$33,"D",$E$14:$E$33,"*")</f>
        <v>0</v>
      </c>
      <c r="AE42" s="409"/>
      <c r="AF42" s="410"/>
      <c r="AG42" s="408">
        <f>COUNTIFS($B$14:$B$33,AG$39,$C$14:$C$33,"C",$E$14:$E$33,"*")</f>
        <v>0</v>
      </c>
      <c r="AH42" s="409"/>
      <c r="AI42" s="410"/>
      <c r="AJ42" s="408">
        <f>COUNTIFS($B$14:$B$33,AG$39,$C$14:$C$33,"D",$E$14:$E$33,"*")</f>
        <v>0</v>
      </c>
      <c r="AK42" s="410"/>
      <c r="AL42" s="113">
        <f>COUNTIFS($B$14:$B$33,AL$39,$C$14:$C$33,"C",$E$14:$E$33,"*")</f>
        <v>0</v>
      </c>
      <c r="AM42" s="113">
        <f>COUNTIFS($B$14:$B$33,AL$39,$C$14:$C$33,"D",$E$14:$E$33,"*")</f>
        <v>0</v>
      </c>
      <c r="AN42" s="62"/>
    </row>
    <row r="43" spans="1:40" ht="24.95" customHeight="1" x14ac:dyDescent="0.4">
      <c r="A43" s="62"/>
      <c r="B43" s="89" t="s">
        <v>201</v>
      </c>
      <c r="C43" s="412" t="str">
        <f>IF($AK$5="４週",SUMIFS($AK$14:$AK$33,$B$14:$B$33,C39)/4/$AH$8,IF($AK$5="歴月",SUMIFS($AK$14:$AK$33,$B$14:$B$33,C39)/$AL$8,"記載する期間を選択してください"))</f>
        <v>記載する期間を選択してください</v>
      </c>
      <c r="D43" s="415"/>
      <c r="E43" s="412" t="str">
        <f>IF($AK$5="４週",SUMIFS($AK$14:$AK$33,$B$14:$B$33,E39)/4/$AH$8,IF($AK$5="歴月",SUMIFS($AK$14:$AK$33,$B$14:$B$33,E39)/$AL$8,"記載する期間を選択してください"))</f>
        <v>記載する期間を選択してください</v>
      </c>
      <c r="F43" s="413"/>
      <c r="G43" s="413"/>
      <c r="H43" s="415"/>
      <c r="I43" s="412" t="str">
        <f>IF($AK$5="４週",SUMIFS($AK$14:$AK$33,$B$14:$B$33,I39)/4/$AH$8,IF($AK$5="歴月",SUMIFS($AK$14:$AK$33,$B$14:$B$33,I39)/$AL$8,"記載する期間を選択してください"))</f>
        <v>記載する期間を選択してください</v>
      </c>
      <c r="J43" s="413"/>
      <c r="K43" s="413"/>
      <c r="L43" s="413"/>
      <c r="M43" s="413"/>
      <c r="N43" s="415"/>
      <c r="O43" s="412" t="str">
        <f>IF($AK$5="４週",SUMIFS($AK$14:$AK$33,$B$14:$B$33,O39)/4/$AH$8,IF($AK$5="歴月",SUMIFS($AK$14:$AK$33,$B$14:$B$33,O39)/$AL$8,"記載する期間を選択してください"))</f>
        <v>記載する期間を選択してください</v>
      </c>
      <c r="P43" s="413"/>
      <c r="Q43" s="413"/>
      <c r="R43" s="413"/>
      <c r="S43" s="413"/>
      <c r="T43" s="415"/>
      <c r="U43" s="412" t="str">
        <f>IF($AK$5="４週",SUMIFS($AK$14:$AK$33,$B$14:$B$33,U39)/4/$AH$8,IF($AK$5="歴月",SUMIFS($AK$14:$AK$33,$B$14:$B$33,U39)/$AL$8,"記載する期間を選択してください"))</f>
        <v>記載する期間を選択してください</v>
      </c>
      <c r="V43" s="413"/>
      <c r="W43" s="413"/>
      <c r="X43" s="413"/>
      <c r="Y43" s="413"/>
      <c r="Z43" s="415"/>
      <c r="AA43" s="412" t="str">
        <f>IF($AK$5="４週",SUMIFS($AK$14:$AK$33,$B$14:$B$33,AA39)/4/$AH$8,IF($AK$5="歴月",SUMIFS($AK$14:$AK$33,$B$14:$B$33,AA39)/$AL$8,"記載する期間を選択してください"))</f>
        <v>記載する期間を選択してください</v>
      </c>
      <c r="AB43" s="413"/>
      <c r="AC43" s="413"/>
      <c r="AD43" s="413"/>
      <c r="AE43" s="413"/>
      <c r="AF43" s="415"/>
      <c r="AG43" s="412" t="str">
        <f>IF($AK$5="４週",SUMIFS($AK$14:$AK$33,$B$14:$B$33,AG39)/4/$AH$8,IF($AK$5="歴月",SUMIFS($AK$14:$AK$33,$B$14:$B$33,AG39)/$AL$8,"記載する期間を選択してください"))</f>
        <v>記載する期間を選択してください</v>
      </c>
      <c r="AH43" s="413"/>
      <c r="AI43" s="413"/>
      <c r="AJ43" s="413"/>
      <c r="AK43" s="415"/>
      <c r="AL43" s="412" t="str">
        <f>IF($AK$5="４週",SUMIFS($AK$14:$AK$33,$B$14:$B$33,AL39)/4/$AH$8,IF($AK$5="歴月",SUMIFS($AK$14:$AK$33,$B$14:$B$33,AL39)/$AL$8,"記載する期間を選択してください"))</f>
        <v>記載する期間を選択してください</v>
      </c>
      <c r="AM43" s="415"/>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213" t="s">
        <v>330</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90" t="s">
        <v>173</v>
      </c>
      <c r="D53" s="390"/>
      <c r="E53" s="390"/>
      <c r="F53" s="60"/>
      <c r="G53" s="60"/>
    </row>
    <row r="54" spans="1:39" ht="15" customHeight="1" x14ac:dyDescent="0.4">
      <c r="A54" s="60"/>
      <c r="B54" s="107" t="s">
        <v>190</v>
      </c>
      <c r="C54" s="404" t="s">
        <v>174</v>
      </c>
      <c r="D54" s="404"/>
      <c r="E54" s="404"/>
      <c r="F54" s="60"/>
      <c r="G54" s="60"/>
    </row>
    <row r="55" spans="1:39" ht="15" customHeight="1" x14ac:dyDescent="0.4">
      <c r="A55" s="60"/>
      <c r="B55" s="107" t="s">
        <v>191</v>
      </c>
      <c r="C55" s="404" t="s">
        <v>175</v>
      </c>
      <c r="D55" s="404"/>
      <c r="E55" s="404"/>
      <c r="F55" s="60"/>
      <c r="G55" s="60"/>
    </row>
    <row r="56" spans="1:39" ht="15" customHeight="1" x14ac:dyDescent="0.4">
      <c r="A56" s="60"/>
      <c r="B56" s="107" t="s">
        <v>192</v>
      </c>
      <c r="C56" s="404" t="s">
        <v>176</v>
      </c>
      <c r="D56" s="404"/>
      <c r="E56" s="404"/>
      <c r="F56" s="60"/>
      <c r="G56" s="60"/>
    </row>
    <row r="57" spans="1:39" ht="15" customHeight="1" x14ac:dyDescent="0.4">
      <c r="A57" s="60"/>
      <c r="B57" s="107" t="s">
        <v>193</v>
      </c>
      <c r="C57" s="404" t="s">
        <v>177</v>
      </c>
      <c r="D57" s="404"/>
      <c r="E57" s="404"/>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332</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315</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03">
    <mergeCell ref="C56:E56"/>
    <mergeCell ref="C57:E57"/>
    <mergeCell ref="AA43:AF43"/>
    <mergeCell ref="AG43:AK43"/>
    <mergeCell ref="AL43:AM43"/>
    <mergeCell ref="C53:E53"/>
    <mergeCell ref="C54:E54"/>
    <mergeCell ref="C55:E55"/>
    <mergeCell ref="C43:D43"/>
    <mergeCell ref="E43:H43"/>
    <mergeCell ref="I43:N43"/>
    <mergeCell ref="O43:T43"/>
    <mergeCell ref="U43:Z43"/>
    <mergeCell ref="AG40:AI40"/>
    <mergeCell ref="AJ40:AK40"/>
    <mergeCell ref="AJ42:AK42"/>
    <mergeCell ref="F41:H41"/>
    <mergeCell ref="I41:K41"/>
    <mergeCell ref="L41:N41"/>
    <mergeCell ref="O41:Q41"/>
    <mergeCell ref="R41:T41"/>
    <mergeCell ref="AJ41:AK41"/>
    <mergeCell ref="F42:H42"/>
    <mergeCell ref="I42:K42"/>
    <mergeCell ref="L42:N42"/>
    <mergeCell ref="O42:Q42"/>
    <mergeCell ref="R42:T42"/>
    <mergeCell ref="U42:W42"/>
    <mergeCell ref="U41:W41"/>
    <mergeCell ref="X41:Z41"/>
    <mergeCell ref="AA41:AC41"/>
    <mergeCell ref="AD41:AF41"/>
    <mergeCell ref="AG41:AI41"/>
    <mergeCell ref="X42:Z42"/>
    <mergeCell ref="AA42:AC42"/>
    <mergeCell ref="AD42:AF42"/>
    <mergeCell ref="AG42:AI42"/>
    <mergeCell ref="F40:H40"/>
    <mergeCell ref="I40:K40"/>
    <mergeCell ref="L40:N40"/>
    <mergeCell ref="O40:Q40"/>
    <mergeCell ref="R40:T40"/>
    <mergeCell ref="U40:W40"/>
    <mergeCell ref="X40:Z40"/>
    <mergeCell ref="AA40:AC40"/>
    <mergeCell ref="AA39:AF39"/>
    <mergeCell ref="AD40:AF40"/>
    <mergeCell ref="C39:D39"/>
    <mergeCell ref="E39:H39"/>
    <mergeCell ref="I39:N39"/>
    <mergeCell ref="O39:T39"/>
    <mergeCell ref="U39:Z39"/>
    <mergeCell ref="AM32:AN32"/>
    <mergeCell ref="AM33:AN33"/>
    <mergeCell ref="A34:E34"/>
    <mergeCell ref="AM34:AN35"/>
    <mergeCell ref="A35:E35"/>
    <mergeCell ref="AL39:AM39"/>
    <mergeCell ref="AG39:AK39"/>
    <mergeCell ref="AM31:AN31"/>
    <mergeCell ref="AM20:AN20"/>
    <mergeCell ref="AM21:AN21"/>
    <mergeCell ref="AM22:AN22"/>
    <mergeCell ref="AM23:AN23"/>
    <mergeCell ref="AM24:AN24"/>
    <mergeCell ref="AM25:AN25"/>
    <mergeCell ref="AM26:AN26"/>
    <mergeCell ref="AM27:AN27"/>
    <mergeCell ref="AM28:AN28"/>
    <mergeCell ref="AM29:AN29"/>
    <mergeCell ref="AM30:AN30"/>
    <mergeCell ref="AM19:AN19"/>
    <mergeCell ref="AL10:AL13"/>
    <mergeCell ref="AM10:AN13"/>
    <mergeCell ref="AM14:AN14"/>
    <mergeCell ref="AM15:AN15"/>
    <mergeCell ref="AM16:AN16"/>
    <mergeCell ref="AM17:AN17"/>
    <mergeCell ref="AM18:AN18"/>
    <mergeCell ref="AK2:AN2"/>
    <mergeCell ref="AK3:AN3"/>
    <mergeCell ref="M4:P4"/>
    <mergeCell ref="Q4:R4"/>
    <mergeCell ref="S4:T4"/>
    <mergeCell ref="U4:V4"/>
    <mergeCell ref="AK4:AN4"/>
    <mergeCell ref="AH8:AJ8"/>
    <mergeCell ref="A10:A13"/>
    <mergeCell ref="C10:C13"/>
    <mergeCell ref="D10:D13"/>
    <mergeCell ref="E10:E13"/>
    <mergeCell ref="F10:AJ10"/>
    <mergeCell ref="F11:L11"/>
    <mergeCell ref="M11:S11"/>
    <mergeCell ref="T11:Z11"/>
    <mergeCell ref="AA11:AG11"/>
    <mergeCell ref="AH11:AJ11"/>
    <mergeCell ref="AK5:AN5"/>
    <mergeCell ref="AK6:AN6"/>
    <mergeCell ref="AK10:AK13"/>
    <mergeCell ref="AK7:AN7"/>
    <mergeCell ref="B10:B11"/>
    <mergeCell ref="B12:B13"/>
  </mergeCells>
  <phoneticPr fontId="3"/>
  <dataValidations count="4">
    <dataValidation type="list" allowBlank="1" showInputMessage="1" showErrorMessage="1" sqref="C14:C33" xr:uid="{00000000-0002-0000-1800-000000000000}">
      <formula1>"A,B,C,D"</formula1>
    </dataValidation>
    <dataValidation type="list" allowBlank="1" showInputMessage="1" showErrorMessage="1" sqref="AK6:AN6" xr:uid="{00000000-0002-0000-1800-000001000000}">
      <formula1>"予定,実績"</formula1>
    </dataValidation>
    <dataValidation type="list" allowBlank="1" showInputMessage="1" showErrorMessage="1" sqref="AK5:AN5" xr:uid="{00000000-0002-0000-1800-000002000000}">
      <formula1>"４週,歴月"</formula1>
    </dataValidation>
    <dataValidation type="list" allowBlank="1" showInputMessage="1" showErrorMessage="1" sqref="B14:B33" xr:uid="{00000000-0002-0000-18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4"/>
  <sheetViews>
    <sheetView showGridLines="0" view="pageBreakPreview" zoomScaleNormal="100" zoomScaleSheetLayoutView="100" workbookViewId="0">
      <selection activeCell="AP26" sqref="AP26"/>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266</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T7" s="92"/>
      <c r="U7" s="92"/>
      <c r="V7" s="92"/>
      <c r="W7" s="92"/>
      <c r="Y7" s="97"/>
      <c r="Z7" s="97"/>
      <c r="AA7" s="97"/>
      <c r="AB7" s="95"/>
      <c r="AC7" s="97"/>
      <c r="AD7" s="97"/>
      <c r="AE7" s="97"/>
      <c r="AF7" s="216"/>
      <c r="AG7" s="216"/>
      <c r="AH7" s="216"/>
      <c r="AI7" s="215" t="s">
        <v>329</v>
      </c>
      <c r="AJ7" s="217"/>
      <c r="AK7" s="387"/>
      <c r="AL7" s="387"/>
      <c r="AM7" s="387"/>
      <c r="AN7" s="387"/>
    </row>
    <row r="8" spans="1:40" ht="18" customHeight="1" x14ac:dyDescent="0.4">
      <c r="A8" s="92"/>
      <c r="B8" s="92"/>
      <c r="C8" s="92"/>
      <c r="D8" s="92"/>
      <c r="E8" s="92"/>
      <c r="F8" s="92"/>
      <c r="G8" s="92"/>
      <c r="H8" s="92"/>
      <c r="I8" s="92"/>
      <c r="J8" s="92"/>
      <c r="K8" s="92"/>
      <c r="L8" s="92"/>
      <c r="M8" s="92"/>
      <c r="N8" s="92"/>
      <c r="O8" s="92"/>
      <c r="P8" s="92"/>
      <c r="Q8" s="92"/>
      <c r="R8" s="92"/>
      <c r="S8" s="92"/>
      <c r="U8" s="92"/>
      <c r="V8" s="92"/>
      <c r="W8" s="92"/>
      <c r="Y8" s="97"/>
      <c r="Z8" s="97"/>
      <c r="AA8" s="97"/>
      <c r="AB8" s="95"/>
      <c r="AC8" s="97"/>
      <c r="AD8" s="97"/>
      <c r="AE8" s="97"/>
      <c r="AF8" s="97"/>
      <c r="AG8" s="98" t="s">
        <v>161</v>
      </c>
      <c r="AH8" s="466"/>
      <c r="AI8" s="466"/>
      <c r="AJ8" s="466"/>
      <c r="AK8" s="97" t="s">
        <v>157</v>
      </c>
      <c r="AL8" s="119"/>
      <c r="AM8" s="97" t="s">
        <v>158</v>
      </c>
      <c r="AN8" s="95"/>
    </row>
    <row r="9" spans="1:40" ht="9.9499999999999993" customHeight="1" x14ac:dyDescent="0.4">
      <c r="A9" s="62"/>
      <c r="B9" s="82"/>
      <c r="C9" s="82"/>
      <c r="D9" s="82"/>
      <c r="E9" s="82"/>
      <c r="F9" s="82"/>
      <c r="G9" s="82"/>
      <c r="H9" s="82"/>
      <c r="I9" s="82"/>
      <c r="J9" s="82"/>
      <c r="K9" s="82"/>
      <c r="L9" s="82"/>
      <c r="M9" s="82"/>
      <c r="N9" s="82"/>
      <c r="O9" s="82"/>
      <c r="P9" s="82"/>
      <c r="Q9" s="82"/>
      <c r="R9" s="82"/>
      <c r="S9" s="82"/>
      <c r="T9" s="82"/>
      <c r="U9" s="82"/>
      <c r="V9" s="82"/>
      <c r="W9" s="82"/>
      <c r="X9" s="63"/>
      <c r="Y9" s="63"/>
      <c r="Z9" s="63"/>
      <c r="AA9" s="63"/>
      <c r="AB9" s="63"/>
      <c r="AC9" s="63"/>
      <c r="AD9" s="63"/>
      <c r="AE9" s="63"/>
      <c r="AF9" s="63"/>
      <c r="AG9" s="63"/>
      <c r="AH9" s="63"/>
      <c r="AI9" s="63"/>
      <c r="AJ9" s="63"/>
      <c r="AK9" s="63"/>
      <c r="AL9" s="63"/>
      <c r="AM9" s="62"/>
      <c r="AN9" s="95"/>
    </row>
    <row r="10" spans="1:40" ht="15" customHeight="1" x14ac:dyDescent="0.4">
      <c r="A10" s="398" t="s">
        <v>153</v>
      </c>
      <c r="B10" s="467" t="s">
        <v>162</v>
      </c>
      <c r="C10" s="395" t="s">
        <v>163</v>
      </c>
      <c r="D10" s="390" t="s">
        <v>164</v>
      </c>
      <c r="E10" s="399" t="s">
        <v>165</v>
      </c>
      <c r="F10" s="394" t="s">
        <v>197</v>
      </c>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88" t="s">
        <v>198</v>
      </c>
      <c r="AL10" s="389" t="s">
        <v>199</v>
      </c>
      <c r="AM10" s="385" t="s">
        <v>200</v>
      </c>
      <c r="AN10" s="385"/>
    </row>
    <row r="11" spans="1:40" ht="15" customHeight="1" x14ac:dyDescent="0.4">
      <c r="A11" s="398"/>
      <c r="B11" s="468"/>
      <c r="C11" s="396"/>
      <c r="D11" s="390"/>
      <c r="E11" s="399"/>
      <c r="F11" s="390" t="s">
        <v>104</v>
      </c>
      <c r="G11" s="390"/>
      <c r="H11" s="390"/>
      <c r="I11" s="390"/>
      <c r="J11" s="390"/>
      <c r="K11" s="390"/>
      <c r="L11" s="390"/>
      <c r="M11" s="390" t="s">
        <v>105</v>
      </c>
      <c r="N11" s="390"/>
      <c r="O11" s="390"/>
      <c r="P11" s="390"/>
      <c r="Q11" s="390"/>
      <c r="R11" s="390"/>
      <c r="S11" s="390"/>
      <c r="T11" s="390" t="s">
        <v>106</v>
      </c>
      <c r="U11" s="390"/>
      <c r="V11" s="390"/>
      <c r="W11" s="390"/>
      <c r="X11" s="390"/>
      <c r="Y11" s="390"/>
      <c r="Z11" s="390"/>
      <c r="AA11" s="390" t="s">
        <v>107</v>
      </c>
      <c r="AB11" s="390"/>
      <c r="AC11" s="390"/>
      <c r="AD11" s="390"/>
      <c r="AE11" s="390"/>
      <c r="AF11" s="390"/>
      <c r="AG11" s="390"/>
      <c r="AH11" s="390" t="s">
        <v>110</v>
      </c>
      <c r="AI11" s="390"/>
      <c r="AJ11" s="390"/>
      <c r="AK11" s="388"/>
      <c r="AL11" s="389"/>
      <c r="AM11" s="385"/>
      <c r="AN11" s="385"/>
    </row>
    <row r="12" spans="1:40" ht="15" customHeight="1" x14ac:dyDescent="0.4">
      <c r="A12" s="398"/>
      <c r="B12" s="469" t="s">
        <v>351</v>
      </c>
      <c r="C12" s="396"/>
      <c r="D12" s="390"/>
      <c r="E12" s="399"/>
      <c r="F12" s="66" t="e">
        <f>DATE($M$4,$S$4,1)</f>
        <v>#NUM!</v>
      </c>
      <c r="G12" s="66" t="e">
        <f>DATE($M$4,$S$4,2)</f>
        <v>#NUM!</v>
      </c>
      <c r="H12" s="66" t="e">
        <f>DATE($M$4,$S$4,3)</f>
        <v>#NUM!</v>
      </c>
      <c r="I12" s="66" t="e">
        <f>DATE($M$4,$S$4,4)</f>
        <v>#NUM!</v>
      </c>
      <c r="J12" s="66" t="e">
        <f>DATE($M$4,$S$4,5)</f>
        <v>#NUM!</v>
      </c>
      <c r="K12" s="66" t="e">
        <f>DATE($M$4,$S$4,6)</f>
        <v>#NUM!</v>
      </c>
      <c r="L12" s="66" t="e">
        <f>DATE($M$4,$S$4,7)</f>
        <v>#NUM!</v>
      </c>
      <c r="M12" s="66" t="e">
        <f>DATE($M$4,$S$4,8)</f>
        <v>#NUM!</v>
      </c>
      <c r="N12" s="66" t="e">
        <f>DATE($M$4,$S$4,9)</f>
        <v>#NUM!</v>
      </c>
      <c r="O12" s="66" t="e">
        <f>DATE($M$4,$S$4,10)</f>
        <v>#NUM!</v>
      </c>
      <c r="P12" s="66" t="e">
        <f>DATE($M$4,$S$4,11)</f>
        <v>#NUM!</v>
      </c>
      <c r="Q12" s="66" t="e">
        <f>DATE($M$4,$S$4,12)</f>
        <v>#NUM!</v>
      </c>
      <c r="R12" s="66" t="e">
        <f>DATE($M$4,$S$4,13)</f>
        <v>#NUM!</v>
      </c>
      <c r="S12" s="66" t="e">
        <f>DATE($M$4,$S$4,14)</f>
        <v>#NUM!</v>
      </c>
      <c r="T12" s="66" t="e">
        <f>DATE($M$4,$S$4,15)</f>
        <v>#NUM!</v>
      </c>
      <c r="U12" s="66" t="e">
        <f>DATE($M$4,$S$4,16)</f>
        <v>#NUM!</v>
      </c>
      <c r="V12" s="66" t="e">
        <f>DATE($M$4,$S$4,17)</f>
        <v>#NUM!</v>
      </c>
      <c r="W12" s="66" t="e">
        <f>DATE($M$4,$S$4,18)</f>
        <v>#NUM!</v>
      </c>
      <c r="X12" s="66" t="e">
        <f>DATE($M$4,$S$4,19)</f>
        <v>#NUM!</v>
      </c>
      <c r="Y12" s="66" t="e">
        <f>DATE($M$4,$S$4,20)</f>
        <v>#NUM!</v>
      </c>
      <c r="Z12" s="66" t="e">
        <f>DATE($M$4,$S$4,21)</f>
        <v>#NUM!</v>
      </c>
      <c r="AA12" s="66" t="e">
        <f>DATE($M$4,$S$4,22)</f>
        <v>#NUM!</v>
      </c>
      <c r="AB12" s="66" t="e">
        <f>DATE($M$4,$S$4,23)</f>
        <v>#NUM!</v>
      </c>
      <c r="AC12" s="66" t="e">
        <f>DATE($M$4,$S$4,24)</f>
        <v>#NUM!</v>
      </c>
      <c r="AD12" s="66" t="e">
        <f>DATE($M$4,$S$4,25)</f>
        <v>#NUM!</v>
      </c>
      <c r="AE12" s="66" t="e">
        <f>DATE($M$4,$S$4,26)</f>
        <v>#NUM!</v>
      </c>
      <c r="AF12" s="66" t="e">
        <f>DATE($M$4,$S$4,27)</f>
        <v>#NUM!</v>
      </c>
      <c r="AG12" s="66" t="e">
        <f>DATE($M$4,$S$4,28)</f>
        <v>#NUM!</v>
      </c>
      <c r="AH12" s="66" t="e">
        <f>IF(DAY(EOMONTH(F12,0))&lt;29,"",DATE($M$4,$S$4,29))</f>
        <v>#NUM!</v>
      </c>
      <c r="AI12" s="66" t="e">
        <f>IF(DAY(EOMONTH(F12,0))&lt;30,"",DATE($M$4,$S$4,30))</f>
        <v>#NUM!</v>
      </c>
      <c r="AJ12" s="66" t="e">
        <f>IF(DAY(EOMONTH(F12,0))&lt;31,"",DATE($M$4,$S$4,31))</f>
        <v>#NUM!</v>
      </c>
      <c r="AK12" s="388"/>
      <c r="AL12" s="389"/>
      <c r="AM12" s="385"/>
      <c r="AN12" s="385"/>
    </row>
    <row r="13" spans="1:40" ht="15" customHeight="1" x14ac:dyDescent="0.4">
      <c r="A13" s="398"/>
      <c r="B13" s="470"/>
      <c r="C13" s="397"/>
      <c r="D13" s="390"/>
      <c r="E13" s="399"/>
      <c r="F13" s="67" t="e">
        <f>DATE($M$4,$S$4,1)</f>
        <v>#NUM!</v>
      </c>
      <c r="G13" s="67" t="e">
        <f>DATE($M$4,$S$4,2)</f>
        <v>#NUM!</v>
      </c>
      <c r="H13" s="67" t="e">
        <f>DATE($M$4,$S$4,3)</f>
        <v>#NUM!</v>
      </c>
      <c r="I13" s="67" t="e">
        <f>DATE($M$4,$S$4,4)</f>
        <v>#NUM!</v>
      </c>
      <c r="J13" s="67" t="e">
        <f>DATE($M$4,$S$4,5)</f>
        <v>#NUM!</v>
      </c>
      <c r="K13" s="67" t="e">
        <f>DATE($M$4,$S$4,6)</f>
        <v>#NUM!</v>
      </c>
      <c r="L13" s="67" t="e">
        <f>DATE($M$4,$S$4,7)</f>
        <v>#NUM!</v>
      </c>
      <c r="M13" s="67" t="e">
        <f>DATE($M$4,$S$4,8)</f>
        <v>#NUM!</v>
      </c>
      <c r="N13" s="67" t="e">
        <f>DATE($M$4,$S$4,9)</f>
        <v>#NUM!</v>
      </c>
      <c r="O13" s="67" t="e">
        <f>DATE($M$4,$S$4,10)</f>
        <v>#NUM!</v>
      </c>
      <c r="P13" s="67" t="e">
        <f>DATE($M$4,$S$4,11)</f>
        <v>#NUM!</v>
      </c>
      <c r="Q13" s="67" t="e">
        <f>DATE($M$4,$S$4,12)</f>
        <v>#NUM!</v>
      </c>
      <c r="R13" s="67" t="e">
        <f>DATE($M$4,$S$4,13)</f>
        <v>#NUM!</v>
      </c>
      <c r="S13" s="67" t="e">
        <f>DATE($M$4,$S$4,14)</f>
        <v>#NUM!</v>
      </c>
      <c r="T13" s="67" t="e">
        <f>DATE($M$4,$S$4,15)</f>
        <v>#NUM!</v>
      </c>
      <c r="U13" s="67" t="e">
        <f>DATE($M$4,$S$4,16)</f>
        <v>#NUM!</v>
      </c>
      <c r="V13" s="67" t="e">
        <f>DATE($M$4,$S$4,17)</f>
        <v>#NUM!</v>
      </c>
      <c r="W13" s="67" t="e">
        <f>DATE($M$4,$S$4,18)</f>
        <v>#NUM!</v>
      </c>
      <c r="X13" s="67" t="e">
        <f>DATE($M$4,$S$4,19)</f>
        <v>#NUM!</v>
      </c>
      <c r="Y13" s="67" t="e">
        <f>DATE($M$4,$S$4,20)</f>
        <v>#NUM!</v>
      </c>
      <c r="Z13" s="67" t="e">
        <f>DATE($M$4,$S$4,21)</f>
        <v>#NUM!</v>
      </c>
      <c r="AA13" s="67" t="e">
        <f>DATE($M$4,$S$4,22)</f>
        <v>#NUM!</v>
      </c>
      <c r="AB13" s="67" t="e">
        <f>DATE($M$4,$S$4,23)</f>
        <v>#NUM!</v>
      </c>
      <c r="AC13" s="67" t="e">
        <f>DATE($M$4,$S$4,24)</f>
        <v>#NUM!</v>
      </c>
      <c r="AD13" s="67" t="e">
        <f>DATE($M$4,$S$4,25)</f>
        <v>#NUM!</v>
      </c>
      <c r="AE13" s="67" t="e">
        <f>DATE($M$4,$S$4,26)</f>
        <v>#NUM!</v>
      </c>
      <c r="AF13" s="67" t="e">
        <f>DATE($M$4,$S$4,27)</f>
        <v>#NUM!</v>
      </c>
      <c r="AG13" s="67" t="e">
        <f>DATE($M$4,$S$4,28)</f>
        <v>#NUM!</v>
      </c>
      <c r="AH13" s="67" t="e">
        <f>IF(DAY(EOMONTH(F13,0))&lt;29,"",DATE($M$4,$S$4,29))</f>
        <v>#NUM!</v>
      </c>
      <c r="AI13" s="67" t="e">
        <f>IF(DAY(EOMONTH(F13,0))&lt;30,"",DATE($M$4,$S$4,30))</f>
        <v>#NUM!</v>
      </c>
      <c r="AJ13" s="67" t="e">
        <f>IF(DAY(EOMONTH(F13,0))&lt;31,"",DATE($M$4,$S$4,31))</f>
        <v>#NUM!</v>
      </c>
      <c r="AK13" s="388"/>
      <c r="AL13" s="389"/>
      <c r="AM13" s="385"/>
      <c r="AN13" s="385"/>
    </row>
    <row r="14" spans="1:40" ht="18" customHeight="1" x14ac:dyDescent="0.4">
      <c r="A14" s="79">
        <v>1</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+SUM(F14:AJ14)</f>
        <v>0</v>
      </c>
      <c r="AL14" s="76" t="e">
        <f t="shared" ref="AL14:AL34" si="0">IF($AK$5="４週",AK14/4,AK14/(DAY(EOMONTH($F$12,0))/7))</f>
        <v>#NUM!</v>
      </c>
      <c r="AM14" s="402"/>
      <c r="AN14" s="402"/>
    </row>
    <row r="15" spans="1:40" ht="18" customHeight="1" x14ac:dyDescent="0.4">
      <c r="A15" s="79">
        <v>2</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ref="AK15:AK34" si="1">+SUM(F15:AJ15)</f>
        <v>0</v>
      </c>
      <c r="AL15" s="76" t="e">
        <f t="shared" si="0"/>
        <v>#NUM!</v>
      </c>
      <c r="AM15" s="402"/>
      <c r="AN15" s="402"/>
    </row>
    <row r="16" spans="1:40" ht="18" customHeight="1" x14ac:dyDescent="0.4">
      <c r="A16" s="79">
        <v>3</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t="e">
        <f t="shared" si="0"/>
        <v>#NUM!</v>
      </c>
      <c r="AM16" s="402"/>
      <c r="AN16" s="402"/>
    </row>
    <row r="17" spans="1:40" ht="18" customHeight="1" x14ac:dyDescent="0.4">
      <c r="A17" s="79">
        <v>4</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t="e">
        <f t="shared" si="0"/>
        <v>#NUM!</v>
      </c>
      <c r="AM17" s="402"/>
      <c r="AN17" s="402"/>
    </row>
    <row r="18" spans="1:40" ht="18" customHeight="1" x14ac:dyDescent="0.4">
      <c r="A18" s="79">
        <v>5</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t="e">
        <f t="shared" si="0"/>
        <v>#NUM!</v>
      </c>
      <c r="AM18" s="402"/>
      <c r="AN18" s="402"/>
    </row>
    <row r="19" spans="1:40" ht="18" customHeight="1" x14ac:dyDescent="0.4">
      <c r="A19" s="79">
        <v>6</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t="e">
        <f t="shared" si="0"/>
        <v>#NUM!</v>
      </c>
      <c r="AM19" s="402"/>
      <c r="AN19" s="402"/>
    </row>
    <row r="20" spans="1:40" ht="18" customHeight="1" x14ac:dyDescent="0.4">
      <c r="A20" s="79">
        <v>7</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t="e">
        <f t="shared" si="0"/>
        <v>#NUM!</v>
      </c>
      <c r="AM20" s="402"/>
      <c r="AN20" s="402"/>
    </row>
    <row r="21" spans="1:40" ht="18" customHeight="1" x14ac:dyDescent="0.4">
      <c r="A21" s="79">
        <v>8</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t="e">
        <f t="shared" si="0"/>
        <v>#NUM!</v>
      </c>
      <c r="AM21" s="402"/>
      <c r="AN21" s="402"/>
    </row>
    <row r="22" spans="1:40" ht="18" customHeight="1" x14ac:dyDescent="0.4">
      <c r="A22" s="79">
        <v>9</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t="e">
        <f t="shared" si="0"/>
        <v>#NUM!</v>
      </c>
      <c r="AM22" s="402"/>
      <c r="AN22" s="402"/>
    </row>
    <row r="23" spans="1:40" ht="18" customHeight="1" x14ac:dyDescent="0.4">
      <c r="A23" s="79">
        <v>10</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t="e">
        <f t="shared" si="0"/>
        <v>#NUM!</v>
      </c>
      <c r="AM23" s="402"/>
      <c r="AN23" s="402"/>
    </row>
    <row r="24" spans="1:40" ht="18" customHeight="1" x14ac:dyDescent="0.4">
      <c r="A24" s="79">
        <v>11</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t="e">
        <f t="shared" si="0"/>
        <v>#NUM!</v>
      </c>
      <c r="AM24" s="402"/>
      <c r="AN24" s="402"/>
    </row>
    <row r="25" spans="1:40" ht="18" customHeight="1" x14ac:dyDescent="0.4">
      <c r="A25" s="79">
        <v>12</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t="e">
        <f t="shared" si="0"/>
        <v>#NUM!</v>
      </c>
      <c r="AM25" s="402"/>
      <c r="AN25" s="402"/>
    </row>
    <row r="26" spans="1:40" ht="18" customHeight="1" x14ac:dyDescent="0.4">
      <c r="A26" s="79">
        <v>13</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t="e">
        <f t="shared" si="0"/>
        <v>#NUM!</v>
      </c>
      <c r="AM26" s="402"/>
      <c r="AN26" s="402"/>
    </row>
    <row r="27" spans="1:40" ht="18" customHeight="1" x14ac:dyDescent="0.4">
      <c r="A27" s="79">
        <v>14</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t="e">
        <f t="shared" si="0"/>
        <v>#NUM!</v>
      </c>
      <c r="AM27" s="402"/>
      <c r="AN27" s="402"/>
    </row>
    <row r="28" spans="1:40" ht="18" customHeight="1" x14ac:dyDescent="0.4">
      <c r="A28" s="79">
        <v>15</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t="e">
        <f t="shared" si="0"/>
        <v>#NUM!</v>
      </c>
      <c r="AM28" s="402"/>
      <c r="AN28" s="402"/>
    </row>
    <row r="29" spans="1:40" ht="18" customHeight="1" x14ac:dyDescent="0.4">
      <c r="A29" s="79">
        <v>16</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t="e">
        <f t="shared" si="0"/>
        <v>#NUM!</v>
      </c>
      <c r="AM29" s="402"/>
      <c r="AN29" s="402"/>
    </row>
    <row r="30" spans="1:40" ht="18" customHeight="1" x14ac:dyDescent="0.4">
      <c r="A30" s="79">
        <v>17</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t="e">
        <f t="shared" si="0"/>
        <v>#NUM!</v>
      </c>
      <c r="AM30" s="402"/>
      <c r="AN30" s="402"/>
    </row>
    <row r="31" spans="1:40" ht="18" customHeight="1" x14ac:dyDescent="0.4">
      <c r="A31" s="79">
        <v>18</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t="e">
        <f t="shared" si="0"/>
        <v>#NUM!</v>
      </c>
      <c r="AM31" s="402"/>
      <c r="AN31" s="402"/>
    </row>
    <row r="32" spans="1:40" ht="18" customHeight="1" x14ac:dyDescent="0.4">
      <c r="A32" s="79">
        <v>19</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1"/>
        <v>0</v>
      </c>
      <c r="AL32" s="76" t="e">
        <f t="shared" si="0"/>
        <v>#NUM!</v>
      </c>
      <c r="AM32" s="402"/>
      <c r="AN32" s="402"/>
    </row>
    <row r="33" spans="1:40" ht="18" customHeight="1" x14ac:dyDescent="0.4">
      <c r="A33" s="79">
        <v>20</v>
      </c>
      <c r="B33" s="115"/>
      <c r="C33" s="90"/>
      <c r="D33" s="116"/>
      <c r="E33" s="117"/>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75">
        <f t="shared" si="1"/>
        <v>0</v>
      </c>
      <c r="AL33" s="76" t="e">
        <f t="shared" si="0"/>
        <v>#NUM!</v>
      </c>
      <c r="AM33" s="402"/>
      <c r="AN33" s="402"/>
    </row>
    <row r="34" spans="1:40" ht="18" customHeight="1" x14ac:dyDescent="0.4">
      <c r="A34" s="399" t="s">
        <v>94</v>
      </c>
      <c r="B34" s="400"/>
      <c r="C34" s="400"/>
      <c r="D34" s="400"/>
      <c r="E34" s="400"/>
      <c r="F34" s="77">
        <f>+SUM(F14:F33)</f>
        <v>0</v>
      </c>
      <c r="G34" s="77">
        <f t="shared" ref="G34:AJ34" si="2">+SUM(G14:G33)</f>
        <v>0</v>
      </c>
      <c r="H34" s="77">
        <f t="shared" si="2"/>
        <v>0</v>
      </c>
      <c r="I34" s="77">
        <f t="shared" si="2"/>
        <v>0</v>
      </c>
      <c r="J34" s="77">
        <f t="shared" si="2"/>
        <v>0</v>
      </c>
      <c r="K34" s="77">
        <f t="shared" si="2"/>
        <v>0</v>
      </c>
      <c r="L34" s="77">
        <f t="shared" si="2"/>
        <v>0</v>
      </c>
      <c r="M34" s="77">
        <f t="shared" si="2"/>
        <v>0</v>
      </c>
      <c r="N34" s="77">
        <f t="shared" si="2"/>
        <v>0</v>
      </c>
      <c r="O34" s="77">
        <f t="shared" si="2"/>
        <v>0</v>
      </c>
      <c r="P34" s="77">
        <f t="shared" si="2"/>
        <v>0</v>
      </c>
      <c r="Q34" s="77">
        <f t="shared" si="2"/>
        <v>0</v>
      </c>
      <c r="R34" s="77">
        <f t="shared" si="2"/>
        <v>0</v>
      </c>
      <c r="S34" s="77">
        <f t="shared" si="2"/>
        <v>0</v>
      </c>
      <c r="T34" s="77">
        <f t="shared" si="2"/>
        <v>0</v>
      </c>
      <c r="U34" s="77">
        <f t="shared" si="2"/>
        <v>0</v>
      </c>
      <c r="V34" s="77">
        <f t="shared" si="2"/>
        <v>0</v>
      </c>
      <c r="W34" s="77">
        <f t="shared" si="2"/>
        <v>0</v>
      </c>
      <c r="X34" s="77">
        <f t="shared" si="2"/>
        <v>0</v>
      </c>
      <c r="Y34" s="77">
        <f t="shared" si="2"/>
        <v>0</v>
      </c>
      <c r="Z34" s="77">
        <f t="shared" si="2"/>
        <v>0</v>
      </c>
      <c r="AA34" s="77">
        <f t="shared" si="2"/>
        <v>0</v>
      </c>
      <c r="AB34" s="77">
        <f t="shared" si="2"/>
        <v>0</v>
      </c>
      <c r="AC34" s="77">
        <f t="shared" si="2"/>
        <v>0</v>
      </c>
      <c r="AD34" s="77">
        <f t="shared" si="2"/>
        <v>0</v>
      </c>
      <c r="AE34" s="77">
        <f t="shared" si="2"/>
        <v>0</v>
      </c>
      <c r="AF34" s="77">
        <f t="shared" si="2"/>
        <v>0</v>
      </c>
      <c r="AG34" s="77">
        <f t="shared" si="2"/>
        <v>0</v>
      </c>
      <c r="AH34" s="77">
        <f t="shared" si="2"/>
        <v>0</v>
      </c>
      <c r="AI34" s="77">
        <f t="shared" si="2"/>
        <v>0</v>
      </c>
      <c r="AJ34" s="77">
        <f t="shared" si="2"/>
        <v>0</v>
      </c>
      <c r="AK34" s="75">
        <f t="shared" si="1"/>
        <v>0</v>
      </c>
      <c r="AL34" s="76" t="e">
        <f t="shared" si="0"/>
        <v>#NUM!</v>
      </c>
      <c r="AM34" s="403"/>
      <c r="AN34" s="403"/>
    </row>
    <row r="35" spans="1:40" ht="18" customHeight="1" x14ac:dyDescent="0.4">
      <c r="A35" s="400" t="s">
        <v>96</v>
      </c>
      <c r="B35" s="400"/>
      <c r="C35" s="400"/>
      <c r="D35" s="400"/>
      <c r="E35" s="401"/>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77"/>
      <c r="AL35" s="78"/>
      <c r="AM35" s="403"/>
      <c r="AN35" s="403"/>
    </row>
    <row r="36" spans="1:40" s="72" customFormat="1" ht="15" customHeight="1" x14ac:dyDescent="0.4">
      <c r="A36" s="69"/>
      <c r="B36" s="69"/>
      <c r="C36" s="69"/>
      <c r="D36" s="69"/>
      <c r="E36" s="69"/>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69"/>
      <c r="AL36" s="69"/>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s="72" customFormat="1" ht="15" customHeight="1" x14ac:dyDescent="0.4">
      <c r="A38" s="177"/>
      <c r="B38" s="177"/>
      <c r="C38" s="177"/>
      <c r="D38" s="177"/>
      <c r="E38" s="177"/>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177"/>
      <c r="AL38" s="177"/>
      <c r="AM38" s="71"/>
    </row>
    <row r="39" spans="1:40" ht="21" customHeight="1" x14ac:dyDescent="0.4">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x14ac:dyDescent="0.4">
      <c r="A40" s="62"/>
      <c r="B40" s="82"/>
      <c r="C40" s="412" t="str">
        <f>IF(VLOOKUP($AK$2,選択肢!$A$1:$J$32,C45,FALSE)=0,"-",VLOOKUP($AK$2,選択肢!$A$1:$J$32,C45,FALSE))</f>
        <v>管理者</v>
      </c>
      <c r="D40" s="413"/>
      <c r="E40" s="414" t="str">
        <f>IF(VLOOKUP($AK$2,選択肢!$A$1:$J$32,E45,FALSE)=0,"-",VLOOKUP($AK$2,選択肢!$A$1:$J$32,E45,FALSE))</f>
        <v>児童発達支援管理責任者</v>
      </c>
      <c r="F40" s="414"/>
      <c r="G40" s="414"/>
      <c r="H40" s="414"/>
      <c r="I40" s="412" t="str">
        <f>IF(VLOOKUP($AK$2,選択肢!$A$1:$J$32,I45,FALSE)=0,"-",VLOOKUP($AK$2,選択肢!$A$1:$J$32,I45,FALSE))</f>
        <v>嘱託医</v>
      </c>
      <c r="J40" s="413"/>
      <c r="K40" s="413"/>
      <c r="L40" s="413"/>
      <c r="M40" s="413"/>
      <c r="N40" s="415"/>
      <c r="O40" s="412" t="str">
        <f>IF(VLOOKUP($AK$2,選択肢!$A$1:$J$32,O45,FALSE)=0,"-",VLOOKUP($AK$2,選択肢!$A$1:$J$32,O45,FALSE))</f>
        <v>児童指導員</v>
      </c>
      <c r="P40" s="413"/>
      <c r="Q40" s="413"/>
      <c r="R40" s="413"/>
      <c r="S40" s="413"/>
      <c r="T40" s="415"/>
      <c r="U40" s="412" t="str">
        <f>IF(VLOOKUP($AK$2,選択肢!$A$1:$J$32,U45,FALSE)=0,"-",VLOOKUP($AK$2,選択肢!$A$1:$J$32,U45,FALSE))</f>
        <v>保育士</v>
      </c>
      <c r="V40" s="413"/>
      <c r="W40" s="413"/>
      <c r="X40" s="413"/>
      <c r="Y40" s="413"/>
      <c r="Z40" s="415"/>
      <c r="AA40" s="412" t="str">
        <f>IF(VLOOKUP($AK$2,選択肢!$A$1:$J$32,AA45,FALSE)=0,"-",VLOOKUP($AK$2,選択肢!$A$1:$J$32,AA45,FALSE))</f>
        <v>栄養士</v>
      </c>
      <c r="AB40" s="413"/>
      <c r="AC40" s="413"/>
      <c r="AD40" s="413"/>
      <c r="AE40" s="413"/>
      <c r="AF40" s="415"/>
      <c r="AG40" s="414" t="str">
        <f>IF(VLOOKUP($AK$2,選択肢!$A$1:$J$32,AG45,FALSE)=0,"-",VLOOKUP($AK$2,選択肢!$A$1:$J$32,AG45,FALSE))</f>
        <v>調理員</v>
      </c>
      <c r="AH40" s="414"/>
      <c r="AI40" s="414"/>
      <c r="AJ40" s="414"/>
      <c r="AK40" s="414"/>
      <c r="AL40" s="414" t="str">
        <f>IF(VLOOKUP($AK$2,選択肢!$A$1:$J$32,AL45,FALSE)=0,"-",VLOOKUP($AK$2,選択肢!$A$1:$J$32,AL45,FALSE))</f>
        <v>機能訓練担当職員</v>
      </c>
      <c r="AM40" s="414"/>
      <c r="AN40" s="62"/>
    </row>
    <row r="41" spans="1:40" ht="18" customHeight="1" x14ac:dyDescent="0.4">
      <c r="A41" s="62"/>
      <c r="B41" s="82"/>
      <c r="C41" s="114" t="s">
        <v>56</v>
      </c>
      <c r="D41" s="114" t="s">
        <v>57</v>
      </c>
      <c r="E41" s="113" t="s">
        <v>56</v>
      </c>
      <c r="F41" s="411" t="s">
        <v>57</v>
      </c>
      <c r="G41" s="411"/>
      <c r="H41" s="411"/>
      <c r="I41" s="408" t="s">
        <v>56</v>
      </c>
      <c r="J41" s="409"/>
      <c r="K41" s="410"/>
      <c r="L41" s="408" t="s">
        <v>57</v>
      </c>
      <c r="M41" s="409"/>
      <c r="N41" s="410"/>
      <c r="O41" s="408" t="s">
        <v>56</v>
      </c>
      <c r="P41" s="409"/>
      <c r="Q41" s="410"/>
      <c r="R41" s="408" t="s">
        <v>57</v>
      </c>
      <c r="S41" s="409"/>
      <c r="T41" s="410"/>
      <c r="U41" s="408" t="s">
        <v>56</v>
      </c>
      <c r="V41" s="409"/>
      <c r="W41" s="410"/>
      <c r="X41" s="408" t="s">
        <v>57</v>
      </c>
      <c r="Y41" s="409"/>
      <c r="Z41" s="410"/>
      <c r="AA41" s="408" t="s">
        <v>56</v>
      </c>
      <c r="AB41" s="409"/>
      <c r="AC41" s="410"/>
      <c r="AD41" s="408" t="s">
        <v>57</v>
      </c>
      <c r="AE41" s="409"/>
      <c r="AF41" s="410"/>
      <c r="AG41" s="408" t="s">
        <v>56</v>
      </c>
      <c r="AH41" s="409"/>
      <c r="AI41" s="410"/>
      <c r="AJ41" s="408" t="s">
        <v>57</v>
      </c>
      <c r="AK41" s="410"/>
      <c r="AL41" s="113" t="s">
        <v>19</v>
      </c>
      <c r="AM41" s="113" t="s">
        <v>18</v>
      </c>
      <c r="AN41" s="62"/>
    </row>
    <row r="42" spans="1:40" ht="18" customHeight="1" x14ac:dyDescent="0.4">
      <c r="A42" s="62"/>
      <c r="B42" s="81" t="s">
        <v>108</v>
      </c>
      <c r="C42" s="113">
        <f>COUNTIFS($B$14:$B$33,C$40,$C$14:$C$33,"A",$E$14:$E$33,"*")</f>
        <v>0</v>
      </c>
      <c r="D42" s="113">
        <f>COUNTIFS($B$14:$B$33,C$40,$C$14:$C$33,"B",$E$14:$E$33,"*")</f>
        <v>0</v>
      </c>
      <c r="E42" s="113">
        <f>COUNTIFS($B$14:$B$33,E$40,$C$14:$C$33,"A",$E$14:$E$33,"*")</f>
        <v>0</v>
      </c>
      <c r="F42" s="408">
        <f>COUNTIFS($B$14:$B$33,E$40,$C$14:$C$33,"B",$E$14:$E$33,"*")</f>
        <v>0</v>
      </c>
      <c r="G42" s="409"/>
      <c r="H42" s="410"/>
      <c r="I42" s="408">
        <f>COUNTIFS($B$14:$B$33,I$40,$C$14:$C$33,"A",$E$14:$E$33,"*")</f>
        <v>0</v>
      </c>
      <c r="J42" s="409"/>
      <c r="K42" s="410"/>
      <c r="L42" s="408">
        <f>COUNTIFS($B$14:$B$33,I$40,$C$14:$C$33,"B",$E$14:$E$33,"*")</f>
        <v>0</v>
      </c>
      <c r="M42" s="409"/>
      <c r="N42" s="410"/>
      <c r="O42" s="408">
        <f>COUNTIFS($B$14:$B$33,O$40,$C$14:$C$33,"A",$E$14:$E$33,"*")</f>
        <v>0</v>
      </c>
      <c r="P42" s="409"/>
      <c r="Q42" s="410"/>
      <c r="R42" s="408">
        <f>COUNTIFS($B$14:$B$33,O$40,$C$14:$C$33,"B",$E$14:$E$33,"*")</f>
        <v>0</v>
      </c>
      <c r="S42" s="409"/>
      <c r="T42" s="410"/>
      <c r="U42" s="408">
        <f>COUNTIFS($B$14:$B$33,U$40,$C$14:$C$33,"A",$E$14:$E$33,"*")</f>
        <v>0</v>
      </c>
      <c r="V42" s="409"/>
      <c r="W42" s="410"/>
      <c r="X42" s="408">
        <f>COUNTIFS($B$14:$B$33,U$40,$C$14:$C$33,"B",$E$14:$E$33,"*")</f>
        <v>0</v>
      </c>
      <c r="Y42" s="409"/>
      <c r="Z42" s="410"/>
      <c r="AA42" s="408">
        <f>COUNTIFS($B$14:$B$33,AA$40,$C$14:$C$33,"A",$E$14:$E$33,"*")</f>
        <v>0</v>
      </c>
      <c r="AB42" s="409"/>
      <c r="AC42" s="410"/>
      <c r="AD42" s="408">
        <f>COUNTIFS($B$14:$B$33,AA$40,$C$14:$C$33,"B",$E$14:$E$33,"*")</f>
        <v>0</v>
      </c>
      <c r="AE42" s="409"/>
      <c r="AF42" s="410"/>
      <c r="AG42" s="408">
        <f>COUNTIFS($B$14:$B$33,AG$40,$C$14:$C$33,"A",$E$14:$E$33,"*")</f>
        <v>0</v>
      </c>
      <c r="AH42" s="409"/>
      <c r="AI42" s="410"/>
      <c r="AJ42" s="408">
        <f>COUNTIFS($B$14:$B$33,AG$40,$C$14:$C$33,"B",$E$14:$E$33,"*")</f>
        <v>0</v>
      </c>
      <c r="AK42" s="410"/>
      <c r="AL42" s="113">
        <f>COUNTIFS($B$14:$B$33,AL$40,$C$14:$C$33,"A",$E$14:$E$33,"*")</f>
        <v>0</v>
      </c>
      <c r="AM42" s="113">
        <f>COUNTIFS($B$14:$B$33,AL$40,$C$14:$C$33,"B",$E$14:$E$33,"*")</f>
        <v>0</v>
      </c>
      <c r="AN42" s="62"/>
    </row>
    <row r="43" spans="1:40" ht="18" customHeight="1" x14ac:dyDescent="0.4">
      <c r="A43" s="62"/>
      <c r="B43" s="89" t="s">
        <v>109</v>
      </c>
      <c r="C43" s="113">
        <f>COUNTIFS($B$14:$B$33,C$40,$C$14:$C$33,"C",$E$14:$E$33,"*")</f>
        <v>0</v>
      </c>
      <c r="D43" s="113">
        <f>COUNTIFS($B$14:$B$33,C$40,$C$14:$C$33,"D",$E$14:$E$33,"*")</f>
        <v>0</v>
      </c>
      <c r="E43" s="113">
        <f>COUNTIFS($B$14:$B$33,E$40,$C$14:$C$33,"C",$E$14:$E$33,"*")</f>
        <v>0</v>
      </c>
      <c r="F43" s="408">
        <f>COUNTIFS($B$14:$B$33,E$40,$C$14:$C$33,"D",$E$14:$E$33,"*")</f>
        <v>0</v>
      </c>
      <c r="G43" s="409"/>
      <c r="H43" s="410"/>
      <c r="I43" s="408">
        <f>COUNTIFS($B$14:$B$33,I$40,$C$14:$C$33,"C",$E$14:$E$33,"*")</f>
        <v>0</v>
      </c>
      <c r="J43" s="409"/>
      <c r="K43" s="410"/>
      <c r="L43" s="408">
        <f>COUNTIFS($B$14:$B$33,I$40,$C$14:$C$33,"D",$E$14:$E$33,"*")</f>
        <v>0</v>
      </c>
      <c r="M43" s="409"/>
      <c r="N43" s="410"/>
      <c r="O43" s="408">
        <f>COUNTIFS($B$14:$B$33,O$40,$C$14:$C$33,"C",$E$14:$E$33,"*")</f>
        <v>0</v>
      </c>
      <c r="P43" s="409"/>
      <c r="Q43" s="410"/>
      <c r="R43" s="408">
        <f>COUNTIFS($B$14:$B$33,O$40,$C$14:$C$33,"D",$E$14:$E$33,"*")</f>
        <v>0</v>
      </c>
      <c r="S43" s="409"/>
      <c r="T43" s="410"/>
      <c r="U43" s="408">
        <f>COUNTIFS($B$14:$B$33,U$40,$C$14:$C$33,"C",$E$14:$E$33,"*")</f>
        <v>0</v>
      </c>
      <c r="V43" s="409"/>
      <c r="W43" s="410"/>
      <c r="X43" s="408">
        <f>COUNTIFS($B$14:$B$33,U$40,$C$14:$C$33,"D",$E$14:$E$33,"*")</f>
        <v>0</v>
      </c>
      <c r="Y43" s="409"/>
      <c r="Z43" s="410"/>
      <c r="AA43" s="408">
        <f>COUNTIFS($B$14:$B$33,AA$40,$C$14:$C$33,"C",$E$14:$E$33,"*")</f>
        <v>0</v>
      </c>
      <c r="AB43" s="409"/>
      <c r="AC43" s="410"/>
      <c r="AD43" s="408">
        <f>COUNTIFS($B$14:$B$33,AA$40,$C$14:$C$33,"D",$E$14:$E$33,"*")</f>
        <v>0</v>
      </c>
      <c r="AE43" s="409"/>
      <c r="AF43" s="410"/>
      <c r="AG43" s="408">
        <f>COUNTIFS($B$14:$B$33,AG$40,$C$14:$C$33,"C",$E$14:$E$33,"*")</f>
        <v>0</v>
      </c>
      <c r="AH43" s="409"/>
      <c r="AI43" s="410"/>
      <c r="AJ43" s="408">
        <f>COUNTIFS($B$14:$B$33,AG$40,$C$14:$C$33,"D",$E$14:$E$33,"*")</f>
        <v>0</v>
      </c>
      <c r="AK43" s="410"/>
      <c r="AL43" s="113">
        <f>COUNTIFS($B$14:$B$33,AL$40,$C$14:$C$33,"C",$E$14:$E$33,"*")</f>
        <v>0</v>
      </c>
      <c r="AM43" s="113">
        <f>COUNTIFS($B$14:$B$33,AL$40,$C$14:$C$33,"D",$E$14:$E$33,"*")</f>
        <v>0</v>
      </c>
      <c r="AN43" s="62"/>
    </row>
    <row r="44" spans="1:40" ht="24.95" customHeight="1" x14ac:dyDescent="0.4">
      <c r="A44" s="62"/>
      <c r="B44" s="89" t="s">
        <v>201</v>
      </c>
      <c r="C44" s="412" t="str">
        <f>IF($AK$5="４週",SUMIFS($AK$14:$AK$33,$B$14:$B$33,C40)/4/$AH$8,IF($AK$5="歴月",SUMIFS($AK$14:$AK$33,$B$14:$B$33,C40)/$AL$8,"記載する期間を選択してください"))</f>
        <v>記載する期間を選択してください</v>
      </c>
      <c r="D44" s="415"/>
      <c r="E44" s="412" t="str">
        <f>IF($AK$5="４週",SUMIFS($AK$14:$AK$33,$B$14:$B$33,E40)/4/$AH$8,IF($AK$5="歴月",SUMIFS($AK$14:$AK$33,$B$14:$B$33,E40)/$AL$8,"記載する期間を選択してください"))</f>
        <v>記載する期間を選択してください</v>
      </c>
      <c r="F44" s="413"/>
      <c r="G44" s="413"/>
      <c r="H44" s="415"/>
      <c r="I44" s="412" t="str">
        <f>IF($AK$5="４週",SUMIFS($AK$14:$AK$33,$B$14:$B$33,I40)/4/$AH$8,IF($AK$5="歴月",SUMIFS($AK$14:$AK$33,$B$14:$B$33,I40)/$AL$8,"記載する期間を選択してください"))</f>
        <v>記載する期間を選択してください</v>
      </c>
      <c r="J44" s="413"/>
      <c r="K44" s="413"/>
      <c r="L44" s="413"/>
      <c r="M44" s="413"/>
      <c r="N44" s="415"/>
      <c r="O44" s="412" t="str">
        <f>IF($AK$5="４週",SUMIFS($AK$14:$AK$33,$B$14:$B$33,O40)/4/$AH$8,IF($AK$5="歴月",SUMIFS($AK$14:$AK$33,$B$14:$B$33,O40)/$AL$8,"記載する期間を選択してください"))</f>
        <v>記載する期間を選択してください</v>
      </c>
      <c r="P44" s="413"/>
      <c r="Q44" s="413"/>
      <c r="R44" s="413"/>
      <c r="S44" s="413"/>
      <c r="T44" s="415"/>
      <c r="U44" s="412" t="str">
        <f>IF($AK$5="４週",SUMIFS($AK$14:$AK$33,$B$14:$B$33,U40)/4/$AH$8,IF($AK$5="歴月",SUMIFS($AK$14:$AK$33,$B$14:$B$33,U40)/$AL$8,"記載する期間を選択してください"))</f>
        <v>記載する期間を選択してください</v>
      </c>
      <c r="V44" s="413"/>
      <c r="W44" s="413"/>
      <c r="X44" s="413"/>
      <c r="Y44" s="413"/>
      <c r="Z44" s="415"/>
      <c r="AA44" s="412" t="str">
        <f>IF($AK$5="４週",SUMIFS($AK$14:$AK$33,$B$14:$B$33,AA40)/4/$AH$8,IF($AK$5="歴月",SUMIFS($AK$14:$AK$33,$B$14:$B$33,AA40)/$AL$8,"記載する期間を選択してください"))</f>
        <v>記載する期間を選択してください</v>
      </c>
      <c r="AB44" s="413"/>
      <c r="AC44" s="413"/>
      <c r="AD44" s="413"/>
      <c r="AE44" s="413"/>
      <c r="AF44" s="415"/>
      <c r="AG44" s="412" t="str">
        <f>IF($AK$5="４週",SUMIFS($AK$14:$AK$33,$B$14:$B$33,AG40)/4/$AH$8,IF($AK$5="歴月",SUMIFS($AK$14:$AK$33,$B$14:$B$33,AG40)/$AL$8,"記載する期間を選択してください"))</f>
        <v>記載する期間を選択してください</v>
      </c>
      <c r="AH44" s="413"/>
      <c r="AI44" s="413"/>
      <c r="AJ44" s="413"/>
      <c r="AK44" s="415"/>
      <c r="AL44" s="412" t="str">
        <f>IF($AK$5="４週",SUMIFS($AK$14:$AK$33,$B$14:$B$33,AL40)/4/$AH$8,IF($AK$5="歴月",SUMIFS($AK$14:$AK$33,$B$14:$B$33,AL40)/$AL$8,"記載する期間を選択してください"))</f>
        <v>記載する期間を選択してください</v>
      </c>
      <c r="AM44" s="415"/>
      <c r="AN44" s="62"/>
    </row>
    <row r="45" spans="1:40" ht="5.0999999999999996" customHeight="1" x14ac:dyDescent="0.4">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x14ac:dyDescent="0.4">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x14ac:dyDescent="0.4">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213" t="s">
        <v>330</v>
      </c>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168</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s="60" customFormat="1" ht="15" customHeight="1" x14ac:dyDescent="0.4">
      <c r="A51" s="94" t="s">
        <v>169</v>
      </c>
      <c r="B51" s="93"/>
      <c r="C51" s="93"/>
      <c r="D51" s="93"/>
      <c r="E51" s="93"/>
      <c r="F51" s="93"/>
      <c r="G51" s="93"/>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row>
    <row r="52" spans="1:39" ht="15" customHeight="1" x14ac:dyDescent="0.4">
      <c r="A52" s="60" t="s">
        <v>170</v>
      </c>
      <c r="B52" s="103"/>
      <c r="C52" s="60"/>
      <c r="D52" s="60"/>
      <c r="E52" s="60"/>
      <c r="F52" s="60"/>
      <c r="G52" s="60"/>
    </row>
    <row r="53" spans="1:39" ht="15" customHeight="1" x14ac:dyDescent="0.4">
      <c r="A53" s="60" t="s">
        <v>171</v>
      </c>
      <c r="B53" s="103"/>
      <c r="C53" s="60"/>
      <c r="D53" s="60"/>
      <c r="E53" s="60"/>
      <c r="F53" s="60"/>
      <c r="G53" s="60"/>
    </row>
    <row r="54" spans="1:39" ht="15" customHeight="1" x14ac:dyDescent="0.4">
      <c r="A54" s="60"/>
      <c r="B54" s="81" t="s">
        <v>172</v>
      </c>
      <c r="C54" s="390" t="s">
        <v>173</v>
      </c>
      <c r="D54" s="390"/>
      <c r="E54" s="390"/>
      <c r="F54" s="60"/>
      <c r="G54" s="60"/>
    </row>
    <row r="55" spans="1:39" ht="15" customHeight="1" x14ac:dyDescent="0.4">
      <c r="A55" s="60"/>
      <c r="B55" s="107" t="s">
        <v>190</v>
      </c>
      <c r="C55" s="404" t="s">
        <v>174</v>
      </c>
      <c r="D55" s="404"/>
      <c r="E55" s="404"/>
      <c r="F55" s="60"/>
      <c r="G55" s="60"/>
    </row>
    <row r="56" spans="1:39" ht="15" customHeight="1" x14ac:dyDescent="0.4">
      <c r="A56" s="60"/>
      <c r="B56" s="107" t="s">
        <v>191</v>
      </c>
      <c r="C56" s="404" t="s">
        <v>175</v>
      </c>
      <c r="D56" s="404"/>
      <c r="E56" s="404"/>
      <c r="F56" s="60"/>
      <c r="G56" s="60"/>
    </row>
    <row r="57" spans="1:39" ht="15" customHeight="1" x14ac:dyDescent="0.4">
      <c r="A57" s="60"/>
      <c r="B57" s="107" t="s">
        <v>192</v>
      </c>
      <c r="C57" s="404" t="s">
        <v>176</v>
      </c>
      <c r="D57" s="404"/>
      <c r="E57" s="404"/>
      <c r="F57" s="60"/>
      <c r="G57" s="60"/>
    </row>
    <row r="58" spans="1:39" ht="15" customHeight="1" x14ac:dyDescent="0.4">
      <c r="A58" s="60"/>
      <c r="B58" s="107" t="s">
        <v>193</v>
      </c>
      <c r="C58" s="404" t="s">
        <v>177</v>
      </c>
      <c r="D58" s="404"/>
      <c r="E58" s="404"/>
      <c r="F58" s="60"/>
      <c r="G58" s="60"/>
    </row>
    <row r="59" spans="1:39" ht="15" customHeight="1" x14ac:dyDescent="0.4">
      <c r="A59" s="60"/>
      <c r="B59" s="94" t="s">
        <v>178</v>
      </c>
      <c r="C59" s="60"/>
      <c r="D59" s="60"/>
      <c r="E59" s="60"/>
      <c r="F59" s="60"/>
      <c r="G59" s="60"/>
    </row>
    <row r="60" spans="1:39" ht="15" customHeight="1" x14ac:dyDescent="0.4">
      <c r="A60" s="60"/>
      <c r="B60" s="94" t="s">
        <v>195</v>
      </c>
      <c r="C60" s="60"/>
      <c r="D60" s="60"/>
      <c r="E60" s="60"/>
      <c r="F60" s="60"/>
      <c r="G60" s="60"/>
    </row>
    <row r="61" spans="1:39" ht="15" customHeight="1" x14ac:dyDescent="0.4">
      <c r="A61" s="60"/>
      <c r="B61" s="94" t="s">
        <v>179</v>
      </c>
      <c r="C61" s="60"/>
      <c r="D61" s="60"/>
      <c r="E61" s="60"/>
      <c r="F61" s="60"/>
      <c r="G61" s="60"/>
    </row>
    <row r="62" spans="1:39" ht="15" customHeight="1" x14ac:dyDescent="0.4">
      <c r="A62" s="60" t="s">
        <v>180</v>
      </c>
      <c r="B62" s="103"/>
      <c r="C62" s="60"/>
      <c r="D62" s="60"/>
      <c r="E62" s="60"/>
      <c r="F62" s="60"/>
      <c r="G62" s="60"/>
    </row>
    <row r="63" spans="1:39" ht="15" customHeight="1" x14ac:dyDescent="0.4">
      <c r="A63" s="60" t="s">
        <v>332</v>
      </c>
      <c r="B63" s="103"/>
      <c r="C63" s="60"/>
      <c r="D63" s="60"/>
      <c r="E63" s="60"/>
      <c r="F63" s="60"/>
      <c r="G63" s="60"/>
    </row>
    <row r="64" spans="1:39" ht="15" customHeight="1" x14ac:dyDescent="0.4">
      <c r="A64" s="60" t="s">
        <v>196</v>
      </c>
      <c r="B64" s="103"/>
      <c r="C64" s="60"/>
      <c r="D64" s="60"/>
      <c r="E64" s="60"/>
      <c r="F64" s="60"/>
      <c r="G64" s="60"/>
    </row>
    <row r="65" spans="1:7" ht="15" customHeight="1" x14ac:dyDescent="0.4">
      <c r="A65" s="60" t="s">
        <v>182</v>
      </c>
      <c r="B65" s="103"/>
      <c r="C65" s="60"/>
      <c r="D65" s="60"/>
      <c r="E65" s="60"/>
      <c r="F65" s="60"/>
      <c r="G65" s="60"/>
    </row>
    <row r="66" spans="1:7" ht="15" customHeight="1" x14ac:dyDescent="0.4">
      <c r="A66" s="60" t="s">
        <v>315</v>
      </c>
      <c r="B66" s="103"/>
      <c r="C66" s="60"/>
      <c r="D66" s="60"/>
      <c r="E66" s="60"/>
      <c r="F66" s="60"/>
      <c r="G66" s="60"/>
    </row>
    <row r="67" spans="1:7" ht="15" customHeight="1" x14ac:dyDescent="0.4">
      <c r="A67" s="60" t="s">
        <v>183</v>
      </c>
      <c r="B67" s="103"/>
      <c r="C67" s="60"/>
      <c r="D67" s="60"/>
      <c r="E67" s="60"/>
      <c r="F67" s="60"/>
      <c r="G67" s="60"/>
    </row>
    <row r="68" spans="1:7" ht="15" customHeight="1" x14ac:dyDescent="0.4">
      <c r="A68" s="60" t="s">
        <v>184</v>
      </c>
      <c r="B68" s="103"/>
      <c r="C68" s="60"/>
      <c r="D68" s="60"/>
      <c r="E68" s="60"/>
      <c r="F68" s="60"/>
      <c r="G68" s="60"/>
    </row>
    <row r="69" spans="1:7" ht="15" customHeight="1" x14ac:dyDescent="0.4">
      <c r="A69" s="60" t="s">
        <v>185</v>
      </c>
      <c r="B69" s="103"/>
      <c r="C69" s="60"/>
      <c r="D69" s="60"/>
      <c r="E69" s="60"/>
      <c r="F69" s="60"/>
      <c r="G69" s="60"/>
    </row>
    <row r="70" spans="1:7" ht="15" customHeight="1" x14ac:dyDescent="0.4">
      <c r="A70" s="60" t="s">
        <v>186</v>
      </c>
      <c r="B70" s="103"/>
      <c r="C70" s="60"/>
      <c r="D70" s="60"/>
      <c r="E70" s="60"/>
      <c r="F70" s="60"/>
      <c r="G70" s="60"/>
    </row>
    <row r="71" spans="1:7" ht="15" customHeight="1" x14ac:dyDescent="0.4">
      <c r="A71" s="60" t="s">
        <v>187</v>
      </c>
      <c r="B71" s="103"/>
      <c r="C71" s="60"/>
      <c r="D71" s="60"/>
      <c r="E71" s="60"/>
      <c r="F71" s="60"/>
      <c r="G71" s="60"/>
    </row>
    <row r="72" spans="1:7" ht="15" customHeight="1" x14ac:dyDescent="0.4">
      <c r="A72" s="60" t="s">
        <v>188</v>
      </c>
      <c r="B72" s="103"/>
      <c r="C72" s="60"/>
      <c r="D72" s="60"/>
      <c r="E72" s="60"/>
      <c r="F72" s="60"/>
      <c r="G72" s="60"/>
    </row>
    <row r="73" spans="1:7" ht="15" customHeight="1" x14ac:dyDescent="0.4">
      <c r="A73" s="60" t="s">
        <v>189</v>
      </c>
      <c r="B73" s="103"/>
      <c r="C73" s="60"/>
      <c r="D73" s="60"/>
      <c r="E73" s="60"/>
      <c r="F73" s="60"/>
      <c r="G73" s="60"/>
    </row>
    <row r="74" spans="1:7" ht="15" customHeight="1" x14ac:dyDescent="0.4">
      <c r="A74" s="60" t="s">
        <v>194</v>
      </c>
      <c r="B74" s="103"/>
      <c r="C74" s="60"/>
      <c r="D74" s="60"/>
      <c r="E74" s="60"/>
      <c r="F74" s="60"/>
      <c r="G74" s="60"/>
    </row>
  </sheetData>
  <mergeCells count="103">
    <mergeCell ref="C58:E58"/>
    <mergeCell ref="AA44:AF44"/>
    <mergeCell ref="AG44:AK44"/>
    <mergeCell ref="AL44:AM44"/>
    <mergeCell ref="C54:E54"/>
    <mergeCell ref="C55:E55"/>
    <mergeCell ref="C56:E56"/>
    <mergeCell ref="C57:E57"/>
    <mergeCell ref="AA43:AC43"/>
    <mergeCell ref="AD43:AF43"/>
    <mergeCell ref="AG43:AI43"/>
    <mergeCell ref="AJ43:AK43"/>
    <mergeCell ref="C44:D44"/>
    <mergeCell ref="E44:H44"/>
    <mergeCell ref="I44:N44"/>
    <mergeCell ref="O44:T44"/>
    <mergeCell ref="U44:Z44"/>
    <mergeCell ref="F43:H43"/>
    <mergeCell ref="I43:K43"/>
    <mergeCell ref="L43:N43"/>
    <mergeCell ref="O43:Q43"/>
    <mergeCell ref="R43:T43"/>
    <mergeCell ref="U43:W43"/>
    <mergeCell ref="F42:H42"/>
    <mergeCell ref="I42:K42"/>
    <mergeCell ref="X43:Z43"/>
    <mergeCell ref="AD42:AF42"/>
    <mergeCell ref="AL40:AM40"/>
    <mergeCell ref="F41:H41"/>
    <mergeCell ref="I41:K41"/>
    <mergeCell ref="L41:N41"/>
    <mergeCell ref="O41:Q41"/>
    <mergeCell ref="R41:T41"/>
    <mergeCell ref="U41:W41"/>
    <mergeCell ref="X41:Z41"/>
    <mergeCell ref="AA41:AC41"/>
    <mergeCell ref="L42:N42"/>
    <mergeCell ref="O42:Q42"/>
    <mergeCell ref="R42:T42"/>
    <mergeCell ref="U42:W42"/>
    <mergeCell ref="X42:Z42"/>
    <mergeCell ref="AA42:AC42"/>
    <mergeCell ref="AG42:AI42"/>
    <mergeCell ref="AJ42:AK42"/>
    <mergeCell ref="AG40:AK40"/>
    <mergeCell ref="AM29:AN29"/>
    <mergeCell ref="AM30:AN30"/>
    <mergeCell ref="AM31:AN31"/>
    <mergeCell ref="AM32:AN32"/>
    <mergeCell ref="AM33:AN33"/>
    <mergeCell ref="A34:E34"/>
    <mergeCell ref="AM34:AN35"/>
    <mergeCell ref="A35:E35"/>
    <mergeCell ref="AD41:AF41"/>
    <mergeCell ref="AG41:AI41"/>
    <mergeCell ref="AJ41:AK41"/>
    <mergeCell ref="C40:D40"/>
    <mergeCell ref="E40:H40"/>
    <mergeCell ref="I40:N40"/>
    <mergeCell ref="O40:T40"/>
    <mergeCell ref="U40:Z40"/>
    <mergeCell ref="AA40:AF40"/>
    <mergeCell ref="AM20:AN20"/>
    <mergeCell ref="AM21:AN21"/>
    <mergeCell ref="AM22:AN22"/>
    <mergeCell ref="AM23:AN23"/>
    <mergeCell ref="AM24:AN24"/>
    <mergeCell ref="AM25:AN25"/>
    <mergeCell ref="AM26:AN26"/>
    <mergeCell ref="AM27:AN27"/>
    <mergeCell ref="AM28:AN28"/>
    <mergeCell ref="A10:A13"/>
    <mergeCell ref="C10:C13"/>
    <mergeCell ref="D10:D13"/>
    <mergeCell ref="E10:E13"/>
    <mergeCell ref="AM16:AN16"/>
    <mergeCell ref="AM17:AN17"/>
    <mergeCell ref="AM18:AN18"/>
    <mergeCell ref="AM19:AN19"/>
    <mergeCell ref="AL10:AL13"/>
    <mergeCell ref="AM10:AN13"/>
    <mergeCell ref="B10:B11"/>
    <mergeCell ref="B12:B13"/>
    <mergeCell ref="AK5:AN5"/>
    <mergeCell ref="AK6:AN6"/>
    <mergeCell ref="AH8:AJ8"/>
    <mergeCell ref="F10:AJ10"/>
    <mergeCell ref="AK10:AK13"/>
    <mergeCell ref="AM14:AN14"/>
    <mergeCell ref="AM15:AN15"/>
    <mergeCell ref="AK2:AN2"/>
    <mergeCell ref="M4:P4"/>
    <mergeCell ref="Q4:R4"/>
    <mergeCell ref="S4:T4"/>
    <mergeCell ref="U4:V4"/>
    <mergeCell ref="AK4:AN4"/>
    <mergeCell ref="F11:L11"/>
    <mergeCell ref="M11:S11"/>
    <mergeCell ref="T11:Z11"/>
    <mergeCell ref="AA11:AG11"/>
    <mergeCell ref="AH11:AJ11"/>
    <mergeCell ref="AK7:AN7"/>
    <mergeCell ref="AK3:AN3"/>
  </mergeCells>
  <phoneticPr fontId="3"/>
  <dataValidations count="4">
    <dataValidation type="list" allowBlank="1" showInputMessage="1" showErrorMessage="1" sqref="C14:C33" xr:uid="{00000000-0002-0000-1900-000000000000}">
      <formula1>"A,B,C,D"</formula1>
    </dataValidation>
    <dataValidation type="list" allowBlank="1" showInputMessage="1" showErrorMessage="1" sqref="AK6:AN6" xr:uid="{00000000-0002-0000-1900-000003000000}">
      <formula1>"予定,実績"</formula1>
    </dataValidation>
    <dataValidation type="list" allowBlank="1" showInputMessage="1" showErrorMessage="1" sqref="AK5:AN5" xr:uid="{00000000-0002-0000-1900-000004000000}">
      <formula1>"４週,歴月"</formula1>
    </dataValidation>
    <dataValidation type="list" allowBlank="1" showInputMessage="1" showErrorMessage="1" sqref="B14:B33" xr:uid="{00000000-0002-0000-19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N72"/>
  <sheetViews>
    <sheetView showGridLines="0" view="pageBreakPreview" zoomScaleNormal="100" zoomScaleSheetLayoutView="100" workbookViewId="0">
      <selection activeCell="AP28" sqref="AP28"/>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111</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+SUM(F13:AJ13)</f>
        <v>0</v>
      </c>
      <c r="AL13" s="76" t="e">
        <f>IF($AK$5="４週",AK13/4,AK13/(DAY(EOMONTH($F$11,0))/7))</f>
        <v>#NUM!</v>
      </c>
      <c r="AM13" s="402"/>
      <c r="AN13" s="402"/>
    </row>
    <row r="14" spans="1:40" ht="18" customHeight="1" x14ac:dyDescent="0.4">
      <c r="A14" s="79">
        <v>2</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ref="AK14:AK33" si="0">+SUM(F14:AJ14)</f>
        <v>0</v>
      </c>
      <c r="AL14" s="76" t="e">
        <f>IF($AK$5="４週",AK14/4,AK14/(DAY(EOMONTH($F$11,0))/7))</f>
        <v>#NUM!</v>
      </c>
      <c r="AM14" s="402"/>
      <c r="AN14" s="402"/>
    </row>
    <row r="15" spans="1:40" ht="18" customHeight="1" x14ac:dyDescent="0.4">
      <c r="A15" s="79">
        <v>3</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t="e">
        <f>IF($AK$5="４週",AK15/4,AK15/(DAY(EOMONTH($F$11,0))/7))</f>
        <v>#NUM!</v>
      </c>
      <c r="AM15" s="402"/>
      <c r="AN15" s="402"/>
    </row>
    <row r="16" spans="1:40" ht="18" customHeight="1" x14ac:dyDescent="0.4">
      <c r="A16" s="79">
        <v>4</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t="e">
        <f>IF($AK$5="４週",AK16/4,AK16/(DAY(EOMONTH($F$11,0))/7))</f>
        <v>#NUM!</v>
      </c>
      <c r="AM16" s="402"/>
      <c r="AN16" s="402"/>
    </row>
    <row r="17" spans="1:40" ht="18" customHeight="1" x14ac:dyDescent="0.4">
      <c r="A17" s="79">
        <v>5</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t="e">
        <f t="shared" ref="AL17:AL32" si="1">IF($AK$5="４週",AK17/4,AK17/(DAY(EOMONTH($F$11,0))/7))</f>
        <v>#NUM!</v>
      </c>
      <c r="AM17" s="402"/>
      <c r="AN17" s="402"/>
    </row>
    <row r="18" spans="1:40" ht="18" customHeight="1" x14ac:dyDescent="0.4">
      <c r="A18" s="79">
        <v>6</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t="e">
        <f t="shared" si="1"/>
        <v>#NUM!</v>
      </c>
      <c r="AM18" s="402"/>
      <c r="AN18" s="402"/>
    </row>
    <row r="19" spans="1:40" ht="18" customHeight="1" x14ac:dyDescent="0.4">
      <c r="A19" s="79">
        <v>7</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t="e">
        <f t="shared" si="1"/>
        <v>#NUM!</v>
      </c>
      <c r="AM19" s="402"/>
      <c r="AN19" s="402"/>
    </row>
    <row r="20" spans="1:40" ht="18" customHeight="1" x14ac:dyDescent="0.4">
      <c r="A20" s="79">
        <v>8</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t="e">
        <f t="shared" si="1"/>
        <v>#NUM!</v>
      </c>
      <c r="AM20" s="402"/>
      <c r="AN20" s="402"/>
    </row>
    <row r="21" spans="1:40" ht="18" customHeight="1" x14ac:dyDescent="0.4">
      <c r="A21" s="79">
        <v>9</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t="e">
        <f t="shared" si="1"/>
        <v>#NUM!</v>
      </c>
      <c r="AM21" s="402"/>
      <c r="AN21" s="402"/>
    </row>
    <row r="22" spans="1:40" ht="18" customHeight="1" x14ac:dyDescent="0.4">
      <c r="A22" s="79">
        <v>10</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t="e">
        <f t="shared" si="1"/>
        <v>#NUM!</v>
      </c>
      <c r="AM22" s="402"/>
      <c r="AN22" s="402"/>
    </row>
    <row r="23" spans="1:40" ht="18" customHeight="1" x14ac:dyDescent="0.4">
      <c r="A23" s="79">
        <v>11</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t="e">
        <f t="shared" si="1"/>
        <v>#NUM!</v>
      </c>
      <c r="AM23" s="402"/>
      <c r="AN23" s="402"/>
    </row>
    <row r="24" spans="1:40" ht="18" customHeight="1" x14ac:dyDescent="0.4">
      <c r="A24" s="79">
        <v>12</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t="e">
        <f t="shared" si="1"/>
        <v>#NUM!</v>
      </c>
      <c r="AM24" s="402"/>
      <c r="AN24" s="402"/>
    </row>
    <row r="25" spans="1:40" ht="18" customHeight="1" x14ac:dyDescent="0.4">
      <c r="A25" s="79">
        <v>13</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t="e">
        <f t="shared" si="1"/>
        <v>#NUM!</v>
      </c>
      <c r="AM25" s="402"/>
      <c r="AN25" s="402"/>
    </row>
    <row r="26" spans="1:40" ht="18" customHeight="1" x14ac:dyDescent="0.4">
      <c r="A26" s="79">
        <v>14</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t="e">
        <f t="shared" si="1"/>
        <v>#NUM!</v>
      </c>
      <c r="AM26" s="402"/>
      <c r="AN26" s="402"/>
    </row>
    <row r="27" spans="1:40" ht="18" customHeight="1" x14ac:dyDescent="0.4">
      <c r="A27" s="79">
        <v>15</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t="e">
        <f t="shared" si="1"/>
        <v>#NUM!</v>
      </c>
      <c r="AM27" s="402"/>
      <c r="AN27" s="402"/>
    </row>
    <row r="28" spans="1:40" ht="18" customHeight="1" x14ac:dyDescent="0.4">
      <c r="A28" s="79">
        <v>16</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t="e">
        <f t="shared" si="1"/>
        <v>#NUM!</v>
      </c>
      <c r="AM28" s="402"/>
      <c r="AN28" s="402"/>
    </row>
    <row r="29" spans="1:40" ht="18" customHeight="1" x14ac:dyDescent="0.4">
      <c r="A29" s="79">
        <v>17</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t="e">
        <f t="shared" si="1"/>
        <v>#NUM!</v>
      </c>
      <c r="AM29" s="402"/>
      <c r="AN29" s="402"/>
    </row>
    <row r="30" spans="1:40" ht="18" customHeight="1" x14ac:dyDescent="0.4">
      <c r="A30" s="79">
        <v>18</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t="e">
        <f t="shared" si="1"/>
        <v>#NUM!</v>
      </c>
      <c r="AM30" s="402"/>
      <c r="AN30" s="402"/>
    </row>
    <row r="31" spans="1:40" ht="18" customHeight="1" x14ac:dyDescent="0.4">
      <c r="A31" s="79">
        <v>19</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0"/>
        <v>0</v>
      </c>
      <c r="AL31" s="76" t="e">
        <f t="shared" si="1"/>
        <v>#NUM!</v>
      </c>
      <c r="AM31" s="402"/>
      <c r="AN31" s="402"/>
    </row>
    <row r="32" spans="1:40" ht="18" customHeight="1" x14ac:dyDescent="0.4">
      <c r="A32" s="79">
        <v>20</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0"/>
        <v>0</v>
      </c>
      <c r="AL32" s="76" t="e">
        <f t="shared" si="1"/>
        <v>#NUM!</v>
      </c>
      <c r="AM32" s="402"/>
      <c r="AN32" s="402"/>
    </row>
    <row r="33" spans="1:40"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0"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412" t="str">
        <f>IF(VLOOKUP($AK$2,選択肢!$A$1:$J$32,C44,FALSE)=0,"-",VLOOKUP($AK$2,選択肢!$A$1:$J$32,C44,FALSE))</f>
        <v>管理者</v>
      </c>
      <c r="D39" s="413"/>
      <c r="E39" s="414" t="str">
        <f>IF(VLOOKUP($AK$2,選択肢!$A$1:$J$32,E44,FALSE)=0,"-",VLOOKUP($AK$2,選択肢!$A$1:$J$32,E44,FALSE))</f>
        <v>児童発達支援管理責任者</v>
      </c>
      <c r="F39" s="414"/>
      <c r="G39" s="414"/>
      <c r="H39" s="414"/>
      <c r="I39" s="412" t="str">
        <f>IF(VLOOKUP($AK$2,選択肢!$A$1:$J$32,I44,FALSE)=0,"-",VLOOKUP($AK$2,選択肢!$A$1:$J$32,I44,FALSE))</f>
        <v>訪問支援員</v>
      </c>
      <c r="J39" s="413"/>
      <c r="K39" s="413"/>
      <c r="L39" s="413"/>
      <c r="M39" s="413"/>
      <c r="N39" s="415"/>
      <c r="O39" s="412" t="str">
        <f>IF(VLOOKUP($AK$2,選択肢!$A$1:$J$32,O44,FALSE)=0,"-",VLOOKUP($AK$2,選択肢!$A$1:$J$32,O44,FALSE))</f>
        <v>-</v>
      </c>
      <c r="P39" s="413"/>
      <c r="Q39" s="413"/>
      <c r="R39" s="413"/>
      <c r="S39" s="413"/>
      <c r="T39" s="415"/>
      <c r="U39" s="412" t="str">
        <f>IF(VLOOKUP($AK$2,選択肢!$A$1:$J$32,U44,FALSE)=0,"-",VLOOKUP($AK$2,選択肢!$A$1:$J$32,U44,FALSE))</f>
        <v>-</v>
      </c>
      <c r="V39" s="413"/>
      <c r="W39" s="413"/>
      <c r="X39" s="413"/>
      <c r="Y39" s="413"/>
      <c r="Z39" s="415"/>
      <c r="AA39" s="412" t="str">
        <f>IF(VLOOKUP($AK$2,選択肢!$A$1:$J$32,AA44,FALSE)=0,"-",VLOOKUP($AK$2,選択肢!$A$1:$J$32,AA44,FALSE))</f>
        <v>-</v>
      </c>
      <c r="AB39" s="413"/>
      <c r="AC39" s="413"/>
      <c r="AD39" s="413"/>
      <c r="AE39" s="413"/>
      <c r="AF39" s="415"/>
      <c r="AG39" s="414" t="str">
        <f>IF(VLOOKUP($AK$2,選択肢!$A$1:$J$32,AG44,FALSE)=0,"-",VLOOKUP($AK$2,選択肢!$A$1:$J$32,AG44,FALSE))</f>
        <v>-</v>
      </c>
      <c r="AH39" s="414"/>
      <c r="AI39" s="414"/>
      <c r="AJ39" s="414"/>
      <c r="AK39" s="414"/>
      <c r="AL39" s="414" t="str">
        <f>IF(VLOOKUP($AK$2,選択肢!$A$1:$J$32,AL44,FALSE)=0,"-",VLOOKUP($AK$2,選択肢!$A$1:$J$32,AL44,FALSE))</f>
        <v>-</v>
      </c>
      <c r="AM39" s="414"/>
      <c r="AN39" s="62"/>
    </row>
    <row r="40" spans="1:40" ht="18" customHeight="1" x14ac:dyDescent="0.4">
      <c r="A40" s="62"/>
      <c r="B40" s="82"/>
      <c r="C40" s="114" t="s">
        <v>56</v>
      </c>
      <c r="D40" s="114" t="s">
        <v>57</v>
      </c>
      <c r="E40" s="113" t="s">
        <v>56</v>
      </c>
      <c r="F40" s="411" t="s">
        <v>57</v>
      </c>
      <c r="G40" s="411"/>
      <c r="H40" s="411"/>
      <c r="I40" s="408" t="s">
        <v>56</v>
      </c>
      <c r="J40" s="409"/>
      <c r="K40" s="410"/>
      <c r="L40" s="408" t="s">
        <v>57</v>
      </c>
      <c r="M40" s="409"/>
      <c r="N40" s="410"/>
      <c r="O40" s="408" t="s">
        <v>56</v>
      </c>
      <c r="P40" s="409"/>
      <c r="Q40" s="410"/>
      <c r="R40" s="408" t="s">
        <v>57</v>
      </c>
      <c r="S40" s="409"/>
      <c r="T40" s="410"/>
      <c r="U40" s="408" t="s">
        <v>56</v>
      </c>
      <c r="V40" s="409"/>
      <c r="W40" s="410"/>
      <c r="X40" s="408" t="s">
        <v>57</v>
      </c>
      <c r="Y40" s="409"/>
      <c r="Z40" s="410"/>
      <c r="AA40" s="408" t="s">
        <v>56</v>
      </c>
      <c r="AB40" s="409"/>
      <c r="AC40" s="410"/>
      <c r="AD40" s="408" t="s">
        <v>57</v>
      </c>
      <c r="AE40" s="409"/>
      <c r="AF40" s="410"/>
      <c r="AG40" s="408" t="s">
        <v>56</v>
      </c>
      <c r="AH40" s="409"/>
      <c r="AI40" s="410"/>
      <c r="AJ40" s="408" t="s">
        <v>57</v>
      </c>
      <c r="AK40" s="410"/>
      <c r="AL40" s="113" t="s">
        <v>19</v>
      </c>
      <c r="AM40" s="113" t="s">
        <v>18</v>
      </c>
      <c r="AN40" s="62"/>
    </row>
    <row r="41" spans="1:40" ht="18" customHeight="1" x14ac:dyDescent="0.4">
      <c r="A41" s="62"/>
      <c r="B41" s="81" t="s">
        <v>108</v>
      </c>
      <c r="C41" s="113">
        <f>COUNTIFS($B$13:$B$32,C$39,$C$13:$C$32,"A",$E$13:$E$32,"*")</f>
        <v>0</v>
      </c>
      <c r="D41" s="113">
        <f>COUNTIFS($B$13:$B$32,C$39,$C$13:$C$32,"B",$E$13:$E$32,"*")</f>
        <v>0</v>
      </c>
      <c r="E41" s="113">
        <f>COUNTIFS($B$13:$B$32,E$39,$C$13:$C$32,"A",$E$13:$E$32,"*")</f>
        <v>0</v>
      </c>
      <c r="F41" s="408">
        <f>COUNTIFS($B$13:$B$32,E$39,$C$13:$C$32,"B",$E$13:$E$32,"*")</f>
        <v>0</v>
      </c>
      <c r="G41" s="409"/>
      <c r="H41" s="410"/>
      <c r="I41" s="408">
        <f>COUNTIFS($B$13:$B$32,I$39,$C$13:$C$32,"A",$E$13:$E$32,"*")</f>
        <v>0</v>
      </c>
      <c r="J41" s="409"/>
      <c r="K41" s="410"/>
      <c r="L41" s="408">
        <f>COUNTIFS($B$13:$B$32,I$39,$C$13:$C$32,"B",$E$13:$E$32,"*")</f>
        <v>0</v>
      </c>
      <c r="M41" s="409"/>
      <c r="N41" s="410"/>
      <c r="O41" s="408">
        <f>COUNTIFS($B$13:$B$32,O$39,$C$13:$C$32,"A",$E$13:$E$32,"*")</f>
        <v>0</v>
      </c>
      <c r="P41" s="409"/>
      <c r="Q41" s="410"/>
      <c r="R41" s="408">
        <f>COUNTIFS($B$13:$B$32,O$39,$C$13:$C$32,"B",$E$13:$E$32,"*")</f>
        <v>0</v>
      </c>
      <c r="S41" s="409"/>
      <c r="T41" s="410"/>
      <c r="U41" s="408">
        <f>COUNTIFS($B$13:$B$32,U$39,$C$13:$C$32,"A",$E$13:$E$32,"*")</f>
        <v>0</v>
      </c>
      <c r="V41" s="409"/>
      <c r="W41" s="410"/>
      <c r="X41" s="408">
        <f>COUNTIFS($B$13:$B$32,U$39,$C$13:$C$32,"B",$E$13:$E$32,"*")</f>
        <v>0</v>
      </c>
      <c r="Y41" s="409"/>
      <c r="Z41" s="410"/>
      <c r="AA41" s="408">
        <f>COUNTIFS($B$13:$B$32,AA$39,$C$13:$C$32,"A",$E$13:$E$32,"*")</f>
        <v>0</v>
      </c>
      <c r="AB41" s="409"/>
      <c r="AC41" s="410"/>
      <c r="AD41" s="408">
        <f>COUNTIFS($B$13:$B$32,AA$39,$C$13:$C$32,"B",$E$13:$E$32,"*")</f>
        <v>0</v>
      </c>
      <c r="AE41" s="409"/>
      <c r="AF41" s="410"/>
      <c r="AG41" s="408">
        <f>COUNTIFS($B$13:$B$32,AG$39,$C$13:$C$32,"A",$E$13:$E$32,"*")</f>
        <v>0</v>
      </c>
      <c r="AH41" s="409"/>
      <c r="AI41" s="410"/>
      <c r="AJ41" s="408">
        <f>COUNTIFS($B$13:$B$32,AG$39,$C$13:$C$32,"B",$E$13:$E$32,"*")</f>
        <v>0</v>
      </c>
      <c r="AK41" s="410"/>
      <c r="AL41" s="113">
        <f>COUNTIFS($B$13:$B$32,AL$39,$C$13:$C$32,"A",$E$13:$E$32,"*")</f>
        <v>0</v>
      </c>
      <c r="AM41" s="113">
        <f>COUNTIFS($B$13:$B$32,AL$39,$C$13:$C$32,"B",$E$13:$E$32,"*")</f>
        <v>0</v>
      </c>
      <c r="AN41" s="62"/>
    </row>
    <row r="42" spans="1:40" ht="18" customHeight="1" x14ac:dyDescent="0.4">
      <c r="A42" s="62"/>
      <c r="B42" s="89" t="s">
        <v>109</v>
      </c>
      <c r="C42" s="113">
        <f>COUNTIFS($B$13:$B$32,C$39,$C$13:$C$32,"C",$E$13:$E$32,"*")</f>
        <v>0</v>
      </c>
      <c r="D42" s="113">
        <f>COUNTIFS($B$13:$B$32,C$39,$C$13:$C$32,"D",$E$13:$E$32,"*")</f>
        <v>0</v>
      </c>
      <c r="E42" s="113">
        <f>COUNTIFS($B$13:$B$32,E$39,$C$13:$C$32,"C",$E$13:$E$32,"*")</f>
        <v>0</v>
      </c>
      <c r="F42" s="408">
        <f>COUNTIFS($B$13:$B$32,E$39,$C$13:$C$32,"D",$E$13:$E$32,"*")</f>
        <v>0</v>
      </c>
      <c r="G42" s="409"/>
      <c r="H42" s="410"/>
      <c r="I42" s="408">
        <f>COUNTIFS($B$13:$B$32,I$39,$C$13:$C$32,"C",$E$13:$E$32,"*")</f>
        <v>0</v>
      </c>
      <c r="J42" s="409"/>
      <c r="K42" s="410"/>
      <c r="L42" s="408">
        <f>COUNTIFS($B$13:$B$32,I$39,$C$13:$C$32,"D",$E$13:$E$32,"*")</f>
        <v>0</v>
      </c>
      <c r="M42" s="409"/>
      <c r="N42" s="410"/>
      <c r="O42" s="408">
        <f>COUNTIFS($B$13:$B$32,O$39,$C$13:$C$32,"C",$E$13:$E$32,"*")</f>
        <v>0</v>
      </c>
      <c r="P42" s="409"/>
      <c r="Q42" s="410"/>
      <c r="R42" s="408">
        <f>COUNTIFS($B$13:$B$32,O$39,$C$13:$C$32,"D",$E$13:$E$32,"*")</f>
        <v>0</v>
      </c>
      <c r="S42" s="409"/>
      <c r="T42" s="410"/>
      <c r="U42" s="408">
        <f>COUNTIFS($B$13:$B$32,U$39,$C$13:$C$32,"C",$E$13:$E$32,"*")</f>
        <v>0</v>
      </c>
      <c r="V42" s="409"/>
      <c r="W42" s="410"/>
      <c r="X42" s="408">
        <f>COUNTIFS($B$13:$B$32,U$39,$C$13:$C$32,"D",$E$13:$E$32,"*")</f>
        <v>0</v>
      </c>
      <c r="Y42" s="409"/>
      <c r="Z42" s="410"/>
      <c r="AA42" s="408">
        <f>COUNTIFS($B$13:$B$32,AA$39,$C$13:$C$32,"C",$E$13:$E$32,"*")</f>
        <v>0</v>
      </c>
      <c r="AB42" s="409"/>
      <c r="AC42" s="410"/>
      <c r="AD42" s="408">
        <f>COUNTIFS($B$13:$B$32,AA$39,$C$13:$C$32,"D",$E$13:$E$32,"*")</f>
        <v>0</v>
      </c>
      <c r="AE42" s="409"/>
      <c r="AF42" s="410"/>
      <c r="AG42" s="408">
        <f>COUNTIFS($B$13:$B$32,AG$39,$C$13:$C$32,"C",$E$13:$E$32,"*")</f>
        <v>0</v>
      </c>
      <c r="AH42" s="409"/>
      <c r="AI42" s="410"/>
      <c r="AJ42" s="408">
        <f>COUNTIFS($B$13:$B$32,AG$39,$C$13:$C$32,"D",$E$13:$E$32,"*")</f>
        <v>0</v>
      </c>
      <c r="AK42" s="410"/>
      <c r="AL42" s="113">
        <f>COUNTIFS($B$13:$B$32,AL$39,$C$13:$C$32,"C",$E$13:$E$32,"*")</f>
        <v>0</v>
      </c>
      <c r="AM42" s="113">
        <f>COUNTIFS($B$13:$B$32,AL$39,$C$13:$C$32,"D",$E$13:$E$32,"*")</f>
        <v>0</v>
      </c>
      <c r="AN42" s="62"/>
    </row>
    <row r="43" spans="1:40" ht="24.95" customHeight="1" x14ac:dyDescent="0.4">
      <c r="A43" s="62"/>
      <c r="B43" s="89" t="s">
        <v>201</v>
      </c>
      <c r="C43" s="412" t="str">
        <f>IF($AK$5="４週",SUMIFS($AK$13:$AK$32,$B$13:$B$32,C39)/4/$AH$7,IF($AK$5="歴月",SUMIFS($AK$13:$AK$32,$B$13:$B$32,C39)/$AL$7,"記載する期間を選択してください"))</f>
        <v>記載する期間を選択してください</v>
      </c>
      <c r="D43" s="415"/>
      <c r="E43" s="412" t="str">
        <f>IF($AK$5="４週",SUMIFS($AK$13:$AK$32,$B$13:$B$32,E39)/4/$AH$7,IF($AK$5="歴月",SUMIFS($AK$13:$AK$32,$B$13:$B$32,E39)/$AL$7,"記載する期間を選択してください"))</f>
        <v>記載する期間を選択してください</v>
      </c>
      <c r="F43" s="413"/>
      <c r="G43" s="413"/>
      <c r="H43" s="415"/>
      <c r="I43" s="412" t="str">
        <f>IF($AK$5="４週",SUMIFS($AK$13:$AK$32,$B$13:$B$32,I39)/4/$AH$7,IF($AK$5="歴月",SUMIFS($AK$13:$AK$32,$B$13:$B$32,I39)/$AL$7,"記載する期間を選択してください"))</f>
        <v>記載する期間を選択してください</v>
      </c>
      <c r="J43" s="413"/>
      <c r="K43" s="413"/>
      <c r="L43" s="413"/>
      <c r="M43" s="413"/>
      <c r="N43" s="415"/>
      <c r="O43" s="412" t="str">
        <f>IF($AK$5="４週",SUMIFS($AK$13:$AK$32,$B$13:$B$32,O39)/4/$AH$7,IF($AK$5="歴月",SUMIFS($AK$13:$AK$32,$B$13:$B$32,O39)/$AL$7,"記載する期間を選択してください"))</f>
        <v>記載する期間を選択してください</v>
      </c>
      <c r="P43" s="413"/>
      <c r="Q43" s="413"/>
      <c r="R43" s="413"/>
      <c r="S43" s="413"/>
      <c r="T43" s="415"/>
      <c r="U43" s="412" t="str">
        <f>IF($AK$5="４週",SUMIFS($AK$13:$AK$32,$B$13:$B$32,U39)/4/$AH$7,IF($AK$5="歴月",SUMIFS($AK$13:$AK$32,$B$13:$B$32,U39)/$AL$7,"記載する期間を選択してください"))</f>
        <v>記載する期間を選択してください</v>
      </c>
      <c r="V43" s="413"/>
      <c r="W43" s="413"/>
      <c r="X43" s="413"/>
      <c r="Y43" s="413"/>
      <c r="Z43" s="415"/>
      <c r="AA43" s="412" t="str">
        <f>IF($AK$5="４週",SUMIFS($AK$13:$AK$32,$B$13:$B$32,AA39)/4/$AH$7,IF($AK$5="歴月",SUMIFS($AK$13:$AK$32,$B$13:$B$32,AA39)/$AL$7,"記載する期間を選択してください"))</f>
        <v>記載する期間を選択してください</v>
      </c>
      <c r="AB43" s="413"/>
      <c r="AC43" s="413"/>
      <c r="AD43" s="413"/>
      <c r="AE43" s="413"/>
      <c r="AF43" s="415"/>
      <c r="AG43" s="412" t="str">
        <f>IF($AK$5="４週",SUMIFS($AK$13:$AK$32,$B$13:$B$32,AG39)/4/$AH$7,IF($AK$5="歴月",SUMIFS($AK$13:$AK$32,$B$13:$B$32,AG39)/$AL$7,"記載する期間を選択してください"))</f>
        <v>記載する期間を選択してください</v>
      </c>
      <c r="AH43" s="413"/>
      <c r="AI43" s="413"/>
      <c r="AJ43" s="413"/>
      <c r="AK43" s="415"/>
      <c r="AL43" s="412" t="str">
        <f>IF($AK$5="４週",SUMIFS($AK$13:$AK$32,$B$13:$B$32,AL39)/4/$AH$7,IF($AK$5="歴月",SUMIFS($AK$13:$AK$32,$B$13:$B$32,AL39)/$AL$7,"記載する期間を選択してください"))</f>
        <v>記載する期間を選択してください</v>
      </c>
      <c r="AM43" s="415"/>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90" t="s">
        <v>173</v>
      </c>
      <c r="D52" s="390"/>
      <c r="E52" s="390"/>
      <c r="F52" s="60"/>
      <c r="G52" s="60"/>
    </row>
    <row r="53" spans="1:39" ht="15" customHeight="1" x14ac:dyDescent="0.4">
      <c r="A53" s="60"/>
      <c r="B53" s="107" t="s">
        <v>190</v>
      </c>
      <c r="C53" s="404" t="s">
        <v>174</v>
      </c>
      <c r="D53" s="404"/>
      <c r="E53" s="404"/>
      <c r="F53" s="60"/>
      <c r="G53" s="60"/>
    </row>
    <row r="54" spans="1:39" ht="15" customHeight="1" x14ac:dyDescent="0.4">
      <c r="A54" s="60"/>
      <c r="B54" s="107" t="s">
        <v>191</v>
      </c>
      <c r="C54" s="404" t="s">
        <v>175</v>
      </c>
      <c r="D54" s="404"/>
      <c r="E54" s="404"/>
      <c r="F54" s="60"/>
      <c r="G54" s="60"/>
    </row>
    <row r="55" spans="1:39" ht="15" customHeight="1" x14ac:dyDescent="0.4">
      <c r="A55" s="60"/>
      <c r="B55" s="107" t="s">
        <v>192</v>
      </c>
      <c r="C55" s="404" t="s">
        <v>176</v>
      </c>
      <c r="D55" s="404"/>
      <c r="E55" s="404"/>
      <c r="F55" s="60"/>
      <c r="G55" s="60"/>
    </row>
    <row r="56" spans="1:39" ht="15" customHeight="1" x14ac:dyDescent="0.4">
      <c r="A56" s="60"/>
      <c r="B56" s="107" t="s">
        <v>193</v>
      </c>
      <c r="C56" s="404" t="s">
        <v>177</v>
      </c>
      <c r="D56" s="404"/>
      <c r="E56" s="404"/>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181</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315</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2">
    <mergeCell ref="C56:E56"/>
    <mergeCell ref="AG43:AK43"/>
    <mergeCell ref="AL43:AM43"/>
    <mergeCell ref="C52:E52"/>
    <mergeCell ref="C53:E53"/>
    <mergeCell ref="C54:E54"/>
    <mergeCell ref="C55:E55"/>
    <mergeCell ref="C43:D43"/>
    <mergeCell ref="E43:H43"/>
    <mergeCell ref="I43:N43"/>
    <mergeCell ref="O43:T43"/>
    <mergeCell ref="U43:Z43"/>
    <mergeCell ref="AA43:AF43"/>
    <mergeCell ref="O41:Q41"/>
    <mergeCell ref="R41:T41"/>
    <mergeCell ref="U41:W41"/>
    <mergeCell ref="U42:W42"/>
    <mergeCell ref="AG40:AI40"/>
    <mergeCell ref="F41:H41"/>
    <mergeCell ref="I41:K41"/>
    <mergeCell ref="L41:N41"/>
    <mergeCell ref="AJ42:AK42"/>
    <mergeCell ref="X41:Z41"/>
    <mergeCell ref="AA41:AC41"/>
    <mergeCell ref="AD41:AF41"/>
    <mergeCell ref="AG41:AI41"/>
    <mergeCell ref="AJ41:AK41"/>
    <mergeCell ref="X42:Z42"/>
    <mergeCell ref="AG42:AI42"/>
    <mergeCell ref="F42:H42"/>
    <mergeCell ref="I42:K42"/>
    <mergeCell ref="L42:N42"/>
    <mergeCell ref="O42:Q42"/>
    <mergeCell ref="R42:T42"/>
    <mergeCell ref="AA42:AC42"/>
    <mergeCell ref="AD42:AF42"/>
    <mergeCell ref="AJ40:AK40"/>
    <mergeCell ref="AM31:AN31"/>
    <mergeCell ref="AM32:AN32"/>
    <mergeCell ref="A33:E33"/>
    <mergeCell ref="AM33:AN34"/>
    <mergeCell ref="A34:E34"/>
    <mergeCell ref="C39:D39"/>
    <mergeCell ref="E39:H39"/>
    <mergeCell ref="I39:N39"/>
    <mergeCell ref="AG39:AK39"/>
    <mergeCell ref="AL39:AM39"/>
    <mergeCell ref="F40:H40"/>
    <mergeCell ref="I40:K40"/>
    <mergeCell ref="L40:N40"/>
    <mergeCell ref="O40:Q40"/>
    <mergeCell ref="AA39:AF39"/>
    <mergeCell ref="AD40:AF40"/>
    <mergeCell ref="O39:T39"/>
    <mergeCell ref="U39:Z39"/>
    <mergeCell ref="R40:T40"/>
    <mergeCell ref="U40:W40"/>
    <mergeCell ref="X40:Z40"/>
    <mergeCell ref="AA40:AC40"/>
    <mergeCell ref="AM30:AN30"/>
    <mergeCell ref="AM19:AN19"/>
    <mergeCell ref="AM20:AN20"/>
    <mergeCell ref="AM21:AN21"/>
    <mergeCell ref="AM22:AN22"/>
    <mergeCell ref="AM23:AN23"/>
    <mergeCell ref="AM24:AN24"/>
    <mergeCell ref="AM25:AN25"/>
    <mergeCell ref="AM26:AN26"/>
    <mergeCell ref="AM27:AN27"/>
    <mergeCell ref="AM28:AN28"/>
    <mergeCell ref="AM29:AN29"/>
    <mergeCell ref="AM18:AN18"/>
    <mergeCell ref="AL9:AL12"/>
    <mergeCell ref="AM9:AN12"/>
    <mergeCell ref="AM13:AN13"/>
    <mergeCell ref="AM14:AN14"/>
    <mergeCell ref="AM15:AN15"/>
    <mergeCell ref="AM16:AN16"/>
    <mergeCell ref="AM17:AN17"/>
    <mergeCell ref="AK2:AN2"/>
    <mergeCell ref="M4:P4"/>
    <mergeCell ref="Q4:R4"/>
    <mergeCell ref="S4:T4"/>
    <mergeCell ref="U4:V4"/>
    <mergeCell ref="AK4:AN4"/>
    <mergeCell ref="AK3:AN3"/>
    <mergeCell ref="AH7:AJ7"/>
    <mergeCell ref="A9:A12"/>
    <mergeCell ref="C9:C12"/>
    <mergeCell ref="D9:D12"/>
    <mergeCell ref="E9:E12"/>
    <mergeCell ref="F9:AJ9"/>
    <mergeCell ref="F10:L10"/>
    <mergeCell ref="M10:S10"/>
    <mergeCell ref="T10:Z10"/>
    <mergeCell ref="AA10:AG10"/>
    <mergeCell ref="AH10:AJ10"/>
    <mergeCell ref="AK5:AN5"/>
    <mergeCell ref="AK6:AN6"/>
    <mergeCell ref="AK9:AK12"/>
    <mergeCell ref="B9:B10"/>
    <mergeCell ref="B11:B12"/>
  </mergeCells>
  <phoneticPr fontId="3"/>
  <dataValidations count="4">
    <dataValidation type="list" allowBlank="1" showInputMessage="1" showErrorMessage="1" sqref="B13:B32" xr:uid="{00000000-0002-0000-1A00-000000000000}">
      <formula1>INDIRECT($AK$2)</formula1>
    </dataValidation>
    <dataValidation type="list" allowBlank="1" showInputMessage="1" showErrorMessage="1" sqref="AK5:AN5" xr:uid="{00000000-0002-0000-1A00-000001000000}">
      <formula1>"４週,歴月"</formula1>
    </dataValidation>
    <dataValidation type="list" allowBlank="1" showInputMessage="1" showErrorMessage="1" sqref="AK6:AN6" xr:uid="{00000000-0002-0000-1A00-000002000000}">
      <formula1>"予定,実績"</formula1>
    </dataValidation>
    <dataValidation type="list" allowBlank="1" showInputMessage="1" showErrorMessage="1" sqref="C13:C32"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72"/>
  <sheetViews>
    <sheetView showGridLines="0" view="pageBreakPreview" zoomScale="80" zoomScaleNormal="100" zoomScaleSheetLayoutView="80" workbookViewId="0">
      <selection activeCell="B9" sqref="B9:B12"/>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133</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+SUM(F13:AJ13)</f>
        <v>0</v>
      </c>
      <c r="AL13" s="76" t="e">
        <f>IF($AK$5="４週",AK13/4,AK13/(DAY(EOMONTH($F$11,0))/7))</f>
        <v>#NUM!</v>
      </c>
      <c r="AM13" s="402"/>
      <c r="AN13" s="402"/>
    </row>
    <row r="14" spans="1:40" ht="18" customHeight="1" x14ac:dyDescent="0.4">
      <c r="A14" s="79">
        <v>2</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ref="AK14:AK33" si="0">+SUM(F14:AJ14)</f>
        <v>0</v>
      </c>
      <c r="AL14" s="76" t="e">
        <f>IF($AK$5="４週",AK14/4,AK14/(DAY(EOMONTH($F$11,0))/7))</f>
        <v>#NUM!</v>
      </c>
      <c r="AM14" s="402"/>
      <c r="AN14" s="402"/>
    </row>
    <row r="15" spans="1:40" ht="18" customHeight="1" x14ac:dyDescent="0.4">
      <c r="A15" s="79">
        <v>3</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t="e">
        <f>IF($AK$5="４週",AK15/4,AK15/(DAY(EOMONTH($F$11,0))/7))</f>
        <v>#NUM!</v>
      </c>
      <c r="AM15" s="402"/>
      <c r="AN15" s="402"/>
    </row>
    <row r="16" spans="1:40" ht="18" customHeight="1" x14ac:dyDescent="0.4">
      <c r="A16" s="79">
        <v>4</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t="e">
        <f>IF($AK$5="４週",AK16/4,AK16/(DAY(EOMONTH($F$11,0))/7))</f>
        <v>#NUM!</v>
      </c>
      <c r="AM16" s="402"/>
      <c r="AN16" s="402"/>
    </row>
    <row r="17" spans="1:40" ht="18" customHeight="1" x14ac:dyDescent="0.4">
      <c r="A17" s="79">
        <v>5</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t="e">
        <f t="shared" ref="AL17:AL32" si="1">IF($AK$5="４週",AK17/4,AK17/(DAY(EOMONTH($F$11,0))/7))</f>
        <v>#NUM!</v>
      </c>
      <c r="AM17" s="402"/>
      <c r="AN17" s="402"/>
    </row>
    <row r="18" spans="1:40" ht="18" customHeight="1" x14ac:dyDescent="0.4">
      <c r="A18" s="79">
        <v>6</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t="e">
        <f t="shared" si="1"/>
        <v>#NUM!</v>
      </c>
      <c r="AM18" s="402"/>
      <c r="AN18" s="402"/>
    </row>
    <row r="19" spans="1:40" ht="18" customHeight="1" x14ac:dyDescent="0.4">
      <c r="A19" s="79">
        <v>7</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t="e">
        <f t="shared" si="1"/>
        <v>#NUM!</v>
      </c>
      <c r="AM19" s="402"/>
      <c r="AN19" s="402"/>
    </row>
    <row r="20" spans="1:40" ht="18" customHeight="1" x14ac:dyDescent="0.4">
      <c r="A20" s="79">
        <v>8</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t="e">
        <f t="shared" si="1"/>
        <v>#NUM!</v>
      </c>
      <c r="AM20" s="402"/>
      <c r="AN20" s="402"/>
    </row>
    <row r="21" spans="1:40" ht="18" customHeight="1" x14ac:dyDescent="0.4">
      <c r="A21" s="79">
        <v>9</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t="e">
        <f t="shared" si="1"/>
        <v>#NUM!</v>
      </c>
      <c r="AM21" s="402"/>
      <c r="AN21" s="402"/>
    </row>
    <row r="22" spans="1:40" ht="18" customHeight="1" x14ac:dyDescent="0.4">
      <c r="A22" s="79">
        <v>10</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t="e">
        <f t="shared" si="1"/>
        <v>#NUM!</v>
      </c>
      <c r="AM22" s="402"/>
      <c r="AN22" s="402"/>
    </row>
    <row r="23" spans="1:40" ht="18" customHeight="1" x14ac:dyDescent="0.4">
      <c r="A23" s="79">
        <v>11</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t="e">
        <f t="shared" si="1"/>
        <v>#NUM!</v>
      </c>
      <c r="AM23" s="402"/>
      <c r="AN23" s="402"/>
    </row>
    <row r="24" spans="1:40" ht="18" customHeight="1" x14ac:dyDescent="0.4">
      <c r="A24" s="79">
        <v>12</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t="e">
        <f t="shared" si="1"/>
        <v>#NUM!</v>
      </c>
      <c r="AM24" s="402"/>
      <c r="AN24" s="402"/>
    </row>
    <row r="25" spans="1:40" ht="18" customHeight="1" x14ac:dyDescent="0.4">
      <c r="A25" s="79">
        <v>13</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t="e">
        <f t="shared" si="1"/>
        <v>#NUM!</v>
      </c>
      <c r="AM25" s="402"/>
      <c r="AN25" s="402"/>
    </row>
    <row r="26" spans="1:40" ht="18" customHeight="1" x14ac:dyDescent="0.4">
      <c r="A26" s="79">
        <v>14</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t="e">
        <f t="shared" si="1"/>
        <v>#NUM!</v>
      </c>
      <c r="AM26" s="402"/>
      <c r="AN26" s="402"/>
    </row>
    <row r="27" spans="1:40" ht="18" customHeight="1" x14ac:dyDescent="0.4">
      <c r="A27" s="79">
        <v>15</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t="e">
        <f t="shared" si="1"/>
        <v>#NUM!</v>
      </c>
      <c r="AM27" s="402"/>
      <c r="AN27" s="402"/>
    </row>
    <row r="28" spans="1:40" ht="18" customHeight="1" x14ac:dyDescent="0.4">
      <c r="A28" s="79">
        <v>16</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t="e">
        <f t="shared" si="1"/>
        <v>#NUM!</v>
      </c>
      <c r="AM28" s="402"/>
      <c r="AN28" s="402"/>
    </row>
    <row r="29" spans="1:40" ht="18" customHeight="1" x14ac:dyDescent="0.4">
      <c r="A29" s="79">
        <v>17</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t="e">
        <f t="shared" si="1"/>
        <v>#NUM!</v>
      </c>
      <c r="AM29" s="402"/>
      <c r="AN29" s="402"/>
    </row>
    <row r="30" spans="1:40" ht="18" customHeight="1" x14ac:dyDescent="0.4">
      <c r="A30" s="79">
        <v>18</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t="e">
        <f t="shared" si="1"/>
        <v>#NUM!</v>
      </c>
      <c r="AM30" s="402"/>
      <c r="AN30" s="402"/>
    </row>
    <row r="31" spans="1:40" ht="18" customHeight="1" x14ac:dyDescent="0.4">
      <c r="A31" s="79">
        <v>19</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0"/>
        <v>0</v>
      </c>
      <c r="AL31" s="76" t="e">
        <f t="shared" si="1"/>
        <v>#NUM!</v>
      </c>
      <c r="AM31" s="402"/>
      <c r="AN31" s="402"/>
    </row>
    <row r="32" spans="1:40" ht="18" customHeight="1" x14ac:dyDescent="0.4">
      <c r="A32" s="79">
        <v>20</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0"/>
        <v>0</v>
      </c>
      <c r="AL32" s="76" t="e">
        <f t="shared" si="1"/>
        <v>#NUM!</v>
      </c>
      <c r="AM32" s="402"/>
      <c r="AN32" s="402"/>
    </row>
    <row r="33" spans="1:40"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0"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412" t="str">
        <f>IF(VLOOKUP($AK$2,選択肢!$A$1:$J$32,C44,FALSE)=0,"-",VLOOKUP($AK$2,選択肢!$A$1:$J$32,C44,FALSE))</f>
        <v>管理者</v>
      </c>
      <c r="D39" s="413"/>
      <c r="E39" s="414" t="str">
        <f>IF(VLOOKUP($AK$2,選択肢!$A$1:$J$32,E44,FALSE)=0,"-",VLOOKUP($AK$2,選択肢!$A$1:$J$32,E44,FALSE))</f>
        <v>児童発達支援管理責任者</v>
      </c>
      <c r="F39" s="414"/>
      <c r="G39" s="414"/>
      <c r="H39" s="414"/>
      <c r="I39" s="412" t="str">
        <f>IF(VLOOKUP($AK$2,選択肢!$A$1:$J$32,I44,FALSE)=0,"-",VLOOKUP($AK$2,選択肢!$A$1:$J$32,I44,FALSE))</f>
        <v>訪問支援員</v>
      </c>
      <c r="J39" s="413"/>
      <c r="K39" s="413"/>
      <c r="L39" s="413"/>
      <c r="M39" s="413"/>
      <c r="N39" s="415"/>
      <c r="O39" s="412" t="str">
        <f>IF(VLOOKUP($AK$2,選択肢!$A$1:$J$32,O44,FALSE)=0,"-",VLOOKUP($AK$2,選択肢!$A$1:$J$32,O44,FALSE))</f>
        <v>-</v>
      </c>
      <c r="P39" s="413"/>
      <c r="Q39" s="413"/>
      <c r="R39" s="413"/>
      <c r="S39" s="413"/>
      <c r="T39" s="415"/>
      <c r="U39" s="412" t="str">
        <f>IF(VLOOKUP($AK$2,選択肢!$A$1:$J$32,U44,FALSE)=0,"-",VLOOKUP($AK$2,選択肢!$A$1:$J$32,U44,FALSE))</f>
        <v>-</v>
      </c>
      <c r="V39" s="413"/>
      <c r="W39" s="413"/>
      <c r="X39" s="413"/>
      <c r="Y39" s="413"/>
      <c r="Z39" s="415"/>
      <c r="AA39" s="412" t="str">
        <f>IF(VLOOKUP($AK$2,選択肢!$A$1:$J$32,AA44,FALSE)=0,"-",VLOOKUP($AK$2,選択肢!$A$1:$J$32,AA44,FALSE))</f>
        <v>-</v>
      </c>
      <c r="AB39" s="413"/>
      <c r="AC39" s="413"/>
      <c r="AD39" s="413"/>
      <c r="AE39" s="413"/>
      <c r="AF39" s="415"/>
      <c r="AG39" s="414" t="str">
        <f>IF(VLOOKUP($AK$2,選択肢!$A$1:$J$32,AG44,FALSE)=0,"-",VLOOKUP($AK$2,選択肢!$A$1:$J$32,AG44,FALSE))</f>
        <v>-</v>
      </c>
      <c r="AH39" s="414"/>
      <c r="AI39" s="414"/>
      <c r="AJ39" s="414"/>
      <c r="AK39" s="414"/>
      <c r="AL39" s="414" t="str">
        <f>IF(VLOOKUP($AK$2,選択肢!$A$1:$J$32,AL44,FALSE)=0,"-",VLOOKUP($AK$2,選択肢!$A$1:$J$32,AL44,FALSE))</f>
        <v>-</v>
      </c>
      <c r="AM39" s="414"/>
      <c r="AN39" s="62"/>
    </row>
    <row r="40" spans="1:40" ht="18" customHeight="1" x14ac:dyDescent="0.4">
      <c r="A40" s="62"/>
      <c r="B40" s="82"/>
      <c r="C40" s="114" t="s">
        <v>56</v>
      </c>
      <c r="D40" s="114" t="s">
        <v>57</v>
      </c>
      <c r="E40" s="113" t="s">
        <v>56</v>
      </c>
      <c r="F40" s="411" t="s">
        <v>57</v>
      </c>
      <c r="G40" s="411"/>
      <c r="H40" s="411"/>
      <c r="I40" s="408" t="s">
        <v>56</v>
      </c>
      <c r="J40" s="409"/>
      <c r="K40" s="410"/>
      <c r="L40" s="408" t="s">
        <v>57</v>
      </c>
      <c r="M40" s="409"/>
      <c r="N40" s="410"/>
      <c r="O40" s="408" t="s">
        <v>56</v>
      </c>
      <c r="P40" s="409"/>
      <c r="Q40" s="410"/>
      <c r="R40" s="408" t="s">
        <v>57</v>
      </c>
      <c r="S40" s="409"/>
      <c r="T40" s="410"/>
      <c r="U40" s="408" t="s">
        <v>56</v>
      </c>
      <c r="V40" s="409"/>
      <c r="W40" s="410"/>
      <c r="X40" s="408" t="s">
        <v>57</v>
      </c>
      <c r="Y40" s="409"/>
      <c r="Z40" s="410"/>
      <c r="AA40" s="408" t="s">
        <v>56</v>
      </c>
      <c r="AB40" s="409"/>
      <c r="AC40" s="410"/>
      <c r="AD40" s="408" t="s">
        <v>57</v>
      </c>
      <c r="AE40" s="409"/>
      <c r="AF40" s="410"/>
      <c r="AG40" s="408" t="s">
        <v>56</v>
      </c>
      <c r="AH40" s="409"/>
      <c r="AI40" s="410"/>
      <c r="AJ40" s="408" t="s">
        <v>57</v>
      </c>
      <c r="AK40" s="410"/>
      <c r="AL40" s="113" t="s">
        <v>19</v>
      </c>
      <c r="AM40" s="113" t="s">
        <v>18</v>
      </c>
      <c r="AN40" s="62"/>
    </row>
    <row r="41" spans="1:40" ht="18" customHeight="1" x14ac:dyDescent="0.4">
      <c r="A41" s="62"/>
      <c r="B41" s="81" t="s">
        <v>108</v>
      </c>
      <c r="C41" s="113">
        <f>COUNTIFS($B$13:$B$32,C$39,$C$13:$C$32,"A",$E$13:$E$32,"*")</f>
        <v>0</v>
      </c>
      <c r="D41" s="113">
        <f>COUNTIFS($B$13:$B$32,C$39,$C$13:$C$32,"B",$E$13:$E$32,"*")</f>
        <v>0</v>
      </c>
      <c r="E41" s="113">
        <f>COUNTIFS($B$13:$B$32,E$39,$C$13:$C$32,"A",$E$13:$E$32,"*")</f>
        <v>0</v>
      </c>
      <c r="F41" s="408">
        <f>COUNTIFS($B$13:$B$32,E$39,$C$13:$C$32,"B",$E$13:$E$32,"*")</f>
        <v>0</v>
      </c>
      <c r="G41" s="409"/>
      <c r="H41" s="410"/>
      <c r="I41" s="408">
        <f>COUNTIFS($B$13:$B$32,I$39,$C$13:$C$32,"A",$E$13:$E$32,"*")</f>
        <v>0</v>
      </c>
      <c r="J41" s="409"/>
      <c r="K41" s="410"/>
      <c r="L41" s="408">
        <f>COUNTIFS($B$13:$B$32,I$39,$C$13:$C$32,"B",$E$13:$E$32,"*")</f>
        <v>0</v>
      </c>
      <c r="M41" s="409"/>
      <c r="N41" s="410"/>
      <c r="O41" s="408">
        <f>COUNTIFS($B$13:$B$32,O$39,$C$13:$C$32,"A",$E$13:$E$32,"*")</f>
        <v>0</v>
      </c>
      <c r="P41" s="409"/>
      <c r="Q41" s="410"/>
      <c r="R41" s="408">
        <f>COUNTIFS($B$13:$B$32,O$39,$C$13:$C$32,"B",$E$13:$E$32,"*")</f>
        <v>0</v>
      </c>
      <c r="S41" s="409"/>
      <c r="T41" s="410"/>
      <c r="U41" s="408">
        <f>COUNTIFS($B$13:$B$32,U$39,$C$13:$C$32,"A",$E$13:$E$32,"*")</f>
        <v>0</v>
      </c>
      <c r="V41" s="409"/>
      <c r="W41" s="410"/>
      <c r="X41" s="408">
        <f>COUNTIFS($B$13:$B$32,U$39,$C$13:$C$32,"B",$E$13:$E$32,"*")</f>
        <v>0</v>
      </c>
      <c r="Y41" s="409"/>
      <c r="Z41" s="410"/>
      <c r="AA41" s="408">
        <f>COUNTIFS($B$13:$B$32,AA$39,$C$13:$C$32,"A",$E$13:$E$32,"*")</f>
        <v>0</v>
      </c>
      <c r="AB41" s="409"/>
      <c r="AC41" s="410"/>
      <c r="AD41" s="408">
        <f>COUNTIFS($B$13:$B$32,AA$39,$C$13:$C$32,"B",$E$13:$E$32,"*")</f>
        <v>0</v>
      </c>
      <c r="AE41" s="409"/>
      <c r="AF41" s="410"/>
      <c r="AG41" s="408">
        <f>COUNTIFS($B$13:$B$32,AG$39,$C$13:$C$32,"A",$E$13:$E$32,"*")</f>
        <v>0</v>
      </c>
      <c r="AH41" s="409"/>
      <c r="AI41" s="410"/>
      <c r="AJ41" s="408">
        <f>COUNTIFS($B$13:$B$32,AG$39,$C$13:$C$32,"B",$E$13:$E$32,"*")</f>
        <v>0</v>
      </c>
      <c r="AK41" s="410"/>
      <c r="AL41" s="113">
        <f>COUNTIFS($B$13:$B$32,AL$39,$C$13:$C$32,"A",$E$13:$E$32,"*")</f>
        <v>0</v>
      </c>
      <c r="AM41" s="113">
        <f>COUNTIFS($B$13:$B$32,AL$39,$C$13:$C$32,"B",$E$13:$E$32,"*")</f>
        <v>0</v>
      </c>
      <c r="AN41" s="62"/>
    </row>
    <row r="42" spans="1:40" ht="18" customHeight="1" x14ac:dyDescent="0.4">
      <c r="A42" s="62"/>
      <c r="B42" s="89" t="s">
        <v>109</v>
      </c>
      <c r="C42" s="113">
        <f>COUNTIFS($B$13:$B$32,C$39,$C$13:$C$32,"C",$E$13:$E$32,"*")</f>
        <v>0</v>
      </c>
      <c r="D42" s="113">
        <f>COUNTIFS($B$13:$B$32,C$39,$C$13:$C$32,"D",$E$13:$E$32,"*")</f>
        <v>0</v>
      </c>
      <c r="E42" s="113">
        <f>COUNTIFS($B$13:$B$32,E$39,$C$13:$C$32,"C",$E$13:$E$32,"*")</f>
        <v>0</v>
      </c>
      <c r="F42" s="408">
        <f>COUNTIFS($B$13:$B$32,E$39,$C$13:$C$32,"D",$E$13:$E$32,"*")</f>
        <v>0</v>
      </c>
      <c r="G42" s="409"/>
      <c r="H42" s="410"/>
      <c r="I42" s="408">
        <f>COUNTIFS($B$13:$B$32,I$39,$C$13:$C$32,"C",$E$13:$E$32,"*")</f>
        <v>0</v>
      </c>
      <c r="J42" s="409"/>
      <c r="K42" s="410"/>
      <c r="L42" s="408">
        <f>COUNTIFS($B$13:$B$32,I$39,$C$13:$C$32,"D",$E$13:$E$32,"*")</f>
        <v>0</v>
      </c>
      <c r="M42" s="409"/>
      <c r="N42" s="410"/>
      <c r="O42" s="408">
        <f>COUNTIFS($B$13:$B$32,O$39,$C$13:$C$32,"C",$E$13:$E$32,"*")</f>
        <v>0</v>
      </c>
      <c r="P42" s="409"/>
      <c r="Q42" s="410"/>
      <c r="R42" s="408">
        <f>COUNTIFS($B$13:$B$32,O$39,$C$13:$C$32,"D",$E$13:$E$32,"*")</f>
        <v>0</v>
      </c>
      <c r="S42" s="409"/>
      <c r="T42" s="410"/>
      <c r="U42" s="408">
        <f>COUNTIFS($B$13:$B$32,U$39,$C$13:$C$32,"C",$E$13:$E$32,"*")</f>
        <v>0</v>
      </c>
      <c r="V42" s="409"/>
      <c r="W42" s="410"/>
      <c r="X42" s="408">
        <f>COUNTIFS($B$13:$B$32,U$39,$C$13:$C$32,"D",$E$13:$E$32,"*")</f>
        <v>0</v>
      </c>
      <c r="Y42" s="409"/>
      <c r="Z42" s="410"/>
      <c r="AA42" s="408">
        <f>COUNTIFS($B$13:$B$32,AA$39,$C$13:$C$32,"C",$E$13:$E$32,"*")</f>
        <v>0</v>
      </c>
      <c r="AB42" s="409"/>
      <c r="AC42" s="410"/>
      <c r="AD42" s="408">
        <f>COUNTIFS($B$13:$B$32,AA$39,$C$13:$C$32,"D",$E$13:$E$32,"*")</f>
        <v>0</v>
      </c>
      <c r="AE42" s="409"/>
      <c r="AF42" s="410"/>
      <c r="AG42" s="408">
        <f>COUNTIFS($B$13:$B$32,AG$39,$C$13:$C$32,"C",$E$13:$E$32,"*")</f>
        <v>0</v>
      </c>
      <c r="AH42" s="409"/>
      <c r="AI42" s="410"/>
      <c r="AJ42" s="408">
        <f>COUNTIFS($B$13:$B$32,AG$39,$C$13:$C$32,"D",$E$13:$E$32,"*")</f>
        <v>0</v>
      </c>
      <c r="AK42" s="410"/>
      <c r="AL42" s="113">
        <f>COUNTIFS($B$13:$B$32,AL$39,$C$13:$C$32,"C",$E$13:$E$32,"*")</f>
        <v>0</v>
      </c>
      <c r="AM42" s="113">
        <f>COUNTIFS($B$13:$B$32,AL$39,$C$13:$C$32,"D",$E$13:$E$32,"*")</f>
        <v>0</v>
      </c>
      <c r="AN42" s="62"/>
    </row>
    <row r="43" spans="1:40" ht="24.95" customHeight="1" x14ac:dyDescent="0.4">
      <c r="A43" s="62"/>
      <c r="B43" s="89" t="s">
        <v>201</v>
      </c>
      <c r="C43" s="412" t="str">
        <f>IF($AK$5="４週",SUMIFS($AK$13:$AK$32,$B$13:$B$32,C39)/4/$AH$7,IF($AK$5="歴月",SUMIFS($AK$13:$AK$32,$B$13:$B$32,C39)/$AL$7,"記載する期間を選択してください"))</f>
        <v>記載する期間を選択してください</v>
      </c>
      <c r="D43" s="415"/>
      <c r="E43" s="412" t="str">
        <f>IF($AK$5="４週",SUMIFS($AK$13:$AK$32,$B$13:$B$32,E39)/4/$AH$7,IF($AK$5="歴月",SUMIFS($AK$13:$AK$32,$B$13:$B$32,E39)/$AL$7,"記載する期間を選択してください"))</f>
        <v>記載する期間を選択してください</v>
      </c>
      <c r="F43" s="413"/>
      <c r="G43" s="413"/>
      <c r="H43" s="415"/>
      <c r="I43" s="412" t="str">
        <f>IF($AK$5="４週",SUMIFS($AK$13:$AK$32,$B$13:$B$32,I39)/4/$AH$7,IF($AK$5="歴月",SUMIFS($AK$13:$AK$32,$B$13:$B$32,I39)/$AL$7,"記載する期間を選択してください"))</f>
        <v>記載する期間を選択してください</v>
      </c>
      <c r="J43" s="413"/>
      <c r="K43" s="413"/>
      <c r="L43" s="413"/>
      <c r="M43" s="413"/>
      <c r="N43" s="415"/>
      <c r="O43" s="412" t="str">
        <f>IF($AK$5="４週",SUMIFS($AK$13:$AK$32,$B$13:$B$32,O39)/4/$AH$7,IF($AK$5="歴月",SUMIFS($AK$13:$AK$32,$B$13:$B$32,O39)/$AL$7,"記載する期間を選択してください"))</f>
        <v>記載する期間を選択してください</v>
      </c>
      <c r="P43" s="413"/>
      <c r="Q43" s="413"/>
      <c r="R43" s="413"/>
      <c r="S43" s="413"/>
      <c r="T43" s="415"/>
      <c r="U43" s="412" t="str">
        <f>IF($AK$5="４週",SUMIFS($AK$13:$AK$32,$B$13:$B$32,U39)/4/$AH$7,IF($AK$5="歴月",SUMIFS($AK$13:$AK$32,$B$13:$B$32,U39)/$AL$7,"記載する期間を選択してください"))</f>
        <v>記載する期間を選択してください</v>
      </c>
      <c r="V43" s="413"/>
      <c r="W43" s="413"/>
      <c r="X43" s="413"/>
      <c r="Y43" s="413"/>
      <c r="Z43" s="415"/>
      <c r="AA43" s="412" t="str">
        <f>IF($AK$5="４週",SUMIFS($AK$13:$AK$32,$B$13:$B$32,AA39)/4/$AH$7,IF($AK$5="歴月",SUMIFS($AK$13:$AK$32,$B$13:$B$32,AA39)/$AL$7,"記載する期間を選択してください"))</f>
        <v>記載する期間を選択してください</v>
      </c>
      <c r="AB43" s="413"/>
      <c r="AC43" s="413"/>
      <c r="AD43" s="413"/>
      <c r="AE43" s="413"/>
      <c r="AF43" s="415"/>
      <c r="AG43" s="412" t="str">
        <f>IF($AK$5="４週",SUMIFS($AK$13:$AK$32,$B$13:$B$32,AG39)/4/$AH$7,IF($AK$5="歴月",SUMIFS($AK$13:$AK$32,$B$13:$B$32,AG39)/$AL$7,"記載する期間を選択してください"))</f>
        <v>記載する期間を選択してください</v>
      </c>
      <c r="AH43" s="413"/>
      <c r="AI43" s="413"/>
      <c r="AJ43" s="413"/>
      <c r="AK43" s="415"/>
      <c r="AL43" s="412" t="str">
        <f>IF($AK$5="４週",SUMIFS($AK$13:$AK$32,$B$13:$B$32,AL39)/4/$AH$7,IF($AK$5="歴月",SUMIFS($AK$13:$AK$32,$B$13:$B$32,AL39)/$AL$7,"記載する期間を選択してください"))</f>
        <v>記載する期間を選択してください</v>
      </c>
      <c r="AM43" s="415"/>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90" t="s">
        <v>173</v>
      </c>
      <c r="D52" s="390"/>
      <c r="E52" s="390"/>
      <c r="F52" s="60"/>
      <c r="G52" s="60"/>
    </row>
    <row r="53" spans="1:39" ht="15" customHeight="1" x14ac:dyDescent="0.4">
      <c r="A53" s="60"/>
      <c r="B53" s="107" t="s">
        <v>190</v>
      </c>
      <c r="C53" s="404" t="s">
        <v>174</v>
      </c>
      <c r="D53" s="404"/>
      <c r="E53" s="404"/>
      <c r="F53" s="60"/>
      <c r="G53" s="60"/>
    </row>
    <row r="54" spans="1:39" ht="15" customHeight="1" x14ac:dyDescent="0.4">
      <c r="A54" s="60"/>
      <c r="B54" s="107" t="s">
        <v>191</v>
      </c>
      <c r="C54" s="404" t="s">
        <v>175</v>
      </c>
      <c r="D54" s="404"/>
      <c r="E54" s="404"/>
      <c r="F54" s="60"/>
      <c r="G54" s="60"/>
    </row>
    <row r="55" spans="1:39" ht="15" customHeight="1" x14ac:dyDescent="0.4">
      <c r="A55" s="60"/>
      <c r="B55" s="107" t="s">
        <v>192</v>
      </c>
      <c r="C55" s="404" t="s">
        <v>176</v>
      </c>
      <c r="D55" s="404"/>
      <c r="E55" s="404"/>
      <c r="F55" s="60"/>
      <c r="G55" s="60"/>
    </row>
    <row r="56" spans="1:39" ht="15" customHeight="1" x14ac:dyDescent="0.4">
      <c r="A56" s="60"/>
      <c r="B56" s="107" t="s">
        <v>193</v>
      </c>
      <c r="C56" s="404" t="s">
        <v>177</v>
      </c>
      <c r="D56" s="404"/>
      <c r="E56" s="404"/>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181</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315</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2">
    <mergeCell ref="C56:E56"/>
    <mergeCell ref="AG43:AK43"/>
    <mergeCell ref="AL43:AM43"/>
    <mergeCell ref="C52:E52"/>
    <mergeCell ref="C53:E53"/>
    <mergeCell ref="C54:E54"/>
    <mergeCell ref="C55:E55"/>
    <mergeCell ref="C43:D43"/>
    <mergeCell ref="E43:H43"/>
    <mergeCell ref="I43:N43"/>
    <mergeCell ref="O43:T43"/>
    <mergeCell ref="U43:Z43"/>
    <mergeCell ref="AA43:AF43"/>
    <mergeCell ref="O41:Q41"/>
    <mergeCell ref="R41:T41"/>
    <mergeCell ref="U41:W41"/>
    <mergeCell ref="U42:W42"/>
    <mergeCell ref="AG40:AI40"/>
    <mergeCell ref="F41:H41"/>
    <mergeCell ref="I41:K41"/>
    <mergeCell ref="L41:N41"/>
    <mergeCell ref="AJ42:AK42"/>
    <mergeCell ref="X41:Z41"/>
    <mergeCell ref="AA41:AC41"/>
    <mergeCell ref="AD41:AF41"/>
    <mergeCell ref="AG41:AI41"/>
    <mergeCell ref="AJ41:AK41"/>
    <mergeCell ref="X42:Z42"/>
    <mergeCell ref="AG42:AI42"/>
    <mergeCell ref="F42:H42"/>
    <mergeCell ref="I42:K42"/>
    <mergeCell ref="L42:N42"/>
    <mergeCell ref="O42:Q42"/>
    <mergeCell ref="R42:T42"/>
    <mergeCell ref="AA42:AC42"/>
    <mergeCell ref="AD42:AF42"/>
    <mergeCell ref="AJ40:AK40"/>
    <mergeCell ref="AM31:AN31"/>
    <mergeCell ref="AM32:AN32"/>
    <mergeCell ref="A33:E33"/>
    <mergeCell ref="AM33:AN34"/>
    <mergeCell ref="A34:E34"/>
    <mergeCell ref="C39:D39"/>
    <mergeCell ref="E39:H39"/>
    <mergeCell ref="I39:N39"/>
    <mergeCell ref="AG39:AK39"/>
    <mergeCell ref="AL39:AM39"/>
    <mergeCell ref="F40:H40"/>
    <mergeCell ref="I40:K40"/>
    <mergeCell ref="L40:N40"/>
    <mergeCell ref="O40:Q40"/>
    <mergeCell ref="AA39:AF39"/>
    <mergeCell ref="AD40:AF40"/>
    <mergeCell ref="O39:T39"/>
    <mergeCell ref="U39:Z39"/>
    <mergeCell ref="R40:T40"/>
    <mergeCell ref="U40:W40"/>
    <mergeCell ref="X40:Z40"/>
    <mergeCell ref="AA40:AC40"/>
    <mergeCell ref="AM30:AN30"/>
    <mergeCell ref="AM19:AN19"/>
    <mergeCell ref="AM20:AN20"/>
    <mergeCell ref="AM21:AN21"/>
    <mergeCell ref="AM22:AN22"/>
    <mergeCell ref="AM23:AN23"/>
    <mergeCell ref="AM24:AN24"/>
    <mergeCell ref="AM25:AN25"/>
    <mergeCell ref="AM26:AN26"/>
    <mergeCell ref="AM27:AN27"/>
    <mergeCell ref="AM28:AN28"/>
    <mergeCell ref="AM29:AN29"/>
    <mergeCell ref="AM18:AN18"/>
    <mergeCell ref="AL9:AL12"/>
    <mergeCell ref="AM9:AN12"/>
    <mergeCell ref="AM13:AN13"/>
    <mergeCell ref="AM14:AN14"/>
    <mergeCell ref="AM15:AN15"/>
    <mergeCell ref="AM16:AN16"/>
    <mergeCell ref="AM17:AN17"/>
    <mergeCell ref="AK2:AN2"/>
    <mergeCell ref="M4:P4"/>
    <mergeCell ref="Q4:R4"/>
    <mergeCell ref="S4:T4"/>
    <mergeCell ref="U4:V4"/>
    <mergeCell ref="AK4:AN4"/>
    <mergeCell ref="AK3:AN3"/>
    <mergeCell ref="AH7:AJ7"/>
    <mergeCell ref="A9:A12"/>
    <mergeCell ref="C9:C12"/>
    <mergeCell ref="D9:D12"/>
    <mergeCell ref="E9:E12"/>
    <mergeCell ref="F9:AJ9"/>
    <mergeCell ref="F10:L10"/>
    <mergeCell ref="M10:S10"/>
    <mergeCell ref="T10:Z10"/>
    <mergeCell ref="AA10:AG10"/>
    <mergeCell ref="AH10:AJ10"/>
    <mergeCell ref="AK5:AN5"/>
    <mergeCell ref="AK6:AN6"/>
    <mergeCell ref="AK9:AK12"/>
    <mergeCell ref="B9:B10"/>
    <mergeCell ref="B11:B12"/>
  </mergeCells>
  <phoneticPr fontId="3"/>
  <dataValidations count="4">
    <dataValidation type="list" allowBlank="1" showInputMessage="1" showErrorMessage="1" sqref="C13:C32" xr:uid="{00000000-0002-0000-1B00-000000000000}">
      <formula1>"A,B,C,D"</formula1>
    </dataValidation>
    <dataValidation type="list" allowBlank="1" showInputMessage="1" showErrorMessage="1" sqref="AK6:AN6" xr:uid="{00000000-0002-0000-1B00-000001000000}">
      <formula1>"予定,実績"</formula1>
    </dataValidation>
    <dataValidation type="list" allowBlank="1" showInputMessage="1" showErrorMessage="1" sqref="AK5:AN5" xr:uid="{00000000-0002-0000-1B00-000002000000}">
      <formula1>"４週,歴月"</formula1>
    </dataValidation>
    <dataValidation type="list" allowBlank="1" showInputMessage="1" showErrorMessage="1" sqref="B13:B32" xr:uid="{00000000-0002-0000-1B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Q80"/>
  <sheetViews>
    <sheetView showGridLines="0" view="pageBreakPreview" zoomScaleNormal="100" zoomScaleSheetLayoutView="100" workbookViewId="0">
      <selection activeCell="AP20" sqref="AP20"/>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134</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+SUM(F13:AJ13)</f>
        <v>0</v>
      </c>
      <c r="AL13" s="76" t="e">
        <f>IF($AK$5="４週",AK13/4,AK13/(DAY(EOMONTH($F$11,0))/7))</f>
        <v>#NUM!</v>
      </c>
      <c r="AM13" s="402"/>
      <c r="AN13" s="402"/>
    </row>
    <row r="14" spans="1:40" ht="18" customHeight="1" x14ac:dyDescent="0.4">
      <c r="A14" s="79">
        <v>2</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ref="AK14:AK33" si="0">+SUM(F14:AJ14)</f>
        <v>0</v>
      </c>
      <c r="AL14" s="76" t="e">
        <f t="shared" ref="AL14:AL32" si="1">IF($AK$5="４週",AK14/4,AK14/(DAY(EOMONTH($F$11,0))/7))</f>
        <v>#NUM!</v>
      </c>
      <c r="AM14" s="402"/>
      <c r="AN14" s="402"/>
    </row>
    <row r="15" spans="1:40" ht="18" customHeight="1" x14ac:dyDescent="0.4">
      <c r="A15" s="79">
        <v>3</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t="e">
        <f t="shared" si="1"/>
        <v>#NUM!</v>
      </c>
      <c r="AM15" s="402"/>
      <c r="AN15" s="402"/>
    </row>
    <row r="16" spans="1:40" ht="18" customHeight="1" x14ac:dyDescent="0.4">
      <c r="A16" s="79">
        <v>4</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t="e">
        <f t="shared" si="1"/>
        <v>#NUM!</v>
      </c>
      <c r="AM16" s="402"/>
      <c r="AN16" s="402"/>
    </row>
    <row r="17" spans="1:40" ht="18" customHeight="1" x14ac:dyDescent="0.4">
      <c r="A17" s="79">
        <v>5</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t="e">
        <f t="shared" si="1"/>
        <v>#NUM!</v>
      </c>
      <c r="AM17" s="402"/>
      <c r="AN17" s="402"/>
    </row>
    <row r="18" spans="1:40" ht="18" customHeight="1" x14ac:dyDescent="0.4">
      <c r="A18" s="79">
        <v>6</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t="e">
        <f t="shared" si="1"/>
        <v>#NUM!</v>
      </c>
      <c r="AM18" s="402"/>
      <c r="AN18" s="402"/>
    </row>
    <row r="19" spans="1:40" ht="18" customHeight="1" x14ac:dyDescent="0.4">
      <c r="A19" s="79">
        <v>7</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t="e">
        <f t="shared" si="1"/>
        <v>#NUM!</v>
      </c>
      <c r="AM19" s="402"/>
      <c r="AN19" s="402"/>
    </row>
    <row r="20" spans="1:40" ht="18" customHeight="1" x14ac:dyDescent="0.4">
      <c r="A20" s="79">
        <v>8</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t="e">
        <f t="shared" si="1"/>
        <v>#NUM!</v>
      </c>
      <c r="AM20" s="402"/>
      <c r="AN20" s="402"/>
    </row>
    <row r="21" spans="1:40" ht="18" customHeight="1" x14ac:dyDescent="0.4">
      <c r="A21" s="79">
        <v>9</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t="e">
        <f t="shared" si="1"/>
        <v>#NUM!</v>
      </c>
      <c r="AM21" s="402"/>
      <c r="AN21" s="402"/>
    </row>
    <row r="22" spans="1:40" ht="18" customHeight="1" x14ac:dyDescent="0.4">
      <c r="A22" s="79">
        <v>10</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t="e">
        <f t="shared" si="1"/>
        <v>#NUM!</v>
      </c>
      <c r="AM22" s="402"/>
      <c r="AN22" s="402"/>
    </row>
    <row r="23" spans="1:40" ht="18" customHeight="1" x14ac:dyDescent="0.4">
      <c r="A23" s="79">
        <v>11</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t="e">
        <f t="shared" si="1"/>
        <v>#NUM!</v>
      </c>
      <c r="AM23" s="402"/>
      <c r="AN23" s="402"/>
    </row>
    <row r="24" spans="1:40" ht="18" customHeight="1" x14ac:dyDescent="0.4">
      <c r="A24" s="79">
        <v>12</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t="e">
        <f t="shared" si="1"/>
        <v>#NUM!</v>
      </c>
      <c r="AM24" s="402"/>
      <c r="AN24" s="402"/>
    </row>
    <row r="25" spans="1:40" ht="18" customHeight="1" x14ac:dyDescent="0.4">
      <c r="A25" s="79">
        <v>13</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t="e">
        <f t="shared" si="1"/>
        <v>#NUM!</v>
      </c>
      <c r="AM25" s="402"/>
      <c r="AN25" s="402"/>
    </row>
    <row r="26" spans="1:40" ht="18" customHeight="1" x14ac:dyDescent="0.4">
      <c r="A26" s="79">
        <v>14</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t="e">
        <f t="shared" si="1"/>
        <v>#NUM!</v>
      </c>
      <c r="AM26" s="402"/>
      <c r="AN26" s="402"/>
    </row>
    <row r="27" spans="1:40" ht="18" customHeight="1" x14ac:dyDescent="0.4">
      <c r="A27" s="79">
        <v>15</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t="e">
        <f t="shared" si="1"/>
        <v>#NUM!</v>
      </c>
      <c r="AM27" s="402"/>
      <c r="AN27" s="402"/>
    </row>
    <row r="28" spans="1:40" ht="18" customHeight="1" x14ac:dyDescent="0.4">
      <c r="A28" s="79">
        <v>16</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t="e">
        <f t="shared" si="1"/>
        <v>#NUM!</v>
      </c>
      <c r="AM28" s="402"/>
      <c r="AN28" s="402"/>
    </row>
    <row r="29" spans="1:40" ht="18" customHeight="1" x14ac:dyDescent="0.4">
      <c r="A29" s="79">
        <v>17</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t="e">
        <f t="shared" si="1"/>
        <v>#NUM!</v>
      </c>
      <c r="AM29" s="402"/>
      <c r="AN29" s="402"/>
    </row>
    <row r="30" spans="1:40" ht="18" customHeight="1" x14ac:dyDescent="0.4">
      <c r="A30" s="79">
        <v>18</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t="e">
        <f t="shared" si="1"/>
        <v>#NUM!</v>
      </c>
      <c r="AM30" s="402"/>
      <c r="AN30" s="402"/>
    </row>
    <row r="31" spans="1:40" ht="18" customHeight="1" x14ac:dyDescent="0.4">
      <c r="A31" s="79">
        <v>19</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0"/>
        <v>0</v>
      </c>
      <c r="AL31" s="76" t="e">
        <f t="shared" si="1"/>
        <v>#NUM!</v>
      </c>
      <c r="AM31" s="402"/>
      <c r="AN31" s="402"/>
    </row>
    <row r="32" spans="1:40" ht="18" customHeight="1" x14ac:dyDescent="0.4">
      <c r="A32" s="79">
        <v>20</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268</v>
      </c>
      <c r="B38" s="69"/>
      <c r="C38" s="69"/>
      <c r="D38" s="69"/>
      <c r="E38" s="69"/>
      <c r="F38" s="69"/>
      <c r="G38" s="70"/>
      <c r="H38" s="70"/>
      <c r="I38" s="70"/>
      <c r="J38" s="70"/>
      <c r="K38" s="70"/>
      <c r="L38" s="70"/>
      <c r="M38" s="70"/>
      <c r="N38" s="70"/>
      <c r="O38" s="70"/>
      <c r="AM38" s="69"/>
      <c r="AN38" s="71"/>
    </row>
    <row r="39" spans="1:43" s="72" customFormat="1" ht="24.95" customHeight="1" x14ac:dyDescent="0.4">
      <c r="A39"/>
      <c r="B39" s="421" t="s">
        <v>270</v>
      </c>
      <c r="C39" s="429"/>
      <c r="D39" s="429"/>
      <c r="E39" s="429"/>
      <c r="F39" s="429"/>
      <c r="G39" s="429"/>
      <c r="H39" s="429"/>
      <c r="I39" s="429"/>
      <c r="J39" s="429"/>
      <c r="K39" s="422"/>
      <c r="L39" s="485" t="s">
        <v>271</v>
      </c>
      <c r="M39" s="485"/>
      <c r="N39" s="485"/>
      <c r="O39" s="485"/>
      <c r="P39"/>
      <c r="Q39"/>
      <c r="R39"/>
      <c r="S39"/>
      <c r="T39"/>
      <c r="U39"/>
      <c r="V39"/>
      <c r="W39"/>
      <c r="X39"/>
      <c r="Y39"/>
      <c r="Z39"/>
      <c r="AA39"/>
      <c r="AB39"/>
      <c r="AC39"/>
      <c r="AD39"/>
      <c r="AE39"/>
      <c r="AF39"/>
      <c r="AG39"/>
      <c r="AH39"/>
      <c r="AI39"/>
      <c r="AJ39"/>
      <c r="AK39"/>
      <c r="AL39"/>
      <c r="AM39"/>
      <c r="AN39"/>
      <c r="AO39"/>
      <c r="AP39"/>
      <c r="AQ39"/>
    </row>
    <row r="40" spans="1:43" s="72" customFormat="1" ht="18" customHeight="1" x14ac:dyDescent="0.4">
      <c r="A40"/>
      <c r="B40" s="577" t="s">
        <v>274</v>
      </c>
      <c r="C40" s="578"/>
      <c r="D40" s="578"/>
      <c r="E40" s="578"/>
      <c r="F40" s="578"/>
      <c r="G40" s="578"/>
      <c r="H40" s="578"/>
      <c r="I40" s="578"/>
      <c r="J40" s="578"/>
      <c r="K40" s="579"/>
      <c r="L40" s="580"/>
      <c r="M40" s="580"/>
      <c r="N40" s="580"/>
      <c r="O40" s="580"/>
      <c r="P40"/>
      <c r="Q40"/>
      <c r="R40"/>
      <c r="S40"/>
      <c r="T40"/>
      <c r="U40"/>
      <c r="V40"/>
      <c r="W40"/>
      <c r="X40"/>
      <c r="Y40"/>
      <c r="Z40"/>
      <c r="AA40"/>
      <c r="AB40"/>
      <c r="AC40"/>
      <c r="AD40"/>
      <c r="AE40"/>
      <c r="AF40"/>
      <c r="AG40"/>
      <c r="AH40"/>
      <c r="AI40"/>
      <c r="AJ40"/>
      <c r="AK40"/>
      <c r="AL40"/>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s="70"/>
      <c r="J42" s="70"/>
      <c r="K42" s="70"/>
      <c r="L42" s="70"/>
      <c r="M42" s="70"/>
      <c r="N42" s="70"/>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54.95" customHeight="1" x14ac:dyDescent="0.4">
      <c r="A43" s="423" t="s">
        <v>202</v>
      </c>
      <c r="B43" s="423"/>
      <c r="C43" s="423" t="s">
        <v>117</v>
      </c>
      <c r="D43" s="423"/>
      <c r="E43" s="427" t="s">
        <v>272</v>
      </c>
      <c r="F43" s="427"/>
      <c r="G43" s="427"/>
      <c r="H43" s="427"/>
      <c r="I43"/>
      <c r="J43"/>
      <c r="K43"/>
      <c r="L43"/>
      <c r="M43"/>
      <c r="N43"/>
      <c r="O43"/>
      <c r="P43"/>
      <c r="Q43"/>
      <c r="R43"/>
      <c r="S43"/>
      <c r="T43"/>
      <c r="U43"/>
      <c r="V43"/>
      <c r="W43"/>
      <c r="X43"/>
      <c r="Y43"/>
      <c r="Z43"/>
      <c r="AA43"/>
      <c r="AB43"/>
      <c r="AC43"/>
      <c r="AD43"/>
      <c r="AE43"/>
      <c r="AF43"/>
      <c r="AG43"/>
      <c r="AH43"/>
      <c r="AI43"/>
      <c r="AJ43"/>
      <c r="AK43"/>
      <c r="AL43"/>
      <c r="AM43" s="69"/>
      <c r="AN43" s="71"/>
    </row>
    <row r="44" spans="1:43" s="72" customFormat="1" ht="18" customHeight="1" x14ac:dyDescent="0.4">
      <c r="A44" s="427" t="s">
        <v>213</v>
      </c>
      <c r="B44" s="427"/>
      <c r="C44" s="482">
        <f>ROUNDDOWN(IF(B40="主として知的障害のある児童を入所させる福祉型障害児入所施設",L40/20,IF(B40="主として肢体不自由のある児童を入所させる福祉型障害児入所施設",1,"0")),1)</f>
        <v>0</v>
      </c>
      <c r="D44" s="482"/>
      <c r="E44" s="482">
        <f>ROUNDDOWN(IF(B40="主として知的障害のある児童を入所させる福祉型障害児入所施設",IF(L40&lt;=30,L40/4+1,L40/4),IF(B40="主として肢体不自由のある児童を入所させる福祉型障害児入所施設",L40/3.5,IF(B40="主として盲ろうあ児を入所させる福祉型障害児入所施設",IF(L40&lt;=35,L40/4+1,L40/4),0))),1)</f>
        <v>1</v>
      </c>
      <c r="F44" s="482"/>
      <c r="G44" s="482"/>
      <c r="H44" s="482"/>
      <c r="I44"/>
      <c r="J44"/>
      <c r="K44"/>
      <c r="L44"/>
      <c r="M44"/>
      <c r="N44"/>
      <c r="O44"/>
      <c r="P44"/>
      <c r="Q44"/>
      <c r="R44"/>
      <c r="S44"/>
      <c r="T44"/>
      <c r="U44"/>
      <c r="V44"/>
      <c r="W44"/>
      <c r="X44"/>
      <c r="Y44"/>
      <c r="Z44"/>
      <c r="AA44"/>
      <c r="AB44"/>
      <c r="AC44"/>
      <c r="AD44"/>
      <c r="AE44"/>
      <c r="AF44"/>
      <c r="AG44"/>
      <c r="AH44"/>
      <c r="AI44"/>
      <c r="AJ44"/>
      <c r="AK44"/>
      <c r="AL44"/>
      <c r="AM44" s="69"/>
      <c r="AN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412" t="str">
        <f>IF(VLOOKUP($AK$2,選択肢!$A$1:$J$32,C52,FALSE)=0,"-",VLOOKUP($AK$2,選択肢!$A$1:$J$32,C52,FALSE))</f>
        <v>管理者</v>
      </c>
      <c r="D47" s="413"/>
      <c r="E47" s="414" t="str">
        <f>IF(VLOOKUP($AK$2,選択肢!$A$1:$J$32,E52,FALSE)=0,"-",VLOOKUP($AK$2,選択肢!$A$1:$J$32,E52,FALSE))</f>
        <v>児童発達支援管理責任者</v>
      </c>
      <c r="F47" s="414"/>
      <c r="G47" s="414"/>
      <c r="H47" s="414"/>
      <c r="I47" s="412" t="str">
        <f>IF(VLOOKUP($AK$2,選択肢!$A$1:$J$32,I52,FALSE)=0,"-",VLOOKUP($AK$2,選択肢!$A$1:$J$32,I52,FALSE))</f>
        <v>医師</v>
      </c>
      <c r="J47" s="413"/>
      <c r="K47" s="413"/>
      <c r="L47" s="413"/>
      <c r="M47" s="413"/>
      <c r="N47" s="415"/>
      <c r="O47" s="412" t="str">
        <f>IF(VLOOKUP($AK$2,選択肢!$A$1:$J$32,O52,FALSE)=0,"-",VLOOKUP($AK$2,選択肢!$A$1:$J$32,O52,FALSE))</f>
        <v>看護職員</v>
      </c>
      <c r="P47" s="413"/>
      <c r="Q47" s="413"/>
      <c r="R47" s="413"/>
      <c r="S47" s="413"/>
      <c r="T47" s="415"/>
      <c r="U47" s="412" t="str">
        <f>IF(VLOOKUP($AK$2,選択肢!$A$1:$J$32,U52,FALSE)=0,"-",VLOOKUP($AK$2,選択肢!$A$1:$J$32,U52,FALSE))</f>
        <v>児童指導員</v>
      </c>
      <c r="V47" s="413"/>
      <c r="W47" s="413"/>
      <c r="X47" s="413"/>
      <c r="Y47" s="413"/>
      <c r="Z47" s="415"/>
      <c r="AA47" s="412" t="str">
        <f>IF(VLOOKUP($AK$2,選択肢!$A$1:$J$32,AA52,FALSE)=0,"-",VLOOKUP($AK$2,選択肢!$A$1:$J$32,AA52,FALSE))</f>
        <v>保育士</v>
      </c>
      <c r="AB47" s="413"/>
      <c r="AC47" s="413"/>
      <c r="AD47" s="413"/>
      <c r="AE47" s="413"/>
      <c r="AF47" s="415"/>
      <c r="AG47" s="414" t="str">
        <f>IF(VLOOKUP($AK$2,選択肢!$A$1:$J$32,AG52,FALSE)=0,"-",VLOOKUP($AK$2,選択肢!$A$1:$J$32,AG52,FALSE))</f>
        <v>栄養士</v>
      </c>
      <c r="AH47" s="414"/>
      <c r="AI47" s="414"/>
      <c r="AJ47" s="414"/>
      <c r="AK47" s="414"/>
      <c r="AL47" s="414" t="str">
        <f>IF(VLOOKUP($AK$2,選択肢!$A$1:$J$32,AL52,FALSE)=0,"-",VLOOKUP($AK$2,選択肢!$A$1:$J$32,AL52,FALSE))</f>
        <v>調理員</v>
      </c>
      <c r="AM47" s="414"/>
      <c r="AN47" s="62"/>
    </row>
    <row r="48" spans="1:43" ht="18" customHeight="1" x14ac:dyDescent="0.4">
      <c r="A48" s="62"/>
      <c r="B48" s="82"/>
      <c r="C48" s="114" t="s">
        <v>56</v>
      </c>
      <c r="D48" s="114" t="s">
        <v>57</v>
      </c>
      <c r="E48" s="113" t="s">
        <v>56</v>
      </c>
      <c r="F48" s="411" t="s">
        <v>57</v>
      </c>
      <c r="G48" s="411"/>
      <c r="H48" s="411"/>
      <c r="I48" s="408" t="s">
        <v>56</v>
      </c>
      <c r="J48" s="409"/>
      <c r="K48" s="410"/>
      <c r="L48" s="408" t="s">
        <v>57</v>
      </c>
      <c r="M48" s="409"/>
      <c r="N48" s="410"/>
      <c r="O48" s="408" t="s">
        <v>56</v>
      </c>
      <c r="P48" s="409"/>
      <c r="Q48" s="410"/>
      <c r="R48" s="408" t="s">
        <v>57</v>
      </c>
      <c r="S48" s="409"/>
      <c r="T48" s="410"/>
      <c r="U48" s="408" t="s">
        <v>56</v>
      </c>
      <c r="V48" s="409"/>
      <c r="W48" s="410"/>
      <c r="X48" s="408" t="s">
        <v>57</v>
      </c>
      <c r="Y48" s="409"/>
      <c r="Z48" s="410"/>
      <c r="AA48" s="408" t="s">
        <v>56</v>
      </c>
      <c r="AB48" s="409"/>
      <c r="AC48" s="410"/>
      <c r="AD48" s="408" t="s">
        <v>57</v>
      </c>
      <c r="AE48" s="409"/>
      <c r="AF48" s="410"/>
      <c r="AG48" s="408" t="s">
        <v>56</v>
      </c>
      <c r="AH48" s="409"/>
      <c r="AI48" s="410"/>
      <c r="AJ48" s="408" t="s">
        <v>57</v>
      </c>
      <c r="AK48" s="410"/>
      <c r="AL48" s="113" t="s">
        <v>19</v>
      </c>
      <c r="AM48" s="113" t="s">
        <v>18</v>
      </c>
      <c r="AN48" s="62"/>
    </row>
    <row r="49" spans="1:40" ht="18" customHeight="1" x14ac:dyDescent="0.4">
      <c r="A49" s="62"/>
      <c r="B49" s="81" t="s">
        <v>108</v>
      </c>
      <c r="C49" s="113">
        <f>COUNTIFS($B$13:$B$32,C$47,$C$13:$C$32,"A",$E$13:$E$32,"*")</f>
        <v>0</v>
      </c>
      <c r="D49" s="113">
        <f>COUNTIFS($B$13:$B$32,C$47,$C$13:$C$32,"B",$E$13:$E$32,"*")</f>
        <v>0</v>
      </c>
      <c r="E49" s="113">
        <f>COUNTIFS($B$13:$B$32,E$47,$C$13:$C$32,"A",$E$13:$E$32,"*")</f>
        <v>0</v>
      </c>
      <c r="F49" s="408">
        <f>COUNTIFS($B$13:$B$32,E$47,$C$13:$C$32,"B",$E$13:$E$32,"*")</f>
        <v>0</v>
      </c>
      <c r="G49" s="409"/>
      <c r="H49" s="410"/>
      <c r="I49" s="408">
        <f>COUNTIFS($B$13:$B$32,I$47,$C$13:$C$32,"A",$E$13:$E$32,"*")</f>
        <v>0</v>
      </c>
      <c r="J49" s="409"/>
      <c r="K49" s="410"/>
      <c r="L49" s="408">
        <f>COUNTIFS($B$13:$B$32,I$47,$C$13:$C$32,"B",$E$13:$E$32,"*")</f>
        <v>0</v>
      </c>
      <c r="M49" s="409"/>
      <c r="N49" s="410"/>
      <c r="O49" s="408">
        <f>COUNTIFS($B$13:$B$32,O$47,$C$13:$C$32,"A",$E$13:$E$32,"*")</f>
        <v>0</v>
      </c>
      <c r="P49" s="409"/>
      <c r="Q49" s="410"/>
      <c r="R49" s="408">
        <f>COUNTIFS($B$13:$B$32,O$47,$C$13:$C$32,"B",$E$13:$E$32,"*")</f>
        <v>0</v>
      </c>
      <c r="S49" s="409"/>
      <c r="T49" s="410"/>
      <c r="U49" s="408">
        <f>COUNTIFS($B$13:$B$32,U$47,$C$13:$C$32,"A",$E$13:$E$32,"*")</f>
        <v>0</v>
      </c>
      <c r="V49" s="409"/>
      <c r="W49" s="410"/>
      <c r="X49" s="408">
        <f>COUNTIFS($B$13:$B$32,U$47,$C$13:$C$32,"B",$E$13:$E$32,"*")</f>
        <v>0</v>
      </c>
      <c r="Y49" s="409"/>
      <c r="Z49" s="410"/>
      <c r="AA49" s="408">
        <f>COUNTIFS($B$13:$B$32,AA$47,$C$13:$C$32,"A",$E$13:$E$32,"*")</f>
        <v>0</v>
      </c>
      <c r="AB49" s="409"/>
      <c r="AC49" s="410"/>
      <c r="AD49" s="408">
        <f>COUNTIFS($B$13:$B$32,AA$47,$C$13:$C$32,"B",$E$13:$E$32,"*")</f>
        <v>0</v>
      </c>
      <c r="AE49" s="409"/>
      <c r="AF49" s="410"/>
      <c r="AG49" s="408">
        <f>COUNTIFS($B$13:$B$32,AG$47,$C$13:$C$32,"A",$E$13:$E$32,"*")</f>
        <v>0</v>
      </c>
      <c r="AH49" s="409"/>
      <c r="AI49" s="410"/>
      <c r="AJ49" s="408">
        <f>COUNTIFS($B$13:$B$32,AG$47,$C$13:$C$32,"B",$E$13:$E$32,"*")</f>
        <v>0</v>
      </c>
      <c r="AK49" s="410"/>
      <c r="AL49" s="113">
        <f>COUNTIFS($B$13:$B$32,AL$47,$C$13:$C$32,"A",$E$13:$E$32,"*")</f>
        <v>0</v>
      </c>
      <c r="AM49" s="113">
        <f>COUNTIFS($B$13:$B$32,AL$47,$C$13:$C$32,"B",$E$13:$E$32,"*")</f>
        <v>0</v>
      </c>
      <c r="AN49" s="62"/>
    </row>
    <row r="50" spans="1:40" ht="18" customHeight="1" x14ac:dyDescent="0.4">
      <c r="A50" s="62"/>
      <c r="B50" s="89" t="s">
        <v>109</v>
      </c>
      <c r="C50" s="113">
        <f>COUNTIFS($B$13:$B$32,C$47,$C$13:$C$32,"C",$E$13:$E$32,"*")</f>
        <v>0</v>
      </c>
      <c r="D50" s="113">
        <f>COUNTIFS($B$13:$B$32,C$47,$C$13:$C$32,"D",$E$13:$E$32,"*")</f>
        <v>0</v>
      </c>
      <c r="E50" s="113">
        <f>COUNTIFS($B$13:$B$32,E$47,$C$13:$C$32,"C",$E$13:$E$32,"*")</f>
        <v>0</v>
      </c>
      <c r="F50" s="408">
        <f>COUNTIFS($B$13:$B$32,E$47,$C$13:$C$32,"D",$E$13:$E$32,"*")</f>
        <v>0</v>
      </c>
      <c r="G50" s="409"/>
      <c r="H50" s="410"/>
      <c r="I50" s="408">
        <f>COUNTIFS($B$13:$B$32,I$47,$C$13:$C$32,"C",$E$13:$E$32,"*")</f>
        <v>0</v>
      </c>
      <c r="J50" s="409"/>
      <c r="K50" s="410"/>
      <c r="L50" s="408">
        <f>COUNTIFS($B$13:$B$32,I$47,$C$13:$C$32,"D",$E$13:$E$32,"*")</f>
        <v>0</v>
      </c>
      <c r="M50" s="409"/>
      <c r="N50" s="410"/>
      <c r="O50" s="408">
        <f>COUNTIFS($B$13:$B$32,O$47,$C$13:$C$32,"C",$E$13:$E$32,"*")</f>
        <v>0</v>
      </c>
      <c r="P50" s="409"/>
      <c r="Q50" s="410"/>
      <c r="R50" s="408">
        <f>COUNTIFS($B$13:$B$32,O$47,$C$13:$C$32,"D",$E$13:$E$32,"*")</f>
        <v>0</v>
      </c>
      <c r="S50" s="409"/>
      <c r="T50" s="410"/>
      <c r="U50" s="408">
        <f>COUNTIFS($B$13:$B$32,U$47,$C$13:$C$32,"C",$E$13:$E$32,"*")</f>
        <v>0</v>
      </c>
      <c r="V50" s="409"/>
      <c r="W50" s="410"/>
      <c r="X50" s="408">
        <f>COUNTIFS($B$13:$B$32,U$47,$C$13:$C$32,"D",$E$13:$E$32,"*")</f>
        <v>0</v>
      </c>
      <c r="Y50" s="409"/>
      <c r="Z50" s="410"/>
      <c r="AA50" s="408">
        <f>COUNTIFS($B$13:$B$32,AA$47,$C$13:$C$32,"C",$E$13:$E$32,"*")</f>
        <v>0</v>
      </c>
      <c r="AB50" s="409"/>
      <c r="AC50" s="410"/>
      <c r="AD50" s="408">
        <f>COUNTIFS($B$13:$B$32,AA$47,$C$13:$C$32,"D",$E$13:$E$32,"*")</f>
        <v>0</v>
      </c>
      <c r="AE50" s="409"/>
      <c r="AF50" s="410"/>
      <c r="AG50" s="408">
        <f>COUNTIFS($B$13:$B$32,AG$47,$C$13:$C$32,"C",$E$13:$E$32,"*")</f>
        <v>0</v>
      </c>
      <c r="AH50" s="409"/>
      <c r="AI50" s="410"/>
      <c r="AJ50" s="408">
        <f>COUNTIFS($B$13:$B$32,AG$47,$C$13:$C$32,"D",$E$13:$E$32,"*")</f>
        <v>0</v>
      </c>
      <c r="AK50" s="410"/>
      <c r="AL50" s="113">
        <f>COUNTIFS($B$13:$B$32,AL$47,$C$13:$C$32,"C",$E$13:$E$32,"*")</f>
        <v>0</v>
      </c>
      <c r="AM50" s="113">
        <f>COUNTIFS($B$13:$B$32,AL$47,$C$13:$C$32,"D",$E$13:$E$32,"*")</f>
        <v>0</v>
      </c>
      <c r="AN50" s="62"/>
    </row>
    <row r="51" spans="1:40" ht="24.95" customHeight="1" x14ac:dyDescent="0.4">
      <c r="A51" s="62"/>
      <c r="B51" s="89" t="s">
        <v>201</v>
      </c>
      <c r="C51" s="412" t="str">
        <f>IF($AK$5="４週",SUMIFS($AK$13:$AK$32,$B$13:$B$32,C47)/4/$AH$7,IF($AK$5="歴月",SUMIFS($AK$13:$AK$32,$B$13:$B$32,C47)/$AL$7,"記載する期間を選択してください"))</f>
        <v>記載する期間を選択してください</v>
      </c>
      <c r="D51" s="415"/>
      <c r="E51" s="412" t="str">
        <f>IF($AK$5="４週",SUMIFS($AK$13:$AK$32,$B$13:$B$32,E47)/4/$AH$7,IF($AK$5="歴月",SUMIFS($AK$13:$AK$32,$B$13:$B$32,E47)/$AL$7,"記載する期間を選択してください"))</f>
        <v>記載する期間を選択してください</v>
      </c>
      <c r="F51" s="413"/>
      <c r="G51" s="413"/>
      <c r="H51" s="415"/>
      <c r="I51" s="412" t="str">
        <f>IF($AK$5="４週",SUMIFS($AK$13:$AK$32,$B$13:$B$32,I47)/4/$AH$7,IF($AK$5="歴月",SUMIFS($AK$13:$AK$32,$B$13:$B$32,I47)/$AL$7,"記載する期間を選択してください"))</f>
        <v>記載する期間を選択してください</v>
      </c>
      <c r="J51" s="413"/>
      <c r="K51" s="413"/>
      <c r="L51" s="413"/>
      <c r="M51" s="413"/>
      <c r="N51" s="415"/>
      <c r="O51" s="412" t="str">
        <f>IF($AK$5="４週",SUMIFS($AK$13:$AK$32,$B$13:$B$32,O47)/4/$AH$7,IF($AK$5="歴月",SUMIFS($AK$13:$AK$32,$B$13:$B$32,O47)/$AL$7,"記載する期間を選択してください"))</f>
        <v>記載する期間を選択してください</v>
      </c>
      <c r="P51" s="413"/>
      <c r="Q51" s="413"/>
      <c r="R51" s="413"/>
      <c r="S51" s="413"/>
      <c r="T51" s="415"/>
      <c r="U51" s="412" t="str">
        <f>IF($AK$5="４週",SUMIFS($AK$13:$AK$32,$B$13:$B$32,U47)/4/$AH$7,IF($AK$5="歴月",SUMIFS($AK$13:$AK$32,$B$13:$B$32,U47)/$AL$7,"記載する期間を選択してください"))</f>
        <v>記載する期間を選択してください</v>
      </c>
      <c r="V51" s="413"/>
      <c r="W51" s="413"/>
      <c r="X51" s="413"/>
      <c r="Y51" s="413"/>
      <c r="Z51" s="415"/>
      <c r="AA51" s="412" t="str">
        <f>IF($AK$5="４週",SUMIFS($AK$13:$AK$32,$B$13:$B$32,AA47)/4/$AH$7,IF($AK$5="歴月",SUMIFS($AK$13:$AK$32,$B$13:$B$32,AA47)/$AL$7,"記載する期間を選択してください"))</f>
        <v>記載する期間を選択してください</v>
      </c>
      <c r="AB51" s="413"/>
      <c r="AC51" s="413"/>
      <c r="AD51" s="413"/>
      <c r="AE51" s="413"/>
      <c r="AF51" s="415"/>
      <c r="AG51" s="412" t="str">
        <f>IF($AK$5="４週",SUMIFS($AK$13:$AK$32,$B$13:$B$32,AG47)/4/$AH$7,IF($AK$5="歴月",SUMIFS($AK$13:$AK$32,$B$13:$B$32,AG47)/$AL$7,"記載する期間を選択してください"))</f>
        <v>記載する期間を選択してください</v>
      </c>
      <c r="AH51" s="413"/>
      <c r="AI51" s="413"/>
      <c r="AJ51" s="413"/>
      <c r="AK51" s="415"/>
      <c r="AL51" s="412" t="str">
        <f>IF($AK$5="４週",SUMIFS($AK$13:$AK$32,$B$13:$B$32,AL47)/4/$AH$7,IF($AK$5="歴月",SUMIFS($AK$13:$AK$32,$B$13:$B$32,AL47)/$AL$7,"記載する期間を選択してください"))</f>
        <v>記載する期間を選択してください</v>
      </c>
      <c r="AM51" s="415"/>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90" t="s">
        <v>173</v>
      </c>
      <c r="D60" s="390"/>
      <c r="E60" s="390"/>
      <c r="F60" s="60"/>
      <c r="G60" s="60"/>
    </row>
    <row r="61" spans="1:40" ht="15" customHeight="1" x14ac:dyDescent="0.4">
      <c r="A61" s="60"/>
      <c r="B61" s="107" t="s">
        <v>190</v>
      </c>
      <c r="C61" s="404" t="s">
        <v>174</v>
      </c>
      <c r="D61" s="404"/>
      <c r="E61" s="404"/>
      <c r="F61" s="60"/>
      <c r="G61" s="60"/>
    </row>
    <row r="62" spans="1:40" ht="15" customHeight="1" x14ac:dyDescent="0.4">
      <c r="A62" s="60"/>
      <c r="B62" s="107" t="s">
        <v>191</v>
      </c>
      <c r="C62" s="404" t="s">
        <v>175</v>
      </c>
      <c r="D62" s="404"/>
      <c r="E62" s="404"/>
      <c r="F62" s="60"/>
      <c r="G62" s="60"/>
    </row>
    <row r="63" spans="1:40" ht="15" customHeight="1" x14ac:dyDescent="0.4">
      <c r="A63" s="60"/>
      <c r="B63" s="107" t="s">
        <v>192</v>
      </c>
      <c r="C63" s="404" t="s">
        <v>176</v>
      </c>
      <c r="D63" s="404"/>
      <c r="E63" s="404"/>
      <c r="F63" s="60"/>
      <c r="G63" s="60"/>
    </row>
    <row r="64" spans="1:40" ht="15" customHeight="1" x14ac:dyDescent="0.4">
      <c r="A64" s="60"/>
      <c r="B64" s="107" t="s">
        <v>193</v>
      </c>
      <c r="C64" s="404" t="s">
        <v>177</v>
      </c>
      <c r="D64" s="404"/>
      <c r="E64" s="404"/>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332</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315</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12">
    <mergeCell ref="C61:E61"/>
    <mergeCell ref="C62:E62"/>
    <mergeCell ref="C63:E63"/>
    <mergeCell ref="C64:E64"/>
    <mergeCell ref="B40:K40"/>
    <mergeCell ref="B39:K39"/>
    <mergeCell ref="L39:O39"/>
    <mergeCell ref="L40:O40"/>
    <mergeCell ref="C47:D47"/>
    <mergeCell ref="E47:H47"/>
    <mergeCell ref="I47:N47"/>
    <mergeCell ref="O47:T47"/>
    <mergeCell ref="C51:D51"/>
    <mergeCell ref="E51:H51"/>
    <mergeCell ref="I51:N51"/>
    <mergeCell ref="O51:T51"/>
    <mergeCell ref="A44:B44"/>
    <mergeCell ref="C44:D44"/>
    <mergeCell ref="E44:H44"/>
    <mergeCell ref="A43:B43"/>
    <mergeCell ref="C43:D43"/>
    <mergeCell ref="E43:H43"/>
    <mergeCell ref="U51:Z51"/>
    <mergeCell ref="AA51:AF51"/>
    <mergeCell ref="AG51:AK51"/>
    <mergeCell ref="AL51:AM51"/>
    <mergeCell ref="C60:E60"/>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U47:Z47"/>
    <mergeCell ref="AA47:AF47"/>
    <mergeCell ref="AG47:AK47"/>
    <mergeCell ref="AM31:AN31"/>
    <mergeCell ref="AM32:AN32"/>
    <mergeCell ref="A33:E33"/>
    <mergeCell ref="AM33:AN34"/>
    <mergeCell ref="A34:E34"/>
    <mergeCell ref="AM25:AN25"/>
    <mergeCell ref="AM26:AN26"/>
    <mergeCell ref="AM27:AN27"/>
    <mergeCell ref="AM28:AN28"/>
    <mergeCell ref="AM29:AN29"/>
    <mergeCell ref="AM13:AN13"/>
    <mergeCell ref="AM14:AN14"/>
    <mergeCell ref="AM15:AN15"/>
    <mergeCell ref="AM16:AN16"/>
    <mergeCell ref="AM17:AN17"/>
    <mergeCell ref="AM18:AN18"/>
    <mergeCell ref="AM30:AN30"/>
    <mergeCell ref="AM19:AN19"/>
    <mergeCell ref="AM20:AN20"/>
    <mergeCell ref="AM21:AN21"/>
    <mergeCell ref="AM22:AN22"/>
    <mergeCell ref="AM23:AN23"/>
    <mergeCell ref="AM24:AN24"/>
    <mergeCell ref="A9:A12"/>
    <mergeCell ref="C9:C12"/>
    <mergeCell ref="D9:D12"/>
    <mergeCell ref="E9:E12"/>
    <mergeCell ref="F9:AJ9"/>
    <mergeCell ref="F10:L10"/>
    <mergeCell ref="T10:Z10"/>
    <mergeCell ref="AA10:AG10"/>
    <mergeCell ref="AH10:AJ10"/>
    <mergeCell ref="B9:B10"/>
    <mergeCell ref="B11:B12"/>
    <mergeCell ref="AK5:AN5"/>
    <mergeCell ref="AK6:AN6"/>
    <mergeCell ref="AH7:AJ7"/>
    <mergeCell ref="AK9:AK12"/>
    <mergeCell ref="AK2:AN2"/>
    <mergeCell ref="M4:P4"/>
    <mergeCell ref="Q4:R4"/>
    <mergeCell ref="S4:T4"/>
    <mergeCell ref="U4:V4"/>
    <mergeCell ref="AK4:AN4"/>
    <mergeCell ref="AL9:AL12"/>
    <mergeCell ref="AM9:AN12"/>
    <mergeCell ref="M10:S10"/>
    <mergeCell ref="AK3:AN3"/>
  </mergeCells>
  <phoneticPr fontId="3"/>
  <dataValidations count="7">
    <dataValidation type="list" allowBlank="1" showInputMessage="1" showErrorMessage="1" sqref="B13:B32" xr:uid="{00000000-0002-0000-1C00-000000000000}">
      <formula1>INDIRECT($AK$2)</formula1>
    </dataValidation>
    <dataValidation type="list" allowBlank="1" showInputMessage="1" showErrorMessage="1" sqref="C13:C32" xr:uid="{00000000-0002-0000-1C00-000001000000}">
      <formula1>"A,B,C,D"</formula1>
    </dataValidation>
    <dataValidation operator="greaterThanOrEqual" allowBlank="1" showInputMessage="1" showErrorMessage="1" sqref="I41:I42 L41:L42 L45 I45" xr:uid="{00000000-0002-0000-1C00-000002000000}"/>
    <dataValidation type="whole" operator="greaterThanOrEqual" allowBlank="1" showInputMessage="1" showErrorMessage="1" sqref="L40:O40" xr:uid="{00000000-0002-0000-1C00-000003000000}">
      <formula1>0</formula1>
    </dataValidation>
    <dataValidation type="list" allowBlank="1" showInputMessage="1" showErrorMessage="1" sqref="AK6:AN6" xr:uid="{00000000-0002-0000-1C00-000004000000}">
      <formula1>"予定,実績"</formula1>
    </dataValidation>
    <dataValidation type="list" allowBlank="1" showInputMessage="1" showErrorMessage="1" sqref="AK5:AN5" xr:uid="{00000000-0002-0000-1C00-000005000000}">
      <formula1>"４週,歴月"</formula1>
    </dataValidation>
    <dataValidation type="list" allowBlank="1" showInputMessage="1" showErrorMessage="1" sqref="B40:K40"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7"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EF93D-C8BD-4562-86E2-B76EEED08534}">
  <dimension ref="A1:AN85"/>
  <sheetViews>
    <sheetView showGridLines="0" view="pageBreakPreview" zoomScaleNormal="100" zoomScaleSheetLayoutView="100" workbookViewId="0">
      <selection activeCell="D7" sqref="D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453" t="s">
        <v>301</v>
      </c>
      <c r="AL2" s="453"/>
      <c r="AM2" s="453"/>
      <c r="AN2" s="453"/>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54" t="s">
        <v>335</v>
      </c>
      <c r="AL3" s="455"/>
      <c r="AM3" s="455"/>
      <c r="AN3" s="456"/>
    </row>
    <row r="4" spans="1:40" ht="18" customHeight="1" x14ac:dyDescent="0.4">
      <c r="A4" s="62"/>
      <c r="B4" s="65"/>
      <c r="C4" s="65"/>
      <c r="D4" s="65"/>
      <c r="E4" s="65"/>
      <c r="F4" s="65"/>
      <c r="G4" s="65"/>
      <c r="H4" s="65"/>
      <c r="I4" s="65"/>
      <c r="J4" s="65"/>
      <c r="K4" s="105"/>
      <c r="L4" s="105"/>
      <c r="M4" s="457">
        <v>2025</v>
      </c>
      <c r="N4" s="457"/>
      <c r="O4" s="457"/>
      <c r="P4" s="457"/>
      <c r="Q4" s="391" t="s">
        <v>150</v>
      </c>
      <c r="R4" s="391"/>
      <c r="S4" s="457">
        <v>2</v>
      </c>
      <c r="T4" s="457"/>
      <c r="U4" s="391" t="s">
        <v>151</v>
      </c>
      <c r="V4" s="391"/>
      <c r="W4" s="65"/>
      <c r="X4" s="65"/>
      <c r="Y4" s="65"/>
      <c r="Z4" s="95"/>
      <c r="AA4" s="95"/>
      <c r="AC4" s="88"/>
      <c r="AD4" s="65"/>
      <c r="AE4" s="65"/>
      <c r="AF4" s="65"/>
      <c r="AG4" s="65"/>
      <c r="AH4" s="65"/>
      <c r="AI4" s="88" t="s">
        <v>156</v>
      </c>
      <c r="AJ4" s="88"/>
      <c r="AK4" s="458"/>
      <c r="AL4" s="458"/>
      <c r="AM4" s="458"/>
      <c r="AN4" s="458"/>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459" t="s">
        <v>238</v>
      </c>
      <c r="AL5" s="459"/>
      <c r="AM5" s="459"/>
      <c r="AN5" s="459"/>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459" t="s">
        <v>336</v>
      </c>
      <c r="AL6" s="459"/>
      <c r="AM6" s="459"/>
      <c r="AN6" s="459"/>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52">
        <v>40</v>
      </c>
      <c r="AI7" s="452"/>
      <c r="AJ7" s="452"/>
      <c r="AK7" s="97" t="s">
        <v>157</v>
      </c>
      <c r="AL7" s="224">
        <v>160</v>
      </c>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390"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390"/>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390"/>
      <c r="C11" s="396"/>
      <c r="D11" s="390"/>
      <c r="E11" s="399"/>
      <c r="F11" s="66">
        <f>DATE($M$4,$S$4,1)</f>
        <v>45689</v>
      </c>
      <c r="G11" s="66">
        <f>DATE($M$4,$S$4,2)</f>
        <v>45690</v>
      </c>
      <c r="H11" s="66">
        <f>DATE($M$4,$S$4,3)</f>
        <v>45691</v>
      </c>
      <c r="I11" s="66">
        <f>DATE($M$4,$S$4,4)</f>
        <v>45692</v>
      </c>
      <c r="J11" s="66">
        <f>DATE($M$4,$S$4,5)</f>
        <v>45693</v>
      </c>
      <c r="K11" s="66">
        <f>DATE($M$4,$S$4,6)</f>
        <v>45694</v>
      </c>
      <c r="L11" s="66">
        <f>DATE($M$4,$S$4,7)</f>
        <v>45695</v>
      </c>
      <c r="M11" s="66">
        <f>DATE($M$4,$S$4,8)</f>
        <v>45696</v>
      </c>
      <c r="N11" s="66">
        <f>DATE($M$4,$S$4,9)</f>
        <v>45697</v>
      </c>
      <c r="O11" s="66">
        <f>DATE($M$4,$S$4,10)</f>
        <v>45698</v>
      </c>
      <c r="P11" s="66">
        <f>DATE($M$4,$S$4,11)</f>
        <v>45699</v>
      </c>
      <c r="Q11" s="66">
        <f>DATE($M$4,$S$4,12)</f>
        <v>45700</v>
      </c>
      <c r="R11" s="66">
        <f>DATE($M$4,$S$4,13)</f>
        <v>45701</v>
      </c>
      <c r="S11" s="66">
        <f>DATE($M$4,$S$4,14)</f>
        <v>45702</v>
      </c>
      <c r="T11" s="66">
        <f>DATE($M$4,$S$4,15)</f>
        <v>45703</v>
      </c>
      <c r="U11" s="66">
        <f>DATE($M$4,$S$4,16)</f>
        <v>45704</v>
      </c>
      <c r="V11" s="66">
        <f>DATE($M$4,$S$4,17)</f>
        <v>45705</v>
      </c>
      <c r="W11" s="66">
        <f>DATE($M$4,$S$4,18)</f>
        <v>45706</v>
      </c>
      <c r="X11" s="66">
        <f>DATE($M$4,$S$4,19)</f>
        <v>45707</v>
      </c>
      <c r="Y11" s="66">
        <f>DATE($M$4,$S$4,20)</f>
        <v>45708</v>
      </c>
      <c r="Z11" s="66">
        <f>DATE($M$4,$S$4,21)</f>
        <v>45709</v>
      </c>
      <c r="AA11" s="66">
        <f>DATE($M$4,$S$4,22)</f>
        <v>45710</v>
      </c>
      <c r="AB11" s="66">
        <f>DATE($M$4,$S$4,23)</f>
        <v>45711</v>
      </c>
      <c r="AC11" s="66">
        <f>DATE($M$4,$S$4,24)</f>
        <v>45712</v>
      </c>
      <c r="AD11" s="66">
        <f>DATE($M$4,$S$4,25)</f>
        <v>45713</v>
      </c>
      <c r="AE11" s="66">
        <f>DATE($M$4,$S$4,26)</f>
        <v>45714</v>
      </c>
      <c r="AF11" s="66">
        <f>DATE($M$4,$S$4,27)</f>
        <v>45715</v>
      </c>
      <c r="AG11" s="66">
        <f>DATE($M$4,$S$4,28)</f>
        <v>45716</v>
      </c>
      <c r="AH11" s="66" t="str">
        <f>IF(DAY(EOMONTH(F11,0))&lt;29,"",DATE($M$4,$S$4,29))</f>
        <v/>
      </c>
      <c r="AI11" s="66" t="str">
        <f>IF(DAY(EOMONTH(F11,0))&lt;30,"",DATE($M$4,$S$4,30))</f>
        <v/>
      </c>
      <c r="AJ11" s="66" t="str">
        <f>IF(DAY(EOMONTH(F11,0))&lt;31,"",DATE($M$4,$S$4,31))</f>
        <v/>
      </c>
      <c r="AK11" s="388"/>
      <c r="AL11" s="389"/>
      <c r="AM11" s="385"/>
      <c r="AN11" s="385"/>
    </row>
    <row r="12" spans="1:40" ht="15" customHeight="1" x14ac:dyDescent="0.4">
      <c r="A12" s="398"/>
      <c r="B12" s="390"/>
      <c r="C12" s="397"/>
      <c r="D12" s="390"/>
      <c r="E12" s="399"/>
      <c r="F12" s="67">
        <f>DATE($M$4,$S$4,1)</f>
        <v>45689</v>
      </c>
      <c r="G12" s="67">
        <f>DATE($M$4,$S$4,2)</f>
        <v>45690</v>
      </c>
      <c r="H12" s="67">
        <f>DATE($M$4,$S$4,3)</f>
        <v>45691</v>
      </c>
      <c r="I12" s="67">
        <f>DATE($M$4,$S$4,4)</f>
        <v>45692</v>
      </c>
      <c r="J12" s="67">
        <f>DATE($M$4,$S$4,5)</f>
        <v>45693</v>
      </c>
      <c r="K12" s="67">
        <f>DATE($M$4,$S$4,6)</f>
        <v>45694</v>
      </c>
      <c r="L12" s="67">
        <f>DATE($M$4,$S$4,7)</f>
        <v>45695</v>
      </c>
      <c r="M12" s="67">
        <f>DATE($M$4,$S$4,8)</f>
        <v>45696</v>
      </c>
      <c r="N12" s="67">
        <f>DATE($M$4,$S$4,9)</f>
        <v>45697</v>
      </c>
      <c r="O12" s="67">
        <f>DATE($M$4,$S$4,10)</f>
        <v>45698</v>
      </c>
      <c r="P12" s="67">
        <f>DATE($M$4,$S$4,11)</f>
        <v>45699</v>
      </c>
      <c r="Q12" s="67">
        <f>DATE($M$4,$S$4,12)</f>
        <v>45700</v>
      </c>
      <c r="R12" s="67">
        <f>DATE($M$4,$S$4,13)</f>
        <v>45701</v>
      </c>
      <c r="S12" s="67">
        <f>DATE($M$4,$S$4,14)</f>
        <v>45702</v>
      </c>
      <c r="T12" s="67">
        <f>DATE($M$4,$S$4,15)</f>
        <v>45703</v>
      </c>
      <c r="U12" s="67">
        <f>DATE($M$4,$S$4,16)</f>
        <v>45704</v>
      </c>
      <c r="V12" s="67">
        <f>DATE($M$4,$S$4,17)</f>
        <v>45705</v>
      </c>
      <c r="W12" s="67">
        <f>DATE($M$4,$S$4,18)</f>
        <v>45706</v>
      </c>
      <c r="X12" s="67">
        <f>DATE($M$4,$S$4,19)</f>
        <v>45707</v>
      </c>
      <c r="Y12" s="67">
        <f>DATE($M$4,$S$4,20)</f>
        <v>45708</v>
      </c>
      <c r="Z12" s="67">
        <f>DATE($M$4,$S$4,21)</f>
        <v>45709</v>
      </c>
      <c r="AA12" s="67">
        <f>DATE($M$4,$S$4,22)</f>
        <v>45710</v>
      </c>
      <c r="AB12" s="67">
        <f>DATE($M$4,$S$4,23)</f>
        <v>45711</v>
      </c>
      <c r="AC12" s="67">
        <f>DATE($M$4,$S$4,24)</f>
        <v>45712</v>
      </c>
      <c r="AD12" s="67">
        <f>DATE($M$4,$S$4,25)</f>
        <v>45713</v>
      </c>
      <c r="AE12" s="67">
        <f>DATE($M$4,$S$4,26)</f>
        <v>45714</v>
      </c>
      <c r="AF12" s="67">
        <f>DATE($M$4,$S$4,27)</f>
        <v>45715</v>
      </c>
      <c r="AG12" s="67">
        <f>DATE($M$4,$S$4,28)</f>
        <v>45716</v>
      </c>
      <c r="AH12" s="67" t="str">
        <f>IF(DAY(EOMONTH(F12,0))&lt;29,"",DATE($M$4,$S$4,29))</f>
        <v/>
      </c>
      <c r="AI12" s="67" t="str">
        <f>IF(DAY(EOMONTH(F12,0))&lt;30,"",DATE($M$4,$S$4,30))</f>
        <v/>
      </c>
      <c r="AJ12" s="67" t="str">
        <f>IF(DAY(EOMONTH(F12,0))&lt;31,"",DATE($M$4,$S$4,31))</f>
        <v/>
      </c>
      <c r="AK12" s="388"/>
      <c r="AL12" s="389"/>
      <c r="AM12" s="385"/>
      <c r="AN12" s="385"/>
    </row>
    <row r="13" spans="1:40" ht="18" customHeight="1" x14ac:dyDescent="0.4">
      <c r="A13" s="201">
        <v>1</v>
      </c>
      <c r="B13" s="219" t="s">
        <v>112</v>
      </c>
      <c r="C13" s="220" t="s">
        <v>190</v>
      </c>
      <c r="D13" s="221"/>
      <c r="E13" s="222" t="s">
        <v>190</v>
      </c>
      <c r="F13" s="218">
        <v>8</v>
      </c>
      <c r="G13" s="218">
        <v>8</v>
      </c>
      <c r="H13" s="218"/>
      <c r="I13" s="218">
        <v>8</v>
      </c>
      <c r="J13" s="218">
        <v>8</v>
      </c>
      <c r="K13" s="218">
        <v>8</v>
      </c>
      <c r="L13" s="218"/>
      <c r="M13" s="218">
        <v>8</v>
      </c>
      <c r="N13" s="218">
        <v>8</v>
      </c>
      <c r="O13" s="218"/>
      <c r="P13" s="218">
        <v>8</v>
      </c>
      <c r="Q13" s="218">
        <v>8</v>
      </c>
      <c r="R13" s="218">
        <v>8</v>
      </c>
      <c r="S13" s="218"/>
      <c r="T13" s="218">
        <v>8</v>
      </c>
      <c r="U13" s="218">
        <v>8</v>
      </c>
      <c r="V13" s="218"/>
      <c r="W13" s="218">
        <v>8</v>
      </c>
      <c r="X13" s="218">
        <v>8</v>
      </c>
      <c r="Y13" s="218"/>
      <c r="Z13" s="218">
        <v>8</v>
      </c>
      <c r="AA13" s="218">
        <v>8</v>
      </c>
      <c r="AB13" s="218"/>
      <c r="AC13" s="218">
        <v>8</v>
      </c>
      <c r="AD13" s="218">
        <v>8</v>
      </c>
      <c r="AE13" s="218">
        <v>8</v>
      </c>
      <c r="AF13" s="218"/>
      <c r="AG13" s="218">
        <v>8</v>
      </c>
      <c r="AH13" s="218">
        <v>8</v>
      </c>
      <c r="AI13" s="218"/>
      <c r="AJ13" s="218">
        <v>8</v>
      </c>
      <c r="AK13" s="78"/>
      <c r="AL13" s="182"/>
      <c r="AM13" s="402"/>
      <c r="AN13" s="402"/>
    </row>
    <row r="14" spans="1:40" ht="18" customHeight="1" x14ac:dyDescent="0.4">
      <c r="A14" s="201">
        <v>2</v>
      </c>
      <c r="B14" s="223" t="s">
        <v>113</v>
      </c>
      <c r="C14" s="220" t="s">
        <v>191</v>
      </c>
      <c r="D14" s="221"/>
      <c r="E14" s="222" t="s">
        <v>191</v>
      </c>
      <c r="F14" s="218">
        <v>4</v>
      </c>
      <c r="G14" s="218">
        <v>4</v>
      </c>
      <c r="H14" s="218">
        <v>4</v>
      </c>
      <c r="I14" s="218">
        <v>4</v>
      </c>
      <c r="J14" s="218">
        <v>8</v>
      </c>
      <c r="K14" s="218"/>
      <c r="L14" s="218"/>
      <c r="M14" s="218">
        <v>4</v>
      </c>
      <c r="N14" s="218">
        <v>4</v>
      </c>
      <c r="O14" s="218">
        <v>4</v>
      </c>
      <c r="P14" s="218">
        <v>4</v>
      </c>
      <c r="Q14" s="218">
        <v>8</v>
      </c>
      <c r="R14" s="218"/>
      <c r="S14" s="218"/>
      <c r="T14" s="218">
        <v>4</v>
      </c>
      <c r="U14" s="218">
        <v>4</v>
      </c>
      <c r="V14" s="218">
        <v>4</v>
      </c>
      <c r="W14" s="218">
        <v>4</v>
      </c>
      <c r="X14" s="218">
        <v>8</v>
      </c>
      <c r="Y14" s="218"/>
      <c r="Z14" s="218"/>
      <c r="AA14" s="218">
        <v>4</v>
      </c>
      <c r="AB14" s="218">
        <v>4</v>
      </c>
      <c r="AC14" s="218">
        <v>4</v>
      </c>
      <c r="AD14" s="218">
        <v>4</v>
      </c>
      <c r="AE14" s="218">
        <v>8</v>
      </c>
      <c r="AF14" s="218"/>
      <c r="AG14" s="218"/>
      <c r="AH14" s="218">
        <v>8</v>
      </c>
      <c r="AI14" s="218"/>
      <c r="AJ14" s="218"/>
      <c r="AK14" s="75">
        <f>+SUM(F14:AJ14)</f>
        <v>104</v>
      </c>
      <c r="AL14" s="76">
        <f t="shared" ref="AL14:AL32" si="0">IF($AK$5="４週",AK14/4,AK14/(DAY(EOMONTH($F$11,0))/7))</f>
        <v>26</v>
      </c>
      <c r="AM14" s="402"/>
      <c r="AN14" s="402"/>
    </row>
    <row r="15" spans="1:40" ht="18" customHeight="1" x14ac:dyDescent="0.4">
      <c r="A15" s="201">
        <v>3</v>
      </c>
      <c r="B15" s="223" t="s">
        <v>113</v>
      </c>
      <c r="C15" s="220" t="s">
        <v>192</v>
      </c>
      <c r="D15" s="221"/>
      <c r="E15" s="222" t="s">
        <v>192</v>
      </c>
      <c r="F15" s="218">
        <v>4</v>
      </c>
      <c r="G15" s="218">
        <v>4</v>
      </c>
      <c r="H15" s="218"/>
      <c r="I15" s="218">
        <v>4</v>
      </c>
      <c r="J15" s="218"/>
      <c r="K15" s="218">
        <v>4</v>
      </c>
      <c r="L15" s="218"/>
      <c r="M15" s="218">
        <v>4</v>
      </c>
      <c r="N15" s="218">
        <v>4</v>
      </c>
      <c r="O15" s="218"/>
      <c r="P15" s="218">
        <v>4</v>
      </c>
      <c r="Q15" s="218"/>
      <c r="R15" s="218">
        <v>4</v>
      </c>
      <c r="S15" s="218"/>
      <c r="T15" s="218">
        <v>4</v>
      </c>
      <c r="U15" s="218">
        <v>4</v>
      </c>
      <c r="V15" s="218"/>
      <c r="W15" s="218">
        <v>4</v>
      </c>
      <c r="X15" s="218"/>
      <c r="Y15" s="218">
        <v>4</v>
      </c>
      <c r="Z15" s="218"/>
      <c r="AA15" s="218">
        <v>4</v>
      </c>
      <c r="AB15" s="218">
        <v>4</v>
      </c>
      <c r="AC15" s="218"/>
      <c r="AD15" s="218">
        <v>4</v>
      </c>
      <c r="AE15" s="218"/>
      <c r="AF15" s="218">
        <v>4</v>
      </c>
      <c r="AG15" s="218"/>
      <c r="AH15" s="218"/>
      <c r="AI15" s="218">
        <v>4</v>
      </c>
      <c r="AJ15" s="218"/>
      <c r="AK15" s="75">
        <f>+SUM(F15:AJ15)</f>
        <v>68</v>
      </c>
      <c r="AL15" s="76">
        <f t="shared" si="0"/>
        <v>17</v>
      </c>
      <c r="AM15" s="402"/>
      <c r="AN15" s="402"/>
    </row>
    <row r="16" spans="1:40" ht="18" customHeight="1" x14ac:dyDescent="0.4">
      <c r="A16" s="201">
        <v>4</v>
      </c>
      <c r="B16" s="223" t="s">
        <v>114</v>
      </c>
      <c r="C16" s="220" t="s">
        <v>192</v>
      </c>
      <c r="D16" s="221"/>
      <c r="E16" s="222" t="s">
        <v>193</v>
      </c>
      <c r="F16" s="218">
        <v>4</v>
      </c>
      <c r="G16" s="218">
        <v>4</v>
      </c>
      <c r="H16" s="218"/>
      <c r="I16" s="218">
        <v>4</v>
      </c>
      <c r="J16" s="218">
        <v>4</v>
      </c>
      <c r="K16" s="218"/>
      <c r="L16" s="218">
        <v>4</v>
      </c>
      <c r="M16" s="218">
        <v>4</v>
      </c>
      <c r="N16" s="218">
        <v>4</v>
      </c>
      <c r="O16" s="218"/>
      <c r="P16" s="218">
        <v>4</v>
      </c>
      <c r="Q16" s="218">
        <v>4</v>
      </c>
      <c r="R16" s="218"/>
      <c r="S16" s="218">
        <v>4</v>
      </c>
      <c r="T16" s="218">
        <v>4</v>
      </c>
      <c r="U16" s="218">
        <v>4</v>
      </c>
      <c r="V16" s="218"/>
      <c r="W16" s="218">
        <v>4</v>
      </c>
      <c r="X16" s="218">
        <v>4</v>
      </c>
      <c r="Y16" s="218"/>
      <c r="Z16" s="218">
        <v>4</v>
      </c>
      <c r="AA16" s="218">
        <v>4</v>
      </c>
      <c r="AB16" s="218">
        <v>4</v>
      </c>
      <c r="AC16" s="218"/>
      <c r="AD16" s="218">
        <v>4</v>
      </c>
      <c r="AE16" s="218">
        <v>4</v>
      </c>
      <c r="AF16" s="218"/>
      <c r="AG16" s="218">
        <v>4</v>
      </c>
      <c r="AH16" s="218">
        <v>4</v>
      </c>
      <c r="AI16" s="218"/>
      <c r="AJ16" s="218">
        <v>4</v>
      </c>
      <c r="AK16" s="75">
        <f t="shared" ref="AK16:AK32" si="1">+SUM(F16:AJ16)</f>
        <v>88</v>
      </c>
      <c r="AL16" s="76">
        <f t="shared" si="0"/>
        <v>22</v>
      </c>
      <c r="AM16" s="402"/>
      <c r="AN16" s="402"/>
    </row>
    <row r="17" spans="1:40" ht="18" customHeight="1" x14ac:dyDescent="0.4">
      <c r="A17" s="201">
        <v>5</v>
      </c>
      <c r="B17" s="223" t="s">
        <v>114</v>
      </c>
      <c r="C17" s="220" t="s">
        <v>192</v>
      </c>
      <c r="D17" s="221"/>
      <c r="E17" s="222" t="s">
        <v>239</v>
      </c>
      <c r="F17" s="218">
        <v>4</v>
      </c>
      <c r="G17" s="218">
        <v>4</v>
      </c>
      <c r="H17" s="218">
        <v>4</v>
      </c>
      <c r="I17" s="218"/>
      <c r="J17" s="218"/>
      <c r="K17" s="218">
        <v>4</v>
      </c>
      <c r="L17" s="218">
        <v>4</v>
      </c>
      <c r="M17" s="218">
        <v>4</v>
      </c>
      <c r="N17" s="218">
        <v>4</v>
      </c>
      <c r="O17" s="218">
        <v>4</v>
      </c>
      <c r="P17" s="218"/>
      <c r="Q17" s="218"/>
      <c r="R17" s="218">
        <v>4</v>
      </c>
      <c r="S17" s="218">
        <v>4</v>
      </c>
      <c r="T17" s="218">
        <v>4</v>
      </c>
      <c r="U17" s="218">
        <v>4</v>
      </c>
      <c r="V17" s="218">
        <v>4</v>
      </c>
      <c r="W17" s="218"/>
      <c r="X17" s="218"/>
      <c r="Y17" s="218">
        <v>4</v>
      </c>
      <c r="Z17" s="218">
        <v>4</v>
      </c>
      <c r="AA17" s="218">
        <v>4</v>
      </c>
      <c r="AB17" s="218">
        <v>4</v>
      </c>
      <c r="AC17" s="218">
        <v>4</v>
      </c>
      <c r="AD17" s="218"/>
      <c r="AE17" s="218"/>
      <c r="AF17" s="218">
        <v>4</v>
      </c>
      <c r="AG17" s="218">
        <v>4</v>
      </c>
      <c r="AH17" s="218"/>
      <c r="AI17" s="218">
        <v>4</v>
      </c>
      <c r="AJ17" s="218">
        <v>4</v>
      </c>
      <c r="AK17" s="75">
        <f t="shared" si="1"/>
        <v>88</v>
      </c>
      <c r="AL17" s="76">
        <f t="shared" si="0"/>
        <v>22</v>
      </c>
      <c r="AM17" s="402"/>
      <c r="AN17" s="402"/>
    </row>
    <row r="18" spans="1:40" ht="18" customHeight="1" x14ac:dyDescent="0.4">
      <c r="A18" s="201">
        <v>6</v>
      </c>
      <c r="B18" s="223" t="s">
        <v>114</v>
      </c>
      <c r="C18" s="220" t="s">
        <v>193</v>
      </c>
      <c r="D18" s="221"/>
      <c r="E18" s="222" t="s">
        <v>240</v>
      </c>
      <c r="F18" s="218">
        <v>2</v>
      </c>
      <c r="G18" s="218">
        <v>2</v>
      </c>
      <c r="H18" s="218">
        <v>2</v>
      </c>
      <c r="I18" s="218">
        <v>4</v>
      </c>
      <c r="J18" s="218">
        <v>4</v>
      </c>
      <c r="K18" s="218"/>
      <c r="L18" s="218"/>
      <c r="M18" s="218">
        <v>2</v>
      </c>
      <c r="N18" s="218">
        <v>2</v>
      </c>
      <c r="O18" s="218">
        <v>2</v>
      </c>
      <c r="P18" s="218">
        <v>4</v>
      </c>
      <c r="Q18" s="218">
        <v>4</v>
      </c>
      <c r="R18" s="218"/>
      <c r="S18" s="218"/>
      <c r="T18" s="218">
        <v>2</v>
      </c>
      <c r="U18" s="218">
        <v>2</v>
      </c>
      <c r="V18" s="218">
        <v>2</v>
      </c>
      <c r="W18" s="218">
        <v>4</v>
      </c>
      <c r="X18" s="218">
        <v>4</v>
      </c>
      <c r="Y18" s="218"/>
      <c r="Z18" s="218"/>
      <c r="AA18" s="218">
        <v>2</v>
      </c>
      <c r="AB18" s="218">
        <v>2</v>
      </c>
      <c r="AC18" s="218">
        <v>2</v>
      </c>
      <c r="AD18" s="218">
        <v>4</v>
      </c>
      <c r="AE18" s="218">
        <v>4</v>
      </c>
      <c r="AF18" s="218"/>
      <c r="AG18" s="218"/>
      <c r="AH18" s="218">
        <v>4</v>
      </c>
      <c r="AI18" s="218"/>
      <c r="AJ18" s="218"/>
      <c r="AK18" s="75">
        <f t="shared" si="1"/>
        <v>60</v>
      </c>
      <c r="AL18" s="76">
        <f t="shared" si="0"/>
        <v>15</v>
      </c>
      <c r="AM18" s="402"/>
      <c r="AN18" s="402"/>
    </row>
    <row r="19" spans="1:40" ht="18" customHeight="1" x14ac:dyDescent="0.4">
      <c r="A19" s="201">
        <v>7</v>
      </c>
      <c r="B19" s="223" t="s">
        <v>114</v>
      </c>
      <c r="C19" s="220" t="s">
        <v>193</v>
      </c>
      <c r="D19" s="221"/>
      <c r="E19" s="222" t="s">
        <v>241</v>
      </c>
      <c r="F19" s="218">
        <v>2</v>
      </c>
      <c r="G19" s="218"/>
      <c r="H19" s="218"/>
      <c r="I19" s="218">
        <v>4</v>
      </c>
      <c r="J19" s="218">
        <v>4</v>
      </c>
      <c r="K19" s="218"/>
      <c r="L19" s="218">
        <v>2</v>
      </c>
      <c r="M19" s="218">
        <v>2</v>
      </c>
      <c r="N19" s="218"/>
      <c r="O19" s="218"/>
      <c r="P19" s="218">
        <v>4</v>
      </c>
      <c r="Q19" s="218">
        <v>4</v>
      </c>
      <c r="R19" s="218"/>
      <c r="S19" s="218">
        <v>2</v>
      </c>
      <c r="T19" s="218">
        <v>2</v>
      </c>
      <c r="U19" s="218"/>
      <c r="V19" s="218"/>
      <c r="W19" s="218">
        <v>4</v>
      </c>
      <c r="X19" s="218">
        <v>4</v>
      </c>
      <c r="Y19" s="218"/>
      <c r="Z19" s="218">
        <v>2</v>
      </c>
      <c r="AA19" s="218">
        <v>2</v>
      </c>
      <c r="AB19" s="218"/>
      <c r="AC19" s="218"/>
      <c r="AD19" s="218">
        <v>4</v>
      </c>
      <c r="AE19" s="218">
        <v>4</v>
      </c>
      <c r="AF19" s="218"/>
      <c r="AG19" s="218">
        <v>2</v>
      </c>
      <c r="AH19" s="218">
        <v>4</v>
      </c>
      <c r="AI19" s="218"/>
      <c r="AJ19" s="218">
        <v>2</v>
      </c>
      <c r="AK19" s="75">
        <f t="shared" si="1"/>
        <v>54</v>
      </c>
      <c r="AL19" s="76">
        <f t="shared" si="0"/>
        <v>13.5</v>
      </c>
      <c r="AM19" s="402"/>
      <c r="AN19" s="402"/>
    </row>
    <row r="20" spans="1:40" ht="18" customHeight="1" x14ac:dyDescent="0.4">
      <c r="A20" s="201">
        <v>8</v>
      </c>
      <c r="B20" s="223" t="s">
        <v>114</v>
      </c>
      <c r="C20" s="220" t="s">
        <v>193</v>
      </c>
      <c r="D20" s="221"/>
      <c r="E20" s="222" t="s">
        <v>242</v>
      </c>
      <c r="F20" s="218">
        <v>3</v>
      </c>
      <c r="G20" s="218">
        <v>3</v>
      </c>
      <c r="H20" s="218">
        <v>3</v>
      </c>
      <c r="I20" s="218"/>
      <c r="J20" s="218"/>
      <c r="K20" s="218">
        <v>4</v>
      </c>
      <c r="L20" s="218"/>
      <c r="M20" s="218">
        <v>3</v>
      </c>
      <c r="N20" s="218">
        <v>3</v>
      </c>
      <c r="O20" s="218">
        <v>3</v>
      </c>
      <c r="P20" s="218"/>
      <c r="Q20" s="218"/>
      <c r="R20" s="218">
        <v>3</v>
      </c>
      <c r="S20" s="218"/>
      <c r="T20" s="218">
        <v>3</v>
      </c>
      <c r="U20" s="218">
        <v>3</v>
      </c>
      <c r="V20" s="218">
        <v>3</v>
      </c>
      <c r="W20" s="218"/>
      <c r="X20" s="218"/>
      <c r="Y20" s="218">
        <v>3</v>
      </c>
      <c r="Z20" s="218"/>
      <c r="AA20" s="218">
        <v>3</v>
      </c>
      <c r="AB20" s="218">
        <v>3</v>
      </c>
      <c r="AC20" s="218">
        <v>3</v>
      </c>
      <c r="AD20" s="218"/>
      <c r="AE20" s="218"/>
      <c r="AF20" s="218">
        <v>3</v>
      </c>
      <c r="AG20" s="218"/>
      <c r="AH20" s="218"/>
      <c r="AI20" s="218">
        <v>3</v>
      </c>
      <c r="AJ20" s="218"/>
      <c r="AK20" s="75">
        <f t="shared" si="1"/>
        <v>52</v>
      </c>
      <c r="AL20" s="76">
        <f t="shared" si="0"/>
        <v>13</v>
      </c>
      <c r="AM20" s="402"/>
      <c r="AN20" s="402"/>
    </row>
    <row r="21" spans="1:40" ht="18" customHeight="1" x14ac:dyDescent="0.4">
      <c r="A21" s="201">
        <v>9</v>
      </c>
      <c r="B21" s="223" t="s">
        <v>114</v>
      </c>
      <c r="C21" s="220" t="s">
        <v>193</v>
      </c>
      <c r="D21" s="221"/>
      <c r="E21" s="222" t="s">
        <v>243</v>
      </c>
      <c r="F21" s="218"/>
      <c r="G21" s="218">
        <v>2</v>
      </c>
      <c r="H21" s="218">
        <v>2</v>
      </c>
      <c r="I21" s="218">
        <v>3</v>
      </c>
      <c r="J21" s="218">
        <v>3</v>
      </c>
      <c r="K21" s="218">
        <v>4</v>
      </c>
      <c r="L21" s="218"/>
      <c r="M21" s="218"/>
      <c r="N21" s="218">
        <v>2</v>
      </c>
      <c r="O21" s="218">
        <v>2</v>
      </c>
      <c r="P21" s="218">
        <v>3</v>
      </c>
      <c r="Q21" s="218">
        <v>3</v>
      </c>
      <c r="R21" s="218">
        <v>4</v>
      </c>
      <c r="S21" s="218"/>
      <c r="T21" s="218"/>
      <c r="U21" s="218">
        <v>2</v>
      </c>
      <c r="V21" s="218">
        <v>2</v>
      </c>
      <c r="W21" s="218">
        <v>3</v>
      </c>
      <c r="X21" s="218">
        <v>3</v>
      </c>
      <c r="Y21" s="218">
        <v>4</v>
      </c>
      <c r="Z21" s="218"/>
      <c r="AA21" s="218"/>
      <c r="AB21" s="218">
        <v>2</v>
      </c>
      <c r="AC21" s="218">
        <v>2</v>
      </c>
      <c r="AD21" s="218">
        <v>3</v>
      </c>
      <c r="AE21" s="218">
        <v>3</v>
      </c>
      <c r="AF21" s="218">
        <v>4</v>
      </c>
      <c r="AG21" s="218"/>
      <c r="AH21" s="218">
        <v>3</v>
      </c>
      <c r="AI21" s="218">
        <v>4</v>
      </c>
      <c r="AJ21" s="218"/>
      <c r="AK21" s="75">
        <f t="shared" si="1"/>
        <v>63</v>
      </c>
      <c r="AL21" s="76">
        <f t="shared" si="0"/>
        <v>15.75</v>
      </c>
      <c r="AM21" s="402"/>
      <c r="AN21" s="402"/>
    </row>
    <row r="22" spans="1:40" ht="18" customHeight="1" x14ac:dyDescent="0.4">
      <c r="A22" s="201">
        <v>10</v>
      </c>
      <c r="B22" s="223" t="s">
        <v>114</v>
      </c>
      <c r="C22" s="220" t="s">
        <v>193</v>
      </c>
      <c r="D22" s="221"/>
      <c r="E22" s="222" t="s">
        <v>244</v>
      </c>
      <c r="F22" s="218"/>
      <c r="G22" s="218"/>
      <c r="H22" s="218">
        <v>4</v>
      </c>
      <c r="I22" s="218"/>
      <c r="J22" s="218"/>
      <c r="K22" s="218">
        <v>4</v>
      </c>
      <c r="L22" s="218"/>
      <c r="M22" s="218"/>
      <c r="N22" s="218">
        <v>4</v>
      </c>
      <c r="O22" s="218"/>
      <c r="P22" s="218"/>
      <c r="Q22" s="218">
        <v>4</v>
      </c>
      <c r="R22" s="218"/>
      <c r="S22" s="218"/>
      <c r="T22" s="218"/>
      <c r="U22" s="218">
        <v>4</v>
      </c>
      <c r="V22" s="218"/>
      <c r="W22" s="218"/>
      <c r="X22" s="218">
        <v>4</v>
      </c>
      <c r="Y22" s="218"/>
      <c r="Z22" s="218"/>
      <c r="AA22" s="218"/>
      <c r="AB22" s="218"/>
      <c r="AC22" s="218">
        <v>4</v>
      </c>
      <c r="AD22" s="218"/>
      <c r="AE22" s="218"/>
      <c r="AF22" s="218">
        <v>4</v>
      </c>
      <c r="AG22" s="218"/>
      <c r="AH22" s="218"/>
      <c r="AI22" s="218">
        <v>4</v>
      </c>
      <c r="AJ22" s="218"/>
      <c r="AK22" s="75">
        <f t="shared" si="1"/>
        <v>36</v>
      </c>
      <c r="AL22" s="76">
        <f t="shared" si="0"/>
        <v>9</v>
      </c>
      <c r="AM22" s="402"/>
      <c r="AN22" s="402"/>
    </row>
    <row r="23" spans="1:40" ht="18" customHeight="1" x14ac:dyDescent="0.4">
      <c r="A23" s="201">
        <v>11</v>
      </c>
      <c r="B23" s="223" t="s">
        <v>114</v>
      </c>
      <c r="C23" s="220"/>
      <c r="D23" s="221"/>
      <c r="E23" s="222"/>
      <c r="F23" s="218">
        <v>3</v>
      </c>
      <c r="G23" s="218">
        <v>3</v>
      </c>
      <c r="H23" s="218">
        <v>3</v>
      </c>
      <c r="I23" s="218"/>
      <c r="J23" s="218"/>
      <c r="K23" s="218">
        <v>4</v>
      </c>
      <c r="L23" s="218"/>
      <c r="M23" s="218">
        <v>3</v>
      </c>
      <c r="N23" s="218">
        <v>3</v>
      </c>
      <c r="O23" s="218">
        <v>3</v>
      </c>
      <c r="P23" s="218"/>
      <c r="Q23" s="218"/>
      <c r="R23" s="218">
        <v>3</v>
      </c>
      <c r="S23" s="218"/>
      <c r="T23" s="218">
        <v>3</v>
      </c>
      <c r="U23" s="218">
        <v>3</v>
      </c>
      <c r="V23" s="218">
        <v>3</v>
      </c>
      <c r="W23" s="218"/>
      <c r="X23" s="218"/>
      <c r="Y23" s="218">
        <v>3</v>
      </c>
      <c r="Z23" s="218"/>
      <c r="AA23" s="218">
        <v>3</v>
      </c>
      <c r="AB23" s="218">
        <v>3</v>
      </c>
      <c r="AC23" s="218">
        <v>3</v>
      </c>
      <c r="AD23" s="218"/>
      <c r="AE23" s="218"/>
      <c r="AF23" s="218">
        <v>3</v>
      </c>
      <c r="AG23" s="218"/>
      <c r="AH23" s="218"/>
      <c r="AI23" s="218">
        <v>3</v>
      </c>
      <c r="AJ23" s="218"/>
      <c r="AK23" s="75">
        <f t="shared" si="1"/>
        <v>52</v>
      </c>
      <c r="AL23" s="76">
        <f t="shared" si="0"/>
        <v>13</v>
      </c>
      <c r="AM23" s="402"/>
      <c r="AN23" s="402"/>
    </row>
    <row r="24" spans="1:40" ht="18" customHeight="1" x14ac:dyDescent="0.4">
      <c r="A24" s="201">
        <v>12</v>
      </c>
      <c r="B24" s="223" t="s">
        <v>114</v>
      </c>
      <c r="C24" s="220"/>
      <c r="D24" s="221"/>
      <c r="E24" s="222"/>
      <c r="F24" s="211"/>
      <c r="G24" s="211"/>
      <c r="H24" s="211"/>
      <c r="I24" s="211"/>
      <c r="J24" s="211"/>
      <c r="K24" s="211"/>
      <c r="L24" s="211"/>
      <c r="M24" s="211"/>
      <c r="N24" s="211"/>
      <c r="O24" s="211"/>
      <c r="P24" s="211"/>
      <c r="Q24" s="211"/>
      <c r="R24" s="211"/>
      <c r="S24" s="211"/>
      <c r="T24" s="211"/>
      <c r="U24" s="211"/>
      <c r="V24" s="211"/>
      <c r="W24" s="211"/>
      <c r="X24" s="211"/>
      <c r="Y24" s="211"/>
      <c r="Z24" s="211"/>
      <c r="AA24" s="211"/>
      <c r="AB24" s="211"/>
      <c r="AC24" s="211"/>
      <c r="AD24" s="211"/>
      <c r="AE24" s="211"/>
      <c r="AF24" s="211"/>
      <c r="AG24" s="211"/>
      <c r="AH24" s="211"/>
      <c r="AI24" s="211"/>
      <c r="AJ24" s="211"/>
      <c r="AK24" s="75">
        <f t="shared" si="1"/>
        <v>0</v>
      </c>
      <c r="AL24" s="76">
        <f t="shared" si="0"/>
        <v>0</v>
      </c>
      <c r="AM24" s="402"/>
      <c r="AN24" s="402"/>
    </row>
    <row r="25" spans="1:40" ht="18" customHeight="1" x14ac:dyDescent="0.4">
      <c r="A25" s="201">
        <v>13</v>
      </c>
      <c r="B25" s="115"/>
      <c r="C25" s="212"/>
      <c r="D25" s="116"/>
      <c r="E25" s="117"/>
      <c r="F25" s="211"/>
      <c r="G25" s="211"/>
      <c r="H25" s="211"/>
      <c r="I25" s="211"/>
      <c r="J25" s="211"/>
      <c r="K25" s="211"/>
      <c r="L25" s="211"/>
      <c r="M25" s="211"/>
      <c r="N25" s="211"/>
      <c r="O25" s="211"/>
      <c r="P25" s="211"/>
      <c r="Q25" s="211"/>
      <c r="R25" s="211"/>
      <c r="S25" s="211"/>
      <c r="T25" s="211"/>
      <c r="U25" s="211"/>
      <c r="V25" s="211"/>
      <c r="W25" s="211"/>
      <c r="X25" s="211"/>
      <c r="Y25" s="211"/>
      <c r="Z25" s="211"/>
      <c r="AA25" s="211"/>
      <c r="AB25" s="211"/>
      <c r="AC25" s="211"/>
      <c r="AD25" s="211"/>
      <c r="AE25" s="211"/>
      <c r="AF25" s="211"/>
      <c r="AG25" s="211"/>
      <c r="AH25" s="211"/>
      <c r="AI25" s="211"/>
      <c r="AJ25" s="211"/>
      <c r="AK25" s="75">
        <f t="shared" si="1"/>
        <v>0</v>
      </c>
      <c r="AL25" s="76">
        <f t="shared" si="0"/>
        <v>0</v>
      </c>
      <c r="AM25" s="402"/>
      <c r="AN25" s="402"/>
    </row>
    <row r="26" spans="1:40" ht="18" customHeight="1" x14ac:dyDescent="0.4">
      <c r="A26" s="201">
        <v>14</v>
      </c>
      <c r="B26" s="115"/>
      <c r="C26" s="212"/>
      <c r="D26" s="116"/>
      <c r="E26" s="117"/>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1"/>
      <c r="AJ26" s="211"/>
      <c r="AK26" s="75">
        <f t="shared" si="1"/>
        <v>0</v>
      </c>
      <c r="AL26" s="76">
        <f t="shared" si="0"/>
        <v>0</v>
      </c>
      <c r="AM26" s="402"/>
      <c r="AN26" s="402"/>
    </row>
    <row r="27" spans="1:40" ht="18" customHeight="1" x14ac:dyDescent="0.4">
      <c r="A27" s="201">
        <v>15</v>
      </c>
      <c r="B27" s="115"/>
      <c r="C27" s="212"/>
      <c r="D27" s="116"/>
      <c r="E27" s="117"/>
      <c r="F27" s="211"/>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11"/>
      <c r="AE27" s="211"/>
      <c r="AF27" s="211"/>
      <c r="AG27" s="211"/>
      <c r="AH27" s="211"/>
      <c r="AI27" s="211"/>
      <c r="AJ27" s="211"/>
      <c r="AK27" s="75">
        <f t="shared" si="1"/>
        <v>0</v>
      </c>
      <c r="AL27" s="76">
        <f t="shared" si="0"/>
        <v>0</v>
      </c>
      <c r="AM27" s="402"/>
      <c r="AN27" s="402"/>
    </row>
    <row r="28" spans="1:40" ht="18" customHeight="1" x14ac:dyDescent="0.4">
      <c r="A28" s="201">
        <v>16</v>
      </c>
      <c r="B28" s="115"/>
      <c r="C28" s="212"/>
      <c r="D28" s="116"/>
      <c r="E28" s="117"/>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75">
        <f t="shared" si="1"/>
        <v>0</v>
      </c>
      <c r="AL28" s="76">
        <f t="shared" si="0"/>
        <v>0</v>
      </c>
      <c r="AM28" s="402"/>
      <c r="AN28" s="402"/>
    </row>
    <row r="29" spans="1:40" ht="18" customHeight="1" x14ac:dyDescent="0.4">
      <c r="A29" s="201">
        <v>17</v>
      </c>
      <c r="B29" s="115"/>
      <c r="C29" s="212"/>
      <c r="D29" s="116"/>
      <c r="E29" s="117"/>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75">
        <f t="shared" si="1"/>
        <v>0</v>
      </c>
      <c r="AL29" s="76">
        <f t="shared" si="0"/>
        <v>0</v>
      </c>
      <c r="AM29" s="402"/>
      <c r="AN29" s="402"/>
    </row>
    <row r="30" spans="1:40" ht="18" customHeight="1" x14ac:dyDescent="0.4">
      <c r="A30" s="201">
        <v>18</v>
      </c>
      <c r="B30" s="115"/>
      <c r="C30" s="212"/>
      <c r="D30" s="116"/>
      <c r="E30" s="117"/>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75">
        <f t="shared" si="1"/>
        <v>0</v>
      </c>
      <c r="AL30" s="76">
        <f t="shared" si="0"/>
        <v>0</v>
      </c>
      <c r="AM30" s="402"/>
      <c r="AN30" s="402"/>
    </row>
    <row r="31" spans="1:40" ht="18" customHeight="1" x14ac:dyDescent="0.4">
      <c r="A31" s="201">
        <v>19</v>
      </c>
      <c r="B31" s="115"/>
      <c r="C31" s="212"/>
      <c r="D31" s="116"/>
      <c r="E31" s="117"/>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75">
        <f t="shared" si="1"/>
        <v>0</v>
      </c>
      <c r="AL31" s="76">
        <f t="shared" si="0"/>
        <v>0</v>
      </c>
      <c r="AM31" s="402"/>
      <c r="AN31" s="402"/>
    </row>
    <row r="32" spans="1:40" ht="18" customHeight="1" x14ac:dyDescent="0.4">
      <c r="A32" s="201">
        <v>20</v>
      </c>
      <c r="B32" s="115"/>
      <c r="C32" s="212"/>
      <c r="D32" s="116"/>
      <c r="E32" s="117"/>
      <c r="F32" s="211"/>
      <c r="G32" s="211"/>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c r="AE32" s="211"/>
      <c r="AF32" s="211"/>
      <c r="AG32" s="211"/>
      <c r="AH32" s="211"/>
      <c r="AI32" s="211"/>
      <c r="AJ32" s="211"/>
      <c r="AK32" s="75">
        <f t="shared" si="1"/>
        <v>0</v>
      </c>
      <c r="AL32" s="76">
        <f t="shared" si="0"/>
        <v>0</v>
      </c>
      <c r="AM32" s="402"/>
      <c r="AN32" s="402"/>
    </row>
    <row r="33" spans="1:40" ht="18" customHeight="1" x14ac:dyDescent="0.4">
      <c r="A33" s="399" t="s">
        <v>94</v>
      </c>
      <c r="B33" s="400"/>
      <c r="C33" s="400"/>
      <c r="D33" s="400"/>
      <c r="E33" s="400"/>
      <c r="F33" s="77">
        <f>+SUM(F13:F32)</f>
        <v>34</v>
      </c>
      <c r="G33" s="77">
        <f t="shared" ref="G33:AJ33" si="2">+SUM(G13:G32)</f>
        <v>34</v>
      </c>
      <c r="H33" s="77">
        <f t="shared" si="2"/>
        <v>22</v>
      </c>
      <c r="I33" s="77">
        <f t="shared" si="2"/>
        <v>31</v>
      </c>
      <c r="J33" s="77">
        <f t="shared" si="2"/>
        <v>31</v>
      </c>
      <c r="K33" s="77">
        <f t="shared" si="2"/>
        <v>32</v>
      </c>
      <c r="L33" s="77">
        <f t="shared" si="2"/>
        <v>10</v>
      </c>
      <c r="M33" s="77">
        <f t="shared" si="2"/>
        <v>34</v>
      </c>
      <c r="N33" s="77">
        <f t="shared" si="2"/>
        <v>38</v>
      </c>
      <c r="O33" s="77">
        <f t="shared" si="2"/>
        <v>18</v>
      </c>
      <c r="P33" s="77">
        <f t="shared" si="2"/>
        <v>31</v>
      </c>
      <c r="Q33" s="77">
        <f t="shared" si="2"/>
        <v>35</v>
      </c>
      <c r="R33" s="77">
        <f t="shared" si="2"/>
        <v>26</v>
      </c>
      <c r="S33" s="77">
        <f t="shared" si="2"/>
        <v>10</v>
      </c>
      <c r="T33" s="77">
        <f t="shared" si="2"/>
        <v>34</v>
      </c>
      <c r="U33" s="77">
        <f t="shared" si="2"/>
        <v>38</v>
      </c>
      <c r="V33" s="77">
        <f t="shared" si="2"/>
        <v>18</v>
      </c>
      <c r="W33" s="77">
        <f t="shared" si="2"/>
        <v>31</v>
      </c>
      <c r="X33" s="77">
        <f t="shared" si="2"/>
        <v>35</v>
      </c>
      <c r="Y33" s="77">
        <f t="shared" si="2"/>
        <v>18</v>
      </c>
      <c r="Z33" s="77">
        <f t="shared" si="2"/>
        <v>18</v>
      </c>
      <c r="AA33" s="77">
        <f t="shared" si="2"/>
        <v>34</v>
      </c>
      <c r="AB33" s="77">
        <f t="shared" si="2"/>
        <v>26</v>
      </c>
      <c r="AC33" s="77">
        <f t="shared" si="2"/>
        <v>30</v>
      </c>
      <c r="AD33" s="77">
        <f t="shared" si="2"/>
        <v>31</v>
      </c>
      <c r="AE33" s="77">
        <f t="shared" si="2"/>
        <v>31</v>
      </c>
      <c r="AF33" s="77">
        <f t="shared" si="2"/>
        <v>22</v>
      </c>
      <c r="AG33" s="77">
        <f t="shared" si="2"/>
        <v>18</v>
      </c>
      <c r="AH33" s="77">
        <f t="shared" si="2"/>
        <v>31</v>
      </c>
      <c r="AI33" s="77">
        <f t="shared" si="2"/>
        <v>22</v>
      </c>
      <c r="AJ33" s="77">
        <f t="shared" si="2"/>
        <v>18</v>
      </c>
      <c r="AK33" s="75">
        <f>+SUM(F33:AJ33)</f>
        <v>841</v>
      </c>
      <c r="AL33" s="76">
        <f>IF($AK$5="４週",AK33/4,AK33/(DAY(EOMONTH($F$11,0))/7))</f>
        <v>210.25</v>
      </c>
      <c r="AM33" s="403"/>
      <c r="AN33" s="403"/>
    </row>
    <row r="34" spans="1:40" ht="18" customHeight="1" x14ac:dyDescent="0.4">
      <c r="A34" s="400" t="s">
        <v>96</v>
      </c>
      <c r="B34" s="400"/>
      <c r="C34" s="400"/>
      <c r="D34" s="400"/>
      <c r="E34" s="401"/>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10</v>
      </c>
      <c r="AK34" s="77"/>
      <c r="AL34" s="78"/>
      <c r="AM34" s="403"/>
      <c r="AN34" s="403"/>
    </row>
    <row r="35" spans="1:40" s="72" customFormat="1" ht="15" customHeight="1" x14ac:dyDescent="0.4">
      <c r="A35" s="210"/>
      <c r="B35" s="210"/>
      <c r="C35" s="210"/>
      <c r="D35" s="210"/>
      <c r="E35" s="21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210"/>
      <c r="AL35" s="210"/>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210"/>
      <c r="AM36" s="210"/>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210"/>
      <c r="AM37" s="210"/>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210"/>
      <c r="AM38" s="210"/>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210"/>
      <c r="AN40" s="210"/>
    </row>
    <row r="41" spans="1:40" s="72" customFormat="1" ht="18.75" customHeight="1" x14ac:dyDescent="0.4">
      <c r="A41" s="447"/>
      <c r="B41" s="447"/>
      <c r="C41" s="447"/>
      <c r="D41" s="205">
        <f>IF(S4=1,10,IF(S4=2,11,IF(S4=3,12,S4-3)))</f>
        <v>11</v>
      </c>
      <c r="E41" s="205">
        <f>IF(S4=1,11,IF(S4=2,12,S4-2))</f>
        <v>12</v>
      </c>
      <c r="F41" s="448">
        <f>IF(S4=1,12,S4-1)</f>
        <v>1</v>
      </c>
      <c r="G41" s="448"/>
      <c r="H41" s="448"/>
      <c r="I41" s="423" t="s">
        <v>280</v>
      </c>
      <c r="J41" s="423"/>
      <c r="K41" s="423"/>
      <c r="M41" s="421" t="s">
        <v>202</v>
      </c>
      <c r="N41" s="429"/>
      <c r="O41" s="429"/>
      <c r="P41" s="429"/>
      <c r="Q41" s="429"/>
      <c r="R41" s="429"/>
      <c r="S41" s="429"/>
      <c r="T41" s="429"/>
      <c r="U41" s="429"/>
      <c r="V41" s="429"/>
      <c r="W41" s="429"/>
      <c r="X41" s="429"/>
      <c r="Y41" s="429"/>
      <c r="Z41" s="429"/>
      <c r="AA41" s="429"/>
      <c r="AB41" s="429"/>
      <c r="AC41" s="429"/>
      <c r="AD41" s="429"/>
      <c r="AE41" s="429"/>
      <c r="AF41" s="429"/>
      <c r="AG41" s="429"/>
      <c r="AH41" s="449" t="s">
        <v>319</v>
      </c>
      <c r="AI41" s="450"/>
      <c r="AJ41" s="450"/>
      <c r="AK41" s="450"/>
      <c r="AL41" s="451"/>
      <c r="AM41" s="427" t="s">
        <v>213</v>
      </c>
      <c r="AN41" s="427"/>
    </row>
    <row r="42" spans="1:40" s="72" customFormat="1" ht="18" customHeight="1" x14ac:dyDescent="0.4">
      <c r="A42" s="427" t="s">
        <v>282</v>
      </c>
      <c r="B42" s="427"/>
      <c r="C42" s="427"/>
      <c r="D42" s="225">
        <v>80</v>
      </c>
      <c r="E42" s="225">
        <v>80</v>
      </c>
      <c r="F42" s="428">
        <v>81</v>
      </c>
      <c r="G42" s="428"/>
      <c r="H42" s="428"/>
      <c r="I42" s="421">
        <f>SUM(D42:F42)</f>
        <v>241</v>
      </c>
      <c r="J42" s="429"/>
      <c r="K42" s="422"/>
      <c r="M42" s="430" t="s">
        <v>295</v>
      </c>
      <c r="N42" s="433" t="s">
        <v>320</v>
      </c>
      <c r="O42" s="434"/>
      <c r="P42" s="435"/>
      <c r="Q42" s="442" t="s">
        <v>316</v>
      </c>
      <c r="R42" s="443"/>
      <c r="S42" s="443"/>
      <c r="T42" s="443"/>
      <c r="U42" s="443"/>
      <c r="V42" s="443"/>
      <c r="W42" s="443"/>
      <c r="X42" s="443"/>
      <c r="Y42" s="443"/>
      <c r="Z42" s="443"/>
      <c r="AA42" s="443"/>
      <c r="AB42" s="443"/>
      <c r="AC42" s="443"/>
      <c r="AD42" s="443"/>
      <c r="AE42" s="443"/>
      <c r="AF42" s="443"/>
      <c r="AG42" s="444"/>
      <c r="AH42" s="445">
        <f>SUM(F34:AJ34)</f>
        <v>490</v>
      </c>
      <c r="AI42" s="446"/>
      <c r="AJ42" s="202" t="s">
        <v>203</v>
      </c>
      <c r="AK42" s="445">
        <f>ROUNDUP(AH42/450,0)</f>
        <v>2</v>
      </c>
      <c r="AL42" s="446"/>
      <c r="AM42" s="423">
        <f>MIN(AH42:AK44)</f>
        <v>2</v>
      </c>
      <c r="AN42" s="423"/>
    </row>
    <row r="43" spans="1:40" s="72" customFormat="1" ht="18" customHeight="1" x14ac:dyDescent="0.4">
      <c r="A43" s="427" t="s">
        <v>283</v>
      </c>
      <c r="B43" s="427"/>
      <c r="C43" s="427"/>
      <c r="D43" s="225">
        <v>10</v>
      </c>
      <c r="E43" s="225">
        <v>15</v>
      </c>
      <c r="F43" s="428">
        <v>14</v>
      </c>
      <c r="G43" s="428"/>
      <c r="H43" s="428"/>
      <c r="I43" s="421">
        <f>SUM(D43:H43)*0.1</f>
        <v>3.9000000000000004</v>
      </c>
      <c r="J43" s="429"/>
      <c r="K43" s="422"/>
      <c r="M43" s="431"/>
      <c r="N43" s="436"/>
      <c r="O43" s="437"/>
      <c r="P43" s="438"/>
      <c r="Q43" s="417" t="s">
        <v>317</v>
      </c>
      <c r="R43" s="418"/>
      <c r="S43" s="418"/>
      <c r="T43" s="418"/>
      <c r="U43" s="418"/>
      <c r="V43" s="418"/>
      <c r="W43" s="418"/>
      <c r="X43" s="418"/>
      <c r="Y43" s="418"/>
      <c r="Z43" s="418"/>
      <c r="AA43" s="418"/>
      <c r="AB43" s="418"/>
      <c r="AC43" s="418"/>
      <c r="AD43" s="418"/>
      <c r="AE43" s="418"/>
      <c r="AF43" s="418"/>
      <c r="AG43" s="419"/>
      <c r="AH43" s="421">
        <f>COUNTA(B14:B32)</f>
        <v>11</v>
      </c>
      <c r="AI43" s="429"/>
      <c r="AJ43" s="196" t="s">
        <v>204</v>
      </c>
      <c r="AK43" s="445">
        <f>ROUNDUP(AH43/10,0)</f>
        <v>2</v>
      </c>
      <c r="AL43" s="446"/>
      <c r="AM43" s="423"/>
      <c r="AN43" s="423"/>
    </row>
    <row r="44" spans="1:40" s="72" customFormat="1" ht="18" customHeight="1" x14ac:dyDescent="0.4">
      <c r="A44" s="423" t="s">
        <v>280</v>
      </c>
      <c r="B44" s="423"/>
      <c r="C44" s="423"/>
      <c r="D44" s="204">
        <f>D42+D43*0.1</f>
        <v>81</v>
      </c>
      <c r="E44" s="204">
        <f>E42+E43*0.1</f>
        <v>81.5</v>
      </c>
      <c r="F44" s="421">
        <f t="shared" ref="F44" si="3">F42+F43*0.1</f>
        <v>82.4</v>
      </c>
      <c r="G44" s="429"/>
      <c r="H44" s="422"/>
      <c r="I44" s="421">
        <f>SUM(D44:H44)</f>
        <v>244.9</v>
      </c>
      <c r="J44" s="429"/>
      <c r="K44" s="422"/>
      <c r="M44" s="432"/>
      <c r="N44" s="439"/>
      <c r="O44" s="440"/>
      <c r="P44" s="441"/>
      <c r="Q44" s="417" t="s">
        <v>318</v>
      </c>
      <c r="R44" s="418"/>
      <c r="S44" s="418"/>
      <c r="T44" s="418"/>
      <c r="U44" s="418"/>
      <c r="V44" s="418"/>
      <c r="W44" s="418"/>
      <c r="X44" s="418"/>
      <c r="Y44" s="418"/>
      <c r="Z44" s="418"/>
      <c r="AA44" s="418"/>
      <c r="AB44" s="418"/>
      <c r="AC44" s="418"/>
      <c r="AD44" s="418"/>
      <c r="AE44" s="418"/>
      <c r="AF44" s="418"/>
      <c r="AG44" s="419"/>
      <c r="AH44" s="445">
        <f>ROUNDDOWN(I46,1)</f>
        <v>81.599999999999994</v>
      </c>
      <c r="AI44" s="446"/>
      <c r="AJ44" s="197" t="s">
        <v>204</v>
      </c>
      <c r="AK44" s="445">
        <f>ROUNDUP(IF(X46="",AH44/40,IF(X46="○",AH44/50)),0)</f>
        <v>3</v>
      </c>
      <c r="AL44" s="446"/>
      <c r="AM44" s="423"/>
      <c r="AN44" s="423"/>
    </row>
    <row r="45" spans="1:40" s="72" customFormat="1" ht="18" customHeight="1" x14ac:dyDescent="0.4">
      <c r="A45" s="129" t="s">
        <v>285</v>
      </c>
      <c r="H45" s="70" t="s">
        <v>281</v>
      </c>
      <c r="M45" s="206"/>
      <c r="N45" s="417" t="s">
        <v>321</v>
      </c>
      <c r="O45" s="418"/>
      <c r="P45" s="418"/>
      <c r="Q45" s="418"/>
      <c r="R45" s="418"/>
      <c r="S45" s="418"/>
      <c r="T45" s="418"/>
      <c r="U45" s="418"/>
      <c r="V45" s="418"/>
      <c r="W45" s="418"/>
      <c r="X45" s="418"/>
      <c r="Y45" s="418"/>
      <c r="Z45" s="418"/>
      <c r="AA45" s="418"/>
      <c r="AB45" s="418"/>
      <c r="AC45" s="418"/>
      <c r="AD45" s="418"/>
      <c r="AE45" s="418"/>
      <c r="AF45" s="418"/>
      <c r="AG45" s="419"/>
      <c r="AH45" s="420"/>
      <c r="AI45" s="420"/>
      <c r="AJ45" s="420"/>
      <c r="AK45" s="420"/>
      <c r="AL45" s="420"/>
      <c r="AM45" s="421" cm="1">
        <f t="array" ref="AM45">ROUNDUP(_xlfn.IFS(AM42&lt;2,1,AND(AM42&lt;=2,AM42&lt;6),AM42-1,AM42&gt;=6,AM42/2*3),1)</f>
        <v>1</v>
      </c>
      <c r="AN45" s="422"/>
    </row>
    <row r="46" spans="1:40" s="72" customFormat="1" ht="18" customHeight="1" x14ac:dyDescent="0.4">
      <c r="B46" s="129"/>
      <c r="I46" s="423">
        <f>I44/3</f>
        <v>81.63333333333334</v>
      </c>
      <c r="J46" s="423"/>
      <c r="K46" s="423"/>
      <c r="M46" s="137" t="s">
        <v>322</v>
      </c>
      <c r="N46" s="194"/>
      <c r="O46" s="192"/>
      <c r="P46" s="192"/>
      <c r="Q46" s="192"/>
      <c r="R46" s="192"/>
      <c r="S46" s="192"/>
      <c r="T46" s="192"/>
      <c r="U46" s="192"/>
      <c r="V46" s="192"/>
      <c r="W46" s="192"/>
      <c r="X46" s="424"/>
      <c r="Y46" s="425"/>
      <c r="Z46" s="192"/>
      <c r="AA46" s="192"/>
      <c r="AB46" s="192"/>
      <c r="AC46" s="192"/>
      <c r="AD46" s="192"/>
      <c r="AE46" s="192"/>
      <c r="AF46" s="192"/>
      <c r="AG46" s="192"/>
      <c r="AH46" s="192"/>
      <c r="AI46" s="192"/>
      <c r="AJ46" s="192"/>
      <c r="AK46" s="192"/>
      <c r="AL46" s="192"/>
      <c r="AM46" s="192"/>
      <c r="AN46" s="192"/>
    </row>
    <row r="47" spans="1:40" s="72" customFormat="1" ht="14.25" customHeight="1" x14ac:dyDescent="0.4">
      <c r="B47" s="129"/>
      <c r="I47" s="210"/>
      <c r="J47" s="210"/>
      <c r="K47" s="210"/>
      <c r="M47" s="70" t="s">
        <v>323</v>
      </c>
      <c r="N47" s="195"/>
      <c r="O47" s="193"/>
      <c r="P47" s="193"/>
      <c r="Q47" s="193"/>
      <c r="R47" s="193"/>
      <c r="S47" s="193"/>
      <c r="T47" s="193"/>
      <c r="U47" s="193"/>
      <c r="V47" s="193"/>
      <c r="W47" s="193"/>
      <c r="X47" s="203"/>
      <c r="Y47" s="203"/>
      <c r="Z47" s="193"/>
      <c r="AA47" s="193"/>
      <c r="AB47" s="193"/>
      <c r="AC47" s="193"/>
      <c r="AD47" s="193"/>
      <c r="AE47" s="193"/>
      <c r="AF47" s="193"/>
      <c r="AG47" s="193"/>
      <c r="AH47" s="193"/>
      <c r="AI47" s="193"/>
      <c r="AJ47" s="193"/>
      <c r="AK47" s="193"/>
      <c r="AL47" s="193"/>
      <c r="AM47" s="193"/>
      <c r="AN47" s="193"/>
    </row>
    <row r="48" spans="1:40" s="72" customFormat="1" ht="13.5" customHeight="1" x14ac:dyDescent="0.4">
      <c r="B48" s="129"/>
      <c r="I48" s="210"/>
      <c r="J48" s="210"/>
      <c r="K48" s="210"/>
      <c r="M48" s="70" t="s">
        <v>324</v>
      </c>
      <c r="N48" s="195"/>
      <c r="O48" s="193"/>
      <c r="P48" s="193"/>
      <c r="Q48" s="193"/>
      <c r="R48" s="193"/>
      <c r="S48" s="193"/>
      <c r="T48" s="193"/>
      <c r="U48" s="193"/>
      <c r="V48" s="193"/>
      <c r="W48" s="193"/>
      <c r="X48" s="203"/>
      <c r="Y48" s="203"/>
      <c r="Z48" s="193"/>
      <c r="AA48" s="193"/>
      <c r="AB48" s="193"/>
      <c r="AC48" s="193"/>
      <c r="AD48" s="193"/>
      <c r="AE48" s="193"/>
      <c r="AF48" s="193"/>
      <c r="AG48" s="193"/>
      <c r="AH48" s="193"/>
      <c r="AI48" s="193"/>
      <c r="AJ48" s="193"/>
      <c r="AK48" s="193"/>
      <c r="AL48" s="193"/>
      <c r="AM48" s="193"/>
      <c r="AN48" s="193"/>
    </row>
    <row r="49" spans="1:40" s="72" customFormat="1" ht="13.5" customHeight="1" x14ac:dyDescent="0.4">
      <c r="A49" s="120"/>
      <c r="B49" s="120"/>
      <c r="C49" s="120"/>
      <c r="D49" s="120"/>
      <c r="E49" s="120"/>
      <c r="F49" s="120"/>
      <c r="G49" s="120"/>
      <c r="H49" s="120"/>
      <c r="I49" s="120"/>
      <c r="J49" s="121"/>
      <c r="K49" s="121"/>
      <c r="L49" s="121"/>
      <c r="M49" s="426" t="s">
        <v>325</v>
      </c>
      <c r="N49" s="426"/>
      <c r="O49" s="426"/>
      <c r="P49" s="426"/>
      <c r="Q49" s="426"/>
      <c r="R49" s="426"/>
      <c r="S49" s="426"/>
      <c r="T49" s="426"/>
      <c r="U49" s="426"/>
      <c r="V49" s="426"/>
      <c r="W49" s="426"/>
      <c r="X49" s="426"/>
      <c r="Y49" s="426"/>
      <c r="Z49" s="426"/>
      <c r="AA49" s="426"/>
      <c r="AB49" s="426"/>
      <c r="AC49" s="426"/>
      <c r="AD49" s="426"/>
      <c r="AE49" s="426"/>
      <c r="AF49" s="426"/>
      <c r="AG49" s="426"/>
      <c r="AH49" s="426"/>
      <c r="AI49" s="426"/>
      <c r="AJ49" s="426"/>
      <c r="AK49" s="426"/>
      <c r="AL49" s="426"/>
      <c r="AM49" s="426"/>
      <c r="AN49" s="426"/>
    </row>
    <row r="50" spans="1:40" s="72" customFormat="1" ht="4.5" customHeight="1" x14ac:dyDescent="0.4">
      <c r="A50" s="120"/>
      <c r="B50" s="120"/>
      <c r="C50" s="120"/>
      <c r="D50" s="120"/>
      <c r="E50" s="120"/>
      <c r="F50" s="120"/>
      <c r="G50" s="120"/>
      <c r="H50" s="120"/>
      <c r="I50" s="120"/>
      <c r="J50" s="121"/>
      <c r="K50" s="121"/>
      <c r="L50" s="121"/>
      <c r="M50" s="122"/>
      <c r="N50" s="70"/>
      <c r="W50" s="210"/>
      <c r="X50" s="70"/>
      <c r="Y50" s="70"/>
      <c r="Z50" s="70"/>
      <c r="AA50" s="70"/>
      <c r="AB50" s="70"/>
      <c r="AC50" s="70"/>
      <c r="AD50" s="70"/>
      <c r="AE50" s="70"/>
      <c r="AF50" s="70"/>
      <c r="AG50" s="121"/>
      <c r="AH50" s="121"/>
      <c r="AI50" s="121"/>
      <c r="AJ50" s="122"/>
      <c r="AK50" s="70"/>
      <c r="AL50" s="210"/>
      <c r="AM50" s="210"/>
      <c r="AN50" s="71"/>
    </row>
    <row r="51" spans="1:40" ht="21" customHeight="1" x14ac:dyDescent="0.4">
      <c r="A51" s="73" t="s">
        <v>214</v>
      </c>
      <c r="B51" s="59"/>
      <c r="C51" s="63"/>
      <c r="D51" s="63"/>
      <c r="E51" s="63"/>
      <c r="F51" s="63"/>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3"/>
      <c r="AM51" s="63"/>
      <c r="AN51" s="62"/>
    </row>
    <row r="52" spans="1:40" ht="24.95" customHeight="1" x14ac:dyDescent="0.4">
      <c r="A52" s="62"/>
      <c r="B52" s="82"/>
      <c r="C52" s="412" t="str">
        <f>IF(VLOOKUP($AK$2,選択肢!$A$1:$J$32,C57,FALSE)=0,"-",VLOOKUP($AK$2,選択肢!$A$1:$J$32,C57,FALSE))</f>
        <v>管理者</v>
      </c>
      <c r="D52" s="413"/>
      <c r="E52" s="414" t="str">
        <f>IF(VLOOKUP($AK$2,選択肢!$A$1:$J$32,E57,FALSE)=0,"-",VLOOKUP($AK$2,選択肢!$A$1:$J$32,E57,FALSE))</f>
        <v>サービス提供責任者</v>
      </c>
      <c r="F52" s="414"/>
      <c r="G52" s="414"/>
      <c r="H52" s="414"/>
      <c r="I52" s="412" t="str">
        <f>IF(VLOOKUP($AK$2,選択肢!$A$1:$J$32,I57,FALSE)=0,"-",VLOOKUP($AK$2,選択肢!$A$1:$J$32,I57,FALSE))</f>
        <v>従業者</v>
      </c>
      <c r="J52" s="413"/>
      <c r="K52" s="413"/>
      <c r="L52" s="413"/>
      <c r="M52" s="413"/>
      <c r="N52" s="415"/>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62"/>
    </row>
    <row r="53" spans="1:40" ht="18" customHeight="1" x14ac:dyDescent="0.4">
      <c r="A53" s="62"/>
      <c r="B53" s="82"/>
      <c r="C53" s="208" t="s">
        <v>56</v>
      </c>
      <c r="D53" s="208" t="s">
        <v>57</v>
      </c>
      <c r="E53" s="209" t="s">
        <v>56</v>
      </c>
      <c r="F53" s="411" t="s">
        <v>57</v>
      </c>
      <c r="G53" s="411"/>
      <c r="H53" s="411"/>
      <c r="I53" s="408" t="s">
        <v>56</v>
      </c>
      <c r="J53" s="409"/>
      <c r="K53" s="410"/>
      <c r="L53" s="408" t="s">
        <v>57</v>
      </c>
      <c r="M53" s="409"/>
      <c r="N53" s="410"/>
      <c r="O53" s="405"/>
      <c r="P53" s="405"/>
      <c r="Q53" s="405"/>
      <c r="R53" s="405"/>
      <c r="S53" s="405"/>
      <c r="T53" s="405"/>
      <c r="U53" s="405"/>
      <c r="V53" s="405"/>
      <c r="W53" s="405"/>
      <c r="X53" s="405"/>
      <c r="Y53" s="405"/>
      <c r="Z53" s="405"/>
      <c r="AA53" s="405"/>
      <c r="AB53" s="405"/>
      <c r="AC53" s="405"/>
      <c r="AD53" s="405"/>
      <c r="AE53" s="405"/>
      <c r="AF53" s="405"/>
      <c r="AG53" s="405"/>
      <c r="AH53" s="405"/>
      <c r="AI53" s="405"/>
      <c r="AJ53" s="405"/>
      <c r="AK53" s="405"/>
      <c r="AL53" s="207"/>
      <c r="AM53" s="207"/>
      <c r="AN53" s="62"/>
    </row>
    <row r="54" spans="1:40" ht="18" customHeight="1" x14ac:dyDescent="0.4">
      <c r="A54" s="62"/>
      <c r="B54" s="200" t="s">
        <v>108</v>
      </c>
      <c r="C54" s="209">
        <f>COUNTIFS($B$13:$B$32,C$52,$C$13:$C$32,"A",$E$13:$E$32,"*")</f>
        <v>1</v>
      </c>
      <c r="D54" s="209">
        <f>COUNTIFS($B$13:$B$32,C$52,$C$13:$C$32,"B",$E$13:$E$32,"*")</f>
        <v>0</v>
      </c>
      <c r="E54" s="209">
        <f>COUNTIFS($B$13:$B$32,E$52,$C$13:$C$32,"A",$E$13:$E$32,"*")</f>
        <v>0</v>
      </c>
      <c r="F54" s="408">
        <f>COUNTIFS($B$13:$B$32,E$52,$C$13:$C$32,"B",$E$13:$E$32,"*")</f>
        <v>1</v>
      </c>
      <c r="G54" s="409"/>
      <c r="H54" s="410"/>
      <c r="I54" s="408">
        <f>COUNTIFS($B$13:$B$32,I$52,$C$13:$C$32,"A",$E$13:$E$32,"*")</f>
        <v>0</v>
      </c>
      <c r="J54" s="409"/>
      <c r="K54" s="410"/>
      <c r="L54" s="408">
        <f>COUNTIFS($B$13:$B$32,I$52,$C$13:$C$32,"B",$E$13:$E$32,"*")</f>
        <v>0</v>
      </c>
      <c r="M54" s="409"/>
      <c r="N54" s="410"/>
      <c r="O54" s="405"/>
      <c r="P54" s="405"/>
      <c r="Q54" s="405"/>
      <c r="R54" s="405"/>
      <c r="S54" s="405"/>
      <c r="T54" s="405"/>
      <c r="U54" s="405"/>
      <c r="V54" s="405"/>
      <c r="W54" s="405"/>
      <c r="X54" s="405"/>
      <c r="Y54" s="405"/>
      <c r="Z54" s="405"/>
      <c r="AA54" s="405"/>
      <c r="AB54" s="405"/>
      <c r="AC54" s="405"/>
      <c r="AD54" s="405"/>
      <c r="AE54" s="405"/>
      <c r="AF54" s="405"/>
      <c r="AG54" s="405"/>
      <c r="AH54" s="405"/>
      <c r="AI54" s="405"/>
      <c r="AJ54" s="405"/>
      <c r="AK54" s="405"/>
      <c r="AL54" s="207"/>
      <c r="AM54" s="207"/>
      <c r="AN54" s="62"/>
    </row>
    <row r="55" spans="1:40" ht="18" customHeight="1" x14ac:dyDescent="0.4">
      <c r="A55" s="62"/>
      <c r="B55" s="199" t="s">
        <v>109</v>
      </c>
      <c r="C55" s="136"/>
      <c r="D55" s="136"/>
      <c r="E55" s="209">
        <f>COUNTIFS($B$13:$B$32,E$52,$C$13:$C$32,"C",$E$13:$E$32,"*")</f>
        <v>1</v>
      </c>
      <c r="F55" s="408">
        <f>COUNTIFS($B$13:$B$32,E$52,$C$13:$C$32,"D",$E$13:$E$32,"*")</f>
        <v>0</v>
      </c>
      <c r="G55" s="409"/>
      <c r="H55" s="410"/>
      <c r="I55" s="408">
        <f>COUNTIFS($B$13:$B$32,I$52,$C$13:$C$32,"C",$E$13:$E$32,"*")</f>
        <v>2</v>
      </c>
      <c r="J55" s="409"/>
      <c r="K55" s="410"/>
      <c r="L55" s="408">
        <f>COUNTIFS($B$13:$B$32,I$52,$C$13:$C$32,"D",$E$13:$E$32,"*")</f>
        <v>5</v>
      </c>
      <c r="M55" s="409"/>
      <c r="N55" s="410"/>
      <c r="O55" s="405"/>
      <c r="P55" s="405"/>
      <c r="Q55" s="405"/>
      <c r="R55" s="405"/>
      <c r="S55" s="405"/>
      <c r="T55" s="405"/>
      <c r="U55" s="405"/>
      <c r="V55" s="405"/>
      <c r="W55" s="405"/>
      <c r="X55" s="405"/>
      <c r="Y55" s="405"/>
      <c r="Z55" s="405"/>
      <c r="AA55" s="405"/>
      <c r="AB55" s="405"/>
      <c r="AC55" s="405"/>
      <c r="AD55" s="405"/>
      <c r="AE55" s="405"/>
      <c r="AF55" s="405"/>
      <c r="AG55" s="405"/>
      <c r="AH55" s="405"/>
      <c r="AI55" s="405"/>
      <c r="AJ55" s="405"/>
      <c r="AK55" s="405"/>
      <c r="AL55" s="207"/>
      <c r="AM55" s="207"/>
      <c r="AN55" s="62"/>
    </row>
    <row r="56" spans="1:40" ht="18" customHeight="1" x14ac:dyDescent="0.4">
      <c r="A56" s="62"/>
      <c r="B56" s="199" t="s">
        <v>201</v>
      </c>
      <c r="C56" s="406"/>
      <c r="D56" s="407"/>
      <c r="E56" s="408">
        <f>IF($AK$5="４週",SUMIFS($AK$13:$AK$32,$B$13:$B$32,E52)/4/$AH$7,IF($AK$5="歴月",SUMIFS($AK$13:$AK$32,$B$13:$B$32,E52)/$AL$7,"記載する期間を選択してください"))</f>
        <v>1.075</v>
      </c>
      <c r="F56" s="409"/>
      <c r="G56" s="409"/>
      <c r="H56" s="410"/>
      <c r="I56" s="408">
        <f>IF($AK$5="４週",SUMIFS($AK$13:$AK$32,$B$13:$B$32,I52)/4/$AH$7,IF($AK$5="歴月",SUMIFS($AK$13:$AK$32,$B$13:$B$32,I52)/$AL$7,"記載する期間を選択してください"))</f>
        <v>3.0812499999999998</v>
      </c>
      <c r="J56" s="409"/>
      <c r="K56" s="409"/>
      <c r="L56" s="409"/>
      <c r="M56" s="409"/>
      <c r="N56" s="410"/>
      <c r="O56" s="405"/>
      <c r="P56" s="405"/>
      <c r="Q56" s="405"/>
      <c r="R56" s="405"/>
      <c r="S56" s="405"/>
      <c r="T56" s="405"/>
      <c r="U56" s="405"/>
      <c r="V56" s="405"/>
      <c r="W56" s="405"/>
      <c r="X56" s="405"/>
      <c r="Y56" s="405"/>
      <c r="Z56" s="405"/>
      <c r="AA56" s="405"/>
      <c r="AB56" s="405"/>
      <c r="AC56" s="405"/>
      <c r="AD56" s="405"/>
      <c r="AE56" s="405"/>
      <c r="AF56" s="405"/>
      <c r="AG56" s="405"/>
      <c r="AH56" s="405"/>
      <c r="AI56" s="405"/>
      <c r="AJ56" s="405"/>
      <c r="AK56" s="405"/>
      <c r="AL56" s="405"/>
      <c r="AM56" s="405"/>
      <c r="AN56" s="62"/>
    </row>
    <row r="57" spans="1:40" ht="5.0999999999999996" customHeight="1" x14ac:dyDescent="0.4">
      <c r="A57" s="62"/>
      <c r="B57" s="59"/>
      <c r="C57" s="85">
        <v>2</v>
      </c>
      <c r="D57" s="85"/>
      <c r="E57" s="85">
        <v>3</v>
      </c>
      <c r="F57" s="85"/>
      <c r="G57" s="85"/>
      <c r="H57" s="85"/>
      <c r="I57" s="85">
        <v>4</v>
      </c>
      <c r="J57" s="85"/>
      <c r="K57" s="85"/>
      <c r="L57" s="85"/>
      <c r="M57" s="85"/>
      <c r="N57" s="85"/>
      <c r="O57" s="85">
        <v>5</v>
      </c>
      <c r="P57" s="85"/>
      <c r="Q57" s="85"/>
      <c r="R57" s="85"/>
      <c r="S57" s="85"/>
      <c r="T57" s="85"/>
      <c r="U57" s="85">
        <v>6</v>
      </c>
      <c r="V57" s="85"/>
      <c r="W57" s="85"/>
      <c r="X57" s="85"/>
      <c r="Y57" s="85"/>
      <c r="Z57" s="85"/>
      <c r="AA57" s="85">
        <v>7</v>
      </c>
      <c r="AB57" s="85"/>
      <c r="AC57" s="85"/>
      <c r="AD57" s="85"/>
      <c r="AE57" s="85"/>
      <c r="AF57" s="85"/>
      <c r="AG57" s="85">
        <v>8</v>
      </c>
      <c r="AH57" s="85"/>
      <c r="AI57" s="85"/>
      <c r="AJ57" s="85"/>
      <c r="AK57" s="85"/>
      <c r="AL57" s="85">
        <v>9</v>
      </c>
      <c r="AM57" s="111"/>
      <c r="AN57" s="62"/>
    </row>
    <row r="58" spans="1:40" ht="15" customHeight="1" x14ac:dyDescent="0.4">
      <c r="A58" s="94" t="s">
        <v>166</v>
      </c>
      <c r="B58" s="100"/>
      <c r="C58" s="101"/>
      <c r="D58" s="101"/>
      <c r="E58" s="101"/>
      <c r="F58" s="102"/>
      <c r="G58" s="101"/>
      <c r="H58" s="85"/>
      <c r="I58" s="85"/>
      <c r="J58" s="85"/>
      <c r="K58" s="85"/>
      <c r="L58" s="85"/>
      <c r="M58" s="85"/>
      <c r="N58" s="85"/>
      <c r="O58" s="85"/>
      <c r="P58" s="85"/>
      <c r="Q58" s="85"/>
      <c r="R58" s="85">
        <v>6</v>
      </c>
      <c r="S58" s="85"/>
      <c r="T58" s="85"/>
      <c r="U58" s="85"/>
      <c r="V58" s="85"/>
      <c r="W58" s="85"/>
      <c r="X58" s="85">
        <v>7</v>
      </c>
      <c r="Y58" s="85"/>
      <c r="Z58" s="85"/>
      <c r="AA58" s="85"/>
      <c r="AB58" s="85"/>
      <c r="AC58" s="85"/>
      <c r="AD58" s="85">
        <v>8</v>
      </c>
      <c r="AE58" s="85"/>
      <c r="AF58" s="85"/>
      <c r="AG58" s="86"/>
      <c r="AH58" s="86"/>
      <c r="AI58" s="86"/>
      <c r="AJ58" s="86">
        <v>9</v>
      </c>
      <c r="AK58" s="84"/>
      <c r="AL58" s="84"/>
      <c r="AM58" s="62"/>
    </row>
    <row r="59" spans="1:40" s="60" customFormat="1" ht="15" customHeight="1" x14ac:dyDescent="0.4">
      <c r="A59" s="94" t="s">
        <v>167</v>
      </c>
      <c r="B59" s="93"/>
      <c r="C59" s="93"/>
      <c r="D59" s="93"/>
      <c r="E59" s="93"/>
      <c r="F59" s="93"/>
      <c r="G59" s="93"/>
      <c r="H59" s="80"/>
      <c r="I59" s="80"/>
      <c r="J59" s="80"/>
      <c r="K59" s="80"/>
      <c r="L59" s="80"/>
      <c r="M59" s="80"/>
    </row>
    <row r="60" spans="1:40" s="60" customFormat="1" ht="15" customHeight="1" x14ac:dyDescent="0.4">
      <c r="A60" s="94" t="s">
        <v>217</v>
      </c>
      <c r="B60" s="93"/>
      <c r="C60" s="93"/>
      <c r="D60" s="93"/>
      <c r="E60" s="93"/>
      <c r="F60" s="93"/>
      <c r="G60" s="93"/>
      <c r="H60" s="80"/>
      <c r="I60" s="80"/>
      <c r="J60" s="80"/>
      <c r="K60" s="80"/>
      <c r="L60" s="80"/>
      <c r="M60" s="80"/>
    </row>
    <row r="61" spans="1:40" s="60" customFormat="1" ht="15" customHeight="1" x14ac:dyDescent="0.4">
      <c r="A61" s="94" t="s">
        <v>168</v>
      </c>
      <c r="B61" s="93"/>
      <c r="C61" s="93"/>
      <c r="D61" s="93"/>
      <c r="E61" s="93"/>
      <c r="F61" s="93"/>
      <c r="G61" s="93"/>
      <c r="H61" s="80"/>
      <c r="I61" s="80"/>
      <c r="J61" s="80"/>
      <c r="K61" s="80"/>
      <c r="L61" s="80"/>
      <c r="M61" s="80"/>
    </row>
    <row r="62" spans="1:40" s="60" customFormat="1" ht="15" customHeight="1" x14ac:dyDescent="0.4">
      <c r="A62" s="94" t="s">
        <v>169</v>
      </c>
      <c r="B62" s="93"/>
      <c r="C62" s="93"/>
      <c r="D62" s="93"/>
      <c r="E62" s="93"/>
      <c r="F62" s="93"/>
      <c r="G62" s="93"/>
      <c r="H62" s="80"/>
      <c r="I62" s="80"/>
      <c r="J62" s="80"/>
      <c r="K62" s="80"/>
      <c r="L62" s="80"/>
      <c r="M62" s="80"/>
    </row>
    <row r="63" spans="1:40" ht="15" customHeight="1" x14ac:dyDescent="0.4">
      <c r="A63" s="60" t="s">
        <v>170</v>
      </c>
      <c r="B63" s="103"/>
      <c r="C63" s="60"/>
      <c r="D63" s="60"/>
      <c r="E63" s="60"/>
      <c r="F63" s="60"/>
      <c r="G63" s="60"/>
    </row>
    <row r="64" spans="1:40" ht="15" customHeight="1" x14ac:dyDescent="0.4">
      <c r="A64" s="60" t="s">
        <v>171</v>
      </c>
      <c r="B64" s="103"/>
      <c r="C64" s="60"/>
      <c r="D64" s="60"/>
      <c r="E64" s="60"/>
      <c r="F64" s="60"/>
      <c r="G64" s="60"/>
    </row>
    <row r="65" spans="1:7" ht="15" customHeight="1" x14ac:dyDescent="0.4">
      <c r="A65" s="60"/>
      <c r="B65" s="200" t="s">
        <v>172</v>
      </c>
      <c r="C65" s="390" t="s">
        <v>173</v>
      </c>
      <c r="D65" s="390"/>
      <c r="E65" s="390"/>
      <c r="F65" s="60"/>
      <c r="G65" s="60"/>
    </row>
    <row r="66" spans="1:7" ht="15" customHeight="1" x14ac:dyDescent="0.4">
      <c r="A66" s="60"/>
      <c r="B66" s="107" t="s">
        <v>190</v>
      </c>
      <c r="C66" s="404" t="s">
        <v>174</v>
      </c>
      <c r="D66" s="404"/>
      <c r="E66" s="404"/>
      <c r="F66" s="60"/>
      <c r="G66" s="60"/>
    </row>
    <row r="67" spans="1:7" ht="15" customHeight="1" x14ac:dyDescent="0.4">
      <c r="A67" s="60"/>
      <c r="B67" s="107" t="s">
        <v>191</v>
      </c>
      <c r="C67" s="404" t="s">
        <v>175</v>
      </c>
      <c r="D67" s="404"/>
      <c r="E67" s="404"/>
      <c r="F67" s="60"/>
      <c r="G67" s="60"/>
    </row>
    <row r="68" spans="1:7" ht="15" customHeight="1" x14ac:dyDescent="0.4">
      <c r="A68" s="60"/>
      <c r="B68" s="107" t="s">
        <v>192</v>
      </c>
      <c r="C68" s="404" t="s">
        <v>176</v>
      </c>
      <c r="D68" s="404"/>
      <c r="E68" s="404"/>
      <c r="F68" s="60"/>
      <c r="G68" s="60"/>
    </row>
    <row r="69" spans="1:7" ht="15" customHeight="1" x14ac:dyDescent="0.4">
      <c r="A69" s="60"/>
      <c r="B69" s="107" t="s">
        <v>193</v>
      </c>
      <c r="C69" s="404" t="s">
        <v>177</v>
      </c>
      <c r="D69" s="404"/>
      <c r="E69" s="404"/>
      <c r="F69" s="60"/>
      <c r="G69" s="60"/>
    </row>
    <row r="70" spans="1:7" ht="15" customHeight="1" x14ac:dyDescent="0.4">
      <c r="A70" s="60"/>
      <c r="B70" s="94" t="s">
        <v>178</v>
      </c>
      <c r="C70" s="60"/>
      <c r="D70" s="60"/>
      <c r="E70" s="60"/>
      <c r="F70" s="60"/>
      <c r="G70" s="60"/>
    </row>
    <row r="71" spans="1:7" ht="15" customHeight="1" x14ac:dyDescent="0.4">
      <c r="A71" s="60"/>
      <c r="B71" s="94" t="s">
        <v>195</v>
      </c>
      <c r="C71" s="60"/>
      <c r="D71" s="60"/>
      <c r="E71" s="60"/>
      <c r="F71" s="60"/>
      <c r="G71" s="60"/>
    </row>
    <row r="72" spans="1:7" ht="15" customHeight="1" x14ac:dyDescent="0.4">
      <c r="A72" s="60"/>
      <c r="B72" s="94" t="s">
        <v>179</v>
      </c>
      <c r="C72" s="60"/>
      <c r="D72" s="60"/>
      <c r="E72" s="60"/>
      <c r="F72" s="60"/>
      <c r="G72" s="60"/>
    </row>
    <row r="73" spans="1:7" ht="15" customHeight="1" x14ac:dyDescent="0.4">
      <c r="A73" s="60" t="s">
        <v>180</v>
      </c>
      <c r="B73" s="103"/>
      <c r="C73" s="60"/>
      <c r="D73" s="60"/>
      <c r="E73" s="60"/>
      <c r="F73" s="60"/>
      <c r="G73" s="60"/>
    </row>
    <row r="74" spans="1:7" ht="15" customHeight="1" x14ac:dyDescent="0.4">
      <c r="A74" s="60" t="s">
        <v>181</v>
      </c>
      <c r="B74" s="103"/>
      <c r="C74" s="60"/>
      <c r="D74" s="60"/>
      <c r="E74" s="60"/>
      <c r="F74" s="60"/>
      <c r="G74" s="60"/>
    </row>
    <row r="75" spans="1:7" ht="15" customHeight="1" x14ac:dyDescent="0.4">
      <c r="A75" s="60" t="s">
        <v>196</v>
      </c>
      <c r="B75" s="103"/>
      <c r="C75" s="60"/>
      <c r="D75" s="60"/>
      <c r="E75" s="60"/>
      <c r="F75" s="60"/>
      <c r="G75" s="60"/>
    </row>
    <row r="76" spans="1:7" ht="15" customHeight="1" x14ac:dyDescent="0.4">
      <c r="A76" s="60" t="s">
        <v>182</v>
      </c>
      <c r="B76" s="103"/>
      <c r="C76" s="60"/>
      <c r="D76" s="60"/>
      <c r="E76" s="60"/>
      <c r="F76" s="60"/>
      <c r="G76" s="60"/>
    </row>
    <row r="77" spans="1:7" ht="15" customHeight="1" x14ac:dyDescent="0.4">
      <c r="A77" s="60" t="s">
        <v>314</v>
      </c>
      <c r="B77" s="103"/>
      <c r="C77" s="60"/>
      <c r="D77" s="60"/>
      <c r="E77" s="60"/>
      <c r="F77" s="60"/>
      <c r="G77" s="60"/>
    </row>
    <row r="78" spans="1:7" ht="15" customHeight="1" x14ac:dyDescent="0.4">
      <c r="A78" s="60" t="s">
        <v>183</v>
      </c>
      <c r="B78" s="103"/>
      <c r="C78" s="60"/>
      <c r="D78" s="60"/>
      <c r="E78" s="60"/>
      <c r="F78" s="60"/>
      <c r="G78" s="60"/>
    </row>
    <row r="79" spans="1:7" ht="15" customHeight="1" x14ac:dyDescent="0.4">
      <c r="A79" s="60" t="s">
        <v>184</v>
      </c>
      <c r="B79" s="103"/>
      <c r="C79" s="60"/>
      <c r="D79" s="60"/>
      <c r="E79" s="60"/>
      <c r="F79" s="60"/>
      <c r="G79" s="60"/>
    </row>
    <row r="80" spans="1:7" ht="15" customHeight="1" x14ac:dyDescent="0.4">
      <c r="A80" s="60" t="s">
        <v>185</v>
      </c>
      <c r="B80" s="103"/>
      <c r="C80" s="60"/>
      <c r="D80" s="60"/>
      <c r="E80" s="60"/>
      <c r="F80" s="60"/>
      <c r="G80" s="60"/>
    </row>
    <row r="81" spans="1:7" ht="15" customHeight="1" x14ac:dyDescent="0.4">
      <c r="A81" s="60" t="s">
        <v>186</v>
      </c>
      <c r="B81" s="103"/>
      <c r="C81" s="60"/>
      <c r="D81" s="60"/>
      <c r="E81" s="60"/>
      <c r="F81" s="60"/>
      <c r="G81" s="60"/>
    </row>
    <row r="82" spans="1:7" ht="15" customHeight="1" x14ac:dyDescent="0.4">
      <c r="A82" s="60" t="s">
        <v>187</v>
      </c>
      <c r="B82" s="103"/>
      <c r="C82" s="60"/>
      <c r="D82" s="60"/>
      <c r="E82" s="60"/>
      <c r="F82" s="60"/>
      <c r="G82" s="60"/>
    </row>
    <row r="83" spans="1:7" ht="15" customHeight="1" x14ac:dyDescent="0.4">
      <c r="A83" s="60" t="s">
        <v>188</v>
      </c>
      <c r="B83" s="103"/>
      <c r="C83" s="60"/>
      <c r="D83" s="60"/>
      <c r="E83" s="60"/>
      <c r="F83" s="60"/>
      <c r="G83" s="60"/>
    </row>
    <row r="84" spans="1:7" ht="15" customHeight="1" x14ac:dyDescent="0.4">
      <c r="A84" s="60" t="s">
        <v>189</v>
      </c>
      <c r="B84" s="103"/>
      <c r="C84" s="60"/>
      <c r="D84" s="60"/>
      <c r="E84" s="60"/>
      <c r="F84" s="60"/>
      <c r="G84" s="60"/>
    </row>
    <row r="85" spans="1:7" ht="15" customHeight="1" x14ac:dyDescent="0.4">
      <c r="A85" s="60" t="s">
        <v>194</v>
      </c>
      <c r="B85" s="103"/>
      <c r="C85" s="60"/>
      <c r="D85" s="60"/>
      <c r="E85" s="60"/>
      <c r="F85" s="60"/>
      <c r="G85" s="60"/>
    </row>
  </sheetData>
  <mergeCells count="134">
    <mergeCell ref="AK2:AN2"/>
    <mergeCell ref="AK3:AN3"/>
    <mergeCell ref="M4:P4"/>
    <mergeCell ref="Q4:R4"/>
    <mergeCell ref="S4:T4"/>
    <mergeCell ref="U4:V4"/>
    <mergeCell ref="AK4:AN4"/>
    <mergeCell ref="AK5:AN5"/>
    <mergeCell ref="AK6:AN6"/>
    <mergeCell ref="AH7:AJ7"/>
    <mergeCell ref="A9:A12"/>
    <mergeCell ref="B9:B12"/>
    <mergeCell ref="C9:C12"/>
    <mergeCell ref="D9:D12"/>
    <mergeCell ref="E9:E12"/>
    <mergeCell ref="F9:AJ9"/>
    <mergeCell ref="AK9:AK12"/>
    <mergeCell ref="AM13:AN13"/>
    <mergeCell ref="AM14:AN14"/>
    <mergeCell ref="AM15:AN15"/>
    <mergeCell ref="AM16:AN16"/>
    <mergeCell ref="AM17:AN17"/>
    <mergeCell ref="AM18:AN18"/>
    <mergeCell ref="AL9:AL12"/>
    <mergeCell ref="AM9:AN12"/>
    <mergeCell ref="F10:L10"/>
    <mergeCell ref="M10:S10"/>
    <mergeCell ref="T10:Z10"/>
    <mergeCell ref="AA10:AG10"/>
    <mergeCell ref="AH10:AJ10"/>
    <mergeCell ref="AM25:AN25"/>
    <mergeCell ref="AM26:AN26"/>
    <mergeCell ref="AM27:AN27"/>
    <mergeCell ref="AM28:AN28"/>
    <mergeCell ref="AM29:AN29"/>
    <mergeCell ref="AM30:AN30"/>
    <mergeCell ref="AM19:AN19"/>
    <mergeCell ref="AM20:AN20"/>
    <mergeCell ref="AM21:AN21"/>
    <mergeCell ref="AM22:AN22"/>
    <mergeCell ref="AM23:AN23"/>
    <mergeCell ref="AM24:AN24"/>
    <mergeCell ref="Q43:AG43"/>
    <mergeCell ref="AH43:AI43"/>
    <mergeCell ref="AK43:AL43"/>
    <mergeCell ref="AM31:AN31"/>
    <mergeCell ref="AM32:AN32"/>
    <mergeCell ref="A33:E33"/>
    <mergeCell ref="AM33:AN34"/>
    <mergeCell ref="A34:E34"/>
    <mergeCell ref="A41:C41"/>
    <mergeCell ref="F41:H41"/>
    <mergeCell ref="I41:K41"/>
    <mergeCell ref="M41:AG41"/>
    <mergeCell ref="AH41:AL41"/>
    <mergeCell ref="AM41:AN41"/>
    <mergeCell ref="AM45:AN45"/>
    <mergeCell ref="I46:K46"/>
    <mergeCell ref="X46:Y46"/>
    <mergeCell ref="M49:AN49"/>
    <mergeCell ref="AG52:AK52"/>
    <mergeCell ref="AL52:AM52"/>
    <mergeCell ref="A42:C42"/>
    <mergeCell ref="F42:H42"/>
    <mergeCell ref="I42:K42"/>
    <mergeCell ref="M42:M44"/>
    <mergeCell ref="N42:P44"/>
    <mergeCell ref="Q42:AG42"/>
    <mergeCell ref="AH42:AI42"/>
    <mergeCell ref="AK42:AL42"/>
    <mergeCell ref="AM42:AN44"/>
    <mergeCell ref="A44:C44"/>
    <mergeCell ref="F44:H44"/>
    <mergeCell ref="I44:K44"/>
    <mergeCell ref="Q44:AG44"/>
    <mergeCell ref="AH44:AI44"/>
    <mergeCell ref="AK44:AL44"/>
    <mergeCell ref="A43:C43"/>
    <mergeCell ref="F43:H43"/>
    <mergeCell ref="I43:K43"/>
    <mergeCell ref="AD53:AF53"/>
    <mergeCell ref="C52:D52"/>
    <mergeCell ref="E52:H52"/>
    <mergeCell ref="I52:N52"/>
    <mergeCell ref="O52:T52"/>
    <mergeCell ref="U52:Z52"/>
    <mergeCell ref="AA52:AF52"/>
    <mergeCell ref="N45:AG45"/>
    <mergeCell ref="AH45:AL45"/>
    <mergeCell ref="C68:E68"/>
    <mergeCell ref="C69:E69"/>
    <mergeCell ref="AA56:AF56"/>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F53:H53"/>
    <mergeCell ref="I53:K53"/>
    <mergeCell ref="L53:N53"/>
    <mergeCell ref="O53:Q53"/>
    <mergeCell ref="R53:T53"/>
    <mergeCell ref="U53:W53"/>
    <mergeCell ref="X53:Z53"/>
    <mergeCell ref="AA53:AC53"/>
    <mergeCell ref="AG56:AK56"/>
    <mergeCell ref="AL56:AM56"/>
    <mergeCell ref="C65:E65"/>
    <mergeCell ref="C66:E66"/>
    <mergeCell ref="C67:E67"/>
    <mergeCell ref="X55:Z55"/>
    <mergeCell ref="AA55:AC55"/>
    <mergeCell ref="AD55:AF55"/>
    <mergeCell ref="AG55:AI55"/>
    <mergeCell ref="AJ55:AK55"/>
    <mergeCell ref="C56:D56"/>
    <mergeCell ref="E56:H56"/>
    <mergeCell ref="I56:N56"/>
    <mergeCell ref="O56:T56"/>
    <mergeCell ref="U56:Z56"/>
    <mergeCell ref="F55:H55"/>
    <mergeCell ref="I55:K55"/>
    <mergeCell ref="L55:N55"/>
    <mergeCell ref="O55:Q55"/>
    <mergeCell ref="R55:T55"/>
    <mergeCell ref="U55:W55"/>
  </mergeCells>
  <phoneticPr fontId="30"/>
  <dataValidations count="7">
    <dataValidation type="list" allowBlank="1" showInputMessage="1" showErrorMessage="1" sqref="M42:M45 X46:Y46" xr:uid="{C298C4DB-2438-4213-900D-92C98D610800}">
      <formula1>"○"</formula1>
    </dataValidation>
    <dataValidation type="list" allowBlank="1" showInputMessage="1" showErrorMessage="1" sqref="C13:C32" xr:uid="{7FFB9A0B-C2CF-4422-8B44-9E29D948CAB3}">
      <formula1>"A,B,C,D"</formula1>
    </dataValidation>
    <dataValidation operator="greaterThanOrEqual" allowBlank="1" showInputMessage="1" showErrorMessage="1" sqref="X40 I49:I50 U40 I36:I39 L36:L38 L49:L50" xr:uid="{20000E90-4B8A-4EE3-87CD-927DBA969CB2}"/>
    <dataValidation type="whole" operator="greaterThanOrEqual" allowBlank="1" showInputMessage="1" showErrorMessage="1" sqref="D42:F43" xr:uid="{32AE33DB-415A-477C-A911-4C99DEDC1128}">
      <formula1>0</formula1>
    </dataValidation>
    <dataValidation type="list" allowBlank="1" showInputMessage="1" showErrorMessage="1" sqref="AK6:AN6" xr:uid="{19EC81B4-34F4-4B16-A2AB-46339CEBD09E}">
      <formula1>"予定,実績"</formula1>
    </dataValidation>
    <dataValidation type="list" allowBlank="1" showInputMessage="1" showErrorMessage="1" sqref="AK5:AN5" xr:uid="{BFE0FADB-EFC8-460D-B4FB-11C9818C2E78}">
      <formula1>"４週,歴月"</formula1>
    </dataValidation>
    <dataValidation type="list" allowBlank="1" showInputMessage="1" showErrorMessage="1" sqref="B14:B32" xr:uid="{E039843E-1710-424E-B3ED-B49D0AE8D516}">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8" max="3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Q80"/>
  <sheetViews>
    <sheetView showGridLines="0" view="pageBreakPreview" zoomScaleNormal="100" zoomScaleSheetLayoutView="100" workbookViewId="0">
      <selection activeCell="AO30" sqref="AO30"/>
    </sheetView>
  </sheetViews>
  <sheetFormatPr defaultColWidth="8.25" defaultRowHeight="21" customHeight="1" x14ac:dyDescent="0.4"/>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135</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9"/>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+SUM(F13:AJ13)</f>
        <v>0</v>
      </c>
      <c r="AL13" s="76" t="e">
        <f>IF($AK$5="４週",AK13/4,AK13/(DAY(EOMONTH($F$11,0))/7))</f>
        <v>#NUM!</v>
      </c>
      <c r="AM13" s="402"/>
      <c r="AN13" s="402"/>
    </row>
    <row r="14" spans="1:40" ht="18" customHeight="1" x14ac:dyDescent="0.4">
      <c r="A14" s="79">
        <v>2</v>
      </c>
      <c r="B14" s="115"/>
      <c r="C14" s="90"/>
      <c r="D14" s="116"/>
      <c r="E14" s="117"/>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ref="AK14:AK33" si="0">+SUM(F14:AJ14)</f>
        <v>0</v>
      </c>
      <c r="AL14" s="76" t="e">
        <f t="shared" ref="AL14:AL32" si="1">IF($AK$5="４週",AK14/4,AK14/(DAY(EOMONTH($F$11,0))/7))</f>
        <v>#NUM!</v>
      </c>
      <c r="AM14" s="402"/>
      <c r="AN14" s="402"/>
    </row>
    <row r="15" spans="1:40" ht="18" customHeight="1" x14ac:dyDescent="0.4">
      <c r="A15" s="79">
        <v>3</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t="e">
        <f t="shared" si="1"/>
        <v>#NUM!</v>
      </c>
      <c r="AM15" s="402"/>
      <c r="AN15" s="402"/>
    </row>
    <row r="16" spans="1:40" ht="18" customHeight="1" x14ac:dyDescent="0.4">
      <c r="A16" s="79">
        <v>4</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t="e">
        <f t="shared" si="1"/>
        <v>#NUM!</v>
      </c>
      <c r="AM16" s="402"/>
      <c r="AN16" s="402"/>
    </row>
    <row r="17" spans="1:40" ht="18" customHeight="1" x14ac:dyDescent="0.4">
      <c r="A17" s="79">
        <v>5</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t="e">
        <f t="shared" si="1"/>
        <v>#NUM!</v>
      </c>
      <c r="AM17" s="402"/>
      <c r="AN17" s="402"/>
    </row>
    <row r="18" spans="1:40" ht="18" customHeight="1" x14ac:dyDescent="0.4">
      <c r="A18" s="79">
        <v>6</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t="e">
        <f t="shared" si="1"/>
        <v>#NUM!</v>
      </c>
      <c r="AM18" s="402"/>
      <c r="AN18" s="402"/>
    </row>
    <row r="19" spans="1:40" ht="18" customHeight="1" x14ac:dyDescent="0.4">
      <c r="A19" s="79">
        <v>7</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t="e">
        <f t="shared" si="1"/>
        <v>#NUM!</v>
      </c>
      <c r="AM19" s="402"/>
      <c r="AN19" s="402"/>
    </row>
    <row r="20" spans="1:40" ht="18" customHeight="1" x14ac:dyDescent="0.4">
      <c r="A20" s="79">
        <v>8</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t="e">
        <f t="shared" si="1"/>
        <v>#NUM!</v>
      </c>
      <c r="AM20" s="402"/>
      <c r="AN20" s="402"/>
    </row>
    <row r="21" spans="1:40" ht="18" customHeight="1" x14ac:dyDescent="0.4">
      <c r="A21" s="79">
        <v>9</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t="e">
        <f t="shared" si="1"/>
        <v>#NUM!</v>
      </c>
      <c r="AM21" s="402"/>
      <c r="AN21" s="402"/>
    </row>
    <row r="22" spans="1:40" ht="18" customHeight="1" x14ac:dyDescent="0.4">
      <c r="A22" s="79">
        <v>10</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t="e">
        <f t="shared" si="1"/>
        <v>#NUM!</v>
      </c>
      <c r="AM22" s="402"/>
      <c r="AN22" s="402"/>
    </row>
    <row r="23" spans="1:40" ht="18" customHeight="1" x14ac:dyDescent="0.4">
      <c r="A23" s="79">
        <v>11</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t="e">
        <f t="shared" si="1"/>
        <v>#NUM!</v>
      </c>
      <c r="AM23" s="402"/>
      <c r="AN23" s="402"/>
    </row>
    <row r="24" spans="1:40" ht="18" customHeight="1" x14ac:dyDescent="0.4">
      <c r="A24" s="79">
        <v>12</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t="e">
        <f t="shared" si="1"/>
        <v>#NUM!</v>
      </c>
      <c r="AM24" s="402"/>
      <c r="AN24" s="402"/>
    </row>
    <row r="25" spans="1:40" ht="18" customHeight="1" x14ac:dyDescent="0.4">
      <c r="A25" s="79">
        <v>13</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t="e">
        <f t="shared" si="1"/>
        <v>#NUM!</v>
      </c>
      <c r="AM25" s="402"/>
      <c r="AN25" s="402"/>
    </row>
    <row r="26" spans="1:40" ht="18" customHeight="1" x14ac:dyDescent="0.4">
      <c r="A26" s="79">
        <v>14</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t="e">
        <f t="shared" si="1"/>
        <v>#NUM!</v>
      </c>
      <c r="AM26" s="402"/>
      <c r="AN26" s="402"/>
    </row>
    <row r="27" spans="1:40" ht="18" customHeight="1" x14ac:dyDescent="0.4">
      <c r="A27" s="79">
        <v>15</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t="e">
        <f t="shared" si="1"/>
        <v>#NUM!</v>
      </c>
      <c r="AM27" s="402"/>
      <c r="AN27" s="402"/>
    </row>
    <row r="28" spans="1:40" ht="18" customHeight="1" x14ac:dyDescent="0.4">
      <c r="A28" s="79">
        <v>16</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t="e">
        <f t="shared" si="1"/>
        <v>#NUM!</v>
      </c>
      <c r="AM28" s="402"/>
      <c r="AN28" s="402"/>
    </row>
    <row r="29" spans="1:40" ht="18" customHeight="1" x14ac:dyDescent="0.4">
      <c r="A29" s="79">
        <v>17</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t="e">
        <f t="shared" si="1"/>
        <v>#NUM!</v>
      </c>
      <c r="AM29" s="402"/>
      <c r="AN29" s="402"/>
    </row>
    <row r="30" spans="1:40" ht="18" customHeight="1" x14ac:dyDescent="0.4">
      <c r="A30" s="79">
        <v>18</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t="e">
        <f t="shared" si="1"/>
        <v>#NUM!</v>
      </c>
      <c r="AM30" s="402"/>
      <c r="AN30" s="402"/>
    </row>
    <row r="31" spans="1:40" ht="18" customHeight="1" x14ac:dyDescent="0.4">
      <c r="A31" s="79">
        <v>19</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0"/>
        <v>0</v>
      </c>
      <c r="AL31" s="76" t="e">
        <f t="shared" si="1"/>
        <v>#NUM!</v>
      </c>
      <c r="AM31" s="402"/>
      <c r="AN31" s="402"/>
    </row>
    <row r="32" spans="1:40" ht="18" customHeight="1" x14ac:dyDescent="0.4">
      <c r="A32" s="79">
        <v>20</v>
      </c>
      <c r="B32" s="115"/>
      <c r="C32" s="90"/>
      <c r="D32" s="116"/>
      <c r="E32" s="117"/>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268</v>
      </c>
      <c r="B38" s="69"/>
      <c r="C38" s="69"/>
      <c r="D38" s="69"/>
      <c r="E38" s="69"/>
      <c r="F38" s="69"/>
      <c r="G38" s="70"/>
      <c r="H38" s="70"/>
      <c r="I38" s="70"/>
      <c r="J38" s="70"/>
      <c r="K38" s="70"/>
      <c r="L38" s="70"/>
      <c r="M38" s="70"/>
      <c r="N38" s="70"/>
      <c r="O38" s="70"/>
      <c r="AM38" s="69"/>
      <c r="AN38" s="71"/>
    </row>
    <row r="39" spans="1:43" s="72" customFormat="1" ht="24.95" customHeight="1" x14ac:dyDescent="0.4">
      <c r="A39"/>
      <c r="B39" s="421" t="s">
        <v>270</v>
      </c>
      <c r="C39" s="429"/>
      <c r="D39" s="429"/>
      <c r="E39" s="429"/>
      <c r="F39" s="429"/>
      <c r="G39" s="429"/>
      <c r="H39" s="429"/>
      <c r="I39" s="429"/>
      <c r="J39" s="429"/>
      <c r="K39" s="422"/>
      <c r="L39" s="581" t="s">
        <v>275</v>
      </c>
      <c r="M39" s="581"/>
      <c r="N39" s="581"/>
      <c r="O39" s="581"/>
      <c r="P39" s="581" t="s">
        <v>276</v>
      </c>
      <c r="Q39" s="581"/>
      <c r="R39" s="581"/>
      <c r="S39" s="581"/>
      <c r="T39" s="581" t="s">
        <v>271</v>
      </c>
      <c r="U39" s="581"/>
      <c r="V39" s="581"/>
      <c r="W39" s="581"/>
      <c r="X39"/>
      <c r="Y39"/>
      <c r="Z39"/>
      <c r="AA39"/>
      <c r="AB39"/>
      <c r="AC39"/>
      <c r="AD39"/>
      <c r="AE39"/>
      <c r="AF39"/>
      <c r="AG39"/>
      <c r="AH39"/>
      <c r="AI39"/>
      <c r="AJ39"/>
      <c r="AK39"/>
      <c r="AL39"/>
      <c r="AM39"/>
      <c r="AN39"/>
      <c r="AO39"/>
      <c r="AP39"/>
      <c r="AQ39"/>
    </row>
    <row r="40" spans="1:43" s="72" customFormat="1" ht="18" customHeight="1" x14ac:dyDescent="0.4">
      <c r="A40"/>
      <c r="B40" s="577" t="s">
        <v>269</v>
      </c>
      <c r="C40" s="578"/>
      <c r="D40" s="578"/>
      <c r="E40" s="578"/>
      <c r="F40" s="578"/>
      <c r="G40" s="578"/>
      <c r="H40" s="578"/>
      <c r="I40" s="578"/>
      <c r="J40" s="578"/>
      <c r="K40" s="579"/>
      <c r="L40" s="580"/>
      <c r="M40" s="580"/>
      <c r="N40" s="580"/>
      <c r="O40" s="580"/>
      <c r="P40" s="580"/>
      <c r="Q40" s="580"/>
      <c r="R40" s="580"/>
      <c r="S40" s="580"/>
      <c r="T40" s="482">
        <f>SUM(L40:S40)</f>
        <v>0</v>
      </c>
      <c r="U40" s="482"/>
      <c r="V40" s="482"/>
      <c r="W40" s="482"/>
      <c r="X40"/>
      <c r="Y40"/>
      <c r="Z40"/>
      <c r="AA40"/>
      <c r="AB40"/>
      <c r="AC40"/>
      <c r="AD40"/>
      <c r="AE40"/>
      <c r="AF40"/>
      <c r="AG40"/>
      <c r="AH40"/>
      <c r="AI40"/>
      <c r="AJ40"/>
      <c r="AK40"/>
      <c r="AL40"/>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s="70"/>
      <c r="J42" s="70"/>
      <c r="K42" s="70"/>
      <c r="L42" s="70"/>
      <c r="M42" s="70"/>
      <c r="N42" s="70"/>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54.95" customHeight="1" x14ac:dyDescent="0.4">
      <c r="A43" s="423" t="s">
        <v>202</v>
      </c>
      <c r="B43" s="423"/>
      <c r="C43" s="445" t="s">
        <v>272</v>
      </c>
      <c r="D43" s="446"/>
      <c r="E43"/>
      <c r="F43"/>
      <c r="G43"/>
      <c r="H43"/>
      <c r="I43"/>
      <c r="J43"/>
      <c r="K43"/>
      <c r="L43"/>
      <c r="M43"/>
      <c r="N43"/>
      <c r="O43"/>
      <c r="P43"/>
      <c r="Q43"/>
      <c r="R43"/>
      <c r="S43"/>
      <c r="T43"/>
      <c r="U43"/>
      <c r="V43"/>
      <c r="W43"/>
      <c r="X43"/>
      <c r="Y43"/>
      <c r="Z43"/>
      <c r="AA43"/>
      <c r="AB43"/>
      <c r="AC43"/>
      <c r="AD43"/>
      <c r="AE43"/>
      <c r="AF43"/>
      <c r="AG43"/>
      <c r="AH43"/>
      <c r="AI43"/>
      <c r="AJ43"/>
      <c r="AK43" s="69"/>
      <c r="AL43" s="71"/>
    </row>
    <row r="44" spans="1:43" s="72" customFormat="1" ht="18" customHeight="1" x14ac:dyDescent="0.4">
      <c r="A44" s="427" t="s">
        <v>213</v>
      </c>
      <c r="B44" s="427"/>
      <c r="C44" s="582">
        <f>ROUNDDOWN(IF(B40="主として知的障害のある児童を入所させる福祉型障害児入所施設",T40/6.7,IF(B40="主として肢体不自由のある児童を入所させる福祉型障害児入所施設",L40/10+P40/20,0)),1)</f>
        <v>0</v>
      </c>
      <c r="D44" s="583"/>
      <c r="E44"/>
      <c r="F44"/>
      <c r="G44"/>
      <c r="H44"/>
      <c r="I44"/>
      <c r="J44"/>
      <c r="K44"/>
      <c r="L44"/>
      <c r="M44"/>
      <c r="N44"/>
      <c r="O44"/>
      <c r="P44"/>
      <c r="Q44"/>
      <c r="R44"/>
      <c r="S44"/>
      <c r="T44"/>
      <c r="U44"/>
      <c r="V44"/>
      <c r="W44"/>
      <c r="X44"/>
      <c r="Y44"/>
      <c r="Z44"/>
      <c r="AA44"/>
      <c r="AB44"/>
      <c r="AC44"/>
      <c r="AD44"/>
      <c r="AE44"/>
      <c r="AF44"/>
      <c r="AG44"/>
      <c r="AH44"/>
      <c r="AI44"/>
      <c r="AJ44"/>
      <c r="AK44" s="69"/>
      <c r="AL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412" t="str">
        <f>IF(VLOOKUP($AK$2,選択肢!$A$1:$J$32,C52,FALSE)=0,"-",VLOOKUP($AK$2,選択肢!$A$1:$J$32,C52,FALSE))</f>
        <v>児童発達支援管理責任者</v>
      </c>
      <c r="D47" s="413"/>
      <c r="E47" s="414" t="str">
        <f>IF(VLOOKUP($AK$2,選択肢!$A$1:$J$32,E52,FALSE)=0,"-",VLOOKUP($AK$2,選択肢!$A$1:$J$32,E52,FALSE))</f>
        <v>医師</v>
      </c>
      <c r="F47" s="414"/>
      <c r="G47" s="414"/>
      <c r="H47" s="414"/>
      <c r="I47" s="412" t="str">
        <f>IF(VLOOKUP($AK$2,選択肢!$A$1:$J$32,I52,FALSE)=0,"-",VLOOKUP($AK$2,選択肢!$A$1:$J$32,I52,FALSE))</f>
        <v>看護職員</v>
      </c>
      <c r="J47" s="413"/>
      <c r="K47" s="413"/>
      <c r="L47" s="413"/>
      <c r="M47" s="413"/>
      <c r="N47" s="415"/>
      <c r="O47" s="412" t="str">
        <f>IF(VLOOKUP($AK$2,選択肢!$A$1:$J$32,O52,FALSE)=0,"-",VLOOKUP($AK$2,選択肢!$A$1:$J$32,O52,FALSE))</f>
        <v>児童指導員</v>
      </c>
      <c r="P47" s="413"/>
      <c r="Q47" s="413"/>
      <c r="R47" s="413"/>
      <c r="S47" s="413"/>
      <c r="T47" s="415"/>
      <c r="U47" s="412" t="str">
        <f>IF(VLOOKUP($AK$2,選択肢!$A$1:$J$32,U52,FALSE)=0,"-",VLOOKUP($AK$2,選択肢!$A$1:$J$32,U52,FALSE))</f>
        <v>保育士</v>
      </c>
      <c r="V47" s="413"/>
      <c r="W47" s="413"/>
      <c r="X47" s="413"/>
      <c r="Y47" s="413"/>
      <c r="Z47" s="415"/>
      <c r="AA47" s="412" t="str">
        <f>IF(VLOOKUP($AK$2,選択肢!$A$1:$J$32,AA52,FALSE)=0,"-",VLOOKUP($AK$2,選択肢!$A$1:$J$32,AA52,FALSE))</f>
        <v>心理担当職員</v>
      </c>
      <c r="AB47" s="413"/>
      <c r="AC47" s="413"/>
      <c r="AD47" s="413"/>
      <c r="AE47" s="413"/>
      <c r="AF47" s="415"/>
      <c r="AG47" s="414" t="str">
        <f>IF(VLOOKUP($AK$2,選択肢!$A$1:$J$32,AG52,FALSE)=0,"-",VLOOKUP($AK$2,選択肢!$A$1:$J$32,AG52,FALSE))</f>
        <v>理学療法士又は作業療法士</v>
      </c>
      <c r="AH47" s="414"/>
      <c r="AI47" s="414"/>
      <c r="AJ47" s="414"/>
      <c r="AK47" s="414"/>
      <c r="AL47" s="414" t="str">
        <f>IF(VLOOKUP($AK$2,選択肢!$A$1:$J$32,AL52,FALSE)=0,"-",VLOOKUP($AK$2,選択肢!$A$1:$J$32,AL52,FALSE))</f>
        <v>職業指導員</v>
      </c>
      <c r="AM47" s="414"/>
      <c r="AN47" s="62"/>
    </row>
    <row r="48" spans="1:43" ht="18" customHeight="1" x14ac:dyDescent="0.4">
      <c r="A48" s="62"/>
      <c r="B48" s="82"/>
      <c r="C48" s="114" t="s">
        <v>56</v>
      </c>
      <c r="D48" s="114" t="s">
        <v>57</v>
      </c>
      <c r="E48" s="113" t="s">
        <v>56</v>
      </c>
      <c r="F48" s="411" t="s">
        <v>57</v>
      </c>
      <c r="G48" s="411"/>
      <c r="H48" s="411"/>
      <c r="I48" s="408" t="s">
        <v>56</v>
      </c>
      <c r="J48" s="409"/>
      <c r="K48" s="410"/>
      <c r="L48" s="408" t="s">
        <v>57</v>
      </c>
      <c r="M48" s="409"/>
      <c r="N48" s="410"/>
      <c r="O48" s="408" t="s">
        <v>56</v>
      </c>
      <c r="P48" s="409"/>
      <c r="Q48" s="410"/>
      <c r="R48" s="408" t="s">
        <v>57</v>
      </c>
      <c r="S48" s="409"/>
      <c r="T48" s="410"/>
      <c r="U48" s="408" t="s">
        <v>56</v>
      </c>
      <c r="V48" s="409"/>
      <c r="W48" s="410"/>
      <c r="X48" s="408" t="s">
        <v>57</v>
      </c>
      <c r="Y48" s="409"/>
      <c r="Z48" s="410"/>
      <c r="AA48" s="408" t="s">
        <v>56</v>
      </c>
      <c r="AB48" s="409"/>
      <c r="AC48" s="410"/>
      <c r="AD48" s="408" t="s">
        <v>57</v>
      </c>
      <c r="AE48" s="409"/>
      <c r="AF48" s="410"/>
      <c r="AG48" s="408" t="s">
        <v>56</v>
      </c>
      <c r="AH48" s="409"/>
      <c r="AI48" s="410"/>
      <c r="AJ48" s="408" t="s">
        <v>57</v>
      </c>
      <c r="AK48" s="410"/>
      <c r="AL48" s="113" t="s">
        <v>19</v>
      </c>
      <c r="AM48" s="113" t="s">
        <v>18</v>
      </c>
      <c r="AN48" s="62"/>
    </row>
    <row r="49" spans="1:40" ht="18" customHeight="1" x14ac:dyDescent="0.4">
      <c r="A49" s="62"/>
      <c r="B49" s="81" t="s">
        <v>108</v>
      </c>
      <c r="C49" s="113">
        <f>COUNTIFS($B$13:$B$32,C$47,$C$13:$C$32,"A",$E$13:$E$32,"*")</f>
        <v>0</v>
      </c>
      <c r="D49" s="113">
        <f>COUNTIFS($B$13:$B$32,C$47,$C$13:$C$32,"B",$E$13:$E$32,"*")</f>
        <v>0</v>
      </c>
      <c r="E49" s="113">
        <f>COUNTIFS($B$13:$B$32,E$47,$C$13:$C$32,"A",$E$13:$E$32,"*")</f>
        <v>0</v>
      </c>
      <c r="F49" s="408">
        <f>COUNTIFS($B$13:$B$32,E$47,$C$13:$C$32,"B",$E$13:$E$32,"*")</f>
        <v>0</v>
      </c>
      <c r="G49" s="409"/>
      <c r="H49" s="410"/>
      <c r="I49" s="408">
        <f>COUNTIFS($B$13:$B$32,I$47,$C$13:$C$32,"A",$E$13:$E$32,"*")</f>
        <v>0</v>
      </c>
      <c r="J49" s="409"/>
      <c r="K49" s="410"/>
      <c r="L49" s="408">
        <f>COUNTIFS($B$13:$B$32,I$47,$C$13:$C$32,"B",$E$13:$E$32,"*")</f>
        <v>0</v>
      </c>
      <c r="M49" s="409"/>
      <c r="N49" s="410"/>
      <c r="O49" s="408">
        <f>COUNTIFS($B$13:$B$32,O$47,$C$13:$C$32,"A",$E$13:$E$32,"*")</f>
        <v>0</v>
      </c>
      <c r="P49" s="409"/>
      <c r="Q49" s="410"/>
      <c r="R49" s="408">
        <f>COUNTIFS($B$13:$B$32,O$47,$C$13:$C$32,"B",$E$13:$E$32,"*")</f>
        <v>0</v>
      </c>
      <c r="S49" s="409"/>
      <c r="T49" s="410"/>
      <c r="U49" s="408">
        <f>COUNTIFS($B$13:$B$32,U$47,$C$13:$C$32,"A",$E$13:$E$32,"*")</f>
        <v>0</v>
      </c>
      <c r="V49" s="409"/>
      <c r="W49" s="410"/>
      <c r="X49" s="408">
        <f>COUNTIFS($B$13:$B$32,U$47,$C$13:$C$32,"B",$E$13:$E$32,"*")</f>
        <v>0</v>
      </c>
      <c r="Y49" s="409"/>
      <c r="Z49" s="410"/>
      <c r="AA49" s="408">
        <f>COUNTIFS($B$13:$B$32,AA$47,$C$13:$C$32,"A",$E$13:$E$32,"*")</f>
        <v>0</v>
      </c>
      <c r="AB49" s="409"/>
      <c r="AC49" s="410"/>
      <c r="AD49" s="408">
        <f>COUNTIFS($B$13:$B$32,AA$47,$C$13:$C$32,"B",$E$13:$E$32,"*")</f>
        <v>0</v>
      </c>
      <c r="AE49" s="409"/>
      <c r="AF49" s="410"/>
      <c r="AG49" s="408">
        <f>COUNTIFS($B$13:$B$32,AG$47,$C$13:$C$32,"A",$E$13:$E$32,"*")</f>
        <v>0</v>
      </c>
      <c r="AH49" s="409"/>
      <c r="AI49" s="410"/>
      <c r="AJ49" s="408">
        <f>COUNTIFS($B$13:$B$32,AG$47,$C$13:$C$32,"B",$E$13:$E$32,"*")</f>
        <v>0</v>
      </c>
      <c r="AK49" s="410"/>
      <c r="AL49" s="113">
        <f>COUNTIFS($B$13:$B$32,AL$47,$C$13:$C$32,"A",$E$13:$E$32,"*")</f>
        <v>0</v>
      </c>
      <c r="AM49" s="113">
        <f>COUNTIFS($B$13:$B$32,AL$47,$C$13:$C$32,"B",$E$13:$E$32,"*")</f>
        <v>0</v>
      </c>
      <c r="AN49" s="62"/>
    </row>
    <row r="50" spans="1:40" ht="18" customHeight="1" x14ac:dyDescent="0.4">
      <c r="A50" s="62"/>
      <c r="B50" s="89" t="s">
        <v>109</v>
      </c>
      <c r="C50" s="113">
        <f>COUNTIFS($B$13:$B$32,C$47,$C$13:$C$32,"C",$E$13:$E$32,"*")</f>
        <v>0</v>
      </c>
      <c r="D50" s="113">
        <f>COUNTIFS($B$13:$B$32,C$47,$C$13:$C$32,"D",$E$13:$E$32,"*")</f>
        <v>0</v>
      </c>
      <c r="E50" s="113">
        <f>COUNTIFS($B$13:$B$32,E$47,$C$13:$C$32,"C",$E$13:$E$32,"*")</f>
        <v>0</v>
      </c>
      <c r="F50" s="408">
        <f>COUNTIFS($B$13:$B$32,E$47,$C$13:$C$32,"D",$E$13:$E$32,"*")</f>
        <v>0</v>
      </c>
      <c r="G50" s="409"/>
      <c r="H50" s="410"/>
      <c r="I50" s="408">
        <f>COUNTIFS($B$13:$B$32,I$47,$C$13:$C$32,"C",$E$13:$E$32,"*")</f>
        <v>0</v>
      </c>
      <c r="J50" s="409"/>
      <c r="K50" s="410"/>
      <c r="L50" s="408">
        <f>COUNTIFS($B$13:$B$32,I$47,$C$13:$C$32,"D",$E$13:$E$32,"*")</f>
        <v>0</v>
      </c>
      <c r="M50" s="409"/>
      <c r="N50" s="410"/>
      <c r="O50" s="408">
        <f>COUNTIFS($B$13:$B$32,O$47,$C$13:$C$32,"C",$E$13:$E$32,"*")</f>
        <v>0</v>
      </c>
      <c r="P50" s="409"/>
      <c r="Q50" s="410"/>
      <c r="R50" s="408">
        <f>COUNTIFS($B$13:$B$32,O$47,$C$13:$C$32,"D",$E$13:$E$32,"*")</f>
        <v>0</v>
      </c>
      <c r="S50" s="409"/>
      <c r="T50" s="410"/>
      <c r="U50" s="408">
        <f>COUNTIFS($B$13:$B$32,U$47,$C$13:$C$32,"C",$E$13:$E$32,"*")</f>
        <v>0</v>
      </c>
      <c r="V50" s="409"/>
      <c r="W50" s="410"/>
      <c r="X50" s="408">
        <f>COUNTIFS($B$13:$B$32,U$47,$C$13:$C$32,"D",$E$13:$E$32,"*")</f>
        <v>0</v>
      </c>
      <c r="Y50" s="409"/>
      <c r="Z50" s="410"/>
      <c r="AA50" s="408">
        <f>COUNTIFS($B$13:$B$32,AA$47,$C$13:$C$32,"C",$E$13:$E$32,"*")</f>
        <v>0</v>
      </c>
      <c r="AB50" s="409"/>
      <c r="AC50" s="410"/>
      <c r="AD50" s="408">
        <f>COUNTIFS($B$13:$B$32,AA$47,$C$13:$C$32,"D",$E$13:$E$32,"*")</f>
        <v>0</v>
      </c>
      <c r="AE50" s="409"/>
      <c r="AF50" s="410"/>
      <c r="AG50" s="408">
        <f>COUNTIFS($B$13:$B$32,AG$47,$C$13:$C$32,"C",$E$13:$E$32,"*")</f>
        <v>0</v>
      </c>
      <c r="AH50" s="409"/>
      <c r="AI50" s="410"/>
      <c r="AJ50" s="408">
        <f>COUNTIFS($B$13:$B$32,AG$47,$C$13:$C$32,"D",$E$13:$E$32,"*")</f>
        <v>0</v>
      </c>
      <c r="AK50" s="410"/>
      <c r="AL50" s="113">
        <f>COUNTIFS($B$13:$B$32,AL$47,$C$13:$C$32,"C",$E$13:$E$32,"*")</f>
        <v>0</v>
      </c>
      <c r="AM50" s="113">
        <f>COUNTIFS($B$13:$B$32,AL$47,$C$13:$C$32,"D",$E$13:$E$32,"*")</f>
        <v>0</v>
      </c>
      <c r="AN50" s="62"/>
    </row>
    <row r="51" spans="1:40" ht="24.95" customHeight="1" x14ac:dyDescent="0.4">
      <c r="A51" s="62"/>
      <c r="B51" s="89" t="s">
        <v>201</v>
      </c>
      <c r="C51" s="412" t="str">
        <f>IF($AK$5="４週",SUMIFS($AK$13:$AK$32,$B$13:$B$32,C47)/4/$AH$7,IF($AK$5="歴月",SUMIFS($AK$13:$AK$32,$B$13:$B$32,C47)/$AL$7,"記載する期間を選択してください"))</f>
        <v>記載する期間を選択してください</v>
      </c>
      <c r="D51" s="415"/>
      <c r="E51" s="412" t="str">
        <f>IF($AK$5="４週",SUMIFS($AK$13:$AK$32,$B$13:$B$32,E47)/4/$AH$7,IF($AK$5="歴月",SUMIFS($AK$13:$AK$32,$B$13:$B$32,E47)/$AL$7,"記載する期間を選択してください"))</f>
        <v>記載する期間を選択してください</v>
      </c>
      <c r="F51" s="413"/>
      <c r="G51" s="413"/>
      <c r="H51" s="415"/>
      <c r="I51" s="412" t="str">
        <f>IF($AK$5="４週",SUMIFS($AK$13:$AK$32,$B$13:$B$32,I47)/4/$AH$7,IF($AK$5="歴月",SUMIFS($AK$13:$AK$32,$B$13:$B$32,I47)/$AL$7,"記載する期間を選択してください"))</f>
        <v>記載する期間を選択してください</v>
      </c>
      <c r="J51" s="413"/>
      <c r="K51" s="413"/>
      <c r="L51" s="413"/>
      <c r="M51" s="413"/>
      <c r="N51" s="415"/>
      <c r="O51" s="412" t="str">
        <f>IF($AK$5="４週",SUMIFS($AK$13:$AK$32,$B$13:$B$32,O47)/4/$AH$7,IF($AK$5="歴月",SUMIFS($AK$13:$AK$32,$B$13:$B$32,O47)/$AL$7,"記載する期間を選択してください"))</f>
        <v>記載する期間を選択してください</v>
      </c>
      <c r="P51" s="413"/>
      <c r="Q51" s="413"/>
      <c r="R51" s="413"/>
      <c r="S51" s="413"/>
      <c r="T51" s="415"/>
      <c r="U51" s="412" t="str">
        <f>IF($AK$5="４週",SUMIFS($AK$13:$AK$32,$B$13:$B$32,U47)/4/$AH$7,IF($AK$5="歴月",SUMIFS($AK$13:$AK$32,$B$13:$B$32,U47)/$AL$7,"記載する期間を選択してください"))</f>
        <v>記載する期間を選択してください</v>
      </c>
      <c r="V51" s="413"/>
      <c r="W51" s="413"/>
      <c r="X51" s="413"/>
      <c r="Y51" s="413"/>
      <c r="Z51" s="415"/>
      <c r="AA51" s="412" t="str">
        <f>IF($AK$5="４週",SUMIFS($AK$13:$AK$32,$B$13:$B$32,AA47)/4/$AH$7,IF($AK$5="歴月",SUMIFS($AK$13:$AK$32,$B$13:$B$32,AA47)/$AL$7,"記載する期間を選択してください"))</f>
        <v>記載する期間を選択してください</v>
      </c>
      <c r="AB51" s="413"/>
      <c r="AC51" s="413"/>
      <c r="AD51" s="413"/>
      <c r="AE51" s="413"/>
      <c r="AF51" s="415"/>
      <c r="AG51" s="412" t="str">
        <f>IF($AK$5="４週",SUMIFS($AK$13:$AK$32,$B$13:$B$32,AG47)/4/$AH$7,IF($AK$5="歴月",SUMIFS($AK$13:$AK$32,$B$13:$B$32,AG47)/$AL$7,"記載する期間を選択してください"))</f>
        <v>記載する期間を選択してください</v>
      </c>
      <c r="AH51" s="413"/>
      <c r="AI51" s="413"/>
      <c r="AJ51" s="413"/>
      <c r="AK51" s="415"/>
      <c r="AL51" s="412" t="str">
        <f>IF($AK$5="４週",SUMIFS($AK$13:$AK$32,$B$13:$B$32,AL47)/4/$AH$7,IF($AK$5="歴月",SUMIFS($AK$13:$AK$32,$B$13:$B$32,AL47)/$AL$7,"記載する期間を選択してください"))</f>
        <v>記載する期間を選択してください</v>
      </c>
      <c r="AM51" s="415"/>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90" t="s">
        <v>173</v>
      </c>
      <c r="D60" s="390"/>
      <c r="E60" s="390"/>
      <c r="F60" s="60"/>
      <c r="G60" s="60"/>
    </row>
    <row r="61" spans="1:40" ht="15" customHeight="1" x14ac:dyDescent="0.4">
      <c r="A61" s="60"/>
      <c r="B61" s="107" t="s">
        <v>190</v>
      </c>
      <c r="C61" s="404" t="s">
        <v>174</v>
      </c>
      <c r="D61" s="404"/>
      <c r="E61" s="404"/>
      <c r="F61" s="60"/>
      <c r="G61" s="60"/>
    </row>
    <row r="62" spans="1:40" ht="15" customHeight="1" x14ac:dyDescent="0.4">
      <c r="A62" s="60"/>
      <c r="B62" s="107" t="s">
        <v>191</v>
      </c>
      <c r="C62" s="404" t="s">
        <v>175</v>
      </c>
      <c r="D62" s="404"/>
      <c r="E62" s="404"/>
      <c r="F62" s="60"/>
      <c r="G62" s="60"/>
    </row>
    <row r="63" spans="1:40" ht="15" customHeight="1" x14ac:dyDescent="0.4">
      <c r="A63" s="60"/>
      <c r="B63" s="107" t="s">
        <v>192</v>
      </c>
      <c r="C63" s="404" t="s">
        <v>176</v>
      </c>
      <c r="D63" s="404"/>
      <c r="E63" s="404"/>
      <c r="F63" s="60"/>
      <c r="G63" s="60"/>
    </row>
    <row r="64" spans="1:40" ht="15" customHeight="1" x14ac:dyDescent="0.4">
      <c r="A64" s="60"/>
      <c r="B64" s="107" t="s">
        <v>193</v>
      </c>
      <c r="C64" s="404" t="s">
        <v>177</v>
      </c>
      <c r="D64" s="404"/>
      <c r="E64" s="404"/>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332</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315</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14">
    <mergeCell ref="AL51:AM51"/>
    <mergeCell ref="C60:E60"/>
    <mergeCell ref="C61:E61"/>
    <mergeCell ref="C62:E62"/>
    <mergeCell ref="C63:E63"/>
    <mergeCell ref="C64:E64"/>
    <mergeCell ref="P39:S39"/>
    <mergeCell ref="P40:S40"/>
    <mergeCell ref="T39:W39"/>
    <mergeCell ref="T40:W40"/>
    <mergeCell ref="C47:D47"/>
    <mergeCell ref="E47:H47"/>
    <mergeCell ref="I47:N47"/>
    <mergeCell ref="O47:T47"/>
    <mergeCell ref="AG50:AI50"/>
    <mergeCell ref="AJ50:AK50"/>
    <mergeCell ref="C51:D51"/>
    <mergeCell ref="E51:H51"/>
    <mergeCell ref="I51:N51"/>
    <mergeCell ref="O51:T51"/>
    <mergeCell ref="U51:Z51"/>
    <mergeCell ref="AA51:AF51"/>
    <mergeCell ref="AG51:AK51"/>
    <mergeCell ref="F50:H50"/>
    <mergeCell ref="I50:K50"/>
    <mergeCell ref="L50:N50"/>
    <mergeCell ref="O50:Q50"/>
    <mergeCell ref="R50:T50"/>
    <mergeCell ref="U50:W50"/>
    <mergeCell ref="X50:Z50"/>
    <mergeCell ref="AA50:AC50"/>
    <mergeCell ref="AD50:AF50"/>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AM31:AN31"/>
    <mergeCell ref="AM32:AN32"/>
    <mergeCell ref="A33:E33"/>
    <mergeCell ref="AM33:AN34"/>
    <mergeCell ref="A34:E34"/>
    <mergeCell ref="B39:K39"/>
    <mergeCell ref="L39:O39"/>
    <mergeCell ref="U47:Z47"/>
    <mergeCell ref="AA47:AF47"/>
    <mergeCell ref="B40:K40"/>
    <mergeCell ref="L40:O40"/>
    <mergeCell ref="A43:B43"/>
    <mergeCell ref="C43:D43"/>
    <mergeCell ref="A44:B44"/>
    <mergeCell ref="C44:D44"/>
    <mergeCell ref="AG47:AK47"/>
    <mergeCell ref="AL47:AM47"/>
    <mergeCell ref="AM22:AN22"/>
    <mergeCell ref="AM23:AN23"/>
    <mergeCell ref="AM24:AN24"/>
    <mergeCell ref="AM25:AN25"/>
    <mergeCell ref="AM26:AN26"/>
    <mergeCell ref="AM27:AN27"/>
    <mergeCell ref="AM28:AN28"/>
    <mergeCell ref="AM29:AN29"/>
    <mergeCell ref="AM30:AN30"/>
    <mergeCell ref="AM13:AN13"/>
    <mergeCell ref="AM14:AN14"/>
    <mergeCell ref="AM15:AN15"/>
    <mergeCell ref="AM16:AN16"/>
    <mergeCell ref="AM17:AN17"/>
    <mergeCell ref="AM18:AN18"/>
    <mergeCell ref="AM19:AN19"/>
    <mergeCell ref="AM20:AN20"/>
    <mergeCell ref="AM21:AN21"/>
    <mergeCell ref="A9:A12"/>
    <mergeCell ref="C9:C12"/>
    <mergeCell ref="D9:D12"/>
    <mergeCell ref="E9:E12"/>
    <mergeCell ref="F9:AJ9"/>
    <mergeCell ref="F10:L10"/>
    <mergeCell ref="T10:Z10"/>
    <mergeCell ref="AA10:AG10"/>
    <mergeCell ref="AH10:AJ10"/>
    <mergeCell ref="B9:B10"/>
    <mergeCell ref="B11:B12"/>
    <mergeCell ref="AK5:AN5"/>
    <mergeCell ref="AK6:AN6"/>
    <mergeCell ref="AH7:AJ7"/>
    <mergeCell ref="AK9:AK12"/>
    <mergeCell ref="AK2:AN2"/>
    <mergeCell ref="M4:P4"/>
    <mergeCell ref="Q4:R4"/>
    <mergeCell ref="S4:T4"/>
    <mergeCell ref="U4:V4"/>
    <mergeCell ref="AK4:AN4"/>
    <mergeCell ref="AL9:AL12"/>
    <mergeCell ref="AM9:AN12"/>
    <mergeCell ref="M10:S10"/>
    <mergeCell ref="AK3:AN3"/>
  </mergeCells>
  <phoneticPr fontId="3"/>
  <dataValidations count="7">
    <dataValidation type="list" allowBlank="1" showInputMessage="1" showErrorMessage="1" sqref="B40:K40"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5:AN5" xr:uid="{00000000-0002-0000-1D00-000001000000}">
      <formula1>"４週,歴月"</formula1>
    </dataValidation>
    <dataValidation type="list" allowBlank="1" showInputMessage="1" showErrorMessage="1" sqref="AK6:AN6" xr:uid="{00000000-0002-0000-1D00-000002000000}">
      <formula1>"予定,実績"</formula1>
    </dataValidation>
    <dataValidation type="whole" operator="greaterThanOrEqual" allowBlank="1" showInputMessage="1" showErrorMessage="1" sqref="L40:W40" xr:uid="{00000000-0002-0000-1D00-000003000000}">
      <formula1>0</formula1>
    </dataValidation>
    <dataValidation operator="greaterThanOrEqual" allowBlank="1" showInputMessage="1" showErrorMessage="1" sqref="I41:I42 L41:L42 L45 I45" xr:uid="{00000000-0002-0000-1D00-000004000000}"/>
    <dataValidation type="list" allowBlank="1" showInputMessage="1" showErrorMessage="1" sqref="C13:C32" xr:uid="{00000000-0002-0000-1D00-000005000000}">
      <formula1>"A,B,C,D"</formula1>
    </dataValidation>
    <dataValidation type="list" allowBlank="1" showInputMessage="1" showErrorMessage="1" sqref="B13:B32" xr:uid="{00000000-0002-0000-1D00-000006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8" fitToWidth="0" fitToHeight="0" orientation="landscape" r:id="rId1"/>
  <headerFooter alignWithMargins="0">
    <oddHeader>&amp;L&amp;"ＭＳ ゴシック,標準"&amp;10（参考様式）</oddHeader>
  </headerFooter>
  <rowBreaks count="1" manualBreakCount="1">
    <brk id="37"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C19" sqref="C19"/>
    </sheetView>
  </sheetViews>
  <sheetFormatPr defaultRowHeight="18.75" x14ac:dyDescent="0.4"/>
  <cols>
    <col min="1" max="1" width="26.375" customWidth="1"/>
  </cols>
  <sheetData>
    <row r="1" spans="1:12" x14ac:dyDescent="0.4">
      <c r="A1" t="s">
        <v>152</v>
      </c>
      <c r="B1" t="s">
        <v>141</v>
      </c>
      <c r="C1" t="s">
        <v>142</v>
      </c>
      <c r="D1" t="s">
        <v>143</v>
      </c>
      <c r="E1" t="s">
        <v>144</v>
      </c>
      <c r="F1" t="s">
        <v>145</v>
      </c>
      <c r="G1" t="s">
        <v>146</v>
      </c>
      <c r="H1" t="s">
        <v>147</v>
      </c>
      <c r="I1" t="s">
        <v>148</v>
      </c>
      <c r="J1" t="s">
        <v>149</v>
      </c>
      <c r="K1" t="s">
        <v>296</v>
      </c>
    </row>
    <row r="2" spans="1:12" x14ac:dyDescent="0.4">
      <c r="A2" t="s">
        <v>302</v>
      </c>
      <c r="B2" t="s">
        <v>112</v>
      </c>
      <c r="C2" t="s">
        <v>113</v>
      </c>
      <c r="D2" t="s">
        <v>114</v>
      </c>
    </row>
    <row r="3" spans="1:12" x14ac:dyDescent="0.4">
      <c r="A3" t="s">
        <v>298</v>
      </c>
      <c r="B3" t="s">
        <v>112</v>
      </c>
      <c r="C3" t="s">
        <v>113</v>
      </c>
      <c r="D3" t="s">
        <v>114</v>
      </c>
    </row>
    <row r="4" spans="1:12" x14ac:dyDescent="0.4">
      <c r="A4" t="s">
        <v>299</v>
      </c>
      <c r="B4" t="s">
        <v>112</v>
      </c>
      <c r="C4" t="s">
        <v>113</v>
      </c>
      <c r="D4" t="s">
        <v>114</v>
      </c>
    </row>
    <row r="5" spans="1:12" x14ac:dyDescent="0.4">
      <c r="A5" t="s">
        <v>300</v>
      </c>
      <c r="B5" t="s">
        <v>112</v>
      </c>
      <c r="C5" t="s">
        <v>113</v>
      </c>
      <c r="D5" t="s">
        <v>114</v>
      </c>
    </row>
    <row r="6" spans="1:12" x14ac:dyDescent="0.4">
      <c r="A6" s="171" t="s">
        <v>103</v>
      </c>
      <c r="B6" s="171" t="s">
        <v>112</v>
      </c>
      <c r="C6" s="171" t="s">
        <v>115</v>
      </c>
      <c r="D6" s="171" t="s">
        <v>116</v>
      </c>
      <c r="E6" s="171" t="s">
        <v>117</v>
      </c>
      <c r="F6" s="171" t="s">
        <v>118</v>
      </c>
      <c r="G6" s="171"/>
      <c r="H6" s="171"/>
      <c r="I6" s="171"/>
      <c r="J6" s="171"/>
    </row>
    <row r="7" spans="1:12" x14ac:dyDescent="0.4">
      <c r="A7" s="171" t="s">
        <v>95</v>
      </c>
      <c r="B7" s="171" t="s">
        <v>112</v>
      </c>
      <c r="C7" s="171" t="s">
        <v>115</v>
      </c>
      <c r="D7" s="171" t="s">
        <v>116</v>
      </c>
      <c r="E7" s="171" t="s">
        <v>117</v>
      </c>
      <c r="F7" s="171" t="s">
        <v>119</v>
      </c>
      <c r="G7" s="171" t="s">
        <v>120</v>
      </c>
      <c r="H7" s="171" t="s">
        <v>289</v>
      </c>
      <c r="I7" s="171" t="s">
        <v>118</v>
      </c>
      <c r="J7" s="171" t="s">
        <v>331</v>
      </c>
    </row>
    <row r="8" spans="1:12" x14ac:dyDescent="0.4">
      <c r="A8" s="171" t="s">
        <v>257</v>
      </c>
      <c r="B8" s="171" t="s">
        <v>112</v>
      </c>
      <c r="C8" s="171" t="s">
        <v>118</v>
      </c>
      <c r="D8" s="171"/>
      <c r="E8" s="171"/>
      <c r="F8" s="171"/>
      <c r="G8" s="171"/>
      <c r="H8" s="171"/>
      <c r="I8" s="171"/>
      <c r="J8" s="171"/>
    </row>
    <row r="9" spans="1:12" x14ac:dyDescent="0.4">
      <c r="A9" s="171" t="s">
        <v>258</v>
      </c>
      <c r="B9" s="171" t="s">
        <v>112</v>
      </c>
      <c r="C9" s="171" t="s">
        <v>118</v>
      </c>
      <c r="D9" s="171"/>
      <c r="E9" s="171"/>
      <c r="F9" s="171"/>
      <c r="G9" s="171"/>
      <c r="H9" s="171"/>
      <c r="I9" s="171"/>
      <c r="J9" s="171"/>
    </row>
    <row r="10" spans="1:12" x14ac:dyDescent="0.4">
      <c r="A10" s="171" t="s">
        <v>259</v>
      </c>
      <c r="B10" s="171" t="s">
        <v>112</v>
      </c>
      <c r="C10" s="171" t="s">
        <v>118</v>
      </c>
      <c r="D10" s="171"/>
      <c r="E10" s="171"/>
      <c r="F10" s="171"/>
      <c r="G10" s="171"/>
      <c r="H10" s="171"/>
      <c r="I10" s="171"/>
      <c r="J10" s="171"/>
    </row>
    <row r="11" spans="1:12" x14ac:dyDescent="0.4">
      <c r="A11" s="171" t="s">
        <v>102</v>
      </c>
      <c r="B11" s="171" t="s">
        <v>112</v>
      </c>
      <c r="C11" s="171" t="s">
        <v>113</v>
      </c>
      <c r="D11" s="171"/>
      <c r="E11" s="171"/>
      <c r="F11" s="171"/>
      <c r="G11" s="171"/>
      <c r="H11" s="171"/>
      <c r="I11" s="171"/>
      <c r="J11" s="171"/>
    </row>
    <row r="12" spans="1:12" x14ac:dyDescent="0.4">
      <c r="A12" s="171" t="s">
        <v>260</v>
      </c>
      <c r="B12" s="171" t="s">
        <v>112</v>
      </c>
      <c r="C12" s="171" t="s">
        <v>115</v>
      </c>
      <c r="D12" s="171" t="s">
        <v>127</v>
      </c>
      <c r="E12" s="171" t="s">
        <v>118</v>
      </c>
      <c r="F12" s="171" t="s">
        <v>331</v>
      </c>
      <c r="G12" s="171"/>
      <c r="H12" s="171"/>
      <c r="I12" s="171"/>
      <c r="J12" s="171"/>
    </row>
    <row r="13" spans="1:12" x14ac:dyDescent="0.4">
      <c r="A13" s="171" t="s">
        <v>261</v>
      </c>
      <c r="B13" s="171" t="s">
        <v>112</v>
      </c>
      <c r="C13" s="171" t="s">
        <v>115</v>
      </c>
      <c r="D13" s="171" t="s">
        <v>127</v>
      </c>
      <c r="E13" s="171" t="s">
        <v>331</v>
      </c>
      <c r="F13" s="171"/>
      <c r="G13" s="171"/>
      <c r="H13" s="171"/>
      <c r="I13" s="171"/>
      <c r="J13" s="171"/>
    </row>
    <row r="14" spans="1:12" x14ac:dyDescent="0.4">
      <c r="A14" s="171" t="s">
        <v>262</v>
      </c>
      <c r="B14" s="171" t="s">
        <v>112</v>
      </c>
      <c r="C14" s="171" t="s">
        <v>115</v>
      </c>
      <c r="D14" s="171" t="s">
        <v>127</v>
      </c>
      <c r="E14" s="171" t="s">
        <v>118</v>
      </c>
      <c r="F14" s="171" t="s">
        <v>310</v>
      </c>
      <c r="G14" s="171" t="s">
        <v>331</v>
      </c>
      <c r="H14" s="171"/>
      <c r="I14" s="171"/>
      <c r="J14" s="171"/>
    </row>
    <row r="15" spans="1:12" x14ac:dyDescent="0.4">
      <c r="A15" s="171" t="s">
        <v>128</v>
      </c>
      <c r="B15" s="171" t="s">
        <v>112</v>
      </c>
      <c r="C15" s="171" t="s">
        <v>115</v>
      </c>
      <c r="D15" s="171" t="s">
        <v>116</v>
      </c>
      <c r="E15" s="171" t="s">
        <v>117</v>
      </c>
      <c r="F15" s="171" t="s">
        <v>119</v>
      </c>
      <c r="G15" s="171" t="s">
        <v>120</v>
      </c>
      <c r="H15" s="171" t="s">
        <v>289</v>
      </c>
      <c r="I15" s="171" t="s">
        <v>129</v>
      </c>
      <c r="J15" s="171" t="s">
        <v>130</v>
      </c>
      <c r="K15" t="s">
        <v>118</v>
      </c>
      <c r="L15" s="171" t="s">
        <v>331</v>
      </c>
    </row>
    <row r="16" spans="1:12" x14ac:dyDescent="0.4">
      <c r="A16" s="171" t="s">
        <v>205</v>
      </c>
      <c r="B16" s="171" t="s">
        <v>112</v>
      </c>
      <c r="C16" s="171" t="s">
        <v>115</v>
      </c>
      <c r="D16" s="171" t="s">
        <v>117</v>
      </c>
      <c r="E16" s="171" t="s">
        <v>119</v>
      </c>
      <c r="F16" s="171" t="s">
        <v>120</v>
      </c>
      <c r="G16" s="171" t="s">
        <v>289</v>
      </c>
      <c r="H16" s="171" t="s">
        <v>118</v>
      </c>
      <c r="I16" s="171"/>
      <c r="J16" s="171"/>
    </row>
    <row r="17" spans="1:11" x14ac:dyDescent="0.4">
      <c r="A17" s="171" t="s">
        <v>206</v>
      </c>
      <c r="B17" s="171" t="s">
        <v>112</v>
      </c>
      <c r="C17" s="171" t="s">
        <v>115</v>
      </c>
      <c r="D17" s="171" t="s">
        <v>121</v>
      </c>
      <c r="E17" s="171" t="s">
        <v>118</v>
      </c>
      <c r="F17" s="171" t="s">
        <v>331</v>
      </c>
      <c r="G17" s="171"/>
      <c r="H17" s="171"/>
      <c r="I17" s="171"/>
      <c r="J17" s="171"/>
    </row>
    <row r="18" spans="1:11" x14ac:dyDescent="0.4">
      <c r="A18" s="171" t="s">
        <v>349</v>
      </c>
      <c r="B18" s="171" t="s">
        <v>112</v>
      </c>
      <c r="C18" s="171" t="s">
        <v>350</v>
      </c>
      <c r="D18" s="171"/>
      <c r="E18" s="171"/>
      <c r="F18" s="171"/>
      <c r="G18" s="171"/>
      <c r="H18" s="171"/>
      <c r="I18" s="171"/>
      <c r="J18" s="171"/>
    </row>
    <row r="19" spans="1:11" x14ac:dyDescent="0.4">
      <c r="A19" s="171" t="s">
        <v>101</v>
      </c>
      <c r="B19" s="171" t="s">
        <v>112</v>
      </c>
      <c r="C19" s="171" t="s">
        <v>115</v>
      </c>
      <c r="D19" s="171" t="s">
        <v>122</v>
      </c>
      <c r="E19" s="171" t="s">
        <v>123</v>
      </c>
      <c r="F19" s="171" t="s">
        <v>124</v>
      </c>
      <c r="G19" s="171"/>
      <c r="H19" s="171"/>
      <c r="I19" s="171"/>
      <c r="J19" s="171"/>
    </row>
    <row r="20" spans="1:11" x14ac:dyDescent="0.4">
      <c r="A20" s="171" t="s">
        <v>291</v>
      </c>
      <c r="B20" s="171" t="s">
        <v>112</v>
      </c>
      <c r="C20" s="171" t="s">
        <v>115</v>
      </c>
      <c r="D20" s="171" t="s">
        <v>123</v>
      </c>
      <c r="E20" s="171" t="s">
        <v>124</v>
      </c>
      <c r="F20" s="171"/>
      <c r="G20" s="171"/>
      <c r="H20" s="171"/>
      <c r="I20" s="171"/>
      <c r="J20" s="171"/>
    </row>
    <row r="21" spans="1:11" x14ac:dyDescent="0.4">
      <c r="A21" s="171" t="s">
        <v>290</v>
      </c>
      <c r="B21" s="171" t="s">
        <v>112</v>
      </c>
      <c r="C21" s="171" t="s">
        <v>115</v>
      </c>
      <c r="D21" s="171" t="s">
        <v>123</v>
      </c>
      <c r="E21" s="171" t="s">
        <v>124</v>
      </c>
      <c r="F21" s="171" t="s">
        <v>331</v>
      </c>
      <c r="G21" s="171"/>
      <c r="H21" s="171"/>
      <c r="I21" s="171"/>
      <c r="J21" s="171"/>
    </row>
    <row r="22" spans="1:11" x14ac:dyDescent="0.4">
      <c r="A22" s="171" t="s">
        <v>100</v>
      </c>
      <c r="B22" s="171" t="s">
        <v>112</v>
      </c>
      <c r="C22" s="171" t="s">
        <v>114</v>
      </c>
      <c r="D22" s="171"/>
      <c r="E22" s="171"/>
      <c r="F22" s="171"/>
      <c r="G22" s="171"/>
      <c r="H22" s="171"/>
      <c r="I22" s="171"/>
      <c r="J22" s="171"/>
    </row>
    <row r="23" spans="1:11" x14ac:dyDescent="0.4">
      <c r="A23" s="171" t="s">
        <v>99</v>
      </c>
      <c r="B23" s="171" t="s">
        <v>112</v>
      </c>
      <c r="C23" s="171" t="s">
        <v>115</v>
      </c>
      <c r="D23" s="171" t="s">
        <v>125</v>
      </c>
      <c r="E23" s="171"/>
      <c r="F23" s="171"/>
      <c r="G23" s="171"/>
      <c r="H23" s="171"/>
      <c r="I23" s="171"/>
      <c r="J23" s="171"/>
    </row>
    <row r="24" spans="1:11" x14ac:dyDescent="0.4">
      <c r="A24" s="171" t="s">
        <v>98</v>
      </c>
      <c r="B24" s="171" t="s">
        <v>112</v>
      </c>
      <c r="C24" s="171" t="s">
        <v>115</v>
      </c>
      <c r="D24" s="171" t="s">
        <v>126</v>
      </c>
      <c r="E24" s="171"/>
      <c r="F24" s="171"/>
      <c r="G24" s="171"/>
      <c r="H24" s="171"/>
      <c r="I24" s="171"/>
      <c r="J24" s="171"/>
    </row>
    <row r="25" spans="1:11" x14ac:dyDescent="0.4">
      <c r="A25" s="171" t="s">
        <v>132</v>
      </c>
      <c r="B25" s="171" t="s">
        <v>112</v>
      </c>
      <c r="C25" s="171" t="s">
        <v>131</v>
      </c>
      <c r="D25" s="171" t="s">
        <v>279</v>
      </c>
      <c r="E25" s="171"/>
      <c r="F25" s="171"/>
      <c r="G25" s="171"/>
      <c r="H25" s="171"/>
      <c r="I25" s="171"/>
      <c r="J25" s="171"/>
    </row>
    <row r="26" spans="1:11" x14ac:dyDescent="0.4">
      <c r="A26" s="171" t="s">
        <v>207</v>
      </c>
      <c r="B26" s="171" t="s">
        <v>112</v>
      </c>
      <c r="C26" s="171" t="s">
        <v>136</v>
      </c>
      <c r="D26" s="171" t="s">
        <v>137</v>
      </c>
      <c r="E26" s="171" t="s">
        <v>138</v>
      </c>
      <c r="F26" s="171" t="s">
        <v>139</v>
      </c>
      <c r="G26" s="171" t="s">
        <v>117</v>
      </c>
      <c r="H26" s="171" t="s">
        <v>331</v>
      </c>
      <c r="I26" s="171"/>
      <c r="J26" s="171"/>
    </row>
    <row r="27" spans="1:11" x14ac:dyDescent="0.4">
      <c r="A27" s="171" t="s">
        <v>267</v>
      </c>
      <c r="B27" s="171" t="s">
        <v>112</v>
      </c>
      <c r="C27" s="171" t="s">
        <v>136</v>
      </c>
      <c r="D27" s="171" t="s">
        <v>263</v>
      </c>
      <c r="E27" s="171" t="s">
        <v>117</v>
      </c>
      <c r="F27" s="171" t="s">
        <v>137</v>
      </c>
      <c r="G27" s="171" t="s">
        <v>138</v>
      </c>
      <c r="H27" s="171" t="s">
        <v>139</v>
      </c>
      <c r="I27" s="171" t="s">
        <v>331</v>
      </c>
      <c r="J27" s="171"/>
    </row>
    <row r="28" spans="1:11" x14ac:dyDescent="0.4">
      <c r="A28" s="171" t="s">
        <v>266</v>
      </c>
      <c r="B28" s="171" t="s">
        <v>112</v>
      </c>
      <c r="C28" s="171" t="s">
        <v>136</v>
      </c>
      <c r="D28" s="171" t="s">
        <v>263</v>
      </c>
      <c r="E28" s="171" t="s">
        <v>137</v>
      </c>
      <c r="F28" s="171" t="s">
        <v>138</v>
      </c>
      <c r="G28" s="171" t="s">
        <v>264</v>
      </c>
      <c r="H28" s="171" t="s">
        <v>265</v>
      </c>
      <c r="I28" s="171" t="s">
        <v>139</v>
      </c>
      <c r="J28" s="171" t="s">
        <v>117</v>
      </c>
      <c r="K28" s="171" t="s">
        <v>331</v>
      </c>
    </row>
    <row r="29" spans="1:11" x14ac:dyDescent="0.4">
      <c r="A29" s="171" t="s">
        <v>133</v>
      </c>
      <c r="B29" s="171" t="s">
        <v>112</v>
      </c>
      <c r="C29" s="171" t="s">
        <v>136</v>
      </c>
      <c r="D29" s="171" t="s">
        <v>140</v>
      </c>
      <c r="E29" s="171"/>
      <c r="F29" s="171"/>
      <c r="G29" s="171"/>
      <c r="H29" s="171"/>
      <c r="I29" s="171"/>
      <c r="J29" s="171"/>
      <c r="K29" s="171"/>
    </row>
    <row r="30" spans="1:11" x14ac:dyDescent="0.4">
      <c r="A30" s="171" t="s">
        <v>111</v>
      </c>
      <c r="B30" s="171" t="s">
        <v>112</v>
      </c>
      <c r="C30" s="171" t="s">
        <v>136</v>
      </c>
      <c r="D30" s="171" t="s">
        <v>140</v>
      </c>
      <c r="E30" s="171"/>
      <c r="F30" s="171"/>
      <c r="G30" s="171"/>
      <c r="H30" s="171"/>
      <c r="I30" s="171"/>
      <c r="J30" s="171"/>
      <c r="K30" s="171"/>
    </row>
    <row r="31" spans="1:11" x14ac:dyDescent="0.4">
      <c r="A31" s="171" t="s">
        <v>134</v>
      </c>
      <c r="B31" s="171" t="s">
        <v>112</v>
      </c>
      <c r="C31" s="171" t="s">
        <v>136</v>
      </c>
      <c r="D31" s="171" t="s">
        <v>116</v>
      </c>
      <c r="E31" s="171" t="s">
        <v>117</v>
      </c>
      <c r="F31" s="171" t="s">
        <v>137</v>
      </c>
      <c r="G31" s="171" t="s">
        <v>138</v>
      </c>
      <c r="H31" s="171" t="s">
        <v>264</v>
      </c>
      <c r="I31" s="171" t="s">
        <v>265</v>
      </c>
      <c r="J31" s="171" t="s">
        <v>273</v>
      </c>
      <c r="K31" s="171" t="s">
        <v>331</v>
      </c>
    </row>
    <row r="32" spans="1:11" x14ac:dyDescent="0.4">
      <c r="A32" s="171" t="s">
        <v>135</v>
      </c>
      <c r="B32" s="171" t="s">
        <v>136</v>
      </c>
      <c r="C32" s="171" t="s">
        <v>116</v>
      </c>
      <c r="D32" s="171" t="s">
        <v>117</v>
      </c>
      <c r="E32" s="171" t="s">
        <v>137</v>
      </c>
      <c r="F32" s="171" t="s">
        <v>138</v>
      </c>
      <c r="G32" s="171" t="s">
        <v>273</v>
      </c>
      <c r="H32" s="171" t="s">
        <v>277</v>
      </c>
      <c r="I32" s="171" t="s">
        <v>278</v>
      </c>
      <c r="J32" s="171" t="s">
        <v>331</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5"/>
  <sheetViews>
    <sheetView showGridLines="0" view="pageBreakPreview" zoomScaleNormal="100" zoomScaleSheetLayoutView="100" workbookViewId="0">
      <selection activeCell="K7" sqref="K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301</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t="s">
        <v>391</v>
      </c>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32"/>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81" t="s">
        <v>112</v>
      </c>
      <c r="C13" s="90"/>
      <c r="D13" s="116"/>
      <c r="E13" s="117"/>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91"/>
      <c r="AI13" s="191"/>
      <c r="AJ13" s="191"/>
      <c r="AK13" s="78"/>
      <c r="AL13" s="182"/>
      <c r="AM13" s="402"/>
      <c r="AN13" s="402"/>
    </row>
    <row r="14" spans="1:40" ht="18" customHeight="1" x14ac:dyDescent="0.4">
      <c r="A14" s="79">
        <v>2</v>
      </c>
      <c r="B14" s="115"/>
      <c r="C14" s="90"/>
      <c r="D14" s="116"/>
      <c r="E14" s="117"/>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91"/>
      <c r="AI14" s="191"/>
      <c r="AJ14" s="191"/>
      <c r="AK14" s="75">
        <f>+SUM(F14:AJ14)</f>
        <v>0</v>
      </c>
      <c r="AL14" s="76" t="e">
        <f t="shared" ref="AL14:AL32" si="0">IF($AK$5="４週",AK14/4,AK14/(DAY(EOMONTH($F$11,0))/7))</f>
        <v>#NUM!</v>
      </c>
      <c r="AM14" s="402"/>
      <c r="AN14" s="402"/>
    </row>
    <row r="15" spans="1:40" ht="18" customHeight="1" x14ac:dyDescent="0.4">
      <c r="A15" s="79">
        <v>3</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91"/>
      <c r="AI15" s="191"/>
      <c r="AJ15" s="191"/>
      <c r="AK15" s="75">
        <f>+SUM(F15:AJ15)</f>
        <v>0</v>
      </c>
      <c r="AL15" s="76" t="e">
        <f t="shared" si="0"/>
        <v>#NUM!</v>
      </c>
      <c r="AM15" s="402"/>
      <c r="AN15" s="402"/>
    </row>
    <row r="16" spans="1:40" ht="18" customHeight="1" x14ac:dyDescent="0.4">
      <c r="A16" s="79">
        <v>4</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91"/>
      <c r="AI16" s="191"/>
      <c r="AJ16" s="191"/>
      <c r="AK16" s="75">
        <f t="shared" ref="AK16:AK32" si="1">+SUM(F16:AJ16)</f>
        <v>0</v>
      </c>
      <c r="AL16" s="76" t="e">
        <f t="shared" si="0"/>
        <v>#NUM!</v>
      </c>
      <c r="AM16" s="402"/>
      <c r="AN16" s="402"/>
    </row>
    <row r="17" spans="1:40" ht="18" customHeight="1" x14ac:dyDescent="0.4">
      <c r="A17" s="79">
        <v>5</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91"/>
      <c r="AI17" s="191"/>
      <c r="AJ17" s="191"/>
      <c r="AK17" s="75">
        <f t="shared" si="1"/>
        <v>0</v>
      </c>
      <c r="AL17" s="76" t="e">
        <f t="shared" si="0"/>
        <v>#NUM!</v>
      </c>
      <c r="AM17" s="402"/>
      <c r="AN17" s="402"/>
    </row>
    <row r="18" spans="1:40" ht="18" customHeight="1" x14ac:dyDescent="0.4">
      <c r="A18" s="79">
        <v>6</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91"/>
      <c r="AI18" s="191"/>
      <c r="AJ18" s="191"/>
      <c r="AK18" s="75">
        <f t="shared" si="1"/>
        <v>0</v>
      </c>
      <c r="AL18" s="76" t="e">
        <f t="shared" si="0"/>
        <v>#NUM!</v>
      </c>
      <c r="AM18" s="402"/>
      <c r="AN18" s="402"/>
    </row>
    <row r="19" spans="1:40" ht="18" customHeight="1" x14ac:dyDescent="0.4">
      <c r="A19" s="79">
        <v>7</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91"/>
      <c r="AI19" s="191"/>
      <c r="AJ19" s="191"/>
      <c r="AK19" s="75">
        <f t="shared" si="1"/>
        <v>0</v>
      </c>
      <c r="AL19" s="76" t="e">
        <f t="shared" si="0"/>
        <v>#NUM!</v>
      </c>
      <c r="AM19" s="402"/>
      <c r="AN19" s="402"/>
    </row>
    <row r="20" spans="1:40" ht="18" customHeight="1" x14ac:dyDescent="0.4">
      <c r="A20" s="79">
        <v>8</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91"/>
      <c r="AI20" s="191"/>
      <c r="AJ20" s="191"/>
      <c r="AK20" s="75">
        <f t="shared" si="1"/>
        <v>0</v>
      </c>
      <c r="AL20" s="76" t="e">
        <f t="shared" si="0"/>
        <v>#NUM!</v>
      </c>
      <c r="AM20" s="402"/>
      <c r="AN20" s="402"/>
    </row>
    <row r="21" spans="1:40" ht="18" customHeight="1" x14ac:dyDescent="0.4">
      <c r="A21" s="79">
        <v>9</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91"/>
      <c r="AI21" s="191"/>
      <c r="AJ21" s="191"/>
      <c r="AK21" s="75">
        <f t="shared" si="1"/>
        <v>0</v>
      </c>
      <c r="AL21" s="76" t="e">
        <f t="shared" si="0"/>
        <v>#NUM!</v>
      </c>
      <c r="AM21" s="402"/>
      <c r="AN21" s="402"/>
    </row>
    <row r="22" spans="1:40" ht="18" customHeight="1" x14ac:dyDescent="0.4">
      <c r="A22" s="79">
        <v>10</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91"/>
      <c r="AI22" s="191"/>
      <c r="AJ22" s="191"/>
      <c r="AK22" s="75">
        <f t="shared" si="1"/>
        <v>0</v>
      </c>
      <c r="AL22" s="76" t="e">
        <f t="shared" si="0"/>
        <v>#NUM!</v>
      </c>
      <c r="AM22" s="402"/>
      <c r="AN22" s="402"/>
    </row>
    <row r="23" spans="1:40" ht="18" customHeight="1" x14ac:dyDescent="0.4">
      <c r="A23" s="79">
        <v>11</v>
      </c>
      <c r="B23" s="115"/>
      <c r="C23" s="90"/>
      <c r="D23" s="116"/>
      <c r="E23" s="117"/>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91"/>
      <c r="AI23" s="191"/>
      <c r="AJ23" s="191"/>
      <c r="AK23" s="75">
        <f t="shared" si="1"/>
        <v>0</v>
      </c>
      <c r="AL23" s="76" t="e">
        <f t="shared" si="0"/>
        <v>#NUM!</v>
      </c>
      <c r="AM23" s="402"/>
      <c r="AN23" s="402"/>
    </row>
    <row r="24" spans="1:40" ht="18" customHeight="1" x14ac:dyDescent="0.4">
      <c r="A24" s="79">
        <v>12</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t="e">
        <f t="shared" si="0"/>
        <v>#NUM!</v>
      </c>
      <c r="AM24" s="402"/>
      <c r="AN24" s="402"/>
    </row>
    <row r="25" spans="1:40" ht="18" customHeight="1" x14ac:dyDescent="0.4">
      <c r="A25" s="79">
        <v>13</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t="e">
        <f t="shared" si="0"/>
        <v>#NUM!</v>
      </c>
      <c r="AM25" s="402"/>
      <c r="AN25" s="402"/>
    </row>
    <row r="26" spans="1:40" ht="18" customHeight="1" x14ac:dyDescent="0.4">
      <c r="A26" s="79">
        <v>14</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t="e">
        <f t="shared" si="0"/>
        <v>#NUM!</v>
      </c>
      <c r="AM26" s="402"/>
      <c r="AN26" s="402"/>
    </row>
    <row r="27" spans="1:40" ht="18" customHeight="1" x14ac:dyDescent="0.4">
      <c r="A27" s="79">
        <v>15</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t="e">
        <f t="shared" si="0"/>
        <v>#NUM!</v>
      </c>
      <c r="AM27" s="402"/>
      <c r="AN27" s="402"/>
    </row>
    <row r="28" spans="1:40" ht="18" customHeight="1" x14ac:dyDescent="0.4">
      <c r="A28" s="79">
        <v>16</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t="e">
        <f t="shared" si="0"/>
        <v>#NUM!</v>
      </c>
      <c r="AM28" s="402"/>
      <c r="AN28" s="402"/>
    </row>
    <row r="29" spans="1:40" ht="18" customHeight="1" x14ac:dyDescent="0.4">
      <c r="A29" s="79">
        <v>17</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t="e">
        <f t="shared" si="0"/>
        <v>#NUM!</v>
      </c>
      <c r="AM29" s="402"/>
      <c r="AN29" s="402"/>
    </row>
    <row r="30" spans="1:40" ht="18" customHeight="1" x14ac:dyDescent="0.4">
      <c r="A30" s="79">
        <v>18</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t="e">
        <f t="shared" si="0"/>
        <v>#NUM!</v>
      </c>
      <c r="AM30" s="402"/>
      <c r="AN30" s="402"/>
    </row>
    <row r="31" spans="1:40" ht="18" customHeight="1" x14ac:dyDescent="0.4">
      <c r="A31" s="79">
        <v>19</v>
      </c>
      <c r="B31" s="115"/>
      <c r="C31" s="90"/>
      <c r="D31" s="116"/>
      <c r="E31" s="117"/>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75">
        <f t="shared" si="1"/>
        <v>0</v>
      </c>
      <c r="AL31" s="76" t="e">
        <f t="shared" si="0"/>
        <v>#NUM!</v>
      </c>
      <c r="AM31" s="402"/>
      <c r="AN31" s="402"/>
    </row>
    <row r="32" spans="1:40" ht="18" customHeight="1" x14ac:dyDescent="0.4">
      <c r="A32" s="79">
        <v>20</v>
      </c>
      <c r="B32" s="115"/>
      <c r="C32" s="90"/>
      <c r="D32" s="116"/>
      <c r="E32" s="117"/>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75">
        <f t="shared" si="1"/>
        <v>0</v>
      </c>
      <c r="AL32" s="76" t="e">
        <f t="shared" si="0"/>
        <v>#NUM!</v>
      </c>
      <c r="AM32" s="402"/>
      <c r="AN32" s="402"/>
    </row>
    <row r="33" spans="1:40"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+SUM(F33:AJ33)</f>
        <v>0</v>
      </c>
      <c r="AL33" s="76" t="e">
        <f>IF($AK$5="４週",AK33/4,AK33/(DAY(EOMONTH($F$11,0))/7))</f>
        <v>#NUM!</v>
      </c>
      <c r="AM33" s="403"/>
      <c r="AN33" s="403"/>
    </row>
    <row r="34" spans="1:40" ht="18" customHeight="1" x14ac:dyDescent="0.4">
      <c r="A34" s="400" t="s">
        <v>96</v>
      </c>
      <c r="B34" s="400"/>
      <c r="C34" s="400"/>
      <c r="D34" s="400"/>
      <c r="E34" s="401"/>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10</v>
      </c>
      <c r="AK34" s="77"/>
      <c r="AL34" s="78"/>
      <c r="AM34" s="403"/>
      <c r="AN34" s="403"/>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69"/>
      <c r="AM36" s="69"/>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177"/>
      <c r="AM37" s="177"/>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177"/>
      <c r="AM38" s="177"/>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69"/>
      <c r="AN40" s="69"/>
    </row>
    <row r="41" spans="1:40" s="72" customFormat="1" ht="18.75" customHeight="1" x14ac:dyDescent="0.4">
      <c r="A41" s="447"/>
      <c r="B41" s="447"/>
      <c r="C41" s="447"/>
      <c r="D41" s="133">
        <f>IF(S4=1,10,IF(S4=2,11,IF(S4=3,12,S4-3)))</f>
        <v>-3</v>
      </c>
      <c r="E41" s="133">
        <f>IF(S4=1,11,IF(S4=2,12,S4-2))</f>
        <v>-2</v>
      </c>
      <c r="F41" s="448">
        <f>IF(S4=1,12,S4-1)</f>
        <v>-1</v>
      </c>
      <c r="G41" s="448"/>
      <c r="H41" s="448"/>
      <c r="I41" s="423" t="s">
        <v>280</v>
      </c>
      <c r="J41" s="423"/>
      <c r="K41" s="423"/>
      <c r="M41" s="421" t="s">
        <v>202</v>
      </c>
      <c r="N41" s="429"/>
      <c r="O41" s="429"/>
      <c r="P41" s="429"/>
      <c r="Q41" s="429"/>
      <c r="R41" s="429"/>
      <c r="S41" s="429"/>
      <c r="T41" s="429"/>
      <c r="U41" s="429"/>
      <c r="V41" s="429"/>
      <c r="W41" s="429"/>
      <c r="X41" s="429"/>
      <c r="Y41" s="429"/>
      <c r="Z41" s="429"/>
      <c r="AA41" s="429"/>
      <c r="AB41" s="429"/>
      <c r="AC41" s="429"/>
      <c r="AD41" s="429"/>
      <c r="AE41" s="429"/>
      <c r="AF41" s="429"/>
      <c r="AG41" s="429"/>
      <c r="AH41" s="449" t="s">
        <v>319</v>
      </c>
      <c r="AI41" s="450"/>
      <c r="AJ41" s="450"/>
      <c r="AK41" s="450"/>
      <c r="AL41" s="451"/>
      <c r="AM41" s="427" t="s">
        <v>213</v>
      </c>
      <c r="AN41" s="427"/>
    </row>
    <row r="42" spans="1:40" s="72" customFormat="1" ht="18" customHeight="1" x14ac:dyDescent="0.4">
      <c r="A42" s="427" t="s">
        <v>282</v>
      </c>
      <c r="B42" s="427"/>
      <c r="C42" s="427"/>
      <c r="D42" s="134"/>
      <c r="E42" s="134"/>
      <c r="F42" s="471"/>
      <c r="G42" s="471"/>
      <c r="H42" s="471"/>
      <c r="I42" s="421">
        <f>SUM(D42:F42)</f>
        <v>0</v>
      </c>
      <c r="J42" s="429"/>
      <c r="K42" s="422"/>
      <c r="M42" s="460"/>
      <c r="N42" s="433" t="s">
        <v>320</v>
      </c>
      <c r="O42" s="434"/>
      <c r="P42" s="435"/>
      <c r="Q42" s="442" t="s">
        <v>316</v>
      </c>
      <c r="R42" s="443"/>
      <c r="S42" s="443"/>
      <c r="T42" s="443"/>
      <c r="U42" s="443"/>
      <c r="V42" s="443"/>
      <c r="W42" s="443"/>
      <c r="X42" s="443"/>
      <c r="Y42" s="443"/>
      <c r="Z42" s="443"/>
      <c r="AA42" s="443"/>
      <c r="AB42" s="443"/>
      <c r="AC42" s="443"/>
      <c r="AD42" s="443"/>
      <c r="AE42" s="443"/>
      <c r="AF42" s="443"/>
      <c r="AG42" s="444"/>
      <c r="AH42" s="445">
        <f>SUM(F34:AJ34)</f>
        <v>490</v>
      </c>
      <c r="AI42" s="446"/>
      <c r="AJ42" s="184" t="s">
        <v>203</v>
      </c>
      <c r="AK42" s="445">
        <f>ROUNDUP(AH42/450,0)</f>
        <v>2</v>
      </c>
      <c r="AL42" s="446"/>
      <c r="AM42" s="423">
        <f>MIN(AH42:AK44)</f>
        <v>0</v>
      </c>
      <c r="AN42" s="423"/>
    </row>
    <row r="43" spans="1:40" s="72" customFormat="1" ht="18" customHeight="1" x14ac:dyDescent="0.4">
      <c r="A43" s="427" t="s">
        <v>283</v>
      </c>
      <c r="B43" s="427"/>
      <c r="C43" s="427"/>
      <c r="D43" s="134"/>
      <c r="E43" s="134"/>
      <c r="F43" s="471"/>
      <c r="G43" s="471"/>
      <c r="H43" s="471"/>
      <c r="I43" s="421">
        <f>SUM(D43:H43)*0.1</f>
        <v>0</v>
      </c>
      <c r="J43" s="429"/>
      <c r="K43" s="422"/>
      <c r="M43" s="461"/>
      <c r="N43" s="436"/>
      <c r="O43" s="437"/>
      <c r="P43" s="438"/>
      <c r="Q43" s="417" t="s">
        <v>317</v>
      </c>
      <c r="R43" s="418"/>
      <c r="S43" s="418"/>
      <c r="T43" s="418"/>
      <c r="U43" s="418"/>
      <c r="V43" s="418"/>
      <c r="W43" s="418"/>
      <c r="X43" s="418"/>
      <c r="Y43" s="418"/>
      <c r="Z43" s="418"/>
      <c r="AA43" s="418"/>
      <c r="AB43" s="418"/>
      <c r="AC43" s="418"/>
      <c r="AD43" s="418"/>
      <c r="AE43" s="418"/>
      <c r="AF43" s="418"/>
      <c r="AG43" s="419"/>
      <c r="AH43" s="421">
        <f>COUNTA(B14:B32)</f>
        <v>0</v>
      </c>
      <c r="AI43" s="429"/>
      <c r="AJ43" s="196" t="s">
        <v>204</v>
      </c>
      <c r="AK43" s="445">
        <f>ROUNDUP(AH43/10,0)</f>
        <v>0</v>
      </c>
      <c r="AL43" s="446"/>
      <c r="AM43" s="423"/>
      <c r="AN43" s="423"/>
    </row>
    <row r="44" spans="1:40" s="72" customFormat="1" ht="18" customHeight="1" x14ac:dyDescent="0.4">
      <c r="A44" s="423" t="s">
        <v>280</v>
      </c>
      <c r="B44" s="423"/>
      <c r="C44" s="423"/>
      <c r="D44" s="130">
        <f>D42+D43*0.1</f>
        <v>0</v>
      </c>
      <c r="E44" s="130">
        <f>E42+E43*0.1</f>
        <v>0</v>
      </c>
      <c r="F44" s="421">
        <f t="shared" ref="F44" si="3">F42+F43*0.1</f>
        <v>0</v>
      </c>
      <c r="G44" s="429"/>
      <c r="H44" s="422"/>
      <c r="I44" s="421">
        <f>SUM(D44:H44)</f>
        <v>0</v>
      </c>
      <c r="J44" s="429"/>
      <c r="K44" s="422"/>
      <c r="M44" s="462"/>
      <c r="N44" s="439"/>
      <c r="O44" s="440"/>
      <c r="P44" s="441"/>
      <c r="Q44" s="417" t="s">
        <v>318</v>
      </c>
      <c r="R44" s="418"/>
      <c r="S44" s="418"/>
      <c r="T44" s="418"/>
      <c r="U44" s="418"/>
      <c r="V44" s="418"/>
      <c r="W44" s="418"/>
      <c r="X44" s="418"/>
      <c r="Y44" s="418"/>
      <c r="Z44" s="418"/>
      <c r="AA44" s="418"/>
      <c r="AB44" s="418"/>
      <c r="AC44" s="418"/>
      <c r="AD44" s="418"/>
      <c r="AE44" s="418"/>
      <c r="AF44" s="418"/>
      <c r="AG44" s="419"/>
      <c r="AH44" s="445">
        <f>ROUNDDOWN(I46,1)</f>
        <v>0</v>
      </c>
      <c r="AI44" s="446"/>
      <c r="AJ44" s="197" t="s">
        <v>204</v>
      </c>
      <c r="AK44" s="445">
        <f>ROUNDUP(IF(X46="",AH44/40,IF(X46="○",AH44/50)),0)</f>
        <v>0</v>
      </c>
      <c r="AL44" s="446"/>
      <c r="AM44" s="423"/>
      <c r="AN44" s="423"/>
    </row>
    <row r="45" spans="1:40" s="72" customFormat="1" ht="18" customHeight="1" x14ac:dyDescent="0.4">
      <c r="A45" s="129" t="s">
        <v>285</v>
      </c>
      <c r="H45" s="70" t="s">
        <v>281</v>
      </c>
      <c r="M45" s="185"/>
      <c r="N45" s="417" t="s">
        <v>321</v>
      </c>
      <c r="O45" s="418"/>
      <c r="P45" s="418"/>
      <c r="Q45" s="418"/>
      <c r="R45" s="418"/>
      <c r="S45" s="418"/>
      <c r="T45" s="418"/>
      <c r="U45" s="418"/>
      <c r="V45" s="418"/>
      <c r="W45" s="418"/>
      <c r="X45" s="418"/>
      <c r="Y45" s="418"/>
      <c r="Z45" s="418"/>
      <c r="AA45" s="418"/>
      <c r="AB45" s="418"/>
      <c r="AC45" s="418"/>
      <c r="AD45" s="418"/>
      <c r="AE45" s="418"/>
      <c r="AF45" s="418"/>
      <c r="AG45" s="419"/>
      <c r="AH45" s="420"/>
      <c r="AI45" s="420"/>
      <c r="AJ45" s="420"/>
      <c r="AK45" s="420"/>
      <c r="AL45" s="420"/>
      <c r="AM45" s="421" cm="1">
        <f t="array" ref="AM45">ROUNDUP(_xlfn.IFS(AM42&lt;2,1,AND(AM42&lt;=2,AM42&lt;6),AM42-1,AM42&gt;=6,AM42/2*3),1)</f>
        <v>1</v>
      </c>
      <c r="AN45" s="422"/>
    </row>
    <row r="46" spans="1:40" s="72" customFormat="1" ht="18" customHeight="1" x14ac:dyDescent="0.4">
      <c r="B46" s="129"/>
      <c r="I46" s="423">
        <f>I44/3</f>
        <v>0</v>
      </c>
      <c r="J46" s="423"/>
      <c r="K46" s="423"/>
      <c r="M46" s="137" t="s">
        <v>322</v>
      </c>
      <c r="N46" s="194"/>
      <c r="O46" s="192"/>
      <c r="P46" s="192"/>
      <c r="Q46" s="192"/>
      <c r="R46" s="192"/>
      <c r="S46" s="192"/>
      <c r="T46" s="192"/>
      <c r="U46" s="192"/>
      <c r="V46" s="192"/>
      <c r="W46" s="192"/>
      <c r="X46" s="424"/>
      <c r="Y46" s="425"/>
      <c r="Z46" s="192"/>
      <c r="AA46" s="192"/>
      <c r="AB46" s="192"/>
      <c r="AC46" s="192"/>
      <c r="AD46" s="192"/>
      <c r="AE46" s="192"/>
      <c r="AF46" s="192"/>
      <c r="AG46" s="192"/>
      <c r="AH46" s="192"/>
      <c r="AI46" s="192"/>
      <c r="AJ46" s="192"/>
      <c r="AK46" s="192"/>
      <c r="AL46" s="192"/>
      <c r="AM46" s="192"/>
      <c r="AN46" s="192"/>
    </row>
    <row r="47" spans="1:40" s="72" customFormat="1" ht="14.25" customHeight="1" x14ac:dyDescent="0.4">
      <c r="B47" s="129"/>
      <c r="I47" s="186"/>
      <c r="J47" s="186"/>
      <c r="K47" s="186"/>
      <c r="M47" s="70" t="s">
        <v>323</v>
      </c>
      <c r="N47" s="195"/>
      <c r="O47" s="193"/>
      <c r="P47" s="193"/>
      <c r="Q47" s="193"/>
      <c r="R47" s="193"/>
      <c r="S47" s="193"/>
      <c r="T47" s="193"/>
      <c r="U47" s="193"/>
      <c r="V47" s="193"/>
      <c r="W47" s="193"/>
      <c r="X47" s="187"/>
      <c r="Y47" s="187"/>
      <c r="Z47" s="193"/>
      <c r="AA47" s="193"/>
      <c r="AB47" s="193"/>
      <c r="AC47" s="193"/>
      <c r="AD47" s="193"/>
      <c r="AE47" s="193"/>
      <c r="AF47" s="193"/>
      <c r="AG47" s="193"/>
      <c r="AH47" s="193"/>
      <c r="AI47" s="193"/>
      <c r="AJ47" s="193"/>
      <c r="AK47" s="193"/>
      <c r="AL47" s="193"/>
      <c r="AM47" s="193"/>
      <c r="AN47" s="193"/>
    </row>
    <row r="48" spans="1:40" s="72" customFormat="1" ht="13.5" customHeight="1" x14ac:dyDescent="0.4">
      <c r="B48" s="129"/>
      <c r="I48" s="186"/>
      <c r="J48" s="186"/>
      <c r="K48" s="186"/>
      <c r="M48" s="70" t="s">
        <v>324</v>
      </c>
      <c r="N48" s="195"/>
      <c r="O48" s="193"/>
      <c r="P48" s="193"/>
      <c r="Q48" s="193"/>
      <c r="R48" s="193"/>
      <c r="S48" s="193"/>
      <c r="T48" s="193"/>
      <c r="U48" s="193"/>
      <c r="V48" s="193"/>
      <c r="W48" s="193"/>
      <c r="X48" s="187"/>
      <c r="Y48" s="187"/>
      <c r="Z48" s="193"/>
      <c r="AA48" s="193"/>
      <c r="AB48" s="193"/>
      <c r="AC48" s="193"/>
      <c r="AD48" s="193"/>
      <c r="AE48" s="193"/>
      <c r="AF48" s="193"/>
      <c r="AG48" s="193"/>
      <c r="AH48" s="193"/>
      <c r="AI48" s="193"/>
      <c r="AJ48" s="193"/>
      <c r="AK48" s="193"/>
      <c r="AL48" s="193"/>
      <c r="AM48" s="193"/>
      <c r="AN48" s="193"/>
    </row>
    <row r="49" spans="1:40" s="72" customFormat="1" ht="13.5" customHeight="1" x14ac:dyDescent="0.4">
      <c r="A49" s="120"/>
      <c r="B49" s="120"/>
      <c r="C49" s="120"/>
      <c r="D49" s="120"/>
      <c r="E49" s="120"/>
      <c r="F49" s="120"/>
      <c r="G49" s="120"/>
      <c r="H49" s="120"/>
      <c r="I49" s="120"/>
      <c r="J49" s="121"/>
      <c r="K49" s="121"/>
      <c r="L49" s="121"/>
      <c r="M49" s="426" t="s">
        <v>325</v>
      </c>
      <c r="N49" s="426"/>
      <c r="O49" s="426"/>
      <c r="P49" s="426"/>
      <c r="Q49" s="426"/>
      <c r="R49" s="426"/>
      <c r="S49" s="426"/>
      <c r="T49" s="426"/>
      <c r="U49" s="426"/>
      <c r="V49" s="426"/>
      <c r="W49" s="426"/>
      <c r="X49" s="426"/>
      <c r="Y49" s="426"/>
      <c r="Z49" s="426"/>
      <c r="AA49" s="426"/>
      <c r="AB49" s="426"/>
      <c r="AC49" s="426"/>
      <c r="AD49" s="426"/>
      <c r="AE49" s="426"/>
      <c r="AF49" s="426"/>
      <c r="AG49" s="426"/>
      <c r="AH49" s="426"/>
      <c r="AI49" s="426"/>
      <c r="AJ49" s="426"/>
      <c r="AK49" s="426"/>
      <c r="AL49" s="426"/>
      <c r="AM49" s="426"/>
      <c r="AN49" s="426"/>
    </row>
    <row r="50" spans="1:40" s="72" customFormat="1" ht="4.5" customHeight="1" x14ac:dyDescent="0.4">
      <c r="A50" s="120"/>
      <c r="B50" s="120"/>
      <c r="C50" s="120"/>
      <c r="D50" s="120"/>
      <c r="E50" s="120"/>
      <c r="F50" s="120"/>
      <c r="G50" s="120"/>
      <c r="H50" s="120"/>
      <c r="I50" s="120"/>
      <c r="J50" s="121"/>
      <c r="K50" s="121"/>
      <c r="L50" s="121"/>
      <c r="M50" s="122"/>
      <c r="N50" s="70"/>
      <c r="W50" s="179"/>
      <c r="X50" s="70"/>
      <c r="Y50" s="70"/>
      <c r="Z50" s="70"/>
      <c r="AA50" s="70"/>
      <c r="AB50" s="70"/>
      <c r="AC50" s="70"/>
      <c r="AD50" s="70"/>
      <c r="AE50" s="70"/>
      <c r="AF50" s="70"/>
      <c r="AG50" s="121"/>
      <c r="AH50" s="121"/>
      <c r="AI50" s="121"/>
      <c r="AJ50" s="122"/>
      <c r="AK50" s="70"/>
      <c r="AL50" s="179"/>
      <c r="AM50" s="179"/>
      <c r="AN50" s="71"/>
    </row>
    <row r="51" spans="1:40" ht="21" customHeight="1" x14ac:dyDescent="0.4">
      <c r="A51" s="73" t="s">
        <v>214</v>
      </c>
      <c r="B51" s="59"/>
      <c r="C51" s="63"/>
      <c r="D51" s="63"/>
      <c r="E51" s="63"/>
      <c r="F51" s="63"/>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3"/>
      <c r="AM51" s="63"/>
      <c r="AN51" s="62"/>
    </row>
    <row r="52" spans="1:40" ht="24.95" customHeight="1" x14ac:dyDescent="0.4">
      <c r="A52" s="62"/>
      <c r="B52" s="82"/>
      <c r="C52" s="412" t="str">
        <f>IF(VLOOKUP($AK$2,選択肢!$A$1:$J$32,C57,FALSE)=0,"-",VLOOKUP($AK$2,選択肢!$A$1:$J$32,C57,FALSE))</f>
        <v>管理者</v>
      </c>
      <c r="D52" s="413"/>
      <c r="E52" s="414" t="str">
        <f>IF(VLOOKUP($AK$2,選択肢!$A$1:$J$32,E57,FALSE)=0,"-",VLOOKUP($AK$2,選択肢!$A$1:$J$32,E57,FALSE))</f>
        <v>サービス提供責任者</v>
      </c>
      <c r="F52" s="414"/>
      <c r="G52" s="414"/>
      <c r="H52" s="414"/>
      <c r="I52" s="412" t="str">
        <f>IF(VLOOKUP($AK$2,選択肢!$A$1:$J$32,I57,FALSE)=0,"-",VLOOKUP($AK$2,選択肢!$A$1:$J$32,I57,FALSE))</f>
        <v>従業者</v>
      </c>
      <c r="J52" s="413"/>
      <c r="K52" s="413"/>
      <c r="L52" s="413"/>
      <c r="M52" s="413"/>
      <c r="N52" s="415"/>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62"/>
    </row>
    <row r="53" spans="1:40" ht="18" customHeight="1" x14ac:dyDescent="0.4">
      <c r="A53" s="62"/>
      <c r="B53" s="82"/>
      <c r="C53" s="114" t="s">
        <v>56</v>
      </c>
      <c r="D53" s="114" t="s">
        <v>57</v>
      </c>
      <c r="E53" s="113" t="s">
        <v>56</v>
      </c>
      <c r="F53" s="411" t="s">
        <v>57</v>
      </c>
      <c r="G53" s="411"/>
      <c r="H53" s="411"/>
      <c r="I53" s="408" t="s">
        <v>56</v>
      </c>
      <c r="J53" s="409"/>
      <c r="K53" s="410"/>
      <c r="L53" s="408" t="s">
        <v>57</v>
      </c>
      <c r="M53" s="409"/>
      <c r="N53" s="410"/>
      <c r="O53" s="405"/>
      <c r="P53" s="405"/>
      <c r="Q53" s="405"/>
      <c r="R53" s="405"/>
      <c r="S53" s="405"/>
      <c r="T53" s="405"/>
      <c r="U53" s="405"/>
      <c r="V53" s="405"/>
      <c r="W53" s="405"/>
      <c r="X53" s="405"/>
      <c r="Y53" s="405"/>
      <c r="Z53" s="405"/>
      <c r="AA53" s="405"/>
      <c r="AB53" s="405"/>
      <c r="AC53" s="405"/>
      <c r="AD53" s="405"/>
      <c r="AE53" s="405"/>
      <c r="AF53" s="405"/>
      <c r="AG53" s="405"/>
      <c r="AH53" s="405"/>
      <c r="AI53" s="405"/>
      <c r="AJ53" s="405"/>
      <c r="AK53" s="405"/>
      <c r="AL53" s="183"/>
      <c r="AM53" s="183"/>
      <c r="AN53" s="62"/>
    </row>
    <row r="54" spans="1:40" ht="18" customHeight="1" x14ac:dyDescent="0.4">
      <c r="A54" s="62"/>
      <c r="B54" s="81" t="s">
        <v>108</v>
      </c>
      <c r="C54" s="113">
        <f>COUNTIFS($B$13:$B$32,C$52,$C$13:$C$32,"A",$E$13:$E$32,"*")</f>
        <v>0</v>
      </c>
      <c r="D54" s="113">
        <f>COUNTIFS($B$13:$B$32,C$52,$C$13:$C$32,"B",$E$13:$E$32,"*")</f>
        <v>0</v>
      </c>
      <c r="E54" s="113">
        <f>COUNTIFS($B$13:$B$32,E$52,$C$13:$C$32,"A",$E$13:$E$32,"*")</f>
        <v>0</v>
      </c>
      <c r="F54" s="408">
        <f>COUNTIFS($B$13:$B$32,E$52,$C$13:$C$32,"B",$E$13:$E$32,"*")</f>
        <v>0</v>
      </c>
      <c r="G54" s="409"/>
      <c r="H54" s="410"/>
      <c r="I54" s="408">
        <f>COUNTIFS($B$13:$B$32,I$52,$C$13:$C$32,"A",$E$13:$E$32,"*")</f>
        <v>0</v>
      </c>
      <c r="J54" s="409"/>
      <c r="K54" s="410"/>
      <c r="L54" s="408">
        <f>COUNTIFS($B$13:$B$32,I$52,$C$13:$C$32,"B",$E$13:$E$32,"*")</f>
        <v>0</v>
      </c>
      <c r="M54" s="409"/>
      <c r="N54" s="410"/>
      <c r="O54" s="405"/>
      <c r="P54" s="405"/>
      <c r="Q54" s="405"/>
      <c r="R54" s="405"/>
      <c r="S54" s="405"/>
      <c r="T54" s="405"/>
      <c r="U54" s="405"/>
      <c r="V54" s="405"/>
      <c r="W54" s="405"/>
      <c r="X54" s="405"/>
      <c r="Y54" s="405"/>
      <c r="Z54" s="405"/>
      <c r="AA54" s="405"/>
      <c r="AB54" s="405"/>
      <c r="AC54" s="405"/>
      <c r="AD54" s="405"/>
      <c r="AE54" s="405"/>
      <c r="AF54" s="405"/>
      <c r="AG54" s="405"/>
      <c r="AH54" s="405"/>
      <c r="AI54" s="405"/>
      <c r="AJ54" s="405"/>
      <c r="AK54" s="405"/>
      <c r="AL54" s="183"/>
      <c r="AM54" s="183"/>
      <c r="AN54" s="62"/>
    </row>
    <row r="55" spans="1:40" ht="18" customHeight="1" x14ac:dyDescent="0.4">
      <c r="A55" s="62"/>
      <c r="B55" s="89" t="s">
        <v>109</v>
      </c>
      <c r="C55" s="136"/>
      <c r="D55" s="136"/>
      <c r="E55" s="113">
        <f>COUNTIFS($B$13:$B$32,E$52,$C$13:$C$32,"C",$E$13:$E$32,"*")</f>
        <v>0</v>
      </c>
      <c r="F55" s="408">
        <f>COUNTIFS($B$13:$B$32,E$52,$C$13:$C$32,"D",$E$13:$E$32,"*")</f>
        <v>0</v>
      </c>
      <c r="G55" s="409"/>
      <c r="H55" s="410"/>
      <c r="I55" s="408">
        <f>COUNTIFS($B$13:$B$32,I$52,$C$13:$C$32,"C",$E$13:$E$32,"*")</f>
        <v>0</v>
      </c>
      <c r="J55" s="409"/>
      <c r="K55" s="410"/>
      <c r="L55" s="408">
        <f>COUNTIFS($B$13:$B$32,I$52,$C$13:$C$32,"D",$E$13:$E$32,"*")</f>
        <v>0</v>
      </c>
      <c r="M55" s="409"/>
      <c r="N55" s="410"/>
      <c r="O55" s="405"/>
      <c r="P55" s="405"/>
      <c r="Q55" s="405"/>
      <c r="R55" s="405"/>
      <c r="S55" s="405"/>
      <c r="T55" s="405"/>
      <c r="U55" s="405"/>
      <c r="V55" s="405"/>
      <c r="W55" s="405"/>
      <c r="X55" s="405"/>
      <c r="Y55" s="405"/>
      <c r="Z55" s="405"/>
      <c r="AA55" s="405"/>
      <c r="AB55" s="405"/>
      <c r="AC55" s="405"/>
      <c r="AD55" s="405"/>
      <c r="AE55" s="405"/>
      <c r="AF55" s="405"/>
      <c r="AG55" s="405"/>
      <c r="AH55" s="405"/>
      <c r="AI55" s="405"/>
      <c r="AJ55" s="405"/>
      <c r="AK55" s="405"/>
      <c r="AL55" s="183"/>
      <c r="AM55" s="183"/>
      <c r="AN55" s="62"/>
    </row>
    <row r="56" spans="1:40" ht="18" customHeight="1" x14ac:dyDescent="0.4">
      <c r="A56" s="62"/>
      <c r="B56" s="89" t="s">
        <v>201</v>
      </c>
      <c r="C56" s="406"/>
      <c r="D56" s="407"/>
      <c r="E56" s="408" t="str">
        <f>IF($AK$5="４週",SUMIFS($AK$13:$AK$32,$B$13:$B$32,E52)/4/$AH$7,IF($AK$5="歴月",SUMIFS($AK$13:$AK$32,$B$13:$B$32,E52)/$AL$7,"記載する期間を選択してください"))</f>
        <v>記載する期間を選択してください</v>
      </c>
      <c r="F56" s="409"/>
      <c r="G56" s="409"/>
      <c r="H56" s="410"/>
      <c r="I56" s="408" t="str">
        <f>IF($AK$5="４週",SUMIFS($AK$13:$AK$32,$B$13:$B$32,I52)/4/$AH$7,IF($AK$5="歴月",SUMIFS($AK$13:$AK$32,$B$13:$B$32,I52)/$AL$7,"記載する期間を選択してください"))</f>
        <v>記載する期間を選択してください</v>
      </c>
      <c r="J56" s="409"/>
      <c r="K56" s="409"/>
      <c r="L56" s="409"/>
      <c r="M56" s="409"/>
      <c r="N56" s="410"/>
      <c r="O56" s="405"/>
      <c r="P56" s="405"/>
      <c r="Q56" s="405"/>
      <c r="R56" s="405"/>
      <c r="S56" s="405"/>
      <c r="T56" s="405"/>
      <c r="U56" s="405"/>
      <c r="V56" s="405"/>
      <c r="W56" s="405"/>
      <c r="X56" s="405"/>
      <c r="Y56" s="405"/>
      <c r="Z56" s="405"/>
      <c r="AA56" s="405"/>
      <c r="AB56" s="405"/>
      <c r="AC56" s="405"/>
      <c r="AD56" s="405"/>
      <c r="AE56" s="405"/>
      <c r="AF56" s="405"/>
      <c r="AG56" s="405"/>
      <c r="AH56" s="405"/>
      <c r="AI56" s="405"/>
      <c r="AJ56" s="405"/>
      <c r="AK56" s="405"/>
      <c r="AL56" s="405"/>
      <c r="AM56" s="405"/>
      <c r="AN56" s="62"/>
    </row>
    <row r="57" spans="1:40" ht="5.0999999999999996" customHeight="1" x14ac:dyDescent="0.4">
      <c r="A57" s="62"/>
      <c r="B57" s="59"/>
      <c r="C57" s="85">
        <v>2</v>
      </c>
      <c r="D57" s="85"/>
      <c r="E57" s="85">
        <v>3</v>
      </c>
      <c r="F57" s="85"/>
      <c r="G57" s="85"/>
      <c r="H57" s="85"/>
      <c r="I57" s="85">
        <v>4</v>
      </c>
      <c r="J57" s="85"/>
      <c r="K57" s="85"/>
      <c r="L57" s="85"/>
      <c r="M57" s="85"/>
      <c r="N57" s="85"/>
      <c r="O57" s="85">
        <v>5</v>
      </c>
      <c r="P57" s="85"/>
      <c r="Q57" s="85"/>
      <c r="R57" s="85"/>
      <c r="S57" s="85"/>
      <c r="T57" s="85"/>
      <c r="U57" s="85">
        <v>6</v>
      </c>
      <c r="V57" s="85"/>
      <c r="W57" s="85"/>
      <c r="X57" s="85"/>
      <c r="Y57" s="85"/>
      <c r="Z57" s="85"/>
      <c r="AA57" s="85">
        <v>7</v>
      </c>
      <c r="AB57" s="85"/>
      <c r="AC57" s="85"/>
      <c r="AD57" s="85"/>
      <c r="AE57" s="85"/>
      <c r="AF57" s="85"/>
      <c r="AG57" s="85">
        <v>8</v>
      </c>
      <c r="AH57" s="85"/>
      <c r="AI57" s="85"/>
      <c r="AJ57" s="85"/>
      <c r="AK57" s="85"/>
      <c r="AL57" s="85">
        <v>9</v>
      </c>
      <c r="AM57" s="111"/>
      <c r="AN57" s="62"/>
    </row>
    <row r="58" spans="1:40" ht="15" customHeight="1" x14ac:dyDescent="0.4">
      <c r="A58" s="94" t="s">
        <v>166</v>
      </c>
      <c r="B58" s="100"/>
      <c r="C58" s="101"/>
      <c r="D58" s="101"/>
      <c r="E58" s="101"/>
      <c r="F58" s="102"/>
      <c r="G58" s="101"/>
      <c r="H58" s="85"/>
      <c r="I58" s="85"/>
      <c r="J58" s="85"/>
      <c r="K58" s="85"/>
      <c r="L58" s="85"/>
      <c r="M58" s="85"/>
      <c r="N58" s="85"/>
      <c r="O58" s="85"/>
      <c r="P58" s="85"/>
      <c r="Q58" s="85"/>
      <c r="R58" s="85">
        <v>6</v>
      </c>
      <c r="S58" s="85"/>
      <c r="T58" s="85"/>
      <c r="U58" s="85"/>
      <c r="V58" s="85"/>
      <c r="W58" s="85"/>
      <c r="X58" s="85">
        <v>7</v>
      </c>
      <c r="Y58" s="85"/>
      <c r="Z58" s="85"/>
      <c r="AA58" s="85"/>
      <c r="AB58" s="85"/>
      <c r="AC58" s="85"/>
      <c r="AD58" s="85">
        <v>8</v>
      </c>
      <c r="AE58" s="85"/>
      <c r="AF58" s="85"/>
      <c r="AG58" s="86"/>
      <c r="AH58" s="86"/>
      <c r="AI58" s="86"/>
      <c r="AJ58" s="86">
        <v>9</v>
      </c>
      <c r="AK58" s="84"/>
      <c r="AL58" s="84"/>
      <c r="AM58" s="62"/>
    </row>
    <row r="59" spans="1:40" s="60" customFormat="1" ht="15" customHeight="1" x14ac:dyDescent="0.4">
      <c r="A59" s="94" t="s">
        <v>167</v>
      </c>
      <c r="B59" s="93"/>
      <c r="C59" s="93"/>
      <c r="D59" s="93"/>
      <c r="E59" s="93"/>
      <c r="F59" s="93"/>
      <c r="G59" s="93"/>
      <c r="H59" s="80"/>
      <c r="I59" s="80"/>
      <c r="J59" s="80"/>
      <c r="K59" s="80"/>
      <c r="L59" s="80"/>
      <c r="M59" s="80"/>
    </row>
    <row r="60" spans="1:40" s="60" customFormat="1" ht="15" customHeight="1" x14ac:dyDescent="0.4">
      <c r="A60" s="94" t="s">
        <v>217</v>
      </c>
      <c r="B60" s="93"/>
      <c r="C60" s="93"/>
      <c r="D60" s="93"/>
      <c r="E60" s="93"/>
      <c r="F60" s="93"/>
      <c r="G60" s="93"/>
      <c r="H60" s="80"/>
      <c r="I60" s="80"/>
      <c r="J60" s="80"/>
      <c r="K60" s="80"/>
      <c r="L60" s="80"/>
      <c r="M60" s="80"/>
    </row>
    <row r="61" spans="1:40" s="60" customFormat="1" ht="15" customHeight="1" x14ac:dyDescent="0.4">
      <c r="A61" s="94" t="s">
        <v>168</v>
      </c>
      <c r="B61" s="93"/>
      <c r="C61" s="93"/>
      <c r="D61" s="93"/>
      <c r="E61" s="93"/>
      <c r="F61" s="93"/>
      <c r="G61" s="93"/>
      <c r="H61" s="80"/>
      <c r="I61" s="80"/>
      <c r="J61" s="80"/>
      <c r="K61" s="80"/>
      <c r="L61" s="80"/>
      <c r="M61" s="80"/>
    </row>
    <row r="62" spans="1:40" s="60" customFormat="1" ht="15" customHeight="1" x14ac:dyDescent="0.4">
      <c r="A62" s="94" t="s">
        <v>169</v>
      </c>
      <c r="B62" s="93"/>
      <c r="C62" s="93"/>
      <c r="D62" s="93"/>
      <c r="E62" s="93"/>
      <c r="F62" s="93"/>
      <c r="G62" s="93"/>
      <c r="H62" s="80"/>
      <c r="I62" s="80"/>
      <c r="J62" s="80"/>
      <c r="K62" s="80"/>
      <c r="L62" s="80"/>
      <c r="M62" s="80"/>
    </row>
    <row r="63" spans="1:40" ht="15" customHeight="1" x14ac:dyDescent="0.4">
      <c r="A63" s="60" t="s">
        <v>170</v>
      </c>
      <c r="B63" s="103"/>
      <c r="C63" s="60"/>
      <c r="D63" s="60"/>
      <c r="E63" s="60"/>
      <c r="F63" s="60"/>
      <c r="G63" s="60"/>
    </row>
    <row r="64" spans="1:40" ht="15" customHeight="1" x14ac:dyDescent="0.4">
      <c r="A64" s="60" t="s">
        <v>171</v>
      </c>
      <c r="B64" s="103"/>
      <c r="C64" s="60"/>
      <c r="D64" s="60"/>
      <c r="E64" s="60"/>
      <c r="F64" s="60"/>
      <c r="G64" s="60"/>
    </row>
    <row r="65" spans="1:7" ht="15" customHeight="1" x14ac:dyDescent="0.4">
      <c r="A65" s="60"/>
      <c r="B65" s="81" t="s">
        <v>172</v>
      </c>
      <c r="C65" s="390" t="s">
        <v>173</v>
      </c>
      <c r="D65" s="390"/>
      <c r="E65" s="390"/>
      <c r="F65" s="60"/>
      <c r="G65" s="60"/>
    </row>
    <row r="66" spans="1:7" ht="15" customHeight="1" x14ac:dyDescent="0.4">
      <c r="A66" s="60"/>
      <c r="B66" s="107" t="s">
        <v>190</v>
      </c>
      <c r="C66" s="404" t="s">
        <v>174</v>
      </c>
      <c r="D66" s="404"/>
      <c r="E66" s="404"/>
      <c r="F66" s="60"/>
      <c r="G66" s="60"/>
    </row>
    <row r="67" spans="1:7" ht="15" customHeight="1" x14ac:dyDescent="0.4">
      <c r="A67" s="60"/>
      <c r="B67" s="107" t="s">
        <v>191</v>
      </c>
      <c r="C67" s="404" t="s">
        <v>175</v>
      </c>
      <c r="D67" s="404"/>
      <c r="E67" s="404"/>
      <c r="F67" s="60"/>
      <c r="G67" s="60"/>
    </row>
    <row r="68" spans="1:7" ht="15" customHeight="1" x14ac:dyDescent="0.4">
      <c r="A68" s="60"/>
      <c r="B68" s="107" t="s">
        <v>192</v>
      </c>
      <c r="C68" s="404" t="s">
        <v>176</v>
      </c>
      <c r="D68" s="404"/>
      <c r="E68" s="404"/>
      <c r="F68" s="60"/>
      <c r="G68" s="60"/>
    </row>
    <row r="69" spans="1:7" ht="15" customHeight="1" x14ac:dyDescent="0.4">
      <c r="A69" s="60"/>
      <c r="B69" s="107" t="s">
        <v>193</v>
      </c>
      <c r="C69" s="404" t="s">
        <v>177</v>
      </c>
      <c r="D69" s="404"/>
      <c r="E69" s="404"/>
      <c r="F69" s="60"/>
      <c r="G69" s="60"/>
    </row>
    <row r="70" spans="1:7" ht="15" customHeight="1" x14ac:dyDescent="0.4">
      <c r="A70" s="60"/>
      <c r="B70" s="94" t="s">
        <v>178</v>
      </c>
      <c r="C70" s="60"/>
      <c r="D70" s="60"/>
      <c r="E70" s="60"/>
      <c r="F70" s="60"/>
      <c r="G70" s="60"/>
    </row>
    <row r="71" spans="1:7" ht="15" customHeight="1" x14ac:dyDescent="0.4">
      <c r="A71" s="60"/>
      <c r="B71" s="94" t="s">
        <v>195</v>
      </c>
      <c r="C71" s="60"/>
      <c r="D71" s="60"/>
      <c r="E71" s="60"/>
      <c r="F71" s="60"/>
      <c r="G71" s="60"/>
    </row>
    <row r="72" spans="1:7" ht="15" customHeight="1" x14ac:dyDescent="0.4">
      <c r="A72" s="60"/>
      <c r="B72" s="94" t="s">
        <v>179</v>
      </c>
      <c r="C72" s="60"/>
      <c r="D72" s="60"/>
      <c r="E72" s="60"/>
      <c r="F72" s="60"/>
      <c r="G72" s="60"/>
    </row>
    <row r="73" spans="1:7" ht="15" customHeight="1" x14ac:dyDescent="0.4">
      <c r="A73" s="60" t="s">
        <v>180</v>
      </c>
      <c r="B73" s="103"/>
      <c r="C73" s="60"/>
      <c r="D73" s="60"/>
      <c r="E73" s="60"/>
      <c r="F73" s="60"/>
      <c r="G73" s="60"/>
    </row>
    <row r="74" spans="1:7" ht="15" customHeight="1" x14ac:dyDescent="0.4">
      <c r="A74" s="60" t="s">
        <v>181</v>
      </c>
      <c r="B74" s="103"/>
      <c r="C74" s="60"/>
      <c r="D74" s="60"/>
      <c r="E74" s="60"/>
      <c r="F74" s="60"/>
      <c r="G74" s="60"/>
    </row>
    <row r="75" spans="1:7" ht="15" customHeight="1" x14ac:dyDescent="0.4">
      <c r="A75" s="60" t="s">
        <v>196</v>
      </c>
      <c r="B75" s="103"/>
      <c r="C75" s="60"/>
      <c r="D75" s="60"/>
      <c r="E75" s="60"/>
      <c r="F75" s="60"/>
      <c r="G75" s="60"/>
    </row>
    <row r="76" spans="1:7" ht="15" customHeight="1" x14ac:dyDescent="0.4">
      <c r="A76" s="60" t="s">
        <v>182</v>
      </c>
      <c r="B76" s="103"/>
      <c r="C76" s="60"/>
      <c r="D76" s="60"/>
      <c r="E76" s="60"/>
      <c r="F76" s="60"/>
      <c r="G76" s="60"/>
    </row>
    <row r="77" spans="1:7" ht="15" customHeight="1" x14ac:dyDescent="0.4">
      <c r="A77" s="60" t="s">
        <v>314</v>
      </c>
      <c r="B77" s="103"/>
      <c r="C77" s="60"/>
      <c r="D77" s="60"/>
      <c r="E77" s="60"/>
      <c r="F77" s="60"/>
      <c r="G77" s="60"/>
    </row>
    <row r="78" spans="1:7" ht="15" customHeight="1" x14ac:dyDescent="0.4">
      <c r="A78" s="60" t="s">
        <v>183</v>
      </c>
      <c r="B78" s="103"/>
      <c r="C78" s="60"/>
      <c r="D78" s="60"/>
      <c r="E78" s="60"/>
      <c r="F78" s="60"/>
      <c r="G78" s="60"/>
    </row>
    <row r="79" spans="1:7" ht="15" customHeight="1" x14ac:dyDescent="0.4">
      <c r="A79" s="60" t="s">
        <v>184</v>
      </c>
      <c r="B79" s="103"/>
      <c r="C79" s="60"/>
      <c r="D79" s="60"/>
      <c r="E79" s="60"/>
      <c r="F79" s="60"/>
      <c r="G79" s="60"/>
    </row>
    <row r="80" spans="1:7" ht="15" customHeight="1" x14ac:dyDescent="0.4">
      <c r="A80" s="60" t="s">
        <v>185</v>
      </c>
      <c r="B80" s="103"/>
      <c r="C80" s="60"/>
      <c r="D80" s="60"/>
      <c r="E80" s="60"/>
      <c r="F80" s="60"/>
      <c r="G80" s="60"/>
    </row>
    <row r="81" spans="1:7" ht="15" customHeight="1" x14ac:dyDescent="0.4">
      <c r="A81" s="60" t="s">
        <v>186</v>
      </c>
      <c r="B81" s="103"/>
      <c r="C81" s="60"/>
      <c r="D81" s="60"/>
      <c r="E81" s="60"/>
      <c r="F81" s="60"/>
      <c r="G81" s="60"/>
    </row>
    <row r="82" spans="1:7" ht="15" customHeight="1" x14ac:dyDescent="0.4">
      <c r="A82" s="60" t="s">
        <v>187</v>
      </c>
      <c r="B82" s="103"/>
      <c r="C82" s="60"/>
      <c r="D82" s="60"/>
      <c r="E82" s="60"/>
      <c r="F82" s="60"/>
      <c r="G82" s="60"/>
    </row>
    <row r="83" spans="1:7" ht="15" customHeight="1" x14ac:dyDescent="0.4">
      <c r="A83" s="60" t="s">
        <v>188</v>
      </c>
      <c r="B83" s="103"/>
      <c r="C83" s="60"/>
      <c r="D83" s="60"/>
      <c r="E83" s="60"/>
      <c r="F83" s="60"/>
      <c r="G83" s="60"/>
    </row>
    <row r="84" spans="1:7" ht="15" customHeight="1" x14ac:dyDescent="0.4">
      <c r="A84" s="60" t="s">
        <v>189</v>
      </c>
      <c r="B84" s="103"/>
      <c r="C84" s="60"/>
      <c r="D84" s="60"/>
      <c r="E84" s="60"/>
      <c r="F84" s="60"/>
      <c r="G84" s="60"/>
    </row>
    <row r="85" spans="1:7" ht="15" customHeight="1" x14ac:dyDescent="0.4">
      <c r="A85" s="60" t="s">
        <v>194</v>
      </c>
      <c r="B85" s="103"/>
      <c r="C85" s="60"/>
      <c r="D85" s="60"/>
      <c r="E85" s="60"/>
      <c r="F85" s="60"/>
      <c r="G85" s="60"/>
    </row>
  </sheetData>
  <mergeCells count="135">
    <mergeCell ref="C69:E69"/>
    <mergeCell ref="AG56:AK56"/>
    <mergeCell ref="AL56:AM56"/>
    <mergeCell ref="C65:E65"/>
    <mergeCell ref="C66:E66"/>
    <mergeCell ref="C67:E67"/>
    <mergeCell ref="C68:E68"/>
    <mergeCell ref="C56:D56"/>
    <mergeCell ref="E56:H56"/>
    <mergeCell ref="I56:N56"/>
    <mergeCell ref="O56:T56"/>
    <mergeCell ref="U56:Z56"/>
    <mergeCell ref="AA56:AF56"/>
    <mergeCell ref="AM41:AN41"/>
    <mergeCell ref="AL52:AM52"/>
    <mergeCell ref="AJ54:AK54"/>
    <mergeCell ref="F54:H54"/>
    <mergeCell ref="I54:K54"/>
    <mergeCell ref="L54:N54"/>
    <mergeCell ref="O54:Q54"/>
    <mergeCell ref="R54:T54"/>
    <mergeCell ref="U54:W54"/>
    <mergeCell ref="AA52:AF52"/>
    <mergeCell ref="AG52:AK52"/>
    <mergeCell ref="AD53:AF53"/>
    <mergeCell ref="AG53:AI53"/>
    <mergeCell ref="AJ53:AK53"/>
    <mergeCell ref="F53:H53"/>
    <mergeCell ref="I53:K53"/>
    <mergeCell ref="L53:N53"/>
    <mergeCell ref="O53:Q53"/>
    <mergeCell ref="R53:T53"/>
    <mergeCell ref="U53:W53"/>
    <mergeCell ref="X53:Z53"/>
    <mergeCell ref="E52:H52"/>
    <mergeCell ref="I52:N52"/>
    <mergeCell ref="O52:T52"/>
    <mergeCell ref="AH41:AL41"/>
    <mergeCell ref="M41:AG41"/>
    <mergeCell ref="AM42:AN44"/>
    <mergeCell ref="A43:C43"/>
    <mergeCell ref="F43:H43"/>
    <mergeCell ref="AD55:AF55"/>
    <mergeCell ref="AG55:AI55"/>
    <mergeCell ref="AJ55:AK55"/>
    <mergeCell ref="X54:Z54"/>
    <mergeCell ref="AA54:AC54"/>
    <mergeCell ref="AD54:AF54"/>
    <mergeCell ref="AG54:AI54"/>
    <mergeCell ref="X55:Z55"/>
    <mergeCell ref="C52:D52"/>
    <mergeCell ref="U52:Z52"/>
    <mergeCell ref="AA53:AC53"/>
    <mergeCell ref="F55:H55"/>
    <mergeCell ref="I55:K55"/>
    <mergeCell ref="L55:N55"/>
    <mergeCell ref="O55:Q55"/>
    <mergeCell ref="R55:T55"/>
    <mergeCell ref="U55:W55"/>
    <mergeCell ref="AA55:AC55"/>
    <mergeCell ref="I46:K46"/>
    <mergeCell ref="A44:C44"/>
    <mergeCell ref="F44:H44"/>
    <mergeCell ref="I44:K44"/>
    <mergeCell ref="I43:K43"/>
    <mergeCell ref="A41:C41"/>
    <mergeCell ref="F41:H41"/>
    <mergeCell ref="I41:K41"/>
    <mergeCell ref="A42:C42"/>
    <mergeCell ref="F42:H42"/>
    <mergeCell ref="I42:K42"/>
    <mergeCell ref="AM20:AN20"/>
    <mergeCell ref="AM21:AN21"/>
    <mergeCell ref="AM22:AN22"/>
    <mergeCell ref="AM23:AN23"/>
    <mergeCell ref="AM24:AN24"/>
    <mergeCell ref="AM31:AN31"/>
    <mergeCell ref="AM32:AN32"/>
    <mergeCell ref="A33:E33"/>
    <mergeCell ref="AM33:AN34"/>
    <mergeCell ref="A34:E34"/>
    <mergeCell ref="AM25:AN25"/>
    <mergeCell ref="AM26:AN26"/>
    <mergeCell ref="AM27:AN27"/>
    <mergeCell ref="AM28:AN28"/>
    <mergeCell ref="AM29:AN29"/>
    <mergeCell ref="A9:A12"/>
    <mergeCell ref="C9:C12"/>
    <mergeCell ref="D9:D12"/>
    <mergeCell ref="E9:E12"/>
    <mergeCell ref="F9:AJ9"/>
    <mergeCell ref="F10:L10"/>
    <mergeCell ref="T10:Z10"/>
    <mergeCell ref="AA10:AG10"/>
    <mergeCell ref="AH10:AJ10"/>
    <mergeCell ref="B9:B10"/>
    <mergeCell ref="B11:B12"/>
    <mergeCell ref="AK2:AN2"/>
    <mergeCell ref="M4:P4"/>
    <mergeCell ref="Q4:R4"/>
    <mergeCell ref="S4:T4"/>
    <mergeCell ref="U4:V4"/>
    <mergeCell ref="AK4:AN4"/>
    <mergeCell ref="AL9:AL12"/>
    <mergeCell ref="AM9:AN12"/>
    <mergeCell ref="M10:S10"/>
    <mergeCell ref="AK3:AN3"/>
    <mergeCell ref="AK5:AN5"/>
    <mergeCell ref="AK6:AN6"/>
    <mergeCell ref="AH7:AJ7"/>
    <mergeCell ref="AK9:AK12"/>
    <mergeCell ref="AM13:AN13"/>
    <mergeCell ref="AM14:AN14"/>
    <mergeCell ref="AM15:AN15"/>
    <mergeCell ref="M49:AN49"/>
    <mergeCell ref="AM45:AN45"/>
    <mergeCell ref="AH45:AL45"/>
    <mergeCell ref="AH42:AI42"/>
    <mergeCell ref="AK42:AL42"/>
    <mergeCell ref="AK43:AL43"/>
    <mergeCell ref="AH43:AI43"/>
    <mergeCell ref="AK44:AL44"/>
    <mergeCell ref="AH44:AI44"/>
    <mergeCell ref="Q42:AG42"/>
    <mergeCell ref="Q43:AG43"/>
    <mergeCell ref="Q44:AG44"/>
    <mergeCell ref="N42:P44"/>
    <mergeCell ref="N45:AG45"/>
    <mergeCell ref="M42:M44"/>
    <mergeCell ref="X46:Y46"/>
    <mergeCell ref="AM16:AN16"/>
    <mergeCell ref="AM17:AN17"/>
    <mergeCell ref="AM18:AN18"/>
    <mergeCell ref="AM30:AN30"/>
    <mergeCell ref="AM19:AN19"/>
  </mergeCells>
  <phoneticPr fontId="3"/>
  <dataValidations count="7">
    <dataValidation type="list" allowBlank="1" showInputMessage="1" showErrorMessage="1" sqref="B14:B32" xr:uid="{00000000-0002-0000-0200-000000000000}">
      <formula1>INDIRECT($AK$2)</formula1>
    </dataValidation>
    <dataValidation type="list" allowBlank="1" showInputMessage="1" showErrorMessage="1" sqref="AK5:AN5" xr:uid="{00000000-0002-0000-0200-000001000000}">
      <formula1>"４週,歴月"</formula1>
    </dataValidation>
    <dataValidation type="list" allowBlank="1" showInputMessage="1" showErrorMessage="1" sqref="AK6:AN6" xr:uid="{00000000-0002-0000-0200-000002000000}">
      <formula1>"予定,実績"</formula1>
    </dataValidation>
    <dataValidation type="whole" operator="greaterThanOrEqual" allowBlank="1" showInputMessage="1" showErrorMessage="1" sqref="D42:F43" xr:uid="{00000000-0002-0000-0200-000003000000}">
      <formula1>0</formula1>
    </dataValidation>
    <dataValidation operator="greaterThanOrEqual" allowBlank="1" showInputMessage="1" showErrorMessage="1" sqref="X40 I49:I50 U40 I36:I39 L36:L38 L49:L50" xr:uid="{00000000-0002-0000-0200-000004000000}"/>
    <dataValidation type="list" allowBlank="1" showInputMessage="1" showErrorMessage="1" sqref="C13:C32" xr:uid="{00000000-0002-0000-0200-000005000000}">
      <formula1>"A,B,C,D"</formula1>
    </dataValidation>
    <dataValidation type="list" allowBlank="1" showInputMessage="1" showErrorMessage="1" sqref="M42:M45 X46:Y46"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8"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2"/>
  <sheetViews>
    <sheetView showGridLines="0" view="pageBreakPreview" zoomScaleNormal="100" zoomScaleSheetLayoutView="100" workbookViewId="0">
      <selection activeCell="K7" sqref="K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298</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32"/>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81" t="s">
        <v>112</v>
      </c>
      <c r="C13" s="90"/>
      <c r="D13" s="116"/>
      <c r="E13" s="117"/>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8"/>
      <c r="AL13" s="182"/>
      <c r="AM13" s="402"/>
      <c r="AN13" s="402"/>
    </row>
    <row r="14" spans="1:40" ht="18" customHeight="1" x14ac:dyDescent="0.4">
      <c r="A14" s="79">
        <v>2</v>
      </c>
      <c r="B14" s="115"/>
      <c r="C14" s="90"/>
      <c r="D14" s="116"/>
      <c r="E14" s="117"/>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+SUM(F14:AJ14)</f>
        <v>0</v>
      </c>
      <c r="AL14" s="76" t="e">
        <f t="shared" ref="AL14:AL32" si="0">IF($AK$5="４週",AK14/4,AK14/(DAY(EOMONTH($F$11,0))/7))</f>
        <v>#NUM!</v>
      </c>
      <c r="AM14" s="402"/>
      <c r="AN14" s="402"/>
    </row>
    <row r="15" spans="1:40" ht="18" customHeight="1" x14ac:dyDescent="0.4">
      <c r="A15" s="79">
        <v>3</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+SUM(F15:AJ15)</f>
        <v>0</v>
      </c>
      <c r="AL15" s="76" t="e">
        <f t="shared" si="0"/>
        <v>#NUM!</v>
      </c>
      <c r="AM15" s="402"/>
      <c r="AN15" s="402"/>
    </row>
    <row r="16" spans="1:40" ht="18" customHeight="1" x14ac:dyDescent="0.4">
      <c r="A16" s="79">
        <v>4</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ref="AK16:AK32" si="1">+SUM(F16:AJ16)</f>
        <v>0</v>
      </c>
      <c r="AL16" s="76" t="e">
        <f t="shared" si="0"/>
        <v>#NUM!</v>
      </c>
      <c r="AM16" s="402"/>
      <c r="AN16" s="402"/>
    </row>
    <row r="17" spans="1:40" ht="18" customHeight="1" x14ac:dyDescent="0.4">
      <c r="A17" s="79">
        <v>5</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1"/>
        <v>0</v>
      </c>
      <c r="AL17" s="76" t="e">
        <f t="shared" si="0"/>
        <v>#NUM!</v>
      </c>
      <c r="AM17" s="402"/>
      <c r="AN17" s="402"/>
    </row>
    <row r="18" spans="1:40" ht="18" customHeight="1" x14ac:dyDescent="0.4">
      <c r="A18" s="79">
        <v>6</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1"/>
        <v>0</v>
      </c>
      <c r="AL18" s="76" t="e">
        <f t="shared" si="0"/>
        <v>#NUM!</v>
      </c>
      <c r="AM18" s="402"/>
      <c r="AN18" s="402"/>
    </row>
    <row r="19" spans="1:40" ht="18" customHeight="1" x14ac:dyDescent="0.4">
      <c r="A19" s="79">
        <v>7</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1"/>
        <v>0</v>
      </c>
      <c r="AL19" s="76" t="e">
        <f t="shared" si="0"/>
        <v>#NUM!</v>
      </c>
      <c r="AM19" s="402"/>
      <c r="AN19" s="402"/>
    </row>
    <row r="20" spans="1:40" ht="18" customHeight="1" x14ac:dyDescent="0.4">
      <c r="A20" s="79">
        <v>8</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1"/>
        <v>0</v>
      </c>
      <c r="AL20" s="76" t="e">
        <f t="shared" si="0"/>
        <v>#NUM!</v>
      </c>
      <c r="AM20" s="402"/>
      <c r="AN20" s="402"/>
    </row>
    <row r="21" spans="1:40" ht="18" customHeight="1" x14ac:dyDescent="0.4">
      <c r="A21" s="79">
        <v>9</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t="e">
        <f t="shared" si="0"/>
        <v>#NUM!</v>
      </c>
      <c r="AM21" s="402"/>
      <c r="AN21" s="402"/>
    </row>
    <row r="22" spans="1:40" ht="18" customHeight="1" x14ac:dyDescent="0.4">
      <c r="A22" s="79">
        <v>10</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t="e">
        <f t="shared" si="0"/>
        <v>#NUM!</v>
      </c>
      <c r="AM22" s="402"/>
      <c r="AN22" s="402"/>
    </row>
    <row r="23" spans="1:40" ht="18" customHeight="1" x14ac:dyDescent="0.4">
      <c r="A23" s="79">
        <v>11</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t="e">
        <f t="shared" si="0"/>
        <v>#NUM!</v>
      </c>
      <c r="AM23" s="402"/>
      <c r="AN23" s="402"/>
    </row>
    <row r="24" spans="1:40" ht="18" customHeight="1" x14ac:dyDescent="0.4">
      <c r="A24" s="79">
        <v>12</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t="e">
        <f t="shared" si="0"/>
        <v>#NUM!</v>
      </c>
      <c r="AM24" s="402"/>
      <c r="AN24" s="402"/>
    </row>
    <row r="25" spans="1:40" ht="18" customHeight="1" x14ac:dyDescent="0.4">
      <c r="A25" s="79">
        <v>13</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t="e">
        <f t="shared" si="0"/>
        <v>#NUM!</v>
      </c>
      <c r="AM25" s="402"/>
      <c r="AN25" s="402"/>
    </row>
    <row r="26" spans="1:40" ht="18" customHeight="1" x14ac:dyDescent="0.4">
      <c r="A26" s="79">
        <v>14</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t="e">
        <f t="shared" si="0"/>
        <v>#NUM!</v>
      </c>
      <c r="AM26" s="402"/>
      <c r="AN26" s="402"/>
    </row>
    <row r="27" spans="1:40" ht="18" customHeight="1" x14ac:dyDescent="0.4">
      <c r="A27" s="79">
        <v>15</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t="e">
        <f t="shared" si="0"/>
        <v>#NUM!</v>
      </c>
      <c r="AM27" s="402"/>
      <c r="AN27" s="402"/>
    </row>
    <row r="28" spans="1:40" ht="18" customHeight="1" x14ac:dyDescent="0.4">
      <c r="A28" s="79">
        <v>16</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t="e">
        <f t="shared" si="0"/>
        <v>#NUM!</v>
      </c>
      <c r="AM28" s="402"/>
      <c r="AN28" s="402"/>
    </row>
    <row r="29" spans="1:40" ht="18" customHeight="1" x14ac:dyDescent="0.4">
      <c r="A29" s="79">
        <v>17</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t="e">
        <f t="shared" si="0"/>
        <v>#NUM!</v>
      </c>
      <c r="AM29" s="402"/>
      <c r="AN29" s="402"/>
    </row>
    <row r="30" spans="1:40" ht="18" customHeight="1" x14ac:dyDescent="0.4">
      <c r="A30" s="79">
        <v>18</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t="e">
        <f t="shared" si="0"/>
        <v>#NUM!</v>
      </c>
      <c r="AM30" s="402"/>
      <c r="AN30" s="402"/>
    </row>
    <row r="31" spans="1:40" ht="18" customHeight="1" x14ac:dyDescent="0.4">
      <c r="A31" s="79">
        <v>19</v>
      </c>
      <c r="B31" s="115"/>
      <c r="C31" s="90"/>
      <c r="D31" s="116"/>
      <c r="E31" s="117"/>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75">
        <f t="shared" si="1"/>
        <v>0</v>
      </c>
      <c r="AL31" s="76" t="e">
        <f t="shared" si="0"/>
        <v>#NUM!</v>
      </c>
      <c r="AM31" s="402"/>
      <c r="AN31" s="402"/>
    </row>
    <row r="32" spans="1:40" ht="18" customHeight="1" x14ac:dyDescent="0.4">
      <c r="A32" s="79">
        <v>20</v>
      </c>
      <c r="B32" s="115"/>
      <c r="C32" s="90"/>
      <c r="D32" s="116"/>
      <c r="E32" s="117"/>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75">
        <f t="shared" si="1"/>
        <v>0</v>
      </c>
      <c r="AL32" s="76" t="e">
        <f t="shared" si="0"/>
        <v>#NUM!</v>
      </c>
      <c r="AM32" s="402"/>
      <c r="AN32" s="402"/>
    </row>
    <row r="33" spans="1:40"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+SUM(F33:AJ33)</f>
        <v>0</v>
      </c>
      <c r="AL33" s="76" t="e">
        <f>IF($AK$5="４週",AK33/4,AK33/(DAY(EOMONTH($F$11,0))/7))</f>
        <v>#NUM!</v>
      </c>
      <c r="AM33" s="403"/>
      <c r="AN33" s="403"/>
    </row>
    <row r="34" spans="1:40" ht="18" customHeight="1" x14ac:dyDescent="0.4">
      <c r="A34" s="400" t="s">
        <v>96</v>
      </c>
      <c r="B34" s="400"/>
      <c r="C34" s="400"/>
      <c r="D34" s="400"/>
      <c r="E34" s="401"/>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20</v>
      </c>
      <c r="AK34" s="77"/>
      <c r="AL34" s="78"/>
      <c r="AM34" s="403"/>
      <c r="AN34" s="403"/>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69"/>
      <c r="AM36" s="69"/>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177"/>
      <c r="AM37" s="177"/>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177"/>
      <c r="AM38" s="177"/>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69"/>
      <c r="AN40" s="69"/>
    </row>
    <row r="41" spans="1:40" s="72" customFormat="1" ht="18.75" customHeight="1" x14ac:dyDescent="0.4">
      <c r="A41" s="447"/>
      <c r="B41" s="447"/>
      <c r="C41" s="447"/>
      <c r="D41" s="133">
        <f>IF(S4=1,10,IF(S4=2,11,IF(S4=3,12,S4-3)))</f>
        <v>-3</v>
      </c>
      <c r="E41" s="133">
        <f>IF(S4=1,11,IF(S4=2,12,S4-2))</f>
        <v>-2</v>
      </c>
      <c r="F41" s="448">
        <f>IF(S4=1,12,S4-1)</f>
        <v>-1</v>
      </c>
      <c r="G41" s="448"/>
      <c r="H41" s="448"/>
      <c r="I41" s="423" t="s">
        <v>280</v>
      </c>
      <c r="J41" s="423"/>
      <c r="K41" s="423"/>
      <c r="M41" s="421" t="s">
        <v>202</v>
      </c>
      <c r="N41" s="429"/>
      <c r="O41" s="429"/>
      <c r="P41" s="429"/>
      <c r="Q41" s="429"/>
      <c r="R41" s="429"/>
      <c r="S41" s="429"/>
      <c r="T41" s="429"/>
      <c r="U41" s="429"/>
      <c r="V41" s="429"/>
      <c r="W41" s="429"/>
      <c r="X41" s="429"/>
      <c r="Y41" s="429"/>
      <c r="Z41" s="429"/>
      <c r="AA41" s="429"/>
      <c r="AB41" s="429"/>
      <c r="AC41" s="429"/>
      <c r="AD41" s="429"/>
      <c r="AE41" s="429"/>
      <c r="AF41" s="429"/>
      <c r="AG41" s="429"/>
      <c r="AH41" s="449" t="s">
        <v>319</v>
      </c>
      <c r="AI41" s="450"/>
      <c r="AJ41" s="450"/>
      <c r="AK41" s="450"/>
      <c r="AL41" s="451"/>
      <c r="AM41" s="427" t="s">
        <v>213</v>
      </c>
      <c r="AN41" s="427"/>
    </row>
    <row r="42" spans="1:40" s="72" customFormat="1" ht="18" customHeight="1" x14ac:dyDescent="0.4">
      <c r="A42" s="427" t="s">
        <v>288</v>
      </c>
      <c r="B42" s="427"/>
      <c r="C42" s="427"/>
      <c r="D42" s="134"/>
      <c r="E42" s="134"/>
      <c r="F42" s="471"/>
      <c r="G42" s="471"/>
      <c r="H42" s="471"/>
      <c r="I42" s="423">
        <f>SUM(D42:F42)</f>
        <v>0</v>
      </c>
      <c r="J42" s="423"/>
      <c r="K42" s="423"/>
      <c r="M42" s="460"/>
      <c r="N42" s="433" t="s">
        <v>320</v>
      </c>
      <c r="O42" s="434"/>
      <c r="P42" s="435"/>
      <c r="Q42" s="442" t="s">
        <v>326</v>
      </c>
      <c r="R42" s="443"/>
      <c r="S42" s="443"/>
      <c r="T42" s="443"/>
      <c r="U42" s="443"/>
      <c r="V42" s="443"/>
      <c r="W42" s="443"/>
      <c r="X42" s="443"/>
      <c r="Y42" s="443"/>
      <c r="Z42" s="443"/>
      <c r="AA42" s="443"/>
      <c r="AB42" s="443"/>
      <c r="AC42" s="443"/>
      <c r="AD42" s="443"/>
      <c r="AE42" s="443"/>
      <c r="AF42" s="443"/>
      <c r="AG42" s="444"/>
      <c r="AH42" s="445">
        <f>SUM(F34:AJ34)</f>
        <v>500</v>
      </c>
      <c r="AI42" s="446"/>
      <c r="AJ42" s="190" t="s">
        <v>203</v>
      </c>
      <c r="AK42" s="445">
        <f>ROUNDUP(AH42/1000,0)</f>
        <v>1</v>
      </c>
      <c r="AL42" s="446"/>
      <c r="AM42" s="476">
        <f>MIN(AH42:AK44)</f>
        <v>0</v>
      </c>
      <c r="AN42" s="477"/>
    </row>
    <row r="43" spans="1:40" s="72" customFormat="1" ht="18" customHeight="1" x14ac:dyDescent="0.4">
      <c r="A43" s="472"/>
      <c r="B43" s="472"/>
      <c r="C43" s="472"/>
      <c r="D43" s="69"/>
      <c r="E43" s="69"/>
      <c r="F43" s="138"/>
      <c r="G43" s="138"/>
      <c r="H43" s="137" t="s">
        <v>287</v>
      </c>
      <c r="I43" s="138"/>
      <c r="J43" s="138"/>
      <c r="K43" s="138"/>
      <c r="L43" s="139"/>
      <c r="M43" s="461"/>
      <c r="N43" s="436"/>
      <c r="O43" s="437"/>
      <c r="P43" s="438"/>
      <c r="Q43" s="417" t="s">
        <v>327</v>
      </c>
      <c r="R43" s="418"/>
      <c r="S43" s="418"/>
      <c r="T43" s="418"/>
      <c r="U43" s="418"/>
      <c r="V43" s="418"/>
      <c r="W43" s="418"/>
      <c r="X43" s="418"/>
      <c r="Y43" s="418"/>
      <c r="Z43" s="418"/>
      <c r="AA43" s="418"/>
      <c r="AB43" s="418"/>
      <c r="AC43" s="418"/>
      <c r="AD43" s="418"/>
      <c r="AE43" s="418"/>
      <c r="AF43" s="418"/>
      <c r="AG43" s="419"/>
      <c r="AH43" s="421">
        <f>COUNTA(B14:B32)</f>
        <v>0</v>
      </c>
      <c r="AI43" s="422"/>
      <c r="AJ43" s="196" t="s">
        <v>204</v>
      </c>
      <c r="AK43" s="445">
        <f>ROUNDUP(AH43/20,0)</f>
        <v>0</v>
      </c>
      <c r="AL43" s="446"/>
      <c r="AM43" s="478"/>
      <c r="AN43" s="479"/>
    </row>
    <row r="44" spans="1:40" s="72" customFormat="1" ht="18" customHeight="1" x14ac:dyDescent="0.4">
      <c r="I44" s="423">
        <f>I42/3</f>
        <v>0</v>
      </c>
      <c r="J44" s="423"/>
      <c r="K44" s="423"/>
      <c r="M44" s="462"/>
      <c r="N44" s="439"/>
      <c r="O44" s="440"/>
      <c r="P44" s="441"/>
      <c r="Q44" s="417" t="s">
        <v>328</v>
      </c>
      <c r="R44" s="418"/>
      <c r="S44" s="418"/>
      <c r="T44" s="418"/>
      <c r="U44" s="418"/>
      <c r="V44" s="418"/>
      <c r="W44" s="418"/>
      <c r="X44" s="418"/>
      <c r="Y44" s="418"/>
      <c r="Z44" s="418"/>
      <c r="AA44" s="418"/>
      <c r="AB44" s="418"/>
      <c r="AC44" s="418"/>
      <c r="AD44" s="418"/>
      <c r="AE44" s="418"/>
      <c r="AF44" s="418"/>
      <c r="AG44" s="419"/>
      <c r="AH44" s="445">
        <f>ROUNDDOWN(I44,1)</f>
        <v>0</v>
      </c>
      <c r="AI44" s="446"/>
      <c r="AJ44" s="197" t="s">
        <v>204</v>
      </c>
      <c r="AK44" s="445">
        <f>ROUNDUP(AH44/10,0)</f>
        <v>0</v>
      </c>
      <c r="AL44" s="446"/>
      <c r="AM44" s="480"/>
      <c r="AN44" s="481"/>
    </row>
    <row r="45" spans="1:40" s="72" customFormat="1" ht="18" customHeight="1" x14ac:dyDescent="0.4">
      <c r="I45" s="180"/>
      <c r="J45" s="180"/>
      <c r="K45" s="180"/>
      <c r="M45" s="189"/>
      <c r="N45" s="417" t="s">
        <v>321</v>
      </c>
      <c r="O45" s="418"/>
      <c r="P45" s="418"/>
      <c r="Q45" s="418"/>
      <c r="R45" s="418"/>
      <c r="S45" s="418"/>
      <c r="T45" s="418"/>
      <c r="U45" s="418"/>
      <c r="V45" s="418"/>
      <c r="W45" s="418"/>
      <c r="X45" s="418"/>
      <c r="Y45" s="418"/>
      <c r="Z45" s="418"/>
      <c r="AA45" s="418"/>
      <c r="AB45" s="418"/>
      <c r="AC45" s="418"/>
      <c r="AD45" s="418"/>
      <c r="AE45" s="418"/>
      <c r="AF45" s="418"/>
      <c r="AG45" s="419"/>
      <c r="AH45" s="473"/>
      <c r="AI45" s="474"/>
      <c r="AJ45" s="474"/>
      <c r="AK45" s="474"/>
      <c r="AL45" s="475"/>
      <c r="AM45" s="421" cm="1">
        <f t="array" ref="AM45">ROUNDUP(_xlfn.IFS(AM42&lt;2,1,AND(AM42&lt;=2,AM42&lt;6),AM42-1,AM42&gt;=6,AM42/2*3),1)</f>
        <v>1</v>
      </c>
      <c r="AN45" s="422"/>
    </row>
    <row r="46" spans="1:40" s="72" customFormat="1" ht="18" customHeight="1" x14ac:dyDescent="0.4">
      <c r="A46" s="129"/>
      <c r="H46" s="70"/>
      <c r="M46" s="163" t="s">
        <v>286</v>
      </c>
      <c r="W46" s="157"/>
      <c r="X46" s="70"/>
      <c r="Y46" s="70"/>
      <c r="Z46" s="70"/>
      <c r="AA46" s="70"/>
      <c r="AB46" s="70"/>
      <c r="AC46" s="70"/>
      <c r="AD46" s="70"/>
      <c r="AE46" s="70"/>
      <c r="AF46" s="70"/>
      <c r="AG46" s="121"/>
      <c r="AH46" s="121"/>
      <c r="AI46" s="121"/>
      <c r="AJ46" s="122"/>
      <c r="AK46" s="70"/>
      <c r="AL46" s="69"/>
      <c r="AM46" s="69"/>
      <c r="AN46" s="71"/>
    </row>
    <row r="47" spans="1:40" s="72" customFormat="1" ht="5.0999999999999996" customHeight="1" x14ac:dyDescent="0.4">
      <c r="A47" s="120"/>
      <c r="B47" s="120"/>
      <c r="C47" s="120"/>
      <c r="D47" s="120"/>
      <c r="E47" s="120"/>
      <c r="F47" s="120"/>
      <c r="G47" s="120"/>
      <c r="H47" s="120"/>
      <c r="I47" s="120"/>
      <c r="J47" s="121"/>
      <c r="K47" s="121"/>
      <c r="L47" s="121"/>
      <c r="M47" s="122"/>
      <c r="N47" s="70"/>
      <c r="W47" s="69"/>
      <c r="X47" s="70"/>
      <c r="Y47" s="70"/>
      <c r="Z47" s="70"/>
      <c r="AA47" s="70"/>
      <c r="AB47" s="70"/>
      <c r="AC47" s="70"/>
      <c r="AD47" s="70"/>
      <c r="AE47" s="70"/>
      <c r="AF47" s="70"/>
      <c r="AG47" s="121"/>
      <c r="AH47" s="121"/>
      <c r="AI47" s="121"/>
      <c r="AJ47" s="122"/>
      <c r="AK47" s="70"/>
      <c r="AL47" s="69"/>
      <c r="AM47" s="69"/>
      <c r="AN47" s="71"/>
    </row>
    <row r="48" spans="1:40" ht="21" customHeight="1" x14ac:dyDescent="0.4">
      <c r="A48" s="73" t="s">
        <v>214</v>
      </c>
      <c r="B48" s="59"/>
      <c r="C48" s="63"/>
      <c r="D48" s="63"/>
      <c r="E48" s="63"/>
      <c r="F48" s="63"/>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3"/>
      <c r="AM48" s="63"/>
      <c r="AN48" s="62"/>
    </row>
    <row r="49" spans="1:40" ht="24.95" customHeight="1" x14ac:dyDescent="0.4">
      <c r="A49" s="62"/>
      <c r="B49" s="82"/>
      <c r="C49" s="412" t="str">
        <f>IF(VLOOKUP($AK$2,選択肢!$A$1:$J$32,C54,FALSE)=0,"-",VLOOKUP($AK$2,選択肢!$A$1:$J$32,C54,FALSE))</f>
        <v>管理者</v>
      </c>
      <c r="D49" s="413"/>
      <c r="E49" s="414" t="str">
        <f>IF(VLOOKUP($AK$2,選択肢!$A$1:$J$32,E54,FALSE)=0,"-",VLOOKUP($AK$2,選択肢!$A$1:$J$32,E54,FALSE))</f>
        <v>サービス提供責任者</v>
      </c>
      <c r="F49" s="414"/>
      <c r="G49" s="414"/>
      <c r="H49" s="414"/>
      <c r="I49" s="412" t="str">
        <f>IF(VLOOKUP($AK$2,選択肢!$A$1:$J$32,I54,FALSE)=0,"-",VLOOKUP($AK$2,選択肢!$A$1:$J$32,I54,FALSE))</f>
        <v>従業者</v>
      </c>
      <c r="J49" s="413"/>
      <c r="K49" s="413"/>
      <c r="L49" s="413"/>
      <c r="M49" s="413"/>
      <c r="N49" s="415"/>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62"/>
    </row>
    <row r="50" spans="1:40" ht="18" customHeight="1" x14ac:dyDescent="0.4">
      <c r="A50" s="62"/>
      <c r="B50" s="82"/>
      <c r="C50" s="114" t="s">
        <v>56</v>
      </c>
      <c r="D50" s="114" t="s">
        <v>57</v>
      </c>
      <c r="E50" s="113" t="s">
        <v>56</v>
      </c>
      <c r="F50" s="411" t="s">
        <v>57</v>
      </c>
      <c r="G50" s="411"/>
      <c r="H50" s="411"/>
      <c r="I50" s="408" t="s">
        <v>56</v>
      </c>
      <c r="J50" s="409"/>
      <c r="K50" s="410"/>
      <c r="L50" s="408" t="s">
        <v>57</v>
      </c>
      <c r="M50" s="409"/>
      <c r="N50" s="410"/>
      <c r="O50" s="405"/>
      <c r="P50" s="405"/>
      <c r="Q50" s="405"/>
      <c r="R50" s="405"/>
      <c r="S50" s="405"/>
      <c r="T50" s="405"/>
      <c r="U50" s="405"/>
      <c r="V50" s="405"/>
      <c r="W50" s="405"/>
      <c r="X50" s="405"/>
      <c r="Y50" s="405"/>
      <c r="Z50" s="405"/>
      <c r="AA50" s="405"/>
      <c r="AB50" s="405"/>
      <c r="AC50" s="405"/>
      <c r="AD50" s="405"/>
      <c r="AE50" s="405"/>
      <c r="AF50" s="405"/>
      <c r="AG50" s="405"/>
      <c r="AH50" s="405"/>
      <c r="AI50" s="405"/>
      <c r="AJ50" s="405"/>
      <c r="AK50" s="405"/>
      <c r="AL50" s="183"/>
      <c r="AM50" s="183"/>
      <c r="AN50" s="62"/>
    </row>
    <row r="51" spans="1:40" ht="18" customHeight="1" x14ac:dyDescent="0.4">
      <c r="A51" s="62"/>
      <c r="B51" s="81" t="s">
        <v>108</v>
      </c>
      <c r="C51" s="113">
        <f>COUNTIFS($B$13:$B$32,C$49,$C$13:$C$32,"A",$E$13:$E$32,"*")</f>
        <v>0</v>
      </c>
      <c r="D51" s="113">
        <f>COUNTIFS($B$13:$B$32,C$49,$C$13:$C$32,"B",$E$13:$E$32,"*")</f>
        <v>0</v>
      </c>
      <c r="E51" s="113">
        <f>COUNTIFS($B$13:$B$32,E$49,$C$13:$C$32,"A",$E$13:$E$32,"*")</f>
        <v>0</v>
      </c>
      <c r="F51" s="408">
        <f>COUNTIFS($B$13:$B$32,E$49,$C$13:$C$32,"B",$E$13:$E$32,"*")</f>
        <v>0</v>
      </c>
      <c r="G51" s="409"/>
      <c r="H51" s="410"/>
      <c r="I51" s="408">
        <f>COUNTIFS($B$13:$B$32,I$49,$C$13:$C$32,"A",$E$13:$E$32,"*")</f>
        <v>0</v>
      </c>
      <c r="J51" s="409"/>
      <c r="K51" s="410"/>
      <c r="L51" s="408">
        <f>COUNTIFS($B$13:$B$32,I$49,$C$13:$C$32,"B",$E$13:$E$32,"*")</f>
        <v>0</v>
      </c>
      <c r="M51" s="409"/>
      <c r="N51" s="410"/>
      <c r="O51" s="405"/>
      <c r="P51" s="405"/>
      <c r="Q51" s="405"/>
      <c r="R51" s="405"/>
      <c r="S51" s="405"/>
      <c r="T51" s="405"/>
      <c r="U51" s="405"/>
      <c r="V51" s="405"/>
      <c r="W51" s="405"/>
      <c r="X51" s="405"/>
      <c r="Y51" s="405"/>
      <c r="Z51" s="405"/>
      <c r="AA51" s="405"/>
      <c r="AB51" s="405"/>
      <c r="AC51" s="405"/>
      <c r="AD51" s="405"/>
      <c r="AE51" s="405"/>
      <c r="AF51" s="405"/>
      <c r="AG51" s="405"/>
      <c r="AH51" s="405"/>
      <c r="AI51" s="405"/>
      <c r="AJ51" s="405"/>
      <c r="AK51" s="405"/>
      <c r="AL51" s="183"/>
      <c r="AM51" s="183"/>
      <c r="AN51" s="62"/>
    </row>
    <row r="52" spans="1:40" ht="18" customHeight="1" x14ac:dyDescent="0.4">
      <c r="A52" s="62"/>
      <c r="B52" s="89" t="s">
        <v>109</v>
      </c>
      <c r="C52" s="136"/>
      <c r="D52" s="136"/>
      <c r="E52" s="113">
        <f>COUNTIFS($B$13:$B$32,E$49,$C$13:$C$32,"C",$E$13:$E$32,"*")</f>
        <v>0</v>
      </c>
      <c r="F52" s="408">
        <f>COUNTIFS($B$13:$B$32,E$49,$C$13:$C$32,"D",$E$13:$E$32,"*")</f>
        <v>0</v>
      </c>
      <c r="G52" s="409"/>
      <c r="H52" s="410"/>
      <c r="I52" s="408">
        <f>COUNTIFS($B$13:$B$32,I$49,$C$13:$C$32,"C",$E$13:$E$32,"*")</f>
        <v>0</v>
      </c>
      <c r="J52" s="409"/>
      <c r="K52" s="410"/>
      <c r="L52" s="408">
        <f>COUNTIFS($B$13:$B$32,I$49,$C$13:$C$32,"D",$E$13:$E$32,"*")</f>
        <v>0</v>
      </c>
      <c r="M52" s="409"/>
      <c r="N52" s="410"/>
      <c r="O52" s="405"/>
      <c r="P52" s="405"/>
      <c r="Q52" s="405"/>
      <c r="R52" s="405"/>
      <c r="S52" s="405"/>
      <c r="T52" s="405"/>
      <c r="U52" s="405"/>
      <c r="V52" s="405"/>
      <c r="W52" s="405"/>
      <c r="X52" s="405"/>
      <c r="Y52" s="405"/>
      <c r="Z52" s="405"/>
      <c r="AA52" s="405"/>
      <c r="AB52" s="405"/>
      <c r="AC52" s="405"/>
      <c r="AD52" s="405"/>
      <c r="AE52" s="405"/>
      <c r="AF52" s="405"/>
      <c r="AG52" s="405"/>
      <c r="AH52" s="405"/>
      <c r="AI52" s="405"/>
      <c r="AJ52" s="405"/>
      <c r="AK52" s="405"/>
      <c r="AL52" s="183"/>
      <c r="AM52" s="183"/>
      <c r="AN52" s="62"/>
    </row>
    <row r="53" spans="1:40" ht="18" customHeight="1" x14ac:dyDescent="0.4">
      <c r="A53" s="62"/>
      <c r="B53" s="89" t="s">
        <v>201</v>
      </c>
      <c r="C53" s="406"/>
      <c r="D53" s="407"/>
      <c r="E53" s="408" t="str">
        <f>IF($AK$5="４週",SUMIFS($AK$13:$AK$32,$B$13:$B$32,E49)/4/$AH$7,IF($AK$5="歴月",SUMIFS($AK$13:$AK$32,$B$13:$B$32,E49)/$AL$7,"記載する期間を選択してください"))</f>
        <v>記載する期間を選択してください</v>
      </c>
      <c r="F53" s="409"/>
      <c r="G53" s="409"/>
      <c r="H53" s="410"/>
      <c r="I53" s="408" t="str">
        <f>IF($AK$5="４週",SUMIFS($AK$13:$AK$32,$B$13:$B$32,I49)/4/$AH$7,IF($AK$5="歴月",SUMIFS($AK$13:$AK$32,$B$13:$B$32,I49)/$AL$7,"記載する期間を選択してください"))</f>
        <v>記載する期間を選択してください</v>
      </c>
      <c r="J53" s="409"/>
      <c r="K53" s="409"/>
      <c r="L53" s="409"/>
      <c r="M53" s="409"/>
      <c r="N53" s="410"/>
      <c r="O53" s="405"/>
      <c r="P53" s="405"/>
      <c r="Q53" s="405"/>
      <c r="R53" s="405"/>
      <c r="S53" s="405"/>
      <c r="T53" s="405"/>
      <c r="U53" s="405"/>
      <c r="V53" s="405"/>
      <c r="W53" s="405"/>
      <c r="X53" s="405"/>
      <c r="Y53" s="405"/>
      <c r="Z53" s="405"/>
      <c r="AA53" s="405"/>
      <c r="AB53" s="405"/>
      <c r="AC53" s="405"/>
      <c r="AD53" s="405"/>
      <c r="AE53" s="405"/>
      <c r="AF53" s="405"/>
      <c r="AG53" s="405"/>
      <c r="AH53" s="405"/>
      <c r="AI53" s="405"/>
      <c r="AJ53" s="405"/>
      <c r="AK53" s="405"/>
      <c r="AL53" s="405"/>
      <c r="AM53" s="405"/>
      <c r="AN53" s="62"/>
    </row>
    <row r="54" spans="1:40" ht="5.0999999999999996" customHeight="1" x14ac:dyDescent="0.4">
      <c r="A54" s="62"/>
      <c r="B54" s="59"/>
      <c r="C54" s="85">
        <v>2</v>
      </c>
      <c r="D54" s="85"/>
      <c r="E54" s="85">
        <v>3</v>
      </c>
      <c r="F54" s="85"/>
      <c r="G54" s="85"/>
      <c r="H54" s="85"/>
      <c r="I54" s="85">
        <v>4</v>
      </c>
      <c r="J54" s="85"/>
      <c r="K54" s="85"/>
      <c r="L54" s="85"/>
      <c r="M54" s="85"/>
      <c r="N54" s="85"/>
      <c r="O54" s="85">
        <v>5</v>
      </c>
      <c r="P54" s="85"/>
      <c r="Q54" s="85"/>
      <c r="R54" s="85"/>
      <c r="S54" s="85"/>
      <c r="T54" s="85"/>
      <c r="U54" s="85">
        <v>6</v>
      </c>
      <c r="V54" s="85"/>
      <c r="W54" s="85"/>
      <c r="X54" s="85"/>
      <c r="Y54" s="85"/>
      <c r="Z54" s="85"/>
      <c r="AA54" s="85">
        <v>7</v>
      </c>
      <c r="AB54" s="85"/>
      <c r="AC54" s="85"/>
      <c r="AD54" s="85"/>
      <c r="AE54" s="85"/>
      <c r="AF54" s="85"/>
      <c r="AG54" s="85">
        <v>8</v>
      </c>
      <c r="AH54" s="85"/>
      <c r="AI54" s="85"/>
      <c r="AJ54" s="85"/>
      <c r="AK54" s="85"/>
      <c r="AL54" s="85">
        <v>9</v>
      </c>
      <c r="AM54" s="111"/>
      <c r="AN54" s="62"/>
    </row>
    <row r="55" spans="1:40" ht="15" customHeight="1" x14ac:dyDescent="0.4">
      <c r="A55" s="94" t="s">
        <v>166</v>
      </c>
      <c r="B55" s="100"/>
      <c r="C55" s="101"/>
      <c r="D55" s="101"/>
      <c r="E55" s="101"/>
      <c r="F55" s="102"/>
      <c r="G55" s="101"/>
      <c r="H55" s="85"/>
      <c r="I55" s="85"/>
      <c r="J55" s="85"/>
      <c r="K55" s="85"/>
      <c r="L55" s="85"/>
      <c r="M55" s="85"/>
      <c r="N55" s="85"/>
      <c r="O55" s="85"/>
      <c r="P55" s="85"/>
      <c r="Q55" s="85"/>
      <c r="R55" s="85">
        <v>6</v>
      </c>
      <c r="S55" s="85"/>
      <c r="T55" s="85"/>
      <c r="U55" s="85"/>
      <c r="V55" s="85"/>
      <c r="W55" s="85"/>
      <c r="X55" s="85">
        <v>7</v>
      </c>
      <c r="Y55" s="85"/>
      <c r="Z55" s="85"/>
      <c r="AA55" s="85"/>
      <c r="AB55" s="85"/>
      <c r="AC55" s="85"/>
      <c r="AD55" s="85">
        <v>8</v>
      </c>
      <c r="AE55" s="85"/>
      <c r="AF55" s="85"/>
      <c r="AG55" s="86"/>
      <c r="AH55" s="86"/>
      <c r="AI55" s="86"/>
      <c r="AJ55" s="86">
        <v>9</v>
      </c>
      <c r="AK55" s="84"/>
      <c r="AL55" s="84"/>
      <c r="AM55" s="62"/>
    </row>
    <row r="56" spans="1:40" s="60" customFormat="1" ht="15" customHeight="1" x14ac:dyDescent="0.4">
      <c r="A56" s="94" t="s">
        <v>167</v>
      </c>
      <c r="B56" s="93"/>
      <c r="C56" s="93"/>
      <c r="D56" s="93"/>
      <c r="E56" s="93"/>
      <c r="F56" s="93"/>
      <c r="G56" s="93"/>
      <c r="H56" s="80"/>
      <c r="I56" s="80"/>
      <c r="J56" s="80"/>
      <c r="K56" s="80"/>
      <c r="L56" s="80"/>
      <c r="M56" s="80"/>
    </row>
    <row r="57" spans="1:40" s="60" customFormat="1" ht="15" customHeight="1" x14ac:dyDescent="0.4">
      <c r="A57" s="94" t="s">
        <v>217</v>
      </c>
      <c r="B57" s="93"/>
      <c r="C57" s="93"/>
      <c r="D57" s="93"/>
      <c r="E57" s="93"/>
      <c r="F57" s="93"/>
      <c r="G57" s="93"/>
      <c r="H57" s="80"/>
      <c r="I57" s="80"/>
      <c r="J57" s="80"/>
      <c r="K57" s="80"/>
      <c r="L57" s="80"/>
      <c r="M57" s="80"/>
    </row>
    <row r="58" spans="1:40" s="60" customFormat="1" ht="15" customHeight="1" x14ac:dyDescent="0.4">
      <c r="A58" s="94" t="s">
        <v>168</v>
      </c>
      <c r="B58" s="93"/>
      <c r="C58" s="93"/>
      <c r="D58" s="93"/>
      <c r="E58" s="93"/>
      <c r="F58" s="93"/>
      <c r="G58" s="93"/>
      <c r="H58" s="80"/>
      <c r="I58" s="80"/>
      <c r="J58" s="80"/>
      <c r="K58" s="80"/>
      <c r="L58" s="80"/>
      <c r="M58" s="80"/>
    </row>
    <row r="59" spans="1:40" s="60" customFormat="1" ht="15" customHeight="1" x14ac:dyDescent="0.4">
      <c r="A59" s="94" t="s">
        <v>169</v>
      </c>
      <c r="B59" s="93"/>
      <c r="C59" s="93"/>
      <c r="D59" s="93"/>
      <c r="E59" s="93"/>
      <c r="F59" s="93"/>
      <c r="G59" s="93"/>
      <c r="H59" s="80"/>
      <c r="I59" s="80"/>
      <c r="J59" s="80"/>
      <c r="K59" s="80"/>
      <c r="L59" s="80"/>
      <c r="M59" s="80"/>
    </row>
    <row r="60" spans="1:40" ht="15" customHeight="1" x14ac:dyDescent="0.4">
      <c r="A60" s="60" t="s">
        <v>170</v>
      </c>
      <c r="B60" s="103"/>
      <c r="C60" s="60"/>
      <c r="D60" s="60"/>
      <c r="E60" s="60"/>
      <c r="F60" s="60"/>
      <c r="G60" s="60"/>
    </row>
    <row r="61" spans="1:40" ht="15" customHeight="1" x14ac:dyDescent="0.4">
      <c r="A61" s="60" t="s">
        <v>171</v>
      </c>
      <c r="B61" s="103"/>
      <c r="C61" s="60"/>
      <c r="D61" s="60"/>
      <c r="E61" s="60"/>
      <c r="F61" s="60"/>
      <c r="G61" s="60"/>
    </row>
    <row r="62" spans="1:40" ht="15" customHeight="1" x14ac:dyDescent="0.4">
      <c r="A62" s="60"/>
      <c r="B62" s="81" t="s">
        <v>172</v>
      </c>
      <c r="C62" s="390" t="s">
        <v>173</v>
      </c>
      <c r="D62" s="390"/>
      <c r="E62" s="390"/>
      <c r="F62" s="60"/>
      <c r="G62" s="60"/>
    </row>
    <row r="63" spans="1:40" ht="15" customHeight="1" x14ac:dyDescent="0.4">
      <c r="A63" s="60"/>
      <c r="B63" s="107" t="s">
        <v>190</v>
      </c>
      <c r="C63" s="404" t="s">
        <v>174</v>
      </c>
      <c r="D63" s="404"/>
      <c r="E63" s="404"/>
      <c r="F63" s="60"/>
      <c r="G63" s="60"/>
    </row>
    <row r="64" spans="1:40" ht="15" customHeight="1" x14ac:dyDescent="0.4">
      <c r="A64" s="60"/>
      <c r="B64" s="107" t="s">
        <v>191</v>
      </c>
      <c r="C64" s="404" t="s">
        <v>175</v>
      </c>
      <c r="D64" s="404"/>
      <c r="E64" s="404"/>
      <c r="F64" s="60"/>
      <c r="G64" s="60"/>
    </row>
    <row r="65" spans="1:7" ht="15" customHeight="1" x14ac:dyDescent="0.4">
      <c r="A65" s="60"/>
      <c r="B65" s="107" t="s">
        <v>192</v>
      </c>
      <c r="C65" s="404" t="s">
        <v>176</v>
      </c>
      <c r="D65" s="404"/>
      <c r="E65" s="404"/>
      <c r="F65" s="60"/>
      <c r="G65" s="60"/>
    </row>
    <row r="66" spans="1:7" ht="15" customHeight="1" x14ac:dyDescent="0.4">
      <c r="A66" s="60"/>
      <c r="B66" s="107" t="s">
        <v>193</v>
      </c>
      <c r="C66" s="404" t="s">
        <v>177</v>
      </c>
      <c r="D66" s="404"/>
      <c r="E66" s="404"/>
      <c r="F66" s="60"/>
      <c r="G66" s="60"/>
    </row>
    <row r="67" spans="1:7" ht="15" customHeight="1" x14ac:dyDescent="0.4">
      <c r="A67" s="60"/>
      <c r="B67" s="94" t="s">
        <v>178</v>
      </c>
      <c r="C67" s="60"/>
      <c r="D67" s="60"/>
      <c r="E67" s="60"/>
      <c r="F67" s="60"/>
      <c r="G67" s="60"/>
    </row>
    <row r="68" spans="1:7" ht="15" customHeight="1" x14ac:dyDescent="0.4">
      <c r="A68" s="60"/>
      <c r="B68" s="94" t="s">
        <v>195</v>
      </c>
      <c r="C68" s="60"/>
      <c r="D68" s="60"/>
      <c r="E68" s="60"/>
      <c r="F68" s="60"/>
      <c r="G68" s="60"/>
    </row>
    <row r="69" spans="1:7" ht="15" customHeight="1" x14ac:dyDescent="0.4">
      <c r="A69" s="60"/>
      <c r="B69" s="94" t="s">
        <v>179</v>
      </c>
      <c r="C69" s="60"/>
      <c r="D69" s="60"/>
      <c r="E69" s="60"/>
      <c r="F69" s="60"/>
      <c r="G69" s="60"/>
    </row>
    <row r="70" spans="1:7" ht="15" customHeight="1" x14ac:dyDescent="0.4">
      <c r="A70" s="60" t="s">
        <v>180</v>
      </c>
      <c r="B70" s="103"/>
      <c r="C70" s="60"/>
      <c r="D70" s="60"/>
      <c r="E70" s="60"/>
      <c r="F70" s="60"/>
      <c r="G70" s="60"/>
    </row>
    <row r="71" spans="1:7" ht="15" customHeight="1" x14ac:dyDescent="0.4">
      <c r="A71" s="60" t="s">
        <v>181</v>
      </c>
      <c r="B71" s="103"/>
      <c r="C71" s="60"/>
      <c r="D71" s="60"/>
      <c r="E71" s="60"/>
      <c r="F71" s="60"/>
      <c r="G71" s="60"/>
    </row>
    <row r="72" spans="1:7" ht="15" customHeight="1" x14ac:dyDescent="0.4">
      <c r="A72" s="60" t="s">
        <v>196</v>
      </c>
      <c r="B72" s="103"/>
      <c r="C72" s="60"/>
      <c r="D72" s="60"/>
      <c r="E72" s="60"/>
      <c r="F72" s="60"/>
      <c r="G72" s="60"/>
    </row>
    <row r="73" spans="1:7" ht="15" customHeight="1" x14ac:dyDescent="0.4">
      <c r="A73" s="60" t="s">
        <v>182</v>
      </c>
      <c r="B73" s="103"/>
      <c r="C73" s="60"/>
      <c r="D73" s="60"/>
      <c r="E73" s="60"/>
      <c r="F73" s="60"/>
      <c r="G73" s="60"/>
    </row>
    <row r="74" spans="1:7" ht="15" customHeight="1" x14ac:dyDescent="0.4">
      <c r="A74" s="60" t="s">
        <v>315</v>
      </c>
      <c r="B74" s="103"/>
      <c r="C74" s="60"/>
      <c r="D74" s="60"/>
      <c r="E74" s="60"/>
      <c r="F74" s="60"/>
      <c r="G74" s="60"/>
    </row>
    <row r="75" spans="1:7" ht="15" customHeight="1" x14ac:dyDescent="0.4">
      <c r="A75" s="60" t="s">
        <v>183</v>
      </c>
      <c r="B75" s="103"/>
      <c r="C75" s="60"/>
      <c r="D75" s="60"/>
      <c r="E75" s="60"/>
      <c r="F75" s="60"/>
      <c r="G75" s="60"/>
    </row>
    <row r="76" spans="1:7" ht="15" customHeight="1" x14ac:dyDescent="0.4">
      <c r="A76" s="60" t="s">
        <v>184</v>
      </c>
      <c r="B76" s="103"/>
      <c r="C76" s="60"/>
      <c r="D76" s="60"/>
      <c r="E76" s="60"/>
      <c r="F76" s="60"/>
      <c r="G76" s="60"/>
    </row>
    <row r="77" spans="1:7" ht="15" customHeight="1" x14ac:dyDescent="0.4">
      <c r="A77" s="60" t="s">
        <v>185</v>
      </c>
      <c r="B77" s="103"/>
      <c r="C77" s="60"/>
      <c r="D77" s="60"/>
      <c r="E77" s="60"/>
      <c r="F77" s="60"/>
      <c r="G77" s="60"/>
    </row>
    <row r="78" spans="1:7" ht="15" customHeight="1" x14ac:dyDescent="0.4">
      <c r="A78" s="60" t="s">
        <v>186</v>
      </c>
      <c r="B78" s="103"/>
      <c r="C78" s="60"/>
      <c r="D78" s="60"/>
      <c r="E78" s="60"/>
      <c r="F78" s="60"/>
      <c r="G78" s="60"/>
    </row>
    <row r="79" spans="1:7" ht="15" customHeight="1" x14ac:dyDescent="0.4">
      <c r="A79" s="60" t="s">
        <v>187</v>
      </c>
      <c r="B79" s="103"/>
      <c r="C79" s="60"/>
      <c r="D79" s="60"/>
      <c r="E79" s="60"/>
      <c r="F79" s="60"/>
      <c r="G79" s="60"/>
    </row>
    <row r="80" spans="1:7" ht="15" customHeight="1" x14ac:dyDescent="0.4">
      <c r="A80" s="60" t="s">
        <v>188</v>
      </c>
      <c r="B80" s="103"/>
      <c r="C80" s="60"/>
      <c r="D80" s="60"/>
      <c r="E80" s="60"/>
      <c r="F80" s="60"/>
      <c r="G80" s="60"/>
    </row>
    <row r="81" spans="1:7" ht="15" customHeight="1" x14ac:dyDescent="0.4">
      <c r="A81" s="60" t="s">
        <v>189</v>
      </c>
      <c r="B81" s="103"/>
      <c r="C81" s="60"/>
      <c r="D81" s="60"/>
      <c r="E81" s="60"/>
      <c r="F81" s="60"/>
      <c r="G81" s="60"/>
    </row>
    <row r="82" spans="1:7" ht="15" customHeight="1" x14ac:dyDescent="0.4">
      <c r="A82" s="60" t="s">
        <v>194</v>
      </c>
      <c r="B82" s="103"/>
      <c r="C82" s="60"/>
      <c r="D82" s="60"/>
      <c r="E82" s="60"/>
      <c r="F82" s="60"/>
      <c r="G82" s="60"/>
    </row>
  </sheetData>
  <mergeCells count="128">
    <mergeCell ref="I44:K44"/>
    <mergeCell ref="C66:E66"/>
    <mergeCell ref="AG53:AK53"/>
    <mergeCell ref="AL53:AM53"/>
    <mergeCell ref="C62:E62"/>
    <mergeCell ref="C63:E63"/>
    <mergeCell ref="C64:E64"/>
    <mergeCell ref="C65:E65"/>
    <mergeCell ref="C49:D49"/>
    <mergeCell ref="E49:H49"/>
    <mergeCell ref="I49:N49"/>
    <mergeCell ref="O49:T49"/>
    <mergeCell ref="U49:Z49"/>
    <mergeCell ref="AA50:AC50"/>
    <mergeCell ref="C53:D53"/>
    <mergeCell ref="E53:H53"/>
    <mergeCell ref="I53:N53"/>
    <mergeCell ref="O53:T53"/>
    <mergeCell ref="U53:Z53"/>
    <mergeCell ref="AA53:AF53"/>
    <mergeCell ref="AD51:AF51"/>
    <mergeCell ref="F52:H52"/>
    <mergeCell ref="I52:K52"/>
    <mergeCell ref="Q44:AG44"/>
    <mergeCell ref="L52:N52"/>
    <mergeCell ref="F50:H50"/>
    <mergeCell ref="I50:K50"/>
    <mergeCell ref="L50:N50"/>
    <mergeCell ref="O50:Q50"/>
    <mergeCell ref="R50:T50"/>
    <mergeCell ref="U50:W50"/>
    <mergeCell ref="X50:Z50"/>
    <mergeCell ref="AG51:AI51"/>
    <mergeCell ref="AA52:AC52"/>
    <mergeCell ref="AD52:AF52"/>
    <mergeCell ref="AG52:AI52"/>
    <mergeCell ref="I51:K51"/>
    <mergeCell ref="L51:N51"/>
    <mergeCell ref="O51:Q51"/>
    <mergeCell ref="R51:T51"/>
    <mergeCell ref="U51:W51"/>
    <mergeCell ref="F51:H51"/>
    <mergeCell ref="O52:Q52"/>
    <mergeCell ref="AJ52:AK52"/>
    <mergeCell ref="X51:Z51"/>
    <mergeCell ref="AA51:AC51"/>
    <mergeCell ref="U52:W52"/>
    <mergeCell ref="X52:Z52"/>
    <mergeCell ref="R52:T52"/>
    <mergeCell ref="AD50:AF50"/>
    <mergeCell ref="AG50:AI50"/>
    <mergeCell ref="AJ50:AK50"/>
    <mergeCell ref="AJ51:AK51"/>
    <mergeCell ref="AA49:AF49"/>
    <mergeCell ref="AG49:AK49"/>
    <mergeCell ref="AL49:AM49"/>
    <mergeCell ref="AH45:AL45"/>
    <mergeCell ref="AM45:AN45"/>
    <mergeCell ref="M42:M44"/>
    <mergeCell ref="N42:P44"/>
    <mergeCell ref="Q42:AG42"/>
    <mergeCell ref="AM41:AN41"/>
    <mergeCell ref="AM42:AN44"/>
    <mergeCell ref="N45:AG45"/>
    <mergeCell ref="M41:AG41"/>
    <mergeCell ref="AH41:AL41"/>
    <mergeCell ref="AH42:AI42"/>
    <mergeCell ref="AK42:AL42"/>
    <mergeCell ref="Q43:AG43"/>
    <mergeCell ref="AH43:AI43"/>
    <mergeCell ref="AK43:AL43"/>
    <mergeCell ref="AH44:AI44"/>
    <mergeCell ref="AK44:AL44"/>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2"/>
    <mergeCell ref="AM33:AN34"/>
    <mergeCell ref="A43:C43"/>
    <mergeCell ref="A33:E33"/>
    <mergeCell ref="A34:E34"/>
    <mergeCell ref="A41:C41"/>
    <mergeCell ref="F41:H41"/>
    <mergeCell ref="I41:K41"/>
    <mergeCell ref="A42:C42"/>
    <mergeCell ref="F42:H42"/>
    <mergeCell ref="I42:K42"/>
    <mergeCell ref="A9:A12"/>
    <mergeCell ref="C9:C12"/>
    <mergeCell ref="D9:D12"/>
    <mergeCell ref="E9:E12"/>
    <mergeCell ref="AM15:AN15"/>
    <mergeCell ref="AM16:AN16"/>
    <mergeCell ref="AM17:AN17"/>
    <mergeCell ref="AM18:AN18"/>
    <mergeCell ref="AL9:AL12"/>
    <mergeCell ref="AM9:AN12"/>
    <mergeCell ref="B9:B10"/>
    <mergeCell ref="B11:B12"/>
    <mergeCell ref="AK5:AN5"/>
    <mergeCell ref="AK6:AN6"/>
    <mergeCell ref="AH7:AJ7"/>
    <mergeCell ref="F9:AJ9"/>
    <mergeCell ref="AK9:AK12"/>
    <mergeCell ref="AM13:AN13"/>
    <mergeCell ref="AM14:AN14"/>
    <mergeCell ref="AK2:AN2"/>
    <mergeCell ref="M4:P4"/>
    <mergeCell ref="Q4:R4"/>
    <mergeCell ref="S4:T4"/>
    <mergeCell ref="U4:V4"/>
    <mergeCell ref="AK4:AN4"/>
    <mergeCell ref="F10:L10"/>
    <mergeCell ref="M10:S10"/>
    <mergeCell ref="T10:Z10"/>
    <mergeCell ref="AA10:AG10"/>
    <mergeCell ref="AH10:AJ10"/>
    <mergeCell ref="AK3:AN3"/>
  </mergeCells>
  <phoneticPr fontId="3"/>
  <dataValidations count="7">
    <dataValidation type="list" allowBlank="1" showInputMessage="1" showErrorMessage="1" sqref="C13:C32" xr:uid="{00000000-0002-0000-0300-000000000000}">
      <formula1>"A,B,C,D"</formula1>
    </dataValidation>
    <dataValidation operator="greaterThanOrEqual" allowBlank="1" showInputMessage="1" showErrorMessage="1" sqref="X40 I47 U40 I36:I39 L36:L38 L47" xr:uid="{00000000-0002-0000-0300-000001000000}"/>
    <dataValidation type="whole" operator="greaterThanOrEqual" allowBlank="1" showInputMessage="1" showErrorMessage="1" sqref="D42:E43 F42" xr:uid="{00000000-0002-0000-0300-000002000000}">
      <formula1>0</formula1>
    </dataValidation>
    <dataValidation type="list" allowBlank="1" showInputMessage="1" showErrorMessage="1" sqref="AK6:AN6" xr:uid="{00000000-0002-0000-0300-000003000000}">
      <formula1>"予定,実績"</formula1>
    </dataValidation>
    <dataValidation type="list" allowBlank="1" showInputMessage="1" showErrorMessage="1" sqref="AK5:AN5" xr:uid="{00000000-0002-0000-0300-000004000000}">
      <formula1>"４週,歴月"</formula1>
    </dataValidation>
    <dataValidation type="list" allowBlank="1" showInputMessage="1" showErrorMessage="1" sqref="B14:B32" xr:uid="{00000000-0002-0000-0300-000005000000}">
      <formula1>INDIRECT($AK$2)</formula1>
    </dataValidation>
    <dataValidation type="list" allowBlank="1" showInputMessage="1" showErrorMessage="1" sqref="M42:M45"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8"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81"/>
  <sheetViews>
    <sheetView showGridLines="0" view="pageBreakPreview" zoomScaleNormal="100" zoomScaleSheetLayoutView="100" workbookViewId="0">
      <selection activeCell="K7" sqref="K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299</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43"/>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81" t="s">
        <v>112</v>
      </c>
      <c r="C13" s="146"/>
      <c r="D13" s="116"/>
      <c r="E13" s="117"/>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78"/>
      <c r="AL13" s="182"/>
      <c r="AM13" s="402"/>
      <c r="AN13" s="402"/>
    </row>
    <row r="14" spans="1:40" ht="18" customHeight="1" x14ac:dyDescent="0.4">
      <c r="A14" s="79">
        <v>2</v>
      </c>
      <c r="B14" s="115"/>
      <c r="C14" s="146"/>
      <c r="D14" s="116"/>
      <c r="E14" s="117"/>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75">
        <f>+SUM(F14:AJ14)</f>
        <v>0</v>
      </c>
      <c r="AL14" s="76" t="e">
        <f t="shared" ref="AL14:AL32" si="0">IF($AK$5="４週",AK14/4,AK14/(DAY(EOMONTH($F$11,0))/7))</f>
        <v>#NUM!</v>
      </c>
      <c r="AM14" s="402"/>
      <c r="AN14" s="402"/>
    </row>
    <row r="15" spans="1:40" ht="18" customHeight="1" x14ac:dyDescent="0.4">
      <c r="A15" s="79">
        <v>3</v>
      </c>
      <c r="B15" s="115"/>
      <c r="C15" s="146"/>
      <c r="D15" s="116"/>
      <c r="E15" s="117"/>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75">
        <f>+SUM(F15:AJ15)</f>
        <v>0</v>
      </c>
      <c r="AL15" s="76" t="e">
        <f t="shared" si="0"/>
        <v>#NUM!</v>
      </c>
      <c r="AM15" s="402"/>
      <c r="AN15" s="402"/>
    </row>
    <row r="16" spans="1:40" ht="18" customHeight="1" x14ac:dyDescent="0.4">
      <c r="A16" s="79">
        <v>4</v>
      </c>
      <c r="B16" s="115"/>
      <c r="C16" s="146"/>
      <c r="D16" s="116"/>
      <c r="E16" s="117"/>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75">
        <f t="shared" ref="AK16:AK32" si="1">+SUM(F16:AJ16)</f>
        <v>0</v>
      </c>
      <c r="AL16" s="76" t="e">
        <f t="shared" si="0"/>
        <v>#NUM!</v>
      </c>
      <c r="AM16" s="402"/>
      <c r="AN16" s="402"/>
    </row>
    <row r="17" spans="1:40" ht="18" customHeight="1" x14ac:dyDescent="0.4">
      <c r="A17" s="79">
        <v>5</v>
      </c>
      <c r="B17" s="115"/>
      <c r="C17" s="146"/>
      <c r="D17" s="116"/>
      <c r="E17" s="117"/>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75">
        <f t="shared" si="1"/>
        <v>0</v>
      </c>
      <c r="AL17" s="76" t="e">
        <f t="shared" si="0"/>
        <v>#NUM!</v>
      </c>
      <c r="AM17" s="402"/>
      <c r="AN17" s="402"/>
    </row>
    <row r="18" spans="1:40" ht="18" customHeight="1" x14ac:dyDescent="0.4">
      <c r="A18" s="79">
        <v>6</v>
      </c>
      <c r="B18" s="115"/>
      <c r="C18" s="146"/>
      <c r="D18" s="116"/>
      <c r="E18" s="117"/>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75">
        <f t="shared" si="1"/>
        <v>0</v>
      </c>
      <c r="AL18" s="76" t="e">
        <f t="shared" si="0"/>
        <v>#NUM!</v>
      </c>
      <c r="AM18" s="402"/>
      <c r="AN18" s="402"/>
    </row>
    <row r="19" spans="1:40" ht="18" customHeight="1" x14ac:dyDescent="0.4">
      <c r="A19" s="79">
        <v>7</v>
      </c>
      <c r="B19" s="115"/>
      <c r="C19" s="146"/>
      <c r="D19" s="116"/>
      <c r="E19" s="117"/>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75">
        <f t="shared" si="1"/>
        <v>0</v>
      </c>
      <c r="AL19" s="76" t="e">
        <f t="shared" si="0"/>
        <v>#NUM!</v>
      </c>
      <c r="AM19" s="402"/>
      <c r="AN19" s="402"/>
    </row>
    <row r="20" spans="1:40" ht="18" customHeight="1" x14ac:dyDescent="0.4">
      <c r="A20" s="79">
        <v>8</v>
      </c>
      <c r="B20" s="115"/>
      <c r="C20" s="146"/>
      <c r="D20" s="116"/>
      <c r="E20" s="117"/>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75">
        <f t="shared" si="1"/>
        <v>0</v>
      </c>
      <c r="AL20" s="76" t="e">
        <f t="shared" si="0"/>
        <v>#NUM!</v>
      </c>
      <c r="AM20" s="402"/>
      <c r="AN20" s="402"/>
    </row>
    <row r="21" spans="1:40" ht="18" customHeight="1" x14ac:dyDescent="0.4">
      <c r="A21" s="79">
        <v>9</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t="e">
        <f t="shared" si="0"/>
        <v>#NUM!</v>
      </c>
      <c r="AM21" s="402"/>
      <c r="AN21" s="402"/>
    </row>
    <row r="22" spans="1:40" ht="18" customHeight="1" x14ac:dyDescent="0.4">
      <c r="A22" s="79">
        <v>10</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t="e">
        <f t="shared" si="0"/>
        <v>#NUM!</v>
      </c>
      <c r="AM22" s="402"/>
      <c r="AN22" s="402"/>
    </row>
    <row r="23" spans="1:40" ht="18" customHeight="1" x14ac:dyDescent="0.4">
      <c r="A23" s="79">
        <v>11</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t="e">
        <f t="shared" si="0"/>
        <v>#NUM!</v>
      </c>
      <c r="AM23" s="402"/>
      <c r="AN23" s="402"/>
    </row>
    <row r="24" spans="1:40" ht="18" customHeight="1" x14ac:dyDescent="0.4">
      <c r="A24" s="79">
        <v>12</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t="e">
        <f t="shared" si="0"/>
        <v>#NUM!</v>
      </c>
      <c r="AM24" s="402"/>
      <c r="AN24" s="402"/>
    </row>
    <row r="25" spans="1:40" ht="18" customHeight="1" x14ac:dyDescent="0.4">
      <c r="A25" s="79">
        <v>13</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t="e">
        <f t="shared" si="0"/>
        <v>#NUM!</v>
      </c>
      <c r="AM25" s="402"/>
      <c r="AN25" s="402"/>
    </row>
    <row r="26" spans="1:40" ht="18" customHeight="1" x14ac:dyDescent="0.4">
      <c r="A26" s="79">
        <v>14</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t="e">
        <f t="shared" si="0"/>
        <v>#NUM!</v>
      </c>
      <c r="AM26" s="402"/>
      <c r="AN26" s="402"/>
    </row>
    <row r="27" spans="1:40" ht="18" customHeight="1" x14ac:dyDescent="0.4">
      <c r="A27" s="79">
        <v>15</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t="e">
        <f t="shared" si="0"/>
        <v>#NUM!</v>
      </c>
      <c r="AM27" s="402"/>
      <c r="AN27" s="402"/>
    </row>
    <row r="28" spans="1:40" ht="18" customHeight="1" x14ac:dyDescent="0.4">
      <c r="A28" s="79">
        <v>16</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t="e">
        <f t="shared" si="0"/>
        <v>#NUM!</v>
      </c>
      <c r="AM28" s="402"/>
      <c r="AN28" s="402"/>
    </row>
    <row r="29" spans="1:40" ht="18" customHeight="1" x14ac:dyDescent="0.4">
      <c r="A29" s="79">
        <v>17</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t="e">
        <f t="shared" si="0"/>
        <v>#NUM!</v>
      </c>
      <c r="AM29" s="402"/>
      <c r="AN29" s="402"/>
    </row>
    <row r="30" spans="1:40" ht="18" customHeight="1" x14ac:dyDescent="0.4">
      <c r="A30" s="79">
        <v>18</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t="e">
        <f t="shared" si="0"/>
        <v>#NUM!</v>
      </c>
      <c r="AM30" s="402"/>
      <c r="AN30" s="402"/>
    </row>
    <row r="31" spans="1:40" ht="18" customHeight="1" x14ac:dyDescent="0.4">
      <c r="A31" s="79">
        <v>19</v>
      </c>
      <c r="B31" s="115"/>
      <c r="C31" s="146"/>
      <c r="D31" s="116"/>
      <c r="E31" s="117"/>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75">
        <f t="shared" si="1"/>
        <v>0</v>
      </c>
      <c r="AL31" s="76" t="e">
        <f t="shared" si="0"/>
        <v>#NUM!</v>
      </c>
      <c r="AM31" s="402"/>
      <c r="AN31" s="402"/>
    </row>
    <row r="32" spans="1:40" ht="18" customHeight="1" x14ac:dyDescent="0.4">
      <c r="A32" s="79">
        <v>20</v>
      </c>
      <c r="B32" s="115"/>
      <c r="C32" s="146"/>
      <c r="D32" s="116"/>
      <c r="E32" s="117"/>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75">
        <f t="shared" si="1"/>
        <v>0</v>
      </c>
      <c r="AL32" s="76" t="e">
        <f t="shared" si="0"/>
        <v>#NUM!</v>
      </c>
      <c r="AM32" s="402"/>
      <c r="AN32" s="402"/>
    </row>
    <row r="33" spans="1:40"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+SUM(F33:AJ33)</f>
        <v>0</v>
      </c>
      <c r="AL33" s="76" t="e">
        <f>IF($AK$5="４週",AK33/4,AK33/(DAY(EOMONTH($F$11,0))/7))</f>
        <v>#NUM!</v>
      </c>
      <c r="AM33" s="403"/>
      <c r="AN33" s="403"/>
    </row>
    <row r="34" spans="1:40" ht="18" customHeight="1" x14ac:dyDescent="0.4">
      <c r="A34" s="400" t="s">
        <v>96</v>
      </c>
      <c r="B34" s="400"/>
      <c r="C34" s="400"/>
      <c r="D34" s="400"/>
      <c r="E34" s="401"/>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10</v>
      </c>
      <c r="AK34" s="77"/>
      <c r="AL34" s="78"/>
      <c r="AM34" s="403"/>
      <c r="AN34" s="403"/>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69"/>
      <c r="AM36" s="69"/>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177"/>
      <c r="AM37" s="177"/>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177"/>
      <c r="AM38" s="177"/>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69"/>
      <c r="AN40" s="69"/>
    </row>
    <row r="41" spans="1:40" s="72" customFormat="1" ht="18.75" customHeight="1" x14ac:dyDescent="0.4">
      <c r="A41" s="447"/>
      <c r="B41" s="447"/>
      <c r="C41" s="447"/>
      <c r="D41" s="133">
        <f>IF(S4=1,10,IF(S4=2,11,IF(S4=3,12,S4-3)))</f>
        <v>-3</v>
      </c>
      <c r="E41" s="133">
        <f>IF(S4=1,11,IF(S4=2,12,S4-2))</f>
        <v>-2</v>
      </c>
      <c r="F41" s="448">
        <f>IF(S4=1,12,S4-1)</f>
        <v>-1</v>
      </c>
      <c r="G41" s="448"/>
      <c r="H41" s="448"/>
      <c r="I41" s="423" t="s">
        <v>280</v>
      </c>
      <c r="J41" s="423"/>
      <c r="K41" s="423"/>
      <c r="M41" s="421" t="s">
        <v>202</v>
      </c>
      <c r="N41" s="429"/>
      <c r="O41" s="429"/>
      <c r="P41" s="429"/>
      <c r="Q41" s="429"/>
      <c r="R41" s="429"/>
      <c r="S41" s="429"/>
      <c r="T41" s="429"/>
      <c r="U41" s="429"/>
      <c r="V41" s="429"/>
      <c r="W41" s="429"/>
      <c r="X41" s="429"/>
      <c r="Y41" s="429"/>
      <c r="Z41" s="429"/>
      <c r="AA41" s="429"/>
      <c r="AB41" s="429"/>
      <c r="AC41" s="429"/>
      <c r="AD41" s="429"/>
      <c r="AE41" s="429"/>
      <c r="AF41" s="429"/>
      <c r="AG41" s="429"/>
      <c r="AH41" s="449" t="s">
        <v>319</v>
      </c>
      <c r="AI41" s="450"/>
      <c r="AJ41" s="450"/>
      <c r="AK41" s="450"/>
      <c r="AL41" s="451"/>
      <c r="AM41" s="427" t="s">
        <v>213</v>
      </c>
      <c r="AN41" s="427"/>
    </row>
    <row r="42" spans="1:40" s="72" customFormat="1" ht="18" customHeight="1" x14ac:dyDescent="0.4">
      <c r="A42" s="427" t="s">
        <v>288</v>
      </c>
      <c r="B42" s="427"/>
      <c r="C42" s="427"/>
      <c r="D42" s="144"/>
      <c r="E42" s="144"/>
      <c r="F42" s="471"/>
      <c r="G42" s="471"/>
      <c r="H42" s="471"/>
      <c r="I42" s="423">
        <f>SUM(D42:F42)</f>
        <v>0</v>
      </c>
      <c r="J42" s="423"/>
      <c r="K42" s="423"/>
      <c r="M42" s="460"/>
      <c r="N42" s="433" t="s">
        <v>320</v>
      </c>
      <c r="O42" s="434"/>
      <c r="P42" s="435"/>
      <c r="Q42" s="442" t="s">
        <v>316</v>
      </c>
      <c r="R42" s="443"/>
      <c r="S42" s="443"/>
      <c r="T42" s="443"/>
      <c r="U42" s="443"/>
      <c r="V42" s="443"/>
      <c r="W42" s="443"/>
      <c r="X42" s="443"/>
      <c r="Y42" s="443"/>
      <c r="Z42" s="443"/>
      <c r="AA42" s="443"/>
      <c r="AB42" s="443"/>
      <c r="AC42" s="443"/>
      <c r="AD42" s="443"/>
      <c r="AE42" s="443"/>
      <c r="AF42" s="443"/>
      <c r="AG42" s="444"/>
      <c r="AH42" s="445">
        <f>SUM(F34:AJ34)</f>
        <v>490</v>
      </c>
      <c r="AI42" s="446"/>
      <c r="AJ42" s="190" t="s">
        <v>203</v>
      </c>
      <c r="AK42" s="445">
        <f>ROUNDUP(AH42/450,0)</f>
        <v>2</v>
      </c>
      <c r="AL42" s="446"/>
      <c r="AM42" s="423">
        <f>MIN(AH42:AK44)</f>
        <v>0</v>
      </c>
      <c r="AN42" s="423"/>
    </row>
    <row r="43" spans="1:40" s="72" customFormat="1" ht="18" customHeight="1" x14ac:dyDescent="0.4">
      <c r="A43" s="437"/>
      <c r="B43" s="437"/>
      <c r="C43" s="437"/>
      <c r="D43" s="69"/>
      <c r="E43" s="69"/>
      <c r="F43" s="69"/>
      <c r="G43" s="69"/>
      <c r="H43" s="69"/>
      <c r="I43" s="69" t="s">
        <v>297</v>
      </c>
      <c r="J43" s="69"/>
      <c r="K43" s="69"/>
      <c r="M43" s="461"/>
      <c r="N43" s="436"/>
      <c r="O43" s="437"/>
      <c r="P43" s="438"/>
      <c r="Q43" s="417" t="s">
        <v>317</v>
      </c>
      <c r="R43" s="418"/>
      <c r="S43" s="418"/>
      <c r="T43" s="418"/>
      <c r="U43" s="418"/>
      <c r="V43" s="418"/>
      <c r="W43" s="418"/>
      <c r="X43" s="418"/>
      <c r="Y43" s="418"/>
      <c r="Z43" s="418"/>
      <c r="AA43" s="418"/>
      <c r="AB43" s="418"/>
      <c r="AC43" s="418"/>
      <c r="AD43" s="418"/>
      <c r="AE43" s="418"/>
      <c r="AF43" s="418"/>
      <c r="AG43" s="419"/>
      <c r="AH43" s="421">
        <f>COUNTA(B14:B32)</f>
        <v>0</v>
      </c>
      <c r="AI43" s="429"/>
      <c r="AJ43" s="196" t="s">
        <v>204</v>
      </c>
      <c r="AK43" s="445">
        <f>ROUNDUP(AH43/10,0)</f>
        <v>0</v>
      </c>
      <c r="AL43" s="446"/>
      <c r="AM43" s="423"/>
      <c r="AN43" s="423"/>
    </row>
    <row r="44" spans="1:40" s="72" customFormat="1" ht="18" customHeight="1" x14ac:dyDescent="0.4">
      <c r="A44" s="472"/>
      <c r="B44" s="472"/>
      <c r="C44" s="472"/>
      <c r="D44" s="69"/>
      <c r="E44" s="69"/>
      <c r="F44" s="472"/>
      <c r="G44" s="472"/>
      <c r="H44" s="472"/>
      <c r="I44" s="423">
        <f>I42/3</f>
        <v>0</v>
      </c>
      <c r="J44" s="423"/>
      <c r="K44" s="423"/>
      <c r="M44" s="462"/>
      <c r="N44" s="439"/>
      <c r="O44" s="440"/>
      <c r="P44" s="441"/>
      <c r="Q44" s="417" t="s">
        <v>318</v>
      </c>
      <c r="R44" s="418"/>
      <c r="S44" s="418"/>
      <c r="T44" s="418"/>
      <c r="U44" s="418"/>
      <c r="V44" s="418"/>
      <c r="W44" s="418"/>
      <c r="X44" s="418"/>
      <c r="Y44" s="418"/>
      <c r="Z44" s="418"/>
      <c r="AA44" s="418"/>
      <c r="AB44" s="418"/>
      <c r="AC44" s="418"/>
      <c r="AD44" s="418"/>
      <c r="AE44" s="418"/>
      <c r="AF44" s="418"/>
      <c r="AG44" s="419"/>
      <c r="AH44" s="445">
        <f>ROUNDDOWN(I44,1)</f>
        <v>0</v>
      </c>
      <c r="AI44" s="446"/>
      <c r="AJ44" s="197" t="s">
        <v>204</v>
      </c>
      <c r="AK44" s="445">
        <f>ROUNDUP(AH44/40,0)</f>
        <v>0</v>
      </c>
      <c r="AL44" s="446"/>
      <c r="AM44" s="423"/>
      <c r="AN44" s="423"/>
    </row>
    <row r="45" spans="1:40" s="72" customFormat="1" ht="18" customHeight="1" x14ac:dyDescent="0.4">
      <c r="B45" s="129"/>
      <c r="M45" s="189"/>
      <c r="N45" s="417" t="s">
        <v>321</v>
      </c>
      <c r="O45" s="418"/>
      <c r="P45" s="418"/>
      <c r="Q45" s="418"/>
      <c r="R45" s="418"/>
      <c r="S45" s="418"/>
      <c r="T45" s="418"/>
      <c r="U45" s="418"/>
      <c r="V45" s="418"/>
      <c r="W45" s="418"/>
      <c r="X45" s="418"/>
      <c r="Y45" s="418"/>
      <c r="Z45" s="418"/>
      <c r="AA45" s="418"/>
      <c r="AB45" s="418"/>
      <c r="AC45" s="418"/>
      <c r="AD45" s="418"/>
      <c r="AE45" s="418"/>
      <c r="AF45" s="418"/>
      <c r="AG45" s="419"/>
      <c r="AH45" s="420"/>
      <c r="AI45" s="420"/>
      <c r="AJ45" s="420"/>
      <c r="AK45" s="420"/>
      <c r="AL45" s="420"/>
      <c r="AM45" s="421" cm="1">
        <f t="array" ref="AM45">ROUNDUP(_xlfn.IFS(AM42&lt;2,1,AND(AM42&lt;=2,AM42&lt;6),AM42-1,AM42&gt;=6,AM42/2*3),1)</f>
        <v>1</v>
      </c>
      <c r="AN45" s="422"/>
    </row>
    <row r="46" spans="1:40" s="72" customFormat="1" ht="5.0999999999999996" customHeight="1" x14ac:dyDescent="0.4">
      <c r="A46" s="120"/>
      <c r="B46" s="120"/>
      <c r="C46" s="120"/>
      <c r="D46" s="120"/>
      <c r="E46" s="120"/>
      <c r="F46" s="120"/>
      <c r="G46" s="120"/>
      <c r="H46" s="120"/>
      <c r="I46" s="120"/>
      <c r="J46" s="121"/>
      <c r="K46" s="121"/>
      <c r="L46" s="121"/>
      <c r="M46" s="122"/>
      <c r="N46" s="70"/>
      <c r="W46" s="69"/>
      <c r="X46" s="70"/>
      <c r="Y46" s="70"/>
      <c r="Z46" s="70"/>
      <c r="AA46" s="70"/>
      <c r="AB46" s="70"/>
      <c r="AC46" s="70"/>
      <c r="AD46" s="70"/>
      <c r="AE46" s="70"/>
      <c r="AF46" s="70"/>
      <c r="AG46" s="121"/>
      <c r="AH46" s="121"/>
      <c r="AI46" s="121"/>
      <c r="AJ46" s="122"/>
      <c r="AK46" s="70"/>
      <c r="AL46" s="69"/>
      <c r="AM46" s="69"/>
      <c r="AN46" s="71"/>
    </row>
    <row r="47" spans="1:40"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0" ht="24.95" customHeight="1" x14ac:dyDescent="0.4">
      <c r="A48" s="62"/>
      <c r="B48" s="82"/>
      <c r="C48" s="412" t="str">
        <f>IF(VLOOKUP($AK$2,選択肢!$A$1:$J$32,C53,FALSE)=0,"-",VLOOKUP($AK$2,選択肢!$A$1:$J$32,C53,FALSE))</f>
        <v>管理者</v>
      </c>
      <c r="D48" s="413"/>
      <c r="E48" s="414" t="str">
        <f>IF(VLOOKUP($AK$2,選択肢!$A$1:$J$32,E53,FALSE)=0,"-",VLOOKUP($AK$2,選択肢!$A$1:$J$32,E53,FALSE))</f>
        <v>サービス提供責任者</v>
      </c>
      <c r="F48" s="414"/>
      <c r="G48" s="414"/>
      <c r="H48" s="414"/>
      <c r="I48" s="412" t="str">
        <f>IF(VLOOKUP($AK$2,選択肢!$A$1:$J$32,I53,FALSE)=0,"-",VLOOKUP($AK$2,選択肢!$A$1:$J$32,I53,FALSE))</f>
        <v>従業者</v>
      </c>
      <c r="J48" s="413"/>
      <c r="K48" s="413"/>
      <c r="L48" s="413"/>
      <c r="M48" s="413"/>
      <c r="N48" s="415"/>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62"/>
    </row>
    <row r="49" spans="1:40" ht="18" customHeight="1" x14ac:dyDescent="0.4">
      <c r="A49" s="62"/>
      <c r="B49" s="82"/>
      <c r="C49" s="114" t="s">
        <v>56</v>
      </c>
      <c r="D49" s="114" t="s">
        <v>57</v>
      </c>
      <c r="E49" s="113" t="s">
        <v>56</v>
      </c>
      <c r="F49" s="411" t="s">
        <v>57</v>
      </c>
      <c r="G49" s="411"/>
      <c r="H49" s="411"/>
      <c r="I49" s="408" t="s">
        <v>56</v>
      </c>
      <c r="J49" s="409"/>
      <c r="K49" s="410"/>
      <c r="L49" s="408" t="s">
        <v>57</v>
      </c>
      <c r="M49" s="409"/>
      <c r="N49" s="410"/>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183"/>
      <c r="AM49" s="183"/>
      <c r="AN49" s="62"/>
    </row>
    <row r="50" spans="1:40" ht="18" customHeight="1" x14ac:dyDescent="0.4">
      <c r="A50" s="62"/>
      <c r="B50" s="81" t="s">
        <v>108</v>
      </c>
      <c r="C50" s="113">
        <f>COUNTIFS($B$13:$B$32,C$48,$C$13:$C$32,"A",$E$13:$E$32,"*")</f>
        <v>0</v>
      </c>
      <c r="D50" s="113">
        <f>COUNTIFS($B$13:$B$32,C$48,$C$13:$C$32,"B",$E$13:$E$32,"*")</f>
        <v>0</v>
      </c>
      <c r="E50" s="113">
        <f>COUNTIFS($B$13:$B$32,E$48,$C$13:$C$32,"A",$E$13:$E$32,"*")</f>
        <v>0</v>
      </c>
      <c r="F50" s="408">
        <f>COUNTIFS($B$13:$B$32,E$48,$C$13:$C$32,"B",$E$13:$E$32,"*")</f>
        <v>0</v>
      </c>
      <c r="G50" s="409"/>
      <c r="H50" s="410"/>
      <c r="I50" s="408">
        <f>COUNTIFS($B$13:$B$32,I$48,$C$13:$C$32,"A",$E$13:$E$32,"*")</f>
        <v>0</v>
      </c>
      <c r="J50" s="409"/>
      <c r="K50" s="410"/>
      <c r="L50" s="408">
        <f>COUNTIFS($B$13:$B$32,I$48,$C$13:$C$32,"B",$E$13:$E$32,"*")</f>
        <v>0</v>
      </c>
      <c r="M50" s="409"/>
      <c r="N50" s="410"/>
      <c r="O50" s="405"/>
      <c r="P50" s="405"/>
      <c r="Q50" s="405"/>
      <c r="R50" s="405"/>
      <c r="S50" s="405"/>
      <c r="T50" s="405"/>
      <c r="U50" s="405"/>
      <c r="V50" s="405"/>
      <c r="W50" s="405"/>
      <c r="X50" s="405"/>
      <c r="Y50" s="405"/>
      <c r="Z50" s="405"/>
      <c r="AA50" s="405"/>
      <c r="AB50" s="405"/>
      <c r="AC50" s="405"/>
      <c r="AD50" s="405"/>
      <c r="AE50" s="405"/>
      <c r="AF50" s="405"/>
      <c r="AG50" s="405"/>
      <c r="AH50" s="405"/>
      <c r="AI50" s="405"/>
      <c r="AJ50" s="405"/>
      <c r="AK50" s="405"/>
      <c r="AL50" s="183"/>
      <c r="AM50" s="183"/>
      <c r="AN50" s="62"/>
    </row>
    <row r="51" spans="1:40" ht="18" customHeight="1" x14ac:dyDescent="0.4">
      <c r="A51" s="62"/>
      <c r="B51" s="89" t="s">
        <v>109</v>
      </c>
      <c r="C51" s="136"/>
      <c r="D51" s="136"/>
      <c r="E51" s="113">
        <f>COUNTIFS($B$13:$B$32,E$48,$C$13:$C$32,"C",$E$13:$E$32,"*")</f>
        <v>0</v>
      </c>
      <c r="F51" s="408">
        <f>COUNTIFS($B$13:$B$32,E$48,$C$13:$C$32,"D",$E$13:$E$32,"*")</f>
        <v>0</v>
      </c>
      <c r="G51" s="409"/>
      <c r="H51" s="410"/>
      <c r="I51" s="408">
        <f>COUNTIFS($B$13:$B$32,I$48,$C$13:$C$32,"C",$E$13:$E$32,"*")</f>
        <v>0</v>
      </c>
      <c r="J51" s="409"/>
      <c r="K51" s="410"/>
      <c r="L51" s="408">
        <f>COUNTIFS($B$13:$B$32,I$48,$C$13:$C$32,"D",$E$13:$E$32,"*")</f>
        <v>0</v>
      </c>
      <c r="M51" s="409"/>
      <c r="N51" s="410"/>
      <c r="O51" s="405"/>
      <c r="P51" s="405"/>
      <c r="Q51" s="405"/>
      <c r="R51" s="405"/>
      <c r="S51" s="405"/>
      <c r="T51" s="405"/>
      <c r="U51" s="405"/>
      <c r="V51" s="405"/>
      <c r="W51" s="405"/>
      <c r="X51" s="405"/>
      <c r="Y51" s="405"/>
      <c r="Z51" s="405"/>
      <c r="AA51" s="405"/>
      <c r="AB51" s="405"/>
      <c r="AC51" s="405"/>
      <c r="AD51" s="405"/>
      <c r="AE51" s="405"/>
      <c r="AF51" s="405"/>
      <c r="AG51" s="405"/>
      <c r="AH51" s="405"/>
      <c r="AI51" s="405"/>
      <c r="AJ51" s="405"/>
      <c r="AK51" s="405"/>
      <c r="AL51" s="183"/>
      <c r="AM51" s="183"/>
      <c r="AN51" s="62"/>
    </row>
    <row r="52" spans="1:40" ht="18" customHeight="1" x14ac:dyDescent="0.4">
      <c r="A52" s="62"/>
      <c r="B52" s="89" t="s">
        <v>201</v>
      </c>
      <c r="C52" s="406"/>
      <c r="D52" s="407"/>
      <c r="E52" s="408" t="str">
        <f>IF($AK$5="４週",SUMIFS($AK$13:$AK$32,$B$13:$B$32,E48)/4/$AH$7,IF($AK$5="歴月",SUMIFS($AK$13:$AK$32,$B$13:$B$32,E48)/$AL$7,"記載する期間を選択してください"))</f>
        <v>記載する期間を選択してください</v>
      </c>
      <c r="F52" s="409"/>
      <c r="G52" s="409"/>
      <c r="H52" s="410"/>
      <c r="I52" s="408" t="str">
        <f>IF($AK$5="４週",SUMIFS($AK$13:$AK$32,$B$13:$B$32,I48)/4/$AH$7,IF($AK$5="歴月",SUMIFS($AK$13:$AK$32,$B$13:$B$32,I48)/$AL$7,"記載する期間を選択してください"))</f>
        <v>記載する期間を選択してください</v>
      </c>
      <c r="J52" s="409"/>
      <c r="K52" s="409"/>
      <c r="L52" s="409"/>
      <c r="M52" s="409"/>
      <c r="N52" s="410"/>
      <c r="O52" s="405"/>
      <c r="P52" s="405"/>
      <c r="Q52" s="405"/>
      <c r="R52" s="405"/>
      <c r="S52" s="405"/>
      <c r="T52" s="405"/>
      <c r="U52" s="405"/>
      <c r="V52" s="405"/>
      <c r="W52" s="405"/>
      <c r="X52" s="405"/>
      <c r="Y52" s="405"/>
      <c r="Z52" s="405"/>
      <c r="AA52" s="405"/>
      <c r="AB52" s="405"/>
      <c r="AC52" s="405"/>
      <c r="AD52" s="405"/>
      <c r="AE52" s="405"/>
      <c r="AF52" s="405"/>
      <c r="AG52" s="405"/>
      <c r="AH52" s="405"/>
      <c r="AI52" s="405"/>
      <c r="AJ52" s="405"/>
      <c r="AK52" s="405"/>
      <c r="AL52" s="405"/>
      <c r="AM52" s="405"/>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row>
    <row r="56" spans="1:40" s="60" customFormat="1" ht="15" customHeight="1" x14ac:dyDescent="0.4">
      <c r="A56" s="94" t="s">
        <v>217</v>
      </c>
      <c r="B56" s="93"/>
      <c r="C56" s="93"/>
      <c r="D56" s="93"/>
      <c r="E56" s="93"/>
      <c r="F56" s="93"/>
      <c r="G56" s="93"/>
      <c r="H56" s="80"/>
      <c r="I56" s="80"/>
      <c r="J56" s="80"/>
      <c r="K56" s="80"/>
      <c r="L56" s="80"/>
      <c r="M56" s="80"/>
    </row>
    <row r="57" spans="1:40" s="60" customFormat="1" ht="15" customHeight="1" x14ac:dyDescent="0.4">
      <c r="A57" s="94" t="s">
        <v>168</v>
      </c>
      <c r="B57" s="93"/>
      <c r="C57" s="93"/>
      <c r="D57" s="93"/>
      <c r="E57" s="93"/>
      <c r="F57" s="93"/>
      <c r="G57" s="93"/>
      <c r="H57" s="80"/>
      <c r="I57" s="80"/>
      <c r="J57" s="80"/>
      <c r="K57" s="80"/>
      <c r="L57" s="80"/>
      <c r="M57" s="80"/>
    </row>
    <row r="58" spans="1:40" s="60" customFormat="1" ht="15" customHeight="1" x14ac:dyDescent="0.4">
      <c r="A58" s="94" t="s">
        <v>169</v>
      </c>
      <c r="B58" s="93"/>
      <c r="C58" s="93"/>
      <c r="D58" s="93"/>
      <c r="E58" s="93"/>
      <c r="F58" s="93"/>
      <c r="G58" s="93"/>
      <c r="H58" s="80"/>
      <c r="I58" s="80"/>
      <c r="J58" s="80"/>
      <c r="K58" s="80"/>
      <c r="L58" s="80"/>
      <c r="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90" t="s">
        <v>173</v>
      </c>
      <c r="D61" s="390"/>
      <c r="E61" s="390"/>
      <c r="F61" s="60"/>
      <c r="G61" s="60"/>
    </row>
    <row r="62" spans="1:40" ht="15" customHeight="1" x14ac:dyDescent="0.4">
      <c r="A62" s="60"/>
      <c r="B62" s="107" t="s">
        <v>190</v>
      </c>
      <c r="C62" s="404" t="s">
        <v>174</v>
      </c>
      <c r="D62" s="404"/>
      <c r="E62" s="404"/>
      <c r="F62" s="60"/>
      <c r="G62" s="60"/>
    </row>
    <row r="63" spans="1:40" ht="15" customHeight="1" x14ac:dyDescent="0.4">
      <c r="A63" s="60"/>
      <c r="B63" s="107" t="s">
        <v>191</v>
      </c>
      <c r="C63" s="404" t="s">
        <v>175</v>
      </c>
      <c r="D63" s="404"/>
      <c r="E63" s="404"/>
      <c r="F63" s="60"/>
      <c r="G63" s="60"/>
    </row>
    <row r="64" spans="1:40" ht="15" customHeight="1" x14ac:dyDescent="0.4">
      <c r="A64" s="60"/>
      <c r="B64" s="107" t="s">
        <v>192</v>
      </c>
      <c r="C64" s="404" t="s">
        <v>176</v>
      </c>
      <c r="D64" s="404"/>
      <c r="E64" s="404"/>
      <c r="F64" s="60"/>
      <c r="G64" s="60"/>
    </row>
    <row r="65" spans="1:7" ht="15" customHeight="1" x14ac:dyDescent="0.4">
      <c r="A65" s="60"/>
      <c r="B65" s="107" t="s">
        <v>193</v>
      </c>
      <c r="C65" s="404" t="s">
        <v>177</v>
      </c>
      <c r="D65" s="404"/>
      <c r="E65" s="404"/>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30">
    <mergeCell ref="B9:B10"/>
    <mergeCell ref="B11:B12"/>
    <mergeCell ref="AM45:AN45"/>
    <mergeCell ref="AK2:AN2"/>
    <mergeCell ref="M4:P4"/>
    <mergeCell ref="Q4:R4"/>
    <mergeCell ref="S4:T4"/>
    <mergeCell ref="U4:V4"/>
    <mergeCell ref="AK4:AN4"/>
    <mergeCell ref="AK5:AN5"/>
    <mergeCell ref="AK6:AN6"/>
    <mergeCell ref="AH7:AJ7"/>
    <mergeCell ref="AM30:AN30"/>
    <mergeCell ref="AM21:AN21"/>
    <mergeCell ref="AM22:AN22"/>
    <mergeCell ref="AM23:AN23"/>
    <mergeCell ref="AM24:AN24"/>
    <mergeCell ref="AM25:AN25"/>
    <mergeCell ref="AM26:AN26"/>
    <mergeCell ref="AM27:AN27"/>
    <mergeCell ref="AM31:AN31"/>
    <mergeCell ref="AM32:AN32"/>
    <mergeCell ref="AM42:AN44"/>
    <mergeCell ref="AK3:AN3"/>
    <mergeCell ref="AH44:AI44"/>
    <mergeCell ref="AK44:AL44"/>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33:E33"/>
    <mergeCell ref="AM33:AN34"/>
    <mergeCell ref="A34:E34"/>
    <mergeCell ref="A41:C41"/>
    <mergeCell ref="F41:H41"/>
    <mergeCell ref="I41:K41"/>
    <mergeCell ref="AM41:AN41"/>
    <mergeCell ref="A43:C43"/>
    <mergeCell ref="M42:M44"/>
    <mergeCell ref="M41:AG41"/>
    <mergeCell ref="AH41:AL41"/>
    <mergeCell ref="I44:K44"/>
    <mergeCell ref="F44:H44"/>
    <mergeCell ref="A42:C42"/>
    <mergeCell ref="F42:H42"/>
    <mergeCell ref="I42:K42"/>
    <mergeCell ref="N42:P44"/>
    <mergeCell ref="Q42:AG42"/>
    <mergeCell ref="AH42:AI42"/>
    <mergeCell ref="AK42:AL42"/>
    <mergeCell ref="Q43:AG43"/>
    <mergeCell ref="AH43:AI43"/>
    <mergeCell ref="AK43:AL43"/>
    <mergeCell ref="Q44:AG44"/>
    <mergeCell ref="A44:C44"/>
    <mergeCell ref="AH45:AL45"/>
    <mergeCell ref="AL52:AM52"/>
    <mergeCell ref="C61:E61"/>
    <mergeCell ref="C62:E62"/>
    <mergeCell ref="C52:D52"/>
    <mergeCell ref="AL48:AM48"/>
    <mergeCell ref="F51:H51"/>
    <mergeCell ref="I51:K51"/>
    <mergeCell ref="L51:N51"/>
    <mergeCell ref="O51:Q51"/>
    <mergeCell ref="R51:T51"/>
    <mergeCell ref="U51:W51"/>
    <mergeCell ref="E48:H48"/>
    <mergeCell ref="I48:N48"/>
    <mergeCell ref="O48:T48"/>
    <mergeCell ref="U48:Z48"/>
    <mergeCell ref="AA49:AC49"/>
    <mergeCell ref="AD49:AF49"/>
    <mergeCell ref="L49:N49"/>
    <mergeCell ref="C48:D48"/>
    <mergeCell ref="AG49:AI49"/>
    <mergeCell ref="AJ49:AK49"/>
    <mergeCell ref="N45:AG45"/>
    <mergeCell ref="AG48:AK48"/>
    <mergeCell ref="E52:H52"/>
    <mergeCell ref="I52:N52"/>
    <mergeCell ref="AD50:AF50"/>
    <mergeCell ref="AG50:AI50"/>
    <mergeCell ref="AJ50:AK50"/>
    <mergeCell ref="O52:T52"/>
    <mergeCell ref="U52:Z52"/>
    <mergeCell ref="AA52:AF52"/>
    <mergeCell ref="F50:H50"/>
    <mergeCell ref="I50:K50"/>
    <mergeCell ref="L50:N50"/>
    <mergeCell ref="O50:Q50"/>
    <mergeCell ref="R50:T50"/>
    <mergeCell ref="U50:W50"/>
    <mergeCell ref="X49:Z49"/>
    <mergeCell ref="F49:H49"/>
    <mergeCell ref="I49:K49"/>
    <mergeCell ref="O49:Q49"/>
    <mergeCell ref="R49:T49"/>
    <mergeCell ref="U49:W49"/>
    <mergeCell ref="X50:Z50"/>
    <mergeCell ref="AA50:AC50"/>
    <mergeCell ref="AA48:AF48"/>
    <mergeCell ref="C65:E65"/>
    <mergeCell ref="AG52:AK52"/>
    <mergeCell ref="C63:E63"/>
    <mergeCell ref="C64:E64"/>
    <mergeCell ref="X51:Z51"/>
    <mergeCell ref="AA51:AC51"/>
    <mergeCell ref="AD51:AF51"/>
    <mergeCell ref="AG51:AI51"/>
    <mergeCell ref="AJ51:AK51"/>
  </mergeCells>
  <phoneticPr fontId="3"/>
  <dataValidations count="7">
    <dataValidation type="list" allowBlank="1" showInputMessage="1" showErrorMessage="1" sqref="C13:C32" xr:uid="{00000000-0002-0000-0400-000000000000}">
      <formula1>"A,B,C,D"</formula1>
    </dataValidation>
    <dataValidation operator="greaterThanOrEqual" allowBlank="1" showInputMessage="1" showErrorMessage="1" sqref="X40 I46 U40 I36:I39 L36:L38 L46" xr:uid="{00000000-0002-0000-0400-000001000000}"/>
    <dataValidation type="whole" operator="greaterThanOrEqual" allowBlank="1" showInputMessage="1" showErrorMessage="1" sqref="D42:F43" xr:uid="{00000000-0002-0000-0400-000002000000}">
      <formula1>0</formula1>
    </dataValidation>
    <dataValidation type="list" allowBlank="1" showInputMessage="1" showErrorMessage="1" sqref="AK6:AN6" xr:uid="{00000000-0002-0000-0400-000003000000}">
      <formula1>"予定,実績"</formula1>
    </dataValidation>
    <dataValidation type="list" allowBlank="1" showInputMessage="1" showErrorMessage="1" sqref="AK5:AN5" xr:uid="{00000000-0002-0000-0400-000004000000}">
      <formula1>"４週,歴月"</formula1>
    </dataValidation>
    <dataValidation type="list" allowBlank="1" showInputMessage="1" showErrorMessage="1" sqref="B14:B32" xr:uid="{00000000-0002-0000-0400-000005000000}">
      <formula1>INDIRECT($AK$2)</formula1>
    </dataValidation>
    <dataValidation type="list" allowBlank="1" showInputMessage="1" showErrorMessage="1" sqref="M42:M45"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8"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81"/>
  <sheetViews>
    <sheetView showGridLines="0" view="pageBreakPreview" topLeftCell="C2" zoomScaleNormal="100" zoomScaleSheetLayoutView="100" workbookViewId="0">
      <selection activeCell="K7" sqref="K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4.9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300</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43"/>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81" t="s">
        <v>112</v>
      </c>
      <c r="C13" s="146"/>
      <c r="D13" s="116"/>
      <c r="E13" s="117"/>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78"/>
      <c r="AL13" s="182"/>
      <c r="AM13" s="402"/>
      <c r="AN13" s="402"/>
    </row>
    <row r="14" spans="1:40" ht="18" customHeight="1" x14ac:dyDescent="0.4">
      <c r="A14" s="79">
        <v>2</v>
      </c>
      <c r="B14" s="115"/>
      <c r="C14" s="146"/>
      <c r="D14" s="116"/>
      <c r="E14" s="117"/>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75">
        <f>+SUM(F14:AJ14)</f>
        <v>0</v>
      </c>
      <c r="AL14" s="76" t="e">
        <f t="shared" ref="AL14:AL32" si="0">IF($AK$5="４週",AK14/4,AK14/(DAY(EOMONTH($F$11,0))/7))</f>
        <v>#NUM!</v>
      </c>
      <c r="AM14" s="402"/>
      <c r="AN14" s="402"/>
    </row>
    <row r="15" spans="1:40" ht="18" customHeight="1" x14ac:dyDescent="0.4">
      <c r="A15" s="79">
        <v>3</v>
      </c>
      <c r="B15" s="115"/>
      <c r="C15" s="146"/>
      <c r="D15" s="116"/>
      <c r="E15" s="117"/>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75">
        <f>+SUM(F15:AJ15)</f>
        <v>0</v>
      </c>
      <c r="AL15" s="76" t="e">
        <f t="shared" si="0"/>
        <v>#NUM!</v>
      </c>
      <c r="AM15" s="402"/>
      <c r="AN15" s="402"/>
    </row>
    <row r="16" spans="1:40" ht="18" customHeight="1" x14ac:dyDescent="0.4">
      <c r="A16" s="79">
        <v>4</v>
      </c>
      <c r="B16" s="115"/>
      <c r="C16" s="146"/>
      <c r="D16" s="116"/>
      <c r="E16" s="117"/>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75">
        <f t="shared" ref="AK16:AK32" si="1">+SUM(F16:AJ16)</f>
        <v>0</v>
      </c>
      <c r="AL16" s="76" t="e">
        <f t="shared" si="0"/>
        <v>#NUM!</v>
      </c>
      <c r="AM16" s="402"/>
      <c r="AN16" s="402"/>
    </row>
    <row r="17" spans="1:40" ht="18" customHeight="1" x14ac:dyDescent="0.4">
      <c r="A17" s="79">
        <v>5</v>
      </c>
      <c r="B17" s="115"/>
      <c r="C17" s="146"/>
      <c r="D17" s="116"/>
      <c r="E17" s="117"/>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75">
        <f t="shared" si="1"/>
        <v>0</v>
      </c>
      <c r="AL17" s="76" t="e">
        <f t="shared" si="0"/>
        <v>#NUM!</v>
      </c>
      <c r="AM17" s="402"/>
      <c r="AN17" s="402"/>
    </row>
    <row r="18" spans="1:40" ht="18" customHeight="1" x14ac:dyDescent="0.4">
      <c r="A18" s="79">
        <v>6</v>
      </c>
      <c r="B18" s="115"/>
      <c r="C18" s="146"/>
      <c r="D18" s="116"/>
      <c r="E18" s="117"/>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75">
        <f t="shared" si="1"/>
        <v>0</v>
      </c>
      <c r="AL18" s="76" t="e">
        <f t="shared" si="0"/>
        <v>#NUM!</v>
      </c>
      <c r="AM18" s="402"/>
      <c r="AN18" s="402"/>
    </row>
    <row r="19" spans="1:40" ht="18" customHeight="1" x14ac:dyDescent="0.4">
      <c r="A19" s="79">
        <v>7</v>
      </c>
      <c r="B19" s="115"/>
      <c r="C19" s="146"/>
      <c r="D19" s="116"/>
      <c r="E19" s="117"/>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75">
        <f t="shared" si="1"/>
        <v>0</v>
      </c>
      <c r="AL19" s="76" t="e">
        <f t="shared" si="0"/>
        <v>#NUM!</v>
      </c>
      <c r="AM19" s="402"/>
      <c r="AN19" s="402"/>
    </row>
    <row r="20" spans="1:40" ht="18" customHeight="1" x14ac:dyDescent="0.4">
      <c r="A20" s="79">
        <v>8</v>
      </c>
      <c r="B20" s="115"/>
      <c r="C20" s="146"/>
      <c r="D20" s="116"/>
      <c r="E20" s="117"/>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75">
        <f t="shared" si="1"/>
        <v>0</v>
      </c>
      <c r="AL20" s="76" t="e">
        <f t="shared" si="0"/>
        <v>#NUM!</v>
      </c>
      <c r="AM20" s="402"/>
      <c r="AN20" s="402"/>
    </row>
    <row r="21" spans="1:40" ht="18" customHeight="1" x14ac:dyDescent="0.4">
      <c r="A21" s="79">
        <v>9</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t="e">
        <f t="shared" si="0"/>
        <v>#NUM!</v>
      </c>
      <c r="AM21" s="402"/>
      <c r="AN21" s="402"/>
    </row>
    <row r="22" spans="1:40" ht="18" customHeight="1" x14ac:dyDescent="0.4">
      <c r="A22" s="79">
        <v>10</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t="e">
        <f t="shared" si="0"/>
        <v>#NUM!</v>
      </c>
      <c r="AM22" s="402"/>
      <c r="AN22" s="402"/>
    </row>
    <row r="23" spans="1:40" ht="18" customHeight="1" x14ac:dyDescent="0.4">
      <c r="A23" s="79">
        <v>11</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t="e">
        <f t="shared" si="0"/>
        <v>#NUM!</v>
      </c>
      <c r="AM23" s="402"/>
      <c r="AN23" s="402"/>
    </row>
    <row r="24" spans="1:40" ht="18" customHeight="1" x14ac:dyDescent="0.4">
      <c r="A24" s="79">
        <v>12</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t="e">
        <f t="shared" si="0"/>
        <v>#NUM!</v>
      </c>
      <c r="AM24" s="402"/>
      <c r="AN24" s="402"/>
    </row>
    <row r="25" spans="1:40" ht="18" customHeight="1" x14ac:dyDescent="0.4">
      <c r="A25" s="79">
        <v>13</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t="e">
        <f t="shared" si="0"/>
        <v>#NUM!</v>
      </c>
      <c r="AM25" s="402"/>
      <c r="AN25" s="402"/>
    </row>
    <row r="26" spans="1:40" ht="18" customHeight="1" x14ac:dyDescent="0.4">
      <c r="A26" s="79">
        <v>14</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t="e">
        <f t="shared" si="0"/>
        <v>#NUM!</v>
      </c>
      <c r="AM26" s="402"/>
      <c r="AN26" s="402"/>
    </row>
    <row r="27" spans="1:40" ht="18" customHeight="1" x14ac:dyDescent="0.4">
      <c r="A27" s="79">
        <v>15</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t="e">
        <f t="shared" si="0"/>
        <v>#NUM!</v>
      </c>
      <c r="AM27" s="402"/>
      <c r="AN27" s="402"/>
    </row>
    <row r="28" spans="1:40" ht="18" customHeight="1" x14ac:dyDescent="0.4">
      <c r="A28" s="79">
        <v>16</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t="e">
        <f t="shared" si="0"/>
        <v>#NUM!</v>
      </c>
      <c r="AM28" s="402"/>
      <c r="AN28" s="402"/>
    </row>
    <row r="29" spans="1:40" ht="18" customHeight="1" x14ac:dyDescent="0.4">
      <c r="A29" s="79">
        <v>17</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t="e">
        <f t="shared" si="0"/>
        <v>#NUM!</v>
      </c>
      <c r="AM29" s="402"/>
      <c r="AN29" s="402"/>
    </row>
    <row r="30" spans="1:40" ht="18" customHeight="1" x14ac:dyDescent="0.4">
      <c r="A30" s="79">
        <v>18</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t="e">
        <f t="shared" si="0"/>
        <v>#NUM!</v>
      </c>
      <c r="AM30" s="402"/>
      <c r="AN30" s="402"/>
    </row>
    <row r="31" spans="1:40" ht="18" customHeight="1" x14ac:dyDescent="0.4">
      <c r="A31" s="79">
        <v>19</v>
      </c>
      <c r="B31" s="115"/>
      <c r="C31" s="146"/>
      <c r="D31" s="116"/>
      <c r="E31" s="117"/>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75">
        <f t="shared" si="1"/>
        <v>0</v>
      </c>
      <c r="AL31" s="76" t="e">
        <f t="shared" si="0"/>
        <v>#NUM!</v>
      </c>
      <c r="AM31" s="402"/>
      <c r="AN31" s="402"/>
    </row>
    <row r="32" spans="1:40" ht="18" customHeight="1" x14ac:dyDescent="0.4">
      <c r="A32" s="79">
        <v>20</v>
      </c>
      <c r="B32" s="115"/>
      <c r="C32" s="146"/>
      <c r="D32" s="116"/>
      <c r="E32" s="117"/>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75">
        <f t="shared" si="1"/>
        <v>0</v>
      </c>
      <c r="AL32" s="76" t="e">
        <f t="shared" si="0"/>
        <v>#NUM!</v>
      </c>
      <c r="AM32" s="402"/>
      <c r="AN32" s="402"/>
    </row>
    <row r="33" spans="1:40"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+SUM(F33:AJ33)</f>
        <v>0</v>
      </c>
      <c r="AL33" s="76" t="e">
        <f>IF($AK$5="４週",AK33/4,AK33/(DAY(EOMONTH($F$11,0))/7))</f>
        <v>#NUM!</v>
      </c>
      <c r="AM33" s="403"/>
      <c r="AN33" s="403"/>
    </row>
    <row r="34" spans="1:40" ht="18" customHeight="1" x14ac:dyDescent="0.4">
      <c r="A34" s="400" t="s">
        <v>96</v>
      </c>
      <c r="B34" s="400"/>
      <c r="C34" s="400"/>
      <c r="D34" s="400"/>
      <c r="E34" s="401"/>
      <c r="F34" s="106">
        <v>12</v>
      </c>
      <c r="G34" s="106">
        <v>20</v>
      </c>
      <c r="H34" s="106">
        <v>12</v>
      </c>
      <c r="I34" s="106">
        <v>20</v>
      </c>
      <c r="J34" s="106">
        <v>12</v>
      </c>
      <c r="K34" s="106">
        <v>20</v>
      </c>
      <c r="L34" s="106">
        <v>12</v>
      </c>
      <c r="M34" s="106">
        <v>20</v>
      </c>
      <c r="N34" s="106">
        <v>12</v>
      </c>
      <c r="O34" s="106">
        <v>20</v>
      </c>
      <c r="P34" s="106">
        <v>12</v>
      </c>
      <c r="Q34" s="106">
        <v>20</v>
      </c>
      <c r="R34" s="106">
        <v>12</v>
      </c>
      <c r="S34" s="106">
        <v>20</v>
      </c>
      <c r="T34" s="106">
        <v>12</v>
      </c>
      <c r="U34" s="106">
        <v>20</v>
      </c>
      <c r="V34" s="106">
        <v>12</v>
      </c>
      <c r="W34" s="106">
        <v>20</v>
      </c>
      <c r="X34" s="106">
        <v>12</v>
      </c>
      <c r="Y34" s="106">
        <v>20</v>
      </c>
      <c r="Z34" s="106">
        <v>12</v>
      </c>
      <c r="AA34" s="106">
        <v>20</v>
      </c>
      <c r="AB34" s="106">
        <v>12</v>
      </c>
      <c r="AC34" s="106">
        <v>20</v>
      </c>
      <c r="AD34" s="106">
        <v>12</v>
      </c>
      <c r="AE34" s="106">
        <v>20</v>
      </c>
      <c r="AF34" s="106">
        <v>12</v>
      </c>
      <c r="AG34" s="106">
        <v>20</v>
      </c>
      <c r="AH34" s="106">
        <v>12</v>
      </c>
      <c r="AI34" s="106">
        <v>20</v>
      </c>
      <c r="AJ34" s="106">
        <v>10</v>
      </c>
      <c r="AK34" s="77"/>
      <c r="AL34" s="78"/>
      <c r="AM34" s="403"/>
      <c r="AN34" s="403"/>
    </row>
    <row r="35" spans="1:40"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69"/>
      <c r="AM36" s="69"/>
      <c r="AN36" s="71"/>
    </row>
    <row r="37" spans="1:40" s="72" customFormat="1" ht="5.0999999999999996" customHeight="1" x14ac:dyDescent="0.4">
      <c r="A37" s="120"/>
      <c r="B37" s="120"/>
      <c r="C37" s="120"/>
      <c r="D37"/>
      <c r="E37"/>
      <c r="F37"/>
      <c r="G37"/>
      <c r="H37"/>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121"/>
      <c r="AH37" s="121"/>
      <c r="AI37" s="121"/>
      <c r="AJ37" s="122"/>
      <c r="AK37" s="70"/>
      <c r="AL37" s="177"/>
      <c r="AM37" s="177"/>
      <c r="AN37" s="71"/>
    </row>
    <row r="38" spans="1:40" s="72" customFormat="1" ht="5.0999999999999996" customHeight="1" x14ac:dyDescent="0.4">
      <c r="A38" s="120"/>
      <c r="B38" s="120"/>
      <c r="C38" s="120"/>
      <c r="D38"/>
      <c r="E38"/>
      <c r="F38"/>
      <c r="G38"/>
      <c r="H38"/>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121"/>
      <c r="AH38" s="121"/>
      <c r="AI38" s="121"/>
      <c r="AJ38" s="122"/>
      <c r="AK38" s="70"/>
      <c r="AL38" s="177"/>
      <c r="AM38" s="177"/>
      <c r="AN38" s="71"/>
    </row>
    <row r="39" spans="1:40" s="72" customFormat="1" ht="18" customHeight="1" x14ac:dyDescent="0.4">
      <c r="A39" s="112" t="s">
        <v>210</v>
      </c>
      <c r="B39" s="70"/>
      <c r="D39" s="70"/>
      <c r="E39" s="70"/>
      <c r="F39" s="70"/>
      <c r="G39" s="70"/>
      <c r="H39" s="70"/>
      <c r="I39" s="70"/>
      <c r="J39" s="70"/>
      <c r="K39" s="70"/>
    </row>
    <row r="40" spans="1:40" s="72" customFormat="1" ht="18" customHeight="1" x14ac:dyDescent="0.4">
      <c r="A40" s="135" t="s">
        <v>284</v>
      </c>
      <c r="B40" s="135"/>
      <c r="M40" s="112" t="s">
        <v>211</v>
      </c>
      <c r="N40" s="70"/>
      <c r="P40" s="70"/>
      <c r="Q40" s="70"/>
      <c r="R40" s="70"/>
      <c r="S40" s="70"/>
      <c r="T40" s="70"/>
      <c r="U40" s="195" t="str">
        <f>IF(COUNTIF(M42:M45,"○")&gt;1,"いずれか１つを選択してください。","")</f>
        <v/>
      </c>
      <c r="V40" s="70"/>
      <c r="W40" s="70"/>
      <c r="X40" s="70"/>
      <c r="Y40" s="70"/>
      <c r="Z40" s="70"/>
      <c r="AA40" s="70"/>
      <c r="AB40" s="70"/>
      <c r="AC40" s="70"/>
      <c r="AD40" s="70"/>
      <c r="AE40" s="70"/>
      <c r="AF40" s="70"/>
      <c r="AG40" s="70"/>
      <c r="AH40" s="121"/>
      <c r="AI40" s="121"/>
      <c r="AJ40" s="121"/>
      <c r="AK40" s="122"/>
      <c r="AL40" s="70"/>
      <c r="AM40" s="69"/>
      <c r="AN40" s="69"/>
    </row>
    <row r="41" spans="1:40" s="72" customFormat="1" ht="18.75" customHeight="1" x14ac:dyDescent="0.4">
      <c r="A41" s="447"/>
      <c r="B41" s="447"/>
      <c r="C41" s="447"/>
      <c r="D41" s="133">
        <f>IF(S4=1,10,IF(S4=2,11,IF(S4=3,12,S4-3)))</f>
        <v>-3</v>
      </c>
      <c r="E41" s="133">
        <f>IF(S4=1,11,IF(S4=2,12,S4-2))</f>
        <v>-2</v>
      </c>
      <c r="F41" s="448">
        <f>IF(S4=1,12,S4-1)</f>
        <v>-1</v>
      </c>
      <c r="G41" s="448"/>
      <c r="H41" s="448"/>
      <c r="I41" s="423" t="s">
        <v>280</v>
      </c>
      <c r="J41" s="423"/>
      <c r="K41" s="423"/>
      <c r="M41" s="421" t="s">
        <v>202</v>
      </c>
      <c r="N41" s="429"/>
      <c r="O41" s="429"/>
      <c r="P41" s="429"/>
      <c r="Q41" s="429"/>
      <c r="R41" s="429"/>
      <c r="S41" s="429"/>
      <c r="T41" s="429"/>
      <c r="U41" s="429"/>
      <c r="V41" s="429"/>
      <c r="W41" s="429"/>
      <c r="X41" s="429"/>
      <c r="Y41" s="429"/>
      <c r="Z41" s="429"/>
      <c r="AA41" s="429"/>
      <c r="AB41" s="429"/>
      <c r="AC41" s="429"/>
      <c r="AD41" s="429"/>
      <c r="AE41" s="429"/>
      <c r="AF41" s="429"/>
      <c r="AG41" s="429"/>
      <c r="AH41" s="449" t="s">
        <v>319</v>
      </c>
      <c r="AI41" s="450"/>
      <c r="AJ41" s="450"/>
      <c r="AK41" s="450"/>
      <c r="AL41" s="451"/>
      <c r="AM41" s="427" t="s">
        <v>213</v>
      </c>
      <c r="AN41" s="427"/>
    </row>
    <row r="42" spans="1:40" s="72" customFormat="1" ht="18" customHeight="1" x14ac:dyDescent="0.4">
      <c r="A42" s="427" t="s">
        <v>288</v>
      </c>
      <c r="B42" s="427"/>
      <c r="C42" s="427"/>
      <c r="D42" s="147"/>
      <c r="E42" s="147"/>
      <c r="F42" s="471"/>
      <c r="G42" s="471"/>
      <c r="H42" s="471"/>
      <c r="I42" s="423">
        <f>SUM(D42:F42)</f>
        <v>0</v>
      </c>
      <c r="J42" s="423"/>
      <c r="K42" s="423"/>
      <c r="M42" s="460"/>
      <c r="N42" s="433" t="s">
        <v>320</v>
      </c>
      <c r="O42" s="434"/>
      <c r="P42" s="435"/>
      <c r="Q42" s="442" t="s">
        <v>316</v>
      </c>
      <c r="R42" s="443"/>
      <c r="S42" s="443"/>
      <c r="T42" s="443"/>
      <c r="U42" s="443"/>
      <c r="V42" s="443"/>
      <c r="W42" s="443"/>
      <c r="X42" s="443"/>
      <c r="Y42" s="443"/>
      <c r="Z42" s="443"/>
      <c r="AA42" s="443"/>
      <c r="AB42" s="443"/>
      <c r="AC42" s="443"/>
      <c r="AD42" s="443"/>
      <c r="AE42" s="443"/>
      <c r="AF42" s="443"/>
      <c r="AG42" s="444"/>
      <c r="AH42" s="445">
        <f>SUM(F34:AJ34)</f>
        <v>490</v>
      </c>
      <c r="AI42" s="446"/>
      <c r="AJ42" s="190" t="s">
        <v>203</v>
      </c>
      <c r="AK42" s="445">
        <f>ROUNDUP(AH42/450,0)</f>
        <v>2</v>
      </c>
      <c r="AL42" s="446"/>
      <c r="AM42" s="423">
        <f>MIN(AH42:AK44)</f>
        <v>0</v>
      </c>
      <c r="AN42" s="423"/>
    </row>
    <row r="43" spans="1:40" s="72" customFormat="1" ht="18" customHeight="1" x14ac:dyDescent="0.4">
      <c r="A43" s="437"/>
      <c r="B43" s="437"/>
      <c r="C43" s="437"/>
      <c r="D43" s="69"/>
      <c r="E43" s="69"/>
      <c r="F43" s="69"/>
      <c r="G43" s="69"/>
      <c r="H43" s="69"/>
      <c r="I43" s="69" t="s">
        <v>297</v>
      </c>
      <c r="J43" s="69"/>
      <c r="K43" s="69"/>
      <c r="M43" s="461"/>
      <c r="N43" s="436"/>
      <c r="O43" s="437"/>
      <c r="P43" s="438"/>
      <c r="Q43" s="417" t="s">
        <v>317</v>
      </c>
      <c r="R43" s="418"/>
      <c r="S43" s="418"/>
      <c r="T43" s="418"/>
      <c r="U43" s="418"/>
      <c r="V43" s="418"/>
      <c r="W43" s="418"/>
      <c r="X43" s="418"/>
      <c r="Y43" s="418"/>
      <c r="Z43" s="418"/>
      <c r="AA43" s="418"/>
      <c r="AB43" s="418"/>
      <c r="AC43" s="418"/>
      <c r="AD43" s="418"/>
      <c r="AE43" s="418"/>
      <c r="AF43" s="418"/>
      <c r="AG43" s="419"/>
      <c r="AH43" s="421">
        <f>COUNTA(B14:B32)</f>
        <v>0</v>
      </c>
      <c r="AI43" s="429"/>
      <c r="AJ43" s="196" t="s">
        <v>204</v>
      </c>
      <c r="AK43" s="445">
        <f>ROUNDUP(AH43/10,0)</f>
        <v>0</v>
      </c>
      <c r="AL43" s="446"/>
      <c r="AM43" s="423"/>
      <c r="AN43" s="423"/>
    </row>
    <row r="44" spans="1:40" s="72" customFormat="1" ht="18" customHeight="1" x14ac:dyDescent="0.4">
      <c r="A44" s="472"/>
      <c r="B44" s="472"/>
      <c r="C44" s="472"/>
      <c r="D44" s="69"/>
      <c r="E44" s="69"/>
      <c r="F44" s="472"/>
      <c r="G44" s="472"/>
      <c r="H44" s="472"/>
      <c r="I44" s="423">
        <f>I42/3</f>
        <v>0</v>
      </c>
      <c r="J44" s="423"/>
      <c r="K44" s="423"/>
      <c r="M44" s="462"/>
      <c r="N44" s="439"/>
      <c r="O44" s="440"/>
      <c r="P44" s="441"/>
      <c r="Q44" s="417" t="s">
        <v>318</v>
      </c>
      <c r="R44" s="418"/>
      <c r="S44" s="418"/>
      <c r="T44" s="418"/>
      <c r="U44" s="418"/>
      <c r="V44" s="418"/>
      <c r="W44" s="418"/>
      <c r="X44" s="418"/>
      <c r="Y44" s="418"/>
      <c r="Z44" s="418"/>
      <c r="AA44" s="418"/>
      <c r="AB44" s="418"/>
      <c r="AC44" s="418"/>
      <c r="AD44" s="418"/>
      <c r="AE44" s="418"/>
      <c r="AF44" s="418"/>
      <c r="AG44" s="419"/>
      <c r="AH44" s="445">
        <f>ROUNDDOWN(I44,1)</f>
        <v>0</v>
      </c>
      <c r="AI44" s="446"/>
      <c r="AJ44" s="197" t="s">
        <v>204</v>
      </c>
      <c r="AK44" s="445">
        <f>ROUNDUP(AH44/40,0)</f>
        <v>0</v>
      </c>
      <c r="AL44" s="446"/>
      <c r="AM44" s="423"/>
      <c r="AN44" s="423"/>
    </row>
    <row r="45" spans="1:40" s="72" customFormat="1" ht="18" customHeight="1" x14ac:dyDescent="0.4">
      <c r="B45" s="129"/>
      <c r="I45" s="472"/>
      <c r="J45" s="472"/>
      <c r="K45" s="472"/>
      <c r="M45" s="189"/>
      <c r="N45" s="417" t="s">
        <v>321</v>
      </c>
      <c r="O45" s="418"/>
      <c r="P45" s="418"/>
      <c r="Q45" s="418"/>
      <c r="R45" s="418"/>
      <c r="S45" s="418"/>
      <c r="T45" s="418"/>
      <c r="U45" s="418"/>
      <c r="V45" s="418"/>
      <c r="W45" s="418"/>
      <c r="X45" s="418"/>
      <c r="Y45" s="418"/>
      <c r="Z45" s="418"/>
      <c r="AA45" s="418"/>
      <c r="AB45" s="418"/>
      <c r="AC45" s="418"/>
      <c r="AD45" s="418"/>
      <c r="AE45" s="418"/>
      <c r="AF45" s="418"/>
      <c r="AG45" s="419"/>
      <c r="AH45" s="420"/>
      <c r="AI45" s="420"/>
      <c r="AJ45" s="420"/>
      <c r="AK45" s="420"/>
      <c r="AL45" s="420"/>
      <c r="AM45" s="421" cm="1">
        <f t="array" ref="AM45">ROUNDUP(_xlfn.IFS(AM42&lt;2,1,AND(AM42&lt;=2,AM42&lt;6),AM42-1,AM42&gt;=6,AM42/2*3),1)</f>
        <v>1</v>
      </c>
      <c r="AN45" s="422"/>
    </row>
    <row r="46" spans="1:40" s="72" customFormat="1" ht="5.0999999999999996" customHeight="1" x14ac:dyDescent="0.4">
      <c r="A46" s="120"/>
      <c r="B46" s="120"/>
      <c r="C46" s="120"/>
      <c r="D46" s="120"/>
      <c r="E46" s="120"/>
      <c r="F46" s="120"/>
      <c r="G46" s="120"/>
      <c r="H46" s="120"/>
      <c r="I46" s="120"/>
      <c r="J46" s="121"/>
      <c r="K46" s="121"/>
      <c r="L46" s="121"/>
      <c r="M46" s="122"/>
      <c r="N46" s="70"/>
      <c r="W46" s="69"/>
      <c r="X46" s="70"/>
      <c r="Y46" s="70"/>
      <c r="Z46" s="70"/>
      <c r="AA46" s="70"/>
      <c r="AB46" s="70"/>
      <c r="AC46" s="70"/>
      <c r="AD46" s="70"/>
      <c r="AE46" s="70"/>
      <c r="AF46" s="70"/>
      <c r="AG46" s="121"/>
      <c r="AH46" s="121"/>
      <c r="AI46" s="121"/>
      <c r="AJ46" s="122"/>
      <c r="AK46" s="70"/>
      <c r="AL46" s="69"/>
      <c r="AM46" s="69"/>
      <c r="AN46" s="71"/>
    </row>
    <row r="47" spans="1:40"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0" ht="24.95" customHeight="1" x14ac:dyDescent="0.4">
      <c r="A48" s="62"/>
      <c r="B48" s="82"/>
      <c r="C48" s="412" t="str">
        <f>IF(VLOOKUP($AK$2,選択肢!$A$1:$J$32,C53,FALSE)=0,"-",VLOOKUP($AK$2,選択肢!$A$1:$J$32,C53,FALSE))</f>
        <v>管理者</v>
      </c>
      <c r="D48" s="413"/>
      <c r="E48" s="414" t="str">
        <f>IF(VLOOKUP($AK$2,選択肢!$A$1:$J$32,E53,FALSE)=0,"-",VLOOKUP($AK$2,選択肢!$A$1:$J$32,E53,FALSE))</f>
        <v>サービス提供責任者</v>
      </c>
      <c r="F48" s="414"/>
      <c r="G48" s="414"/>
      <c r="H48" s="414"/>
      <c r="I48" s="412" t="str">
        <f>IF(VLOOKUP($AK$2,選択肢!$A$1:$J$32,I53,FALSE)=0,"-",VLOOKUP($AK$2,選択肢!$A$1:$J$32,I53,FALSE))</f>
        <v>従業者</v>
      </c>
      <c r="J48" s="413"/>
      <c r="K48" s="413"/>
      <c r="L48" s="413"/>
      <c r="M48" s="413"/>
      <c r="N48" s="415"/>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62"/>
    </row>
    <row r="49" spans="1:40" ht="18" customHeight="1" x14ac:dyDescent="0.4">
      <c r="A49" s="62"/>
      <c r="B49" s="82"/>
      <c r="C49" s="114" t="s">
        <v>56</v>
      </c>
      <c r="D49" s="114" t="s">
        <v>57</v>
      </c>
      <c r="E49" s="113" t="s">
        <v>56</v>
      </c>
      <c r="F49" s="411" t="s">
        <v>57</v>
      </c>
      <c r="G49" s="411"/>
      <c r="H49" s="411"/>
      <c r="I49" s="408" t="s">
        <v>56</v>
      </c>
      <c r="J49" s="409"/>
      <c r="K49" s="410"/>
      <c r="L49" s="408" t="s">
        <v>57</v>
      </c>
      <c r="M49" s="409"/>
      <c r="N49" s="410"/>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183"/>
      <c r="AM49" s="183"/>
      <c r="AN49" s="62"/>
    </row>
    <row r="50" spans="1:40" ht="18" customHeight="1" x14ac:dyDescent="0.4">
      <c r="A50" s="62"/>
      <c r="B50" s="81" t="s">
        <v>108</v>
      </c>
      <c r="C50" s="113">
        <f>COUNTIFS($B$13:$B$32,C$48,$C$13:$C$32,"A",$E$13:$E$32,"*")</f>
        <v>0</v>
      </c>
      <c r="D50" s="113">
        <f>COUNTIFS($B$13:$B$32,C$48,$C$13:$C$32,"B",$E$13:$E$32,"*")</f>
        <v>0</v>
      </c>
      <c r="E50" s="113">
        <f>COUNTIFS($B$13:$B$32,E$48,$C$13:$C$32,"A",$E$13:$E$32,"*")</f>
        <v>0</v>
      </c>
      <c r="F50" s="408">
        <f>COUNTIFS($B$13:$B$32,E$48,$C$13:$C$32,"B",$E$13:$E$32,"*")</f>
        <v>0</v>
      </c>
      <c r="G50" s="409"/>
      <c r="H50" s="410"/>
      <c r="I50" s="408">
        <f>COUNTIFS($B$13:$B$32,I$48,$C$13:$C$32,"A",$E$13:$E$32,"*")</f>
        <v>0</v>
      </c>
      <c r="J50" s="409"/>
      <c r="K50" s="410"/>
      <c r="L50" s="408">
        <f>COUNTIFS($B$13:$B$32,I$48,$C$13:$C$32,"B",$E$13:$E$32,"*")</f>
        <v>0</v>
      </c>
      <c r="M50" s="409"/>
      <c r="N50" s="410"/>
      <c r="O50" s="405"/>
      <c r="P50" s="405"/>
      <c r="Q50" s="405"/>
      <c r="R50" s="405"/>
      <c r="S50" s="405"/>
      <c r="T50" s="405"/>
      <c r="U50" s="405"/>
      <c r="V50" s="405"/>
      <c r="W50" s="405"/>
      <c r="X50" s="405"/>
      <c r="Y50" s="405"/>
      <c r="Z50" s="405"/>
      <c r="AA50" s="405"/>
      <c r="AB50" s="405"/>
      <c r="AC50" s="405"/>
      <c r="AD50" s="405"/>
      <c r="AE50" s="405"/>
      <c r="AF50" s="405"/>
      <c r="AG50" s="405"/>
      <c r="AH50" s="405"/>
      <c r="AI50" s="405"/>
      <c r="AJ50" s="405"/>
      <c r="AK50" s="405"/>
      <c r="AL50" s="183"/>
      <c r="AM50" s="183"/>
      <c r="AN50" s="62"/>
    </row>
    <row r="51" spans="1:40" ht="18" customHeight="1" x14ac:dyDescent="0.4">
      <c r="A51" s="62"/>
      <c r="B51" s="89" t="s">
        <v>109</v>
      </c>
      <c r="C51" s="136"/>
      <c r="D51" s="136"/>
      <c r="E51" s="113">
        <f>COUNTIFS($B$13:$B$32,E$48,$C$13:$C$32,"C",$E$13:$E$32,"*")</f>
        <v>0</v>
      </c>
      <c r="F51" s="408">
        <f>COUNTIFS($B$13:$B$32,E$48,$C$13:$C$32,"D",$E$13:$E$32,"*")</f>
        <v>0</v>
      </c>
      <c r="G51" s="409"/>
      <c r="H51" s="410"/>
      <c r="I51" s="408">
        <f>COUNTIFS($B$13:$B$32,I$48,$C$13:$C$32,"C",$E$13:$E$32,"*")</f>
        <v>0</v>
      </c>
      <c r="J51" s="409"/>
      <c r="K51" s="410"/>
      <c r="L51" s="408">
        <f>COUNTIFS($B$13:$B$32,I$48,$C$13:$C$32,"D",$E$13:$E$32,"*")</f>
        <v>0</v>
      </c>
      <c r="M51" s="409"/>
      <c r="N51" s="410"/>
      <c r="O51" s="405"/>
      <c r="P51" s="405"/>
      <c r="Q51" s="405"/>
      <c r="R51" s="405"/>
      <c r="S51" s="405"/>
      <c r="T51" s="405"/>
      <c r="U51" s="405"/>
      <c r="V51" s="405"/>
      <c r="W51" s="405"/>
      <c r="X51" s="405"/>
      <c r="Y51" s="405"/>
      <c r="Z51" s="405"/>
      <c r="AA51" s="405"/>
      <c r="AB51" s="405"/>
      <c r="AC51" s="405"/>
      <c r="AD51" s="405"/>
      <c r="AE51" s="405"/>
      <c r="AF51" s="405"/>
      <c r="AG51" s="405"/>
      <c r="AH51" s="405"/>
      <c r="AI51" s="405"/>
      <c r="AJ51" s="405"/>
      <c r="AK51" s="405"/>
      <c r="AL51" s="183"/>
      <c r="AM51" s="183"/>
      <c r="AN51" s="62"/>
    </row>
    <row r="52" spans="1:40" ht="18" customHeight="1" x14ac:dyDescent="0.4">
      <c r="A52" s="62"/>
      <c r="B52" s="89" t="s">
        <v>201</v>
      </c>
      <c r="C52" s="406"/>
      <c r="D52" s="407"/>
      <c r="E52" s="408" t="str">
        <f>IF($AK$5="４週",SUMIFS($AK$13:$AK$32,$B$13:$B$32,E48)/4/$AH$7,IF($AK$5="歴月",SUMIFS($AK$13:$AK$32,$B$13:$B$32,E48)/$AL$7,"記載する期間を選択してください"))</f>
        <v>記載する期間を選択してください</v>
      </c>
      <c r="F52" s="409"/>
      <c r="G52" s="409"/>
      <c r="H52" s="410"/>
      <c r="I52" s="408" t="str">
        <f>IF($AK$5="４週",SUMIFS($AK$13:$AK$32,$B$13:$B$32,I48)/4/$AH$7,IF($AK$5="歴月",SUMIFS($AK$13:$AK$32,$B$13:$B$32,I48)/$AL$7,"記載する期間を選択してください"))</f>
        <v>記載する期間を選択してください</v>
      </c>
      <c r="J52" s="409"/>
      <c r="K52" s="409"/>
      <c r="L52" s="409"/>
      <c r="M52" s="409"/>
      <c r="N52" s="410"/>
      <c r="O52" s="405"/>
      <c r="P52" s="405"/>
      <c r="Q52" s="405"/>
      <c r="R52" s="405"/>
      <c r="S52" s="405"/>
      <c r="T52" s="405"/>
      <c r="U52" s="405"/>
      <c r="V52" s="405"/>
      <c r="W52" s="405"/>
      <c r="X52" s="405"/>
      <c r="Y52" s="405"/>
      <c r="Z52" s="405"/>
      <c r="AA52" s="405"/>
      <c r="AB52" s="405"/>
      <c r="AC52" s="405"/>
      <c r="AD52" s="405"/>
      <c r="AE52" s="405"/>
      <c r="AF52" s="405"/>
      <c r="AG52" s="405"/>
      <c r="AH52" s="405"/>
      <c r="AI52" s="405"/>
      <c r="AJ52" s="405"/>
      <c r="AK52" s="405"/>
      <c r="AL52" s="405"/>
      <c r="AM52" s="405"/>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row>
    <row r="56" spans="1:40" s="60" customFormat="1" ht="15" customHeight="1" x14ac:dyDescent="0.4">
      <c r="A56" s="94" t="s">
        <v>217</v>
      </c>
      <c r="B56" s="93"/>
      <c r="C56" s="93"/>
      <c r="D56" s="93"/>
      <c r="E56" s="93"/>
      <c r="F56" s="93"/>
      <c r="G56" s="93"/>
      <c r="H56" s="80"/>
      <c r="I56" s="80"/>
      <c r="J56" s="80"/>
      <c r="K56" s="80"/>
      <c r="L56" s="80"/>
      <c r="M56" s="80"/>
    </row>
    <row r="57" spans="1:40" s="60" customFormat="1" ht="15" customHeight="1" x14ac:dyDescent="0.4">
      <c r="A57" s="94" t="s">
        <v>168</v>
      </c>
      <c r="B57" s="93"/>
      <c r="C57" s="93"/>
      <c r="D57" s="93"/>
      <c r="E57" s="93"/>
      <c r="F57" s="93"/>
      <c r="G57" s="93"/>
      <c r="H57" s="80"/>
      <c r="I57" s="80"/>
      <c r="J57" s="80"/>
      <c r="K57" s="80"/>
      <c r="L57" s="80"/>
      <c r="M57" s="80"/>
    </row>
    <row r="58" spans="1:40" s="60" customFormat="1" ht="15" customHeight="1" x14ac:dyDescent="0.4">
      <c r="A58" s="94" t="s">
        <v>169</v>
      </c>
      <c r="B58" s="93"/>
      <c r="C58" s="93"/>
      <c r="D58" s="93"/>
      <c r="E58" s="93"/>
      <c r="F58" s="93"/>
      <c r="G58" s="93"/>
      <c r="H58" s="80"/>
      <c r="I58" s="80"/>
      <c r="J58" s="80"/>
      <c r="K58" s="80"/>
      <c r="L58" s="80"/>
      <c r="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90" t="s">
        <v>173</v>
      </c>
      <c r="D61" s="390"/>
      <c r="E61" s="390"/>
      <c r="F61" s="60"/>
      <c r="G61" s="60"/>
    </row>
    <row r="62" spans="1:40" ht="15" customHeight="1" x14ac:dyDescent="0.4">
      <c r="A62" s="60"/>
      <c r="B62" s="107" t="s">
        <v>190</v>
      </c>
      <c r="C62" s="404" t="s">
        <v>174</v>
      </c>
      <c r="D62" s="404"/>
      <c r="E62" s="404"/>
      <c r="F62" s="60"/>
      <c r="G62" s="60"/>
    </row>
    <row r="63" spans="1:40" ht="15" customHeight="1" x14ac:dyDescent="0.4">
      <c r="A63" s="60"/>
      <c r="B63" s="107" t="s">
        <v>191</v>
      </c>
      <c r="C63" s="404" t="s">
        <v>175</v>
      </c>
      <c r="D63" s="404"/>
      <c r="E63" s="404"/>
      <c r="F63" s="60"/>
      <c r="G63" s="60"/>
    </row>
    <row r="64" spans="1:40" ht="15" customHeight="1" x14ac:dyDescent="0.4">
      <c r="A64" s="60"/>
      <c r="B64" s="107" t="s">
        <v>192</v>
      </c>
      <c r="C64" s="404" t="s">
        <v>176</v>
      </c>
      <c r="D64" s="404"/>
      <c r="E64" s="404"/>
      <c r="F64" s="60"/>
      <c r="G64" s="60"/>
    </row>
    <row r="65" spans="1:7" ht="15" customHeight="1" x14ac:dyDescent="0.4">
      <c r="A65" s="60"/>
      <c r="B65" s="107" t="s">
        <v>193</v>
      </c>
      <c r="C65" s="404" t="s">
        <v>177</v>
      </c>
      <c r="D65" s="404"/>
      <c r="E65" s="404"/>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181</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315</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31">
    <mergeCell ref="B11:B12"/>
    <mergeCell ref="AM32:AN32"/>
    <mergeCell ref="M42:M44"/>
    <mergeCell ref="N42:P44"/>
    <mergeCell ref="Q42:AG42"/>
    <mergeCell ref="AH42:AI42"/>
    <mergeCell ref="AK42:AL42"/>
    <mergeCell ref="Q43:AG43"/>
    <mergeCell ref="AH43:AI43"/>
    <mergeCell ref="AK43:AL43"/>
    <mergeCell ref="Q44:AG44"/>
    <mergeCell ref="AH44:AI44"/>
    <mergeCell ref="AK44:AL44"/>
    <mergeCell ref="M41:AG41"/>
    <mergeCell ref="AH41:AL41"/>
    <mergeCell ref="AM30:AN30"/>
    <mergeCell ref="AM21:AN21"/>
    <mergeCell ref="AM22:AN22"/>
    <mergeCell ref="AM23:AN23"/>
    <mergeCell ref="AM24:AN24"/>
    <mergeCell ref="AM25:AN25"/>
    <mergeCell ref="AM26:AN26"/>
    <mergeCell ref="AM27:AN27"/>
    <mergeCell ref="AM31:AN31"/>
    <mergeCell ref="AK2:AN2"/>
    <mergeCell ref="M4:P4"/>
    <mergeCell ref="Q4:R4"/>
    <mergeCell ref="S4:T4"/>
    <mergeCell ref="U4:V4"/>
    <mergeCell ref="AK4:AN4"/>
    <mergeCell ref="AK5:AN5"/>
    <mergeCell ref="AK6:AN6"/>
    <mergeCell ref="AH7:AJ7"/>
    <mergeCell ref="AK3:AN3"/>
    <mergeCell ref="A9:A12"/>
    <mergeCell ref="C9:C12"/>
    <mergeCell ref="D9:D12"/>
    <mergeCell ref="E9:E12"/>
    <mergeCell ref="F9:AJ9"/>
    <mergeCell ref="AK9:AK12"/>
    <mergeCell ref="AM28:AN28"/>
    <mergeCell ref="AM29:AN29"/>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B9:B10"/>
    <mergeCell ref="A33:E33"/>
    <mergeCell ref="AM33:AN34"/>
    <mergeCell ref="A34:E34"/>
    <mergeCell ref="A41:C41"/>
    <mergeCell ref="F41:H41"/>
    <mergeCell ref="I41:K41"/>
    <mergeCell ref="I45:K45"/>
    <mergeCell ref="AH45:AL45"/>
    <mergeCell ref="AM45:AN45"/>
    <mergeCell ref="N45:AG45"/>
    <mergeCell ref="C48:D48"/>
    <mergeCell ref="E48:H48"/>
    <mergeCell ref="I48:N48"/>
    <mergeCell ref="O48:T48"/>
    <mergeCell ref="U48:Z48"/>
    <mergeCell ref="AM41:AN41"/>
    <mergeCell ref="A42:C42"/>
    <mergeCell ref="F42:H42"/>
    <mergeCell ref="I42:K42"/>
    <mergeCell ref="AM42:AN44"/>
    <mergeCell ref="A43:C43"/>
    <mergeCell ref="A44:C44"/>
    <mergeCell ref="F44:H44"/>
    <mergeCell ref="I44:K44"/>
    <mergeCell ref="AL48:AM48"/>
    <mergeCell ref="AA48:AF48"/>
    <mergeCell ref="AG48:AK48"/>
    <mergeCell ref="F49:H49"/>
    <mergeCell ref="I49:K49"/>
    <mergeCell ref="L49:N49"/>
    <mergeCell ref="O49:Q49"/>
    <mergeCell ref="R49:T49"/>
    <mergeCell ref="U49:W49"/>
    <mergeCell ref="X49:Z49"/>
    <mergeCell ref="AA49:AC49"/>
    <mergeCell ref="AD49:AF49"/>
    <mergeCell ref="C65:E65"/>
    <mergeCell ref="AG52:AK52"/>
    <mergeCell ref="AL52:AM52"/>
    <mergeCell ref="C61:E61"/>
    <mergeCell ref="C62:E62"/>
    <mergeCell ref="C63:E63"/>
    <mergeCell ref="C64:E64"/>
    <mergeCell ref="C52:D52"/>
    <mergeCell ref="E52:H52"/>
    <mergeCell ref="I52:N52"/>
    <mergeCell ref="O52:T52"/>
    <mergeCell ref="U52:Z52"/>
    <mergeCell ref="AA52:AF52"/>
    <mergeCell ref="AG49:AI49"/>
    <mergeCell ref="AJ49:AK49"/>
    <mergeCell ref="AJ50:AK50"/>
    <mergeCell ref="I50:K50"/>
    <mergeCell ref="L50:N50"/>
    <mergeCell ref="O50:Q50"/>
    <mergeCell ref="R50:T50"/>
    <mergeCell ref="U50:W50"/>
    <mergeCell ref="AG51:AI51"/>
    <mergeCell ref="AJ51:AK51"/>
    <mergeCell ref="X50:Z50"/>
    <mergeCell ref="AA50:AC50"/>
    <mergeCell ref="F51:H51"/>
    <mergeCell ref="I51:K51"/>
    <mergeCell ref="L51:N51"/>
    <mergeCell ref="O51:Q51"/>
    <mergeCell ref="R51:T51"/>
    <mergeCell ref="U51:W51"/>
    <mergeCell ref="AD50:AF50"/>
    <mergeCell ref="AG50:AI50"/>
    <mergeCell ref="X51:Z51"/>
    <mergeCell ref="AA51:AC51"/>
    <mergeCell ref="AD51:AF51"/>
    <mergeCell ref="F50:H50"/>
  </mergeCells>
  <phoneticPr fontId="3"/>
  <dataValidations count="7">
    <dataValidation type="list" allowBlank="1" showInputMessage="1" showErrorMessage="1" sqref="C13:C32" xr:uid="{00000000-0002-0000-0500-000000000000}">
      <formula1>"A,B,C,D"</formula1>
    </dataValidation>
    <dataValidation operator="greaterThanOrEqual" allowBlank="1" showInputMessage="1" showErrorMessage="1" sqref="X40 I46 U40 I36:I39 L36:L38 L46" xr:uid="{00000000-0002-0000-0500-000001000000}"/>
    <dataValidation type="whole" operator="greaterThanOrEqual" allowBlank="1" showInputMessage="1" showErrorMessage="1" sqref="D42:F43" xr:uid="{00000000-0002-0000-0500-000002000000}">
      <formula1>0</formula1>
    </dataValidation>
    <dataValidation type="list" allowBlank="1" showInputMessage="1" showErrorMessage="1" sqref="AK6:AN6" xr:uid="{00000000-0002-0000-0500-000003000000}">
      <formula1>"予定,実績"</formula1>
    </dataValidation>
    <dataValidation type="list" allowBlank="1" showInputMessage="1" showErrorMessage="1" sqref="AK5:AN5" xr:uid="{00000000-0002-0000-0500-000004000000}">
      <formula1>"４週,歴月"</formula1>
    </dataValidation>
    <dataValidation type="list" allowBlank="1" showInputMessage="1" showErrorMessage="1" sqref="B14:B32" xr:uid="{00000000-0002-0000-0500-000005000000}">
      <formula1>INDIRECT($AK$2)</formula1>
    </dataValidation>
    <dataValidation type="list" allowBlank="1" showInputMessage="1" showErrorMessage="1" sqref="M42:M45"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8"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0"/>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103</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09"/>
      <c r="AI14" s="109"/>
      <c r="AJ14" s="109"/>
      <c r="AK14" s="75">
        <f t="shared" ref="AK14:AK33" si="0">+SUM(F14:AJ14)</f>
        <v>0</v>
      </c>
      <c r="AL14" s="76" t="e">
        <f t="shared" ref="AL14:AL32" si="1">IF($AK$5="４週",AK14/4,AK14/(DAY(EOMONTH($F$11,0))/7))</f>
        <v>#NUM!</v>
      </c>
      <c r="AM14" s="402"/>
      <c r="AN14" s="402"/>
    </row>
    <row r="15" spans="1:40" ht="18" customHeight="1" x14ac:dyDescent="0.4">
      <c r="A15" s="79">
        <v>3</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t="e">
        <f t="shared" si="1"/>
        <v>#NUM!</v>
      </c>
      <c r="AM15" s="402"/>
      <c r="AN15" s="402"/>
    </row>
    <row r="16" spans="1:40" ht="18" customHeight="1" x14ac:dyDescent="0.4">
      <c r="A16" s="79">
        <v>4</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t="e">
        <f t="shared" si="1"/>
        <v>#NUM!</v>
      </c>
      <c r="AM16" s="402"/>
      <c r="AN16" s="402"/>
    </row>
    <row r="17" spans="1:40" ht="18" customHeight="1" x14ac:dyDescent="0.4">
      <c r="A17" s="79">
        <v>5</v>
      </c>
      <c r="B17" s="115"/>
      <c r="C17" s="90"/>
      <c r="D17" s="116"/>
      <c r="E17" s="117"/>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09"/>
      <c r="AI17" s="109"/>
      <c r="AJ17" s="109"/>
      <c r="AK17" s="75">
        <f t="shared" si="0"/>
        <v>0</v>
      </c>
      <c r="AL17" s="76" t="e">
        <f t="shared" si="1"/>
        <v>#NUM!</v>
      </c>
      <c r="AM17" s="402"/>
      <c r="AN17" s="402"/>
    </row>
    <row r="18" spans="1:40" ht="18" customHeight="1" x14ac:dyDescent="0.4">
      <c r="A18" s="79">
        <v>6</v>
      </c>
      <c r="B18" s="115"/>
      <c r="C18" s="90"/>
      <c r="D18" s="116"/>
      <c r="E18" s="117"/>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3"/>
      <c r="B39" s="423"/>
      <c r="C39" s="423"/>
      <c r="D39" s="108">
        <v>4</v>
      </c>
      <c r="E39" s="108">
        <v>5</v>
      </c>
      <c r="F39" s="485">
        <v>6</v>
      </c>
      <c r="G39" s="485"/>
      <c r="H39" s="485"/>
      <c r="I39" s="485">
        <v>7</v>
      </c>
      <c r="J39" s="485"/>
      <c r="K39" s="485"/>
      <c r="L39" s="485">
        <v>8</v>
      </c>
      <c r="M39" s="485"/>
      <c r="N39" s="485"/>
      <c r="O39" s="485">
        <v>9</v>
      </c>
      <c r="P39" s="485"/>
      <c r="Q39" s="485"/>
      <c r="R39" s="485">
        <v>10</v>
      </c>
      <c r="S39" s="485"/>
      <c r="T39" s="485"/>
      <c r="U39" s="485">
        <v>11</v>
      </c>
      <c r="V39" s="485"/>
      <c r="W39" s="485"/>
      <c r="X39" s="485">
        <v>12</v>
      </c>
      <c r="Y39" s="485"/>
      <c r="Z39" s="485"/>
      <c r="AA39" s="485">
        <v>1</v>
      </c>
      <c r="AB39" s="485"/>
      <c r="AC39" s="485"/>
      <c r="AD39" s="485">
        <v>2</v>
      </c>
      <c r="AE39" s="485"/>
      <c r="AF39" s="485"/>
      <c r="AG39" s="485">
        <v>3</v>
      </c>
      <c r="AH39" s="485"/>
      <c r="AI39" s="485"/>
      <c r="AJ39" s="423" t="s">
        <v>154</v>
      </c>
      <c r="AK39" s="423"/>
      <c r="AL39" s="123" t="s">
        <v>212</v>
      </c>
      <c r="AM39"/>
      <c r="AN39"/>
      <c r="AO39"/>
      <c r="AP39"/>
      <c r="AQ39"/>
    </row>
    <row r="40" spans="1:43" s="72" customFormat="1" ht="18" customHeight="1" x14ac:dyDescent="0.4">
      <c r="A40" s="483" t="s">
        <v>216</v>
      </c>
      <c r="B40" s="483"/>
      <c r="C40" s="483"/>
      <c r="D40" s="109"/>
      <c r="E40" s="109"/>
      <c r="F40" s="484"/>
      <c r="G40" s="484"/>
      <c r="H40" s="484"/>
      <c r="I40" s="484"/>
      <c r="J40" s="484"/>
      <c r="K40" s="484"/>
      <c r="L40" s="484"/>
      <c r="M40" s="484"/>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86">
        <f>SUM(D40:AI40)</f>
        <v>0</v>
      </c>
      <c r="AK40" s="486"/>
      <c r="AL40" s="487" t="e">
        <f>ROUNDUP(AJ40/AJ41,1)</f>
        <v>#DIV/0!</v>
      </c>
      <c r="AM40"/>
      <c r="AN40"/>
      <c r="AO40"/>
      <c r="AP40"/>
      <c r="AQ40"/>
    </row>
    <row r="41" spans="1:43" s="72" customFormat="1" ht="18" customHeight="1" x14ac:dyDescent="0.4">
      <c r="A41" s="483" t="s">
        <v>209</v>
      </c>
      <c r="B41" s="483"/>
      <c r="C41" s="483"/>
      <c r="D41" s="109"/>
      <c r="E41" s="109"/>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86">
        <f>+SUM(D41:AI41)</f>
        <v>0</v>
      </c>
      <c r="AK41" s="486"/>
      <c r="AL41" s="488"/>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s="70"/>
      <c r="J43" s="70"/>
      <c r="K43" s="70"/>
      <c r="L43" s="70"/>
      <c r="M43" s="70"/>
      <c r="N43" s="70"/>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423" t="s">
        <v>202</v>
      </c>
      <c r="B44" s="423"/>
      <c r="C44" s="423" t="s">
        <v>115</v>
      </c>
      <c r="D44" s="423"/>
      <c r="E44" s="423" t="s">
        <v>117</v>
      </c>
      <c r="F44" s="423"/>
      <c r="G44" s="423"/>
      <c r="H44" s="423"/>
      <c r="I44" s="423" t="s">
        <v>118</v>
      </c>
      <c r="J44" s="423"/>
      <c r="K44" s="423"/>
      <c r="L44" s="423"/>
      <c r="M44" s="423"/>
      <c r="N44" s="423"/>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427" t="s">
        <v>213</v>
      </c>
      <c r="B45" s="427"/>
      <c r="C45" s="482" t="e">
        <f>ROUNDDOWN(IF(AL40&lt;=60,1,1+ROUNDUP((AL40-60)/40,0)),1)</f>
        <v>#DIV/0!</v>
      </c>
      <c r="D45" s="482"/>
      <c r="E45" s="482" t="e">
        <f>ROUNDUP(AL40/2,1)</f>
        <v>#DIV/0!</v>
      </c>
      <c r="F45" s="482"/>
      <c r="G45" s="482"/>
      <c r="H45" s="482"/>
      <c r="I45" s="482" t="e">
        <f>ROUNDUP(AL40/4,1)</f>
        <v>#DIV/0!</v>
      </c>
      <c r="J45" s="482"/>
      <c r="K45" s="482"/>
      <c r="L45" s="482"/>
      <c r="M45" s="482"/>
      <c r="N45" s="482"/>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412" t="str">
        <f>IF(VLOOKUP($AK$2,選択肢!$A$1:$J$32,C52,FALSE)=0,"-",VLOOKUP($AK$2,選択肢!$A$1:$J$32,C52,FALSE))</f>
        <v>管理者</v>
      </c>
      <c r="D47" s="413"/>
      <c r="E47" s="414" t="str">
        <f>IF(VLOOKUP($AK$2,選択肢!$A$1:$J$32,E52,FALSE)=0,"-",VLOOKUP($AK$2,選択肢!$A$1:$J$32,E52,FALSE))</f>
        <v>サービス管理責任者</v>
      </c>
      <c r="F47" s="414"/>
      <c r="G47" s="414"/>
      <c r="H47" s="414"/>
      <c r="I47" s="412" t="str">
        <f>IF(VLOOKUP($AK$2,選択肢!$A$1:$J$32,I52,FALSE)=0,"-",VLOOKUP($AK$2,選択肢!$A$1:$J$32,I52,FALSE))</f>
        <v>医師</v>
      </c>
      <c r="J47" s="413"/>
      <c r="K47" s="413"/>
      <c r="L47" s="413"/>
      <c r="M47" s="413"/>
      <c r="N47" s="415"/>
      <c r="O47" s="412" t="str">
        <f>IF(VLOOKUP($AK$2,選択肢!$A$1:$J$32,O52,FALSE)=0,"-",VLOOKUP($AK$2,選択肢!$A$1:$J$32,O52,FALSE))</f>
        <v>看護職員</v>
      </c>
      <c r="P47" s="413"/>
      <c r="Q47" s="413"/>
      <c r="R47" s="413"/>
      <c r="S47" s="413"/>
      <c r="T47" s="415"/>
      <c r="U47" s="412" t="str">
        <f>IF(VLOOKUP($AK$2,選択肢!$A$1:$J$32,U52,FALSE)=0,"-",VLOOKUP($AK$2,選択肢!$A$1:$J$32,U52,FALSE))</f>
        <v>生活支援員</v>
      </c>
      <c r="V47" s="413"/>
      <c r="W47" s="413"/>
      <c r="X47" s="413"/>
      <c r="Y47" s="413"/>
      <c r="Z47" s="415"/>
      <c r="AA47" s="412" t="str">
        <f>IF(VLOOKUP($AK$2,選択肢!$A$1:$J$32,AA52,FALSE)=0,"-",VLOOKUP($AK$2,選択肢!$A$1:$J$32,AA52,FALSE))</f>
        <v>-</v>
      </c>
      <c r="AB47" s="413"/>
      <c r="AC47" s="413"/>
      <c r="AD47" s="413"/>
      <c r="AE47" s="413"/>
      <c r="AF47" s="415"/>
      <c r="AG47" s="414" t="str">
        <f>IF(VLOOKUP($AK$2,選択肢!$A$1:$J$32,AG52,FALSE)=0,"-",VLOOKUP($AK$2,選択肢!$A$1:$J$32,AG52,FALSE))</f>
        <v>-</v>
      </c>
      <c r="AH47" s="414"/>
      <c r="AI47" s="414"/>
      <c r="AJ47" s="414"/>
      <c r="AK47" s="414"/>
      <c r="AL47" s="414" t="str">
        <f>IF(VLOOKUP($AK$2,選択肢!$A$1:$J$32,AL52,FALSE)=0,"-",VLOOKUP($AK$2,選択肢!$A$1:$J$32,AL52,FALSE))</f>
        <v>-</v>
      </c>
      <c r="AM47" s="414"/>
      <c r="AN47" s="62"/>
    </row>
    <row r="48" spans="1:43" ht="18" customHeight="1" x14ac:dyDescent="0.4">
      <c r="A48" s="62"/>
      <c r="B48" s="82"/>
      <c r="C48" s="114" t="s">
        <v>56</v>
      </c>
      <c r="D48" s="114" t="s">
        <v>57</v>
      </c>
      <c r="E48" s="113" t="s">
        <v>56</v>
      </c>
      <c r="F48" s="411" t="s">
        <v>57</v>
      </c>
      <c r="G48" s="411"/>
      <c r="H48" s="411"/>
      <c r="I48" s="408" t="s">
        <v>56</v>
      </c>
      <c r="J48" s="409"/>
      <c r="K48" s="410"/>
      <c r="L48" s="408" t="s">
        <v>57</v>
      </c>
      <c r="M48" s="409"/>
      <c r="N48" s="410"/>
      <c r="O48" s="408" t="s">
        <v>56</v>
      </c>
      <c r="P48" s="409"/>
      <c r="Q48" s="410"/>
      <c r="R48" s="408" t="s">
        <v>57</v>
      </c>
      <c r="S48" s="409"/>
      <c r="T48" s="410"/>
      <c r="U48" s="408" t="s">
        <v>56</v>
      </c>
      <c r="V48" s="409"/>
      <c r="W48" s="410"/>
      <c r="X48" s="408" t="s">
        <v>57</v>
      </c>
      <c r="Y48" s="409"/>
      <c r="Z48" s="410"/>
      <c r="AA48" s="408" t="s">
        <v>56</v>
      </c>
      <c r="AB48" s="409"/>
      <c r="AC48" s="410"/>
      <c r="AD48" s="408" t="s">
        <v>57</v>
      </c>
      <c r="AE48" s="409"/>
      <c r="AF48" s="410"/>
      <c r="AG48" s="408" t="s">
        <v>56</v>
      </c>
      <c r="AH48" s="409"/>
      <c r="AI48" s="410"/>
      <c r="AJ48" s="408" t="s">
        <v>57</v>
      </c>
      <c r="AK48" s="410"/>
      <c r="AL48" s="113" t="s">
        <v>19</v>
      </c>
      <c r="AM48" s="113" t="s">
        <v>18</v>
      </c>
      <c r="AN48" s="62"/>
    </row>
    <row r="49" spans="1:40" ht="18" customHeight="1" x14ac:dyDescent="0.4">
      <c r="A49" s="62"/>
      <c r="B49" s="81" t="s">
        <v>108</v>
      </c>
      <c r="C49" s="113">
        <f>COUNTIFS($B$13:$B$32,C$47,$C$13:$C$32,"A",$E$13:$E$32,"*")</f>
        <v>0</v>
      </c>
      <c r="D49" s="113">
        <f>COUNTIFS($B$13:$B$32,C$47,$C$13:$C$32,"B",$E$13:$E$32,"*")</f>
        <v>0</v>
      </c>
      <c r="E49" s="113">
        <f>COUNTIFS($B$13:$B$32,E$47,$C$13:$C$32,"A",$E$13:$E$32,"*")</f>
        <v>0</v>
      </c>
      <c r="F49" s="408">
        <f>COUNTIFS($B$13:$B$32,E$47,$C$13:$C$32,"B",$E$13:$E$32,"*")</f>
        <v>0</v>
      </c>
      <c r="G49" s="409"/>
      <c r="H49" s="410"/>
      <c r="I49" s="408">
        <f>COUNTIFS($B$13:$B$32,I$47,$C$13:$C$32,"A",$E$13:$E$32,"*")</f>
        <v>0</v>
      </c>
      <c r="J49" s="409"/>
      <c r="K49" s="410"/>
      <c r="L49" s="408">
        <f>COUNTIFS($B$13:$B$32,I$47,$C$13:$C$32,"B",$E$13:$E$32,"*")</f>
        <v>0</v>
      </c>
      <c r="M49" s="409"/>
      <c r="N49" s="410"/>
      <c r="O49" s="408">
        <f>COUNTIFS($B$13:$B$32,O$47,$C$13:$C$32,"A",$E$13:$E$32,"*")</f>
        <v>0</v>
      </c>
      <c r="P49" s="409"/>
      <c r="Q49" s="410"/>
      <c r="R49" s="408">
        <f>COUNTIFS($B$13:$B$32,O$47,$C$13:$C$32,"B",$E$13:$E$32,"*")</f>
        <v>0</v>
      </c>
      <c r="S49" s="409"/>
      <c r="T49" s="410"/>
      <c r="U49" s="408">
        <f>COUNTIFS($B$13:$B$32,U$47,$C$13:$C$32,"A",$E$13:$E$32,"*")</f>
        <v>0</v>
      </c>
      <c r="V49" s="409"/>
      <c r="W49" s="410"/>
      <c r="X49" s="408">
        <f>COUNTIFS($B$13:$B$32,U$47,$C$13:$C$32,"B",$E$13:$E$32,"*")</f>
        <v>0</v>
      </c>
      <c r="Y49" s="409"/>
      <c r="Z49" s="410"/>
      <c r="AA49" s="408">
        <f>COUNTIFS($B$13:$B$32,AA$47,$C$13:$C$32,"A",$E$13:$E$32,"*")</f>
        <v>0</v>
      </c>
      <c r="AB49" s="409"/>
      <c r="AC49" s="410"/>
      <c r="AD49" s="408">
        <f>COUNTIFS($B$13:$B$32,AA$47,$C$13:$C$32,"B",$E$13:$E$32,"*")</f>
        <v>0</v>
      </c>
      <c r="AE49" s="409"/>
      <c r="AF49" s="410"/>
      <c r="AG49" s="408">
        <f>COUNTIFS($B$13:$B$32,AG$47,$C$13:$C$32,"A",$E$13:$E$32,"*")</f>
        <v>0</v>
      </c>
      <c r="AH49" s="409"/>
      <c r="AI49" s="410"/>
      <c r="AJ49" s="408">
        <f>COUNTIFS($B$13:$B$32,AG$47,$C$13:$C$32,"B",$E$13:$E$32,"*")</f>
        <v>0</v>
      </c>
      <c r="AK49" s="410"/>
      <c r="AL49" s="113">
        <f>COUNTIFS($B$13:$B$32,AL$47,$C$13:$C$32,"A",$E$13:$E$32,"*")</f>
        <v>0</v>
      </c>
      <c r="AM49" s="113">
        <f>COUNTIFS($B$13:$B$32,AL$47,$C$13:$C$32,"B",$E$13:$E$32,"*")</f>
        <v>0</v>
      </c>
      <c r="AN49" s="62"/>
    </row>
    <row r="50" spans="1:40" ht="18" customHeight="1" x14ac:dyDescent="0.4">
      <c r="A50" s="62"/>
      <c r="B50" s="89" t="s">
        <v>109</v>
      </c>
      <c r="C50" s="113">
        <f>COUNTIFS($B$13:$B$32,C$47,$C$13:$C$32,"C",$E$13:$E$32,"*")</f>
        <v>0</v>
      </c>
      <c r="D50" s="113">
        <f>COUNTIFS($B$13:$B$32,C$47,$C$13:$C$32,"D",$E$13:$E$32,"*")</f>
        <v>0</v>
      </c>
      <c r="E50" s="113">
        <f>COUNTIFS($B$13:$B$32,E$47,$C$13:$C$32,"C",$E$13:$E$32,"*")</f>
        <v>0</v>
      </c>
      <c r="F50" s="408">
        <f>COUNTIFS($B$13:$B$32,E$47,$C$13:$C$32,"D",$E$13:$E$32,"*")</f>
        <v>0</v>
      </c>
      <c r="G50" s="409"/>
      <c r="H50" s="410"/>
      <c r="I50" s="408">
        <f>COUNTIFS($B$13:$B$32,I$47,$C$13:$C$32,"C",$E$13:$E$32,"*")</f>
        <v>0</v>
      </c>
      <c r="J50" s="409"/>
      <c r="K50" s="410"/>
      <c r="L50" s="408">
        <f>COUNTIFS($B$13:$B$32,I$47,$C$13:$C$32,"D",$E$13:$E$32,"*")</f>
        <v>0</v>
      </c>
      <c r="M50" s="409"/>
      <c r="N50" s="410"/>
      <c r="O50" s="408">
        <f>COUNTIFS($B$13:$B$32,O$47,$C$13:$C$32,"C",$E$13:$E$32,"*")</f>
        <v>0</v>
      </c>
      <c r="P50" s="409"/>
      <c r="Q50" s="410"/>
      <c r="R50" s="408">
        <f>COUNTIFS($B$13:$B$32,O$47,$C$13:$C$32,"D",$E$13:$E$32,"*")</f>
        <v>0</v>
      </c>
      <c r="S50" s="409"/>
      <c r="T50" s="410"/>
      <c r="U50" s="408">
        <f>COUNTIFS($B$13:$B$32,U$47,$C$13:$C$32,"C",$E$13:$E$32,"*")</f>
        <v>0</v>
      </c>
      <c r="V50" s="409"/>
      <c r="W50" s="410"/>
      <c r="X50" s="408">
        <f>COUNTIFS($B$13:$B$32,U$47,$C$13:$C$32,"D",$E$13:$E$32,"*")</f>
        <v>0</v>
      </c>
      <c r="Y50" s="409"/>
      <c r="Z50" s="410"/>
      <c r="AA50" s="408">
        <f>COUNTIFS($B$13:$B$32,AA$47,$C$13:$C$32,"C",$E$13:$E$32,"*")</f>
        <v>0</v>
      </c>
      <c r="AB50" s="409"/>
      <c r="AC50" s="410"/>
      <c r="AD50" s="408">
        <f>COUNTIFS($B$13:$B$32,AA$47,$C$13:$C$32,"D",$E$13:$E$32,"*")</f>
        <v>0</v>
      </c>
      <c r="AE50" s="409"/>
      <c r="AF50" s="410"/>
      <c r="AG50" s="408">
        <f>COUNTIFS($B$13:$B$32,AG$47,$C$13:$C$32,"C",$E$13:$E$32,"*")</f>
        <v>0</v>
      </c>
      <c r="AH50" s="409"/>
      <c r="AI50" s="410"/>
      <c r="AJ50" s="408">
        <f>COUNTIFS($B$13:$B$32,AG$47,$C$13:$C$32,"D",$E$13:$E$32,"*")</f>
        <v>0</v>
      </c>
      <c r="AK50" s="410"/>
      <c r="AL50" s="113">
        <f>COUNTIFS($B$13:$B$32,AL$47,$C$13:$C$32,"C",$E$13:$E$32,"*")</f>
        <v>0</v>
      </c>
      <c r="AM50" s="113">
        <f>COUNTIFS($B$13:$B$32,AL$47,$C$13:$C$32,"D",$E$13:$E$32,"*")</f>
        <v>0</v>
      </c>
      <c r="AN50" s="62"/>
    </row>
    <row r="51" spans="1:40" ht="24.95" customHeight="1" x14ac:dyDescent="0.4">
      <c r="A51" s="62"/>
      <c r="B51" s="89" t="s">
        <v>201</v>
      </c>
      <c r="C51" s="412" t="str">
        <f>IF($AK$5="４週",SUMIFS($AK$13:$AK$32,$B$13:$B$32,C47)/4/$AH$7,IF($AK$5="歴月",SUMIFS($AK$13:$AK$32,$B$13:$B$32,C47)/$AL$7,"記載する期間を選択してください"))</f>
        <v>記載する期間を選択してください</v>
      </c>
      <c r="D51" s="415"/>
      <c r="E51" s="412" t="str">
        <f>IF($AK$5="４週",SUMIFS($AK$13:$AK$32,$B$13:$B$32,E47)/4/$AH$7,IF($AK$5="歴月",SUMIFS($AK$13:$AK$32,$B$13:$B$32,E47)/$AL$7,"記載する期間を選択してください"))</f>
        <v>記載する期間を選択してください</v>
      </c>
      <c r="F51" s="413"/>
      <c r="G51" s="413"/>
      <c r="H51" s="415"/>
      <c r="I51" s="412" t="str">
        <f>IF($AK$5="４週",SUMIFS($AK$13:$AK$32,$B$13:$B$32,I47)/4/$AH$7,IF($AK$5="歴月",SUMIFS($AK$13:$AK$32,$B$13:$B$32,I47)/$AL$7,"記載する期間を選択してください"))</f>
        <v>記載する期間を選択してください</v>
      </c>
      <c r="J51" s="413"/>
      <c r="K51" s="413"/>
      <c r="L51" s="413"/>
      <c r="M51" s="413"/>
      <c r="N51" s="415"/>
      <c r="O51" s="412" t="str">
        <f>IF($AK$5="４週",SUMIFS($AK$13:$AK$32,$B$13:$B$32,O47)/4/$AH$7,IF($AK$5="歴月",SUMIFS($AK$13:$AK$32,$B$13:$B$32,O47)/$AL$7,"記載する期間を選択してください"))</f>
        <v>記載する期間を選択してください</v>
      </c>
      <c r="P51" s="413"/>
      <c r="Q51" s="413"/>
      <c r="R51" s="413"/>
      <c r="S51" s="413"/>
      <c r="T51" s="415"/>
      <c r="U51" s="412" t="str">
        <f>IF($AK$5="４週",SUMIFS($AK$13:$AK$32,$B$13:$B$32,U47)/4/$AH$7,IF($AK$5="歴月",SUMIFS($AK$13:$AK$32,$B$13:$B$32,U47)/$AL$7,"記載する期間を選択してください"))</f>
        <v>記載する期間を選択してください</v>
      </c>
      <c r="V51" s="413"/>
      <c r="W51" s="413"/>
      <c r="X51" s="413"/>
      <c r="Y51" s="413"/>
      <c r="Z51" s="415"/>
      <c r="AA51" s="412" t="str">
        <f>IF($AK$5="４週",SUMIFS($AK$13:$AK$32,$B$13:$B$32,AA47)/4/$AH$7,IF($AK$5="歴月",SUMIFS($AK$13:$AK$32,$B$13:$B$32,AA47)/$AL$7,"記載する期間を選択してください"))</f>
        <v>記載する期間を選択してください</v>
      </c>
      <c r="AB51" s="413"/>
      <c r="AC51" s="413"/>
      <c r="AD51" s="413"/>
      <c r="AE51" s="413"/>
      <c r="AF51" s="415"/>
      <c r="AG51" s="412" t="str">
        <f>IF($AK$5="４週",SUMIFS($AK$13:$AK$32,$B$13:$B$32,AG47)/4/$AH$7,IF($AK$5="歴月",SUMIFS($AK$13:$AK$32,$B$13:$B$32,AG47)/$AL$7,"記載する期間を選択してください"))</f>
        <v>記載する期間を選択してください</v>
      </c>
      <c r="AH51" s="413"/>
      <c r="AI51" s="413"/>
      <c r="AJ51" s="413"/>
      <c r="AK51" s="415"/>
      <c r="AL51" s="412" t="str">
        <f>IF($AK$5="４週",SUMIFS($AK$13:$AK$32,$B$13:$B$32,AL47)/4/$AH$7,IF($AK$5="歴月",SUMIFS($AK$13:$AK$32,$B$13:$B$32,AL47)/$AL$7,"記載する期間を選択してください"))</f>
        <v>記載する期間を選択してください</v>
      </c>
      <c r="AM51" s="415"/>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90" t="s">
        <v>173</v>
      </c>
      <c r="D60" s="390"/>
      <c r="E60" s="390"/>
      <c r="F60" s="60"/>
      <c r="G60" s="60"/>
    </row>
    <row r="61" spans="1:40" ht="15" customHeight="1" x14ac:dyDescent="0.4">
      <c r="A61" s="60"/>
      <c r="B61" s="107" t="s">
        <v>190</v>
      </c>
      <c r="C61" s="404" t="s">
        <v>174</v>
      </c>
      <c r="D61" s="404"/>
      <c r="E61" s="404"/>
      <c r="F61" s="60"/>
      <c r="G61" s="60"/>
    </row>
    <row r="62" spans="1:40" ht="15" customHeight="1" x14ac:dyDescent="0.4">
      <c r="A62" s="60"/>
      <c r="B62" s="107" t="s">
        <v>191</v>
      </c>
      <c r="C62" s="404" t="s">
        <v>175</v>
      </c>
      <c r="D62" s="404"/>
      <c r="E62" s="404"/>
      <c r="F62" s="60"/>
      <c r="G62" s="60"/>
    </row>
    <row r="63" spans="1:40" ht="15" customHeight="1" x14ac:dyDescent="0.4">
      <c r="A63" s="60"/>
      <c r="B63" s="107" t="s">
        <v>192</v>
      </c>
      <c r="C63" s="404" t="s">
        <v>176</v>
      </c>
      <c r="D63" s="404"/>
      <c r="E63" s="404"/>
      <c r="F63" s="60"/>
      <c r="G63" s="60"/>
    </row>
    <row r="64" spans="1:40" ht="15" customHeight="1" x14ac:dyDescent="0.4">
      <c r="A64" s="60"/>
      <c r="B64" s="107" t="s">
        <v>193</v>
      </c>
      <c r="C64" s="404" t="s">
        <v>177</v>
      </c>
      <c r="D64" s="404"/>
      <c r="E64" s="404"/>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315</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47">
    <mergeCell ref="AK2:AN2"/>
    <mergeCell ref="M4:P4"/>
    <mergeCell ref="Q4:R4"/>
    <mergeCell ref="S4:T4"/>
    <mergeCell ref="U4:V4"/>
    <mergeCell ref="AK4:AN4"/>
    <mergeCell ref="AM15:AN15"/>
    <mergeCell ref="AM16:AN16"/>
    <mergeCell ref="AM17:AN17"/>
    <mergeCell ref="AK3:AN3"/>
    <mergeCell ref="AM18:AN18"/>
    <mergeCell ref="AK5:AN5"/>
    <mergeCell ref="AK6:AN6"/>
    <mergeCell ref="AH7:AJ7"/>
    <mergeCell ref="A9:A12"/>
    <mergeCell ref="C9:C12"/>
    <mergeCell ref="D9:D12"/>
    <mergeCell ref="E9:E12"/>
    <mergeCell ref="F9:AJ9"/>
    <mergeCell ref="AK9:AK12"/>
    <mergeCell ref="AL9:AL12"/>
    <mergeCell ref="AM9:AN12"/>
    <mergeCell ref="F10:L10"/>
    <mergeCell ref="M10:S10"/>
    <mergeCell ref="T10:Z10"/>
    <mergeCell ref="AA10:AG10"/>
    <mergeCell ref="AH10:AJ10"/>
    <mergeCell ref="AM13:AN13"/>
    <mergeCell ref="AM14:AN14"/>
    <mergeCell ref="B9:B10"/>
    <mergeCell ref="B11:B12"/>
    <mergeCell ref="A33:E33"/>
    <mergeCell ref="AM33:AN34"/>
    <mergeCell ref="A34:E34"/>
    <mergeCell ref="A39:C39"/>
    <mergeCell ref="F39:H39"/>
    <mergeCell ref="I39:K39"/>
    <mergeCell ref="L39:N39"/>
    <mergeCell ref="O39:Q39"/>
    <mergeCell ref="AM19:AN19"/>
    <mergeCell ref="AM20:AN20"/>
    <mergeCell ref="AM21:AN21"/>
    <mergeCell ref="AM22:AN22"/>
    <mergeCell ref="AM23:AN23"/>
    <mergeCell ref="AM24:AN24"/>
    <mergeCell ref="AM25:AN25"/>
    <mergeCell ref="AM26:AN26"/>
    <mergeCell ref="AM27:AN27"/>
    <mergeCell ref="AM28:AN28"/>
    <mergeCell ref="AM29:AN29"/>
    <mergeCell ref="AM30:AN30"/>
    <mergeCell ref="AJ39:AK39"/>
    <mergeCell ref="R39:T39"/>
    <mergeCell ref="U39:W39"/>
    <mergeCell ref="X39:Z39"/>
    <mergeCell ref="AA39:AC39"/>
    <mergeCell ref="AD39:AF39"/>
    <mergeCell ref="AG39:AI39"/>
    <mergeCell ref="AM31:AN31"/>
    <mergeCell ref="AM32:AN32"/>
    <mergeCell ref="AD40:AF40"/>
    <mergeCell ref="AG40:AI40"/>
    <mergeCell ref="AJ40:AK40"/>
    <mergeCell ref="AL40:AL41"/>
    <mergeCell ref="AD41:AF41"/>
    <mergeCell ref="AG41:AI41"/>
    <mergeCell ref="AJ41:AK41"/>
    <mergeCell ref="A41:C41"/>
    <mergeCell ref="F41:H41"/>
    <mergeCell ref="I41:K41"/>
    <mergeCell ref="L41:N41"/>
    <mergeCell ref="O41:Q41"/>
    <mergeCell ref="R41:T41"/>
    <mergeCell ref="U40:W40"/>
    <mergeCell ref="X40:Z40"/>
    <mergeCell ref="AA40:AC40"/>
    <mergeCell ref="U41:W41"/>
    <mergeCell ref="X41:Z41"/>
    <mergeCell ref="AA41:AC41"/>
    <mergeCell ref="A40:C40"/>
    <mergeCell ref="F40:H40"/>
    <mergeCell ref="I40:K40"/>
    <mergeCell ref="L40:N40"/>
    <mergeCell ref="O40:Q40"/>
    <mergeCell ref="R40:T40"/>
    <mergeCell ref="AL47:AM47"/>
    <mergeCell ref="F48:H48"/>
    <mergeCell ref="I48:K48"/>
    <mergeCell ref="L48:N48"/>
    <mergeCell ref="O48:Q48"/>
    <mergeCell ref="R48:T48"/>
    <mergeCell ref="U48:W48"/>
    <mergeCell ref="AA49:AC49"/>
    <mergeCell ref="AA47:AF47"/>
    <mergeCell ref="U49:W49"/>
    <mergeCell ref="X49:Z49"/>
    <mergeCell ref="X48:Z48"/>
    <mergeCell ref="AD49:AF49"/>
    <mergeCell ref="AG47:AK47"/>
    <mergeCell ref="E47:H47"/>
    <mergeCell ref="I47:N47"/>
    <mergeCell ref="O47:T47"/>
    <mergeCell ref="U47:Z47"/>
    <mergeCell ref="AL51:AM51"/>
    <mergeCell ref="I51:N51"/>
    <mergeCell ref="O51:T51"/>
    <mergeCell ref="C60:E60"/>
    <mergeCell ref="AA50:AC50"/>
    <mergeCell ref="AD50:AF50"/>
    <mergeCell ref="AG50:AI50"/>
    <mergeCell ref="AJ50:AK50"/>
    <mergeCell ref="AG51:AK51"/>
    <mergeCell ref="C63:E63"/>
    <mergeCell ref="C64:E64"/>
    <mergeCell ref="L50:N50"/>
    <mergeCell ref="O50:Q50"/>
    <mergeCell ref="R50:T50"/>
    <mergeCell ref="U50:W50"/>
    <mergeCell ref="AG49:AI49"/>
    <mergeCell ref="AJ49:AK49"/>
    <mergeCell ref="AA48:AC48"/>
    <mergeCell ref="AD48:AF48"/>
    <mergeCell ref="AG48:AI48"/>
    <mergeCell ref="AJ48:AK48"/>
    <mergeCell ref="O49:Q49"/>
    <mergeCell ref="AA51:AF51"/>
    <mergeCell ref="U51:Z51"/>
    <mergeCell ref="R49:T49"/>
    <mergeCell ref="C61:E61"/>
    <mergeCell ref="C62:E62"/>
    <mergeCell ref="X50:Z50"/>
    <mergeCell ref="C51:D51"/>
    <mergeCell ref="F49:H49"/>
    <mergeCell ref="I49:K49"/>
    <mergeCell ref="L49:N49"/>
    <mergeCell ref="C47:D47"/>
    <mergeCell ref="E45:H45"/>
    <mergeCell ref="I45:N45"/>
    <mergeCell ref="A44:B44"/>
    <mergeCell ref="A45:B45"/>
    <mergeCell ref="C44:D44"/>
    <mergeCell ref="E44:H44"/>
    <mergeCell ref="C45:D45"/>
    <mergeCell ref="E51:H51"/>
    <mergeCell ref="F50:H50"/>
    <mergeCell ref="I50:K50"/>
    <mergeCell ref="I44:N44"/>
  </mergeCells>
  <phoneticPr fontId="3"/>
  <dataValidations count="7">
    <dataValidation type="whole" operator="greaterThanOrEqual" allowBlank="1" showInputMessage="1" showErrorMessage="1" sqref="I40:I41 D40:F41 AG40:AG41 AD40:AD41 AA40:AA41 X40:X41 U40:U41 R40:R41 O40:O41 L40:L41" xr:uid="{00000000-0002-0000-0600-000000000000}">
      <formula1>0</formula1>
    </dataValidation>
    <dataValidation operator="greaterThanOrEqual" allowBlank="1" showInputMessage="1" showErrorMessage="1" sqref="I42:I43 AJ40:AJ41 AL40 I45 L42:L43" xr:uid="{00000000-0002-0000-0600-000001000000}"/>
    <dataValidation type="list" allowBlank="1" showInputMessage="1" showErrorMessage="1" sqref="B13 B15:B32" xr:uid="{00000000-0002-0000-0600-000002000000}">
      <formula1>INDIRECT(AK2)</formula1>
    </dataValidation>
    <dataValidation type="list" allowBlank="1" showInputMessage="1" showErrorMessage="1" sqref="C13:C32" xr:uid="{00000000-0002-0000-0600-000003000000}">
      <formula1>"A,B,C,D"</formula1>
    </dataValidation>
    <dataValidation type="list" allowBlank="1" showInputMessage="1" showErrorMessage="1" sqref="AK6:AN6" xr:uid="{00000000-0002-0000-0600-000004000000}">
      <formula1>"予定,実績"</formula1>
    </dataValidation>
    <dataValidation type="list" allowBlank="1" showInputMessage="1" showErrorMessage="1" sqref="AK5:AN5" xr:uid="{00000000-0002-0000-0600-000005000000}">
      <formula1>"４週,歴月"</formula1>
    </dataValidation>
    <dataValidation type="list" allowBlank="1" showInputMessage="1" showErrorMessage="1" sqref="B14" xr:uid="{3AE440F9-D8AE-4FBC-BFAA-0995B178ED7A}">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7"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P17" sqref="AP17"/>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1" customHeight="1" x14ac:dyDescent="0.4">
      <c r="A1" s="59" t="s">
        <v>337</v>
      </c>
    </row>
    <row r="2" spans="1:40" ht="20.100000000000001"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86" t="s">
        <v>95</v>
      </c>
      <c r="AL2" s="386"/>
      <c r="AM2" s="386"/>
      <c r="AN2" s="386"/>
    </row>
    <row r="3" spans="1:40" ht="24.95" customHeight="1" x14ac:dyDescent="0.4">
      <c r="A3" s="104"/>
      <c r="C3" s="87"/>
      <c r="D3" s="87"/>
      <c r="E3" s="87"/>
      <c r="F3" s="87"/>
      <c r="G3" s="87"/>
      <c r="H3" s="87"/>
      <c r="I3" s="87"/>
      <c r="J3" s="87"/>
      <c r="K3" s="87"/>
      <c r="L3" s="87"/>
      <c r="M3" s="87"/>
      <c r="N3" s="87"/>
      <c r="O3" s="87"/>
      <c r="P3" s="87"/>
      <c r="Q3" s="87"/>
      <c r="R3" s="87"/>
      <c r="S3" s="87"/>
      <c r="T3" s="87"/>
      <c r="U3" s="87"/>
      <c r="V3" s="87"/>
      <c r="W3" s="87"/>
      <c r="X3" s="80"/>
      <c r="Y3" s="80"/>
      <c r="Z3" s="95"/>
      <c r="AA3" s="95"/>
      <c r="AB3" s="95"/>
      <c r="AC3" s="95"/>
      <c r="AD3" s="96"/>
      <c r="AE3" s="96"/>
      <c r="AF3" s="96"/>
      <c r="AG3" s="96"/>
      <c r="AH3" s="96"/>
      <c r="AI3" s="88" t="s">
        <v>334</v>
      </c>
      <c r="AJ3" s="88"/>
      <c r="AK3" s="463"/>
      <c r="AL3" s="464"/>
      <c r="AM3" s="464"/>
      <c r="AN3" s="465"/>
    </row>
    <row r="4" spans="1:40" ht="18" customHeight="1" x14ac:dyDescent="0.4">
      <c r="A4" s="62"/>
      <c r="B4" s="65"/>
      <c r="C4" s="65"/>
      <c r="D4" s="65"/>
      <c r="E4" s="65"/>
      <c r="F4" s="65"/>
      <c r="G4" s="65"/>
      <c r="H4" s="65"/>
      <c r="I4" s="65"/>
      <c r="J4" s="65"/>
      <c r="K4" s="105"/>
      <c r="L4" s="105"/>
      <c r="M4" s="392"/>
      <c r="N4" s="392"/>
      <c r="O4" s="392"/>
      <c r="P4" s="392"/>
      <c r="Q4" s="391" t="s">
        <v>150</v>
      </c>
      <c r="R4" s="391"/>
      <c r="S4" s="392"/>
      <c r="T4" s="392"/>
      <c r="U4" s="391" t="s">
        <v>151</v>
      </c>
      <c r="V4" s="391"/>
      <c r="W4" s="65"/>
      <c r="X4" s="65"/>
      <c r="Y4" s="65"/>
      <c r="Z4" s="95"/>
      <c r="AA4" s="95"/>
      <c r="AC4" s="88"/>
      <c r="AD4" s="65"/>
      <c r="AE4" s="65"/>
      <c r="AF4" s="65"/>
      <c r="AG4" s="65"/>
      <c r="AH4" s="65"/>
      <c r="AI4" s="88" t="s">
        <v>156</v>
      </c>
      <c r="AJ4" s="88"/>
      <c r="AK4" s="387"/>
      <c r="AL4" s="387"/>
      <c r="AM4" s="387"/>
      <c r="AN4" s="387"/>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159</v>
      </c>
      <c r="AJ5" s="88"/>
      <c r="AK5" s="387"/>
      <c r="AL5" s="387"/>
      <c r="AM5" s="387"/>
      <c r="AN5" s="387"/>
    </row>
    <row r="6" spans="1:40" ht="18" customHeight="1" x14ac:dyDescent="0.4">
      <c r="A6" s="92"/>
      <c r="B6" s="92"/>
      <c r="C6" s="92"/>
      <c r="D6" s="92"/>
      <c r="E6" s="92"/>
      <c r="F6" s="92"/>
      <c r="G6" s="92"/>
      <c r="H6" s="92"/>
      <c r="I6" s="92"/>
      <c r="J6" s="92"/>
      <c r="K6" s="92"/>
      <c r="L6" s="92"/>
      <c r="M6" s="92"/>
      <c r="N6" s="92"/>
      <c r="O6" s="92"/>
      <c r="P6" s="92"/>
      <c r="Q6" s="92"/>
      <c r="R6" s="92"/>
      <c r="S6" s="92"/>
      <c r="T6" s="92"/>
      <c r="U6" s="92"/>
      <c r="V6" s="92"/>
      <c r="W6" s="92"/>
      <c r="Y6" s="97"/>
      <c r="Z6" s="97"/>
      <c r="AA6" s="97"/>
      <c r="AB6" s="95"/>
      <c r="AC6" s="97"/>
      <c r="AD6" s="97"/>
      <c r="AE6" s="97"/>
      <c r="AF6" s="97"/>
      <c r="AG6" s="97"/>
      <c r="AH6" s="97"/>
      <c r="AI6" s="98" t="s">
        <v>160</v>
      </c>
      <c r="AJ6" s="88"/>
      <c r="AK6" s="387"/>
      <c r="AL6" s="387"/>
      <c r="AM6" s="387"/>
      <c r="AN6" s="387"/>
    </row>
    <row r="7" spans="1:40" ht="18" customHeight="1" x14ac:dyDescent="0.4">
      <c r="A7" s="92"/>
      <c r="B7" s="92"/>
      <c r="C7" s="92"/>
      <c r="D7" s="92"/>
      <c r="E7" s="92"/>
      <c r="F7" s="92"/>
      <c r="G7" s="92"/>
      <c r="H7" s="92"/>
      <c r="I7" s="92"/>
      <c r="J7" s="92"/>
      <c r="K7" s="92"/>
      <c r="L7" s="92"/>
      <c r="M7" s="92"/>
      <c r="N7" s="92"/>
      <c r="O7" s="92"/>
      <c r="P7" s="92"/>
      <c r="Q7" s="92"/>
      <c r="R7" s="92"/>
      <c r="S7" s="92"/>
      <c r="U7" s="92"/>
      <c r="V7" s="92"/>
      <c r="W7" s="92"/>
      <c r="Y7" s="97"/>
      <c r="Z7" s="97"/>
      <c r="AA7" s="97"/>
      <c r="AB7" s="95"/>
      <c r="AC7" s="97"/>
      <c r="AD7" s="97"/>
      <c r="AE7" s="97"/>
      <c r="AF7" s="97"/>
      <c r="AG7" s="98" t="s">
        <v>161</v>
      </c>
      <c r="AH7" s="466"/>
      <c r="AI7" s="466"/>
      <c r="AJ7" s="466"/>
      <c r="AK7" s="97" t="s">
        <v>157</v>
      </c>
      <c r="AL7" s="110"/>
      <c r="AM7" s="97" t="s">
        <v>158</v>
      </c>
      <c r="AN7" s="95"/>
    </row>
    <row r="8" spans="1:40" ht="9.9499999999999993" customHeight="1" x14ac:dyDescent="0.4">
      <c r="A8" s="62"/>
      <c r="B8" s="82"/>
      <c r="C8" s="82"/>
      <c r="D8" s="82"/>
      <c r="E8" s="82"/>
      <c r="F8" s="82"/>
      <c r="G8" s="82"/>
      <c r="H8" s="82"/>
      <c r="I8" s="82"/>
      <c r="J8" s="82"/>
      <c r="K8" s="82"/>
      <c r="L8" s="82"/>
      <c r="M8" s="82"/>
      <c r="N8" s="82"/>
      <c r="O8" s="82"/>
      <c r="P8" s="82"/>
      <c r="Q8" s="82"/>
      <c r="R8" s="82"/>
      <c r="S8" s="82"/>
      <c r="T8" s="82"/>
      <c r="U8" s="82"/>
      <c r="V8" s="82"/>
      <c r="W8" s="82"/>
      <c r="X8" s="63"/>
      <c r="Y8" s="63"/>
      <c r="Z8" s="63"/>
      <c r="AA8" s="63"/>
      <c r="AB8" s="63"/>
      <c r="AC8" s="63"/>
      <c r="AD8" s="63"/>
      <c r="AE8" s="63"/>
      <c r="AF8" s="63"/>
      <c r="AG8" s="63"/>
      <c r="AH8" s="63"/>
      <c r="AI8" s="63"/>
      <c r="AJ8" s="63"/>
      <c r="AK8" s="63"/>
      <c r="AL8" s="63"/>
      <c r="AM8" s="62"/>
      <c r="AN8" s="95"/>
    </row>
    <row r="9" spans="1:40" ht="15" customHeight="1" x14ac:dyDescent="0.4">
      <c r="A9" s="398" t="s">
        <v>153</v>
      </c>
      <c r="B9" s="467" t="s">
        <v>162</v>
      </c>
      <c r="C9" s="395" t="s">
        <v>163</v>
      </c>
      <c r="D9" s="390" t="s">
        <v>164</v>
      </c>
      <c r="E9" s="399" t="s">
        <v>165</v>
      </c>
      <c r="F9" s="394" t="s">
        <v>197</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88" t="s">
        <v>198</v>
      </c>
      <c r="AL9" s="389" t="s">
        <v>199</v>
      </c>
      <c r="AM9" s="385" t="s">
        <v>200</v>
      </c>
      <c r="AN9" s="385"/>
    </row>
    <row r="10" spans="1:40" ht="15" customHeight="1" x14ac:dyDescent="0.4">
      <c r="A10" s="398"/>
      <c r="B10" s="468"/>
      <c r="C10" s="396"/>
      <c r="D10" s="390"/>
      <c r="E10" s="399"/>
      <c r="F10" s="390" t="s">
        <v>104</v>
      </c>
      <c r="G10" s="390"/>
      <c r="H10" s="390"/>
      <c r="I10" s="390"/>
      <c r="J10" s="390"/>
      <c r="K10" s="390"/>
      <c r="L10" s="390"/>
      <c r="M10" s="390" t="s">
        <v>105</v>
      </c>
      <c r="N10" s="390"/>
      <c r="O10" s="390"/>
      <c r="P10" s="390"/>
      <c r="Q10" s="390"/>
      <c r="R10" s="390"/>
      <c r="S10" s="390"/>
      <c r="T10" s="390" t="s">
        <v>106</v>
      </c>
      <c r="U10" s="390"/>
      <c r="V10" s="390"/>
      <c r="W10" s="390"/>
      <c r="X10" s="390"/>
      <c r="Y10" s="390"/>
      <c r="Z10" s="390"/>
      <c r="AA10" s="390" t="s">
        <v>107</v>
      </c>
      <c r="AB10" s="390"/>
      <c r="AC10" s="390"/>
      <c r="AD10" s="390"/>
      <c r="AE10" s="390"/>
      <c r="AF10" s="390"/>
      <c r="AG10" s="390"/>
      <c r="AH10" s="390" t="s">
        <v>110</v>
      </c>
      <c r="AI10" s="390"/>
      <c r="AJ10" s="390"/>
      <c r="AK10" s="388"/>
      <c r="AL10" s="389"/>
      <c r="AM10" s="385"/>
      <c r="AN10" s="385"/>
    </row>
    <row r="11" spans="1:40" ht="15" customHeight="1" x14ac:dyDescent="0.4">
      <c r="A11" s="398"/>
      <c r="B11" s="469" t="s">
        <v>351</v>
      </c>
      <c r="C11" s="396"/>
      <c r="D11" s="390"/>
      <c r="E11" s="399"/>
      <c r="F11" s="66" t="e">
        <f>DATE($M$4,$S$4,1)</f>
        <v>#NUM!</v>
      </c>
      <c r="G11" s="66" t="e">
        <f>DATE($M$4,$S$4,2)</f>
        <v>#NUM!</v>
      </c>
      <c r="H11" s="66" t="e">
        <f>DATE($M$4,$S$4,3)</f>
        <v>#NUM!</v>
      </c>
      <c r="I11" s="66" t="e">
        <f>DATE($M$4,$S$4,4)</f>
        <v>#NUM!</v>
      </c>
      <c r="J11" s="66" t="e">
        <f>DATE($M$4,$S$4,5)</f>
        <v>#NUM!</v>
      </c>
      <c r="K11" s="66" t="e">
        <f>DATE($M$4,$S$4,6)</f>
        <v>#NUM!</v>
      </c>
      <c r="L11" s="66" t="e">
        <f>DATE($M$4,$S$4,7)</f>
        <v>#NUM!</v>
      </c>
      <c r="M11" s="66" t="e">
        <f>DATE($M$4,$S$4,8)</f>
        <v>#NUM!</v>
      </c>
      <c r="N11" s="66" t="e">
        <f>DATE($M$4,$S$4,9)</f>
        <v>#NUM!</v>
      </c>
      <c r="O11" s="66" t="e">
        <f>DATE($M$4,$S$4,10)</f>
        <v>#NUM!</v>
      </c>
      <c r="P11" s="66" t="e">
        <f>DATE($M$4,$S$4,11)</f>
        <v>#NUM!</v>
      </c>
      <c r="Q11" s="66" t="e">
        <f>DATE($M$4,$S$4,12)</f>
        <v>#NUM!</v>
      </c>
      <c r="R11" s="66" t="e">
        <f>DATE($M$4,$S$4,13)</f>
        <v>#NUM!</v>
      </c>
      <c r="S11" s="66" t="e">
        <f>DATE($M$4,$S$4,14)</f>
        <v>#NUM!</v>
      </c>
      <c r="T11" s="66" t="e">
        <f>DATE($M$4,$S$4,15)</f>
        <v>#NUM!</v>
      </c>
      <c r="U11" s="66" t="e">
        <f>DATE($M$4,$S$4,16)</f>
        <v>#NUM!</v>
      </c>
      <c r="V11" s="66" t="e">
        <f>DATE($M$4,$S$4,17)</f>
        <v>#NUM!</v>
      </c>
      <c r="W11" s="66" t="e">
        <f>DATE($M$4,$S$4,18)</f>
        <v>#NUM!</v>
      </c>
      <c r="X11" s="66" t="e">
        <f>DATE($M$4,$S$4,19)</f>
        <v>#NUM!</v>
      </c>
      <c r="Y11" s="66" t="e">
        <f>DATE($M$4,$S$4,20)</f>
        <v>#NUM!</v>
      </c>
      <c r="Z11" s="66" t="e">
        <f>DATE($M$4,$S$4,21)</f>
        <v>#NUM!</v>
      </c>
      <c r="AA11" s="66" t="e">
        <f>DATE($M$4,$S$4,22)</f>
        <v>#NUM!</v>
      </c>
      <c r="AB11" s="66" t="e">
        <f>DATE($M$4,$S$4,23)</f>
        <v>#NUM!</v>
      </c>
      <c r="AC11" s="66" t="e">
        <f>DATE($M$4,$S$4,24)</f>
        <v>#NUM!</v>
      </c>
      <c r="AD11" s="66" t="e">
        <f>DATE($M$4,$S$4,25)</f>
        <v>#NUM!</v>
      </c>
      <c r="AE11" s="66" t="e">
        <f>DATE($M$4,$S$4,26)</f>
        <v>#NUM!</v>
      </c>
      <c r="AF11" s="66" t="e">
        <f>DATE($M$4,$S$4,27)</f>
        <v>#NUM!</v>
      </c>
      <c r="AG11" s="66" t="e">
        <f>DATE($M$4,$S$4,28)</f>
        <v>#NUM!</v>
      </c>
      <c r="AH11" s="66" t="e">
        <f>IF(DAY(EOMONTH(F11,0))&lt;29,"",DATE($M$4,$S$4,29))</f>
        <v>#NUM!</v>
      </c>
      <c r="AI11" s="66" t="e">
        <f>IF(DAY(EOMONTH(F11,0))&lt;30,"",DATE($M$4,$S$4,30))</f>
        <v>#NUM!</v>
      </c>
      <c r="AJ11" s="66" t="e">
        <f>IF(DAY(EOMONTH(F11,0))&lt;31,"",DATE($M$4,$S$4,31))</f>
        <v>#NUM!</v>
      </c>
      <c r="AK11" s="388"/>
      <c r="AL11" s="389"/>
      <c r="AM11" s="385"/>
      <c r="AN11" s="385"/>
    </row>
    <row r="12" spans="1:40" ht="15" customHeight="1" x14ac:dyDescent="0.4">
      <c r="A12" s="398"/>
      <c r="B12" s="470"/>
      <c r="C12" s="397"/>
      <c r="D12" s="390"/>
      <c r="E12" s="399"/>
      <c r="F12" s="67" t="e">
        <f>DATE($M$4,$S$4,1)</f>
        <v>#NUM!</v>
      </c>
      <c r="G12" s="67" t="e">
        <f>DATE($M$4,$S$4,2)</f>
        <v>#NUM!</v>
      </c>
      <c r="H12" s="67" t="e">
        <f>DATE($M$4,$S$4,3)</f>
        <v>#NUM!</v>
      </c>
      <c r="I12" s="67" t="e">
        <f>DATE($M$4,$S$4,4)</f>
        <v>#NUM!</v>
      </c>
      <c r="J12" s="67" t="e">
        <f>DATE($M$4,$S$4,5)</f>
        <v>#NUM!</v>
      </c>
      <c r="K12" s="67" t="e">
        <f>DATE($M$4,$S$4,6)</f>
        <v>#NUM!</v>
      </c>
      <c r="L12" s="67" t="e">
        <f>DATE($M$4,$S$4,7)</f>
        <v>#NUM!</v>
      </c>
      <c r="M12" s="67" t="e">
        <f>DATE($M$4,$S$4,8)</f>
        <v>#NUM!</v>
      </c>
      <c r="N12" s="67" t="e">
        <f>DATE($M$4,$S$4,9)</f>
        <v>#NUM!</v>
      </c>
      <c r="O12" s="67" t="e">
        <f>DATE($M$4,$S$4,10)</f>
        <v>#NUM!</v>
      </c>
      <c r="P12" s="67" t="e">
        <f>DATE($M$4,$S$4,11)</f>
        <v>#NUM!</v>
      </c>
      <c r="Q12" s="67" t="e">
        <f>DATE($M$4,$S$4,12)</f>
        <v>#NUM!</v>
      </c>
      <c r="R12" s="67" t="e">
        <f>DATE($M$4,$S$4,13)</f>
        <v>#NUM!</v>
      </c>
      <c r="S12" s="67" t="e">
        <f>DATE($M$4,$S$4,14)</f>
        <v>#NUM!</v>
      </c>
      <c r="T12" s="67" t="e">
        <f>DATE($M$4,$S$4,15)</f>
        <v>#NUM!</v>
      </c>
      <c r="U12" s="67" t="e">
        <f>DATE($M$4,$S$4,16)</f>
        <v>#NUM!</v>
      </c>
      <c r="V12" s="67" t="e">
        <f>DATE($M$4,$S$4,17)</f>
        <v>#NUM!</v>
      </c>
      <c r="W12" s="67" t="e">
        <f>DATE($M$4,$S$4,18)</f>
        <v>#NUM!</v>
      </c>
      <c r="X12" s="67" t="e">
        <f>DATE($M$4,$S$4,19)</f>
        <v>#NUM!</v>
      </c>
      <c r="Y12" s="67" t="e">
        <f>DATE($M$4,$S$4,20)</f>
        <v>#NUM!</v>
      </c>
      <c r="Z12" s="67" t="e">
        <f>DATE($M$4,$S$4,21)</f>
        <v>#NUM!</v>
      </c>
      <c r="AA12" s="67" t="e">
        <f>DATE($M$4,$S$4,22)</f>
        <v>#NUM!</v>
      </c>
      <c r="AB12" s="67" t="e">
        <f>DATE($M$4,$S$4,23)</f>
        <v>#NUM!</v>
      </c>
      <c r="AC12" s="67" t="e">
        <f>DATE($M$4,$S$4,24)</f>
        <v>#NUM!</v>
      </c>
      <c r="AD12" s="67" t="e">
        <f>DATE($M$4,$S$4,25)</f>
        <v>#NUM!</v>
      </c>
      <c r="AE12" s="67" t="e">
        <f>DATE($M$4,$S$4,26)</f>
        <v>#NUM!</v>
      </c>
      <c r="AF12" s="67" t="e">
        <f>DATE($M$4,$S$4,27)</f>
        <v>#NUM!</v>
      </c>
      <c r="AG12" s="67" t="e">
        <f>DATE($M$4,$S$4,28)</f>
        <v>#NUM!</v>
      </c>
      <c r="AH12" s="67" t="e">
        <f>IF(DAY(EOMONTH(F12,0))&lt;29,"",DATE($M$4,$S$4,29))</f>
        <v>#NUM!</v>
      </c>
      <c r="AI12" s="67" t="e">
        <f>IF(DAY(EOMONTH(F12,0))&lt;30,"",DATE($M$4,$S$4,30))</f>
        <v>#NUM!</v>
      </c>
      <c r="AJ12" s="67" t="e">
        <f>IF(DAY(EOMONTH(F12,0))&lt;31,"",DATE($M$4,$S$4,31))</f>
        <v>#NUM!</v>
      </c>
      <c r="AK12" s="388"/>
      <c r="AL12" s="389"/>
      <c r="AM12" s="385"/>
      <c r="AN12" s="385"/>
    </row>
    <row r="13" spans="1:40" ht="18" customHeight="1" x14ac:dyDescent="0.4">
      <c r="A13" s="79">
        <v>1</v>
      </c>
      <c r="B13" s="115"/>
      <c r="C13" s="90"/>
      <c r="D13" s="116"/>
      <c r="E13" s="117"/>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+SUM(F13:AJ13)</f>
        <v>0</v>
      </c>
      <c r="AL13" s="76" t="e">
        <f>IF($AK$5="４週",AK13/4,AK13/(DAY(EOMONTH($F$11,0))/7))</f>
        <v>#NUM!</v>
      </c>
      <c r="AM13" s="402"/>
      <c r="AN13" s="402"/>
    </row>
    <row r="14" spans="1:40" ht="18" customHeight="1" x14ac:dyDescent="0.4">
      <c r="A14" s="79">
        <v>2</v>
      </c>
      <c r="B14" s="115"/>
      <c r="C14" s="90"/>
      <c r="D14" s="116"/>
      <c r="E14" s="117"/>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ref="AK14:AK33" si="0">+SUM(F14:AJ14)</f>
        <v>0</v>
      </c>
      <c r="AL14" s="76" t="e">
        <f t="shared" ref="AL14:AL32" si="1">IF($AK$5="４週",AK14/4,AK14/(DAY(EOMONTH($F$11,0))/7))</f>
        <v>#NUM!</v>
      </c>
      <c r="AM14" s="402"/>
      <c r="AN14" s="402"/>
    </row>
    <row r="15" spans="1:40" ht="16.5" customHeight="1" x14ac:dyDescent="0.4">
      <c r="A15" s="79">
        <v>3</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t="e">
        <f t="shared" si="1"/>
        <v>#NUM!</v>
      </c>
      <c r="AM15" s="402"/>
      <c r="AN15" s="402"/>
    </row>
    <row r="16" spans="1:40" ht="18" customHeight="1" x14ac:dyDescent="0.4">
      <c r="A16" s="79">
        <v>4</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t="e">
        <f t="shared" si="1"/>
        <v>#NUM!</v>
      </c>
      <c r="AM16" s="402"/>
      <c r="AN16" s="402"/>
    </row>
    <row r="17" spans="1:40" ht="18" customHeight="1" x14ac:dyDescent="0.4">
      <c r="A17" s="79">
        <v>5</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t="e">
        <f t="shared" si="1"/>
        <v>#NUM!</v>
      </c>
      <c r="AM17" s="402"/>
      <c r="AN17" s="402"/>
    </row>
    <row r="18" spans="1:40" ht="18" customHeight="1" x14ac:dyDescent="0.4">
      <c r="A18" s="79">
        <v>6</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t="e">
        <f t="shared" si="1"/>
        <v>#NUM!</v>
      </c>
      <c r="AM18" s="402"/>
      <c r="AN18" s="402"/>
    </row>
    <row r="19" spans="1:40" ht="18" customHeight="1" x14ac:dyDescent="0.4">
      <c r="A19" s="79">
        <v>7</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t="e">
        <f t="shared" si="1"/>
        <v>#NUM!</v>
      </c>
      <c r="AM19" s="402"/>
      <c r="AN19" s="402"/>
    </row>
    <row r="20" spans="1:40" ht="18" customHeight="1" x14ac:dyDescent="0.4">
      <c r="A20" s="79">
        <v>8</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t="e">
        <f t="shared" si="1"/>
        <v>#NUM!</v>
      </c>
      <c r="AM20" s="402"/>
      <c r="AN20" s="402"/>
    </row>
    <row r="21" spans="1:40" ht="18" customHeight="1" x14ac:dyDescent="0.4">
      <c r="A21" s="79">
        <v>9</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t="e">
        <f t="shared" si="1"/>
        <v>#NUM!</v>
      </c>
      <c r="AM21" s="402"/>
      <c r="AN21" s="402"/>
    </row>
    <row r="22" spans="1:40" ht="18" customHeight="1" x14ac:dyDescent="0.4">
      <c r="A22" s="79">
        <v>10</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t="e">
        <f t="shared" si="1"/>
        <v>#NUM!</v>
      </c>
      <c r="AM22" s="402"/>
      <c r="AN22" s="402"/>
    </row>
    <row r="23" spans="1:40" ht="18" customHeight="1" x14ac:dyDescent="0.4">
      <c r="A23" s="79">
        <v>11</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t="e">
        <f t="shared" si="1"/>
        <v>#NUM!</v>
      </c>
      <c r="AM23" s="402"/>
      <c r="AN23" s="402"/>
    </row>
    <row r="24" spans="1:40" ht="18" customHeight="1" x14ac:dyDescent="0.4">
      <c r="A24" s="79">
        <v>12</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t="e">
        <f t="shared" si="1"/>
        <v>#NUM!</v>
      </c>
      <c r="AM24" s="402"/>
      <c r="AN24" s="402"/>
    </row>
    <row r="25" spans="1:40" ht="18" customHeight="1" x14ac:dyDescent="0.4">
      <c r="A25" s="79">
        <v>13</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t="e">
        <f t="shared" si="1"/>
        <v>#NUM!</v>
      </c>
      <c r="AM25" s="402"/>
      <c r="AN25" s="402"/>
    </row>
    <row r="26" spans="1:40" ht="18" customHeight="1" x14ac:dyDescent="0.4">
      <c r="A26" s="79">
        <v>14</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t="e">
        <f t="shared" si="1"/>
        <v>#NUM!</v>
      </c>
      <c r="AM26" s="402"/>
      <c r="AN26" s="402"/>
    </row>
    <row r="27" spans="1:40" ht="18" customHeight="1" x14ac:dyDescent="0.4">
      <c r="A27" s="79">
        <v>15</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t="e">
        <f t="shared" si="1"/>
        <v>#NUM!</v>
      </c>
      <c r="AM27" s="402"/>
      <c r="AN27" s="402"/>
    </row>
    <row r="28" spans="1:40" ht="18" customHeight="1" x14ac:dyDescent="0.4">
      <c r="A28" s="79">
        <v>16</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t="e">
        <f t="shared" si="1"/>
        <v>#NUM!</v>
      </c>
      <c r="AM28" s="402"/>
      <c r="AN28" s="402"/>
    </row>
    <row r="29" spans="1:40" ht="18" customHeight="1" x14ac:dyDescent="0.4">
      <c r="A29" s="79">
        <v>17</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t="e">
        <f t="shared" si="1"/>
        <v>#NUM!</v>
      </c>
      <c r="AM29" s="402"/>
      <c r="AN29" s="402"/>
    </row>
    <row r="30" spans="1:40" ht="18" customHeight="1" x14ac:dyDescent="0.4">
      <c r="A30" s="79">
        <v>18</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t="e">
        <f t="shared" si="1"/>
        <v>#NUM!</v>
      </c>
      <c r="AM30" s="402"/>
      <c r="AN30" s="402"/>
    </row>
    <row r="31" spans="1:40" ht="18" customHeight="1" x14ac:dyDescent="0.4">
      <c r="A31" s="79">
        <v>19</v>
      </c>
      <c r="B31" s="115"/>
      <c r="C31" s="90"/>
      <c r="D31" s="116"/>
      <c r="E31" s="117"/>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75">
        <f t="shared" si="0"/>
        <v>0</v>
      </c>
      <c r="AL31" s="76" t="e">
        <f t="shared" si="1"/>
        <v>#NUM!</v>
      </c>
      <c r="AM31" s="402"/>
      <c r="AN31" s="402"/>
    </row>
    <row r="32" spans="1:40" ht="18" customHeight="1" x14ac:dyDescent="0.4">
      <c r="A32" s="79">
        <v>20</v>
      </c>
      <c r="B32" s="115"/>
      <c r="C32" s="90"/>
      <c r="D32" s="116"/>
      <c r="E32" s="117"/>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75">
        <f t="shared" si="0"/>
        <v>0</v>
      </c>
      <c r="AL32" s="76" t="e">
        <f t="shared" si="1"/>
        <v>#NUM!</v>
      </c>
      <c r="AM32" s="402"/>
      <c r="AN32" s="402"/>
    </row>
    <row r="33" spans="1:43" ht="18" customHeight="1" x14ac:dyDescent="0.4">
      <c r="A33" s="399" t="s">
        <v>94</v>
      </c>
      <c r="B33" s="400"/>
      <c r="C33" s="400"/>
      <c r="D33" s="400"/>
      <c r="E33" s="400"/>
      <c r="F33" s="77">
        <f>+SUM(F13:F32)</f>
        <v>0</v>
      </c>
      <c r="G33" s="77">
        <f t="shared" ref="G33:AJ33" si="2">+SUM(G13:G32)</f>
        <v>0</v>
      </c>
      <c r="H33" s="77">
        <f t="shared" si="2"/>
        <v>0</v>
      </c>
      <c r="I33" s="77">
        <f t="shared" si="2"/>
        <v>0</v>
      </c>
      <c r="J33" s="77">
        <f t="shared" si="2"/>
        <v>0</v>
      </c>
      <c r="K33" s="77">
        <f t="shared" si="2"/>
        <v>0</v>
      </c>
      <c r="L33" s="77">
        <f t="shared" si="2"/>
        <v>0</v>
      </c>
      <c r="M33" s="77">
        <f t="shared" si="2"/>
        <v>0</v>
      </c>
      <c r="N33" s="77">
        <f t="shared" si="2"/>
        <v>0</v>
      </c>
      <c r="O33" s="77">
        <f t="shared" si="2"/>
        <v>0</v>
      </c>
      <c r="P33" s="77">
        <f t="shared" si="2"/>
        <v>0</v>
      </c>
      <c r="Q33" s="77">
        <f t="shared" si="2"/>
        <v>0</v>
      </c>
      <c r="R33" s="77">
        <f t="shared" si="2"/>
        <v>0</v>
      </c>
      <c r="S33" s="77">
        <f t="shared" si="2"/>
        <v>0</v>
      </c>
      <c r="T33" s="77">
        <f t="shared" si="2"/>
        <v>0</v>
      </c>
      <c r="U33" s="77">
        <f t="shared" si="2"/>
        <v>0</v>
      </c>
      <c r="V33" s="77">
        <f t="shared" si="2"/>
        <v>0</v>
      </c>
      <c r="W33" s="77">
        <f t="shared" si="2"/>
        <v>0</v>
      </c>
      <c r="X33" s="77">
        <f t="shared" si="2"/>
        <v>0</v>
      </c>
      <c r="Y33" s="77">
        <f t="shared" si="2"/>
        <v>0</v>
      </c>
      <c r="Z33" s="77">
        <f t="shared" si="2"/>
        <v>0</v>
      </c>
      <c r="AA33" s="77">
        <f t="shared" si="2"/>
        <v>0</v>
      </c>
      <c r="AB33" s="77">
        <f t="shared" si="2"/>
        <v>0</v>
      </c>
      <c r="AC33" s="77">
        <f t="shared" si="2"/>
        <v>0</v>
      </c>
      <c r="AD33" s="77">
        <f t="shared" si="2"/>
        <v>0</v>
      </c>
      <c r="AE33" s="77">
        <f t="shared" si="2"/>
        <v>0</v>
      </c>
      <c r="AF33" s="77">
        <f t="shared" si="2"/>
        <v>0</v>
      </c>
      <c r="AG33" s="77">
        <f t="shared" si="2"/>
        <v>0</v>
      </c>
      <c r="AH33" s="77">
        <f t="shared" si="2"/>
        <v>0</v>
      </c>
      <c r="AI33" s="77">
        <f t="shared" si="2"/>
        <v>0</v>
      </c>
      <c r="AJ33" s="77">
        <f t="shared" si="2"/>
        <v>0</v>
      </c>
      <c r="AK33" s="75">
        <f t="shared" si="0"/>
        <v>0</v>
      </c>
      <c r="AL33" s="76" t="e">
        <f>IF($AK$5="４週",AK33/4,AK33/(DAY(EOMONTH($F$11,0))/7))</f>
        <v>#NUM!</v>
      </c>
      <c r="AM33" s="403"/>
      <c r="AN33" s="403"/>
    </row>
    <row r="34" spans="1:43" ht="18" customHeight="1" x14ac:dyDescent="0.4">
      <c r="A34" s="400" t="s">
        <v>96</v>
      </c>
      <c r="B34" s="400"/>
      <c r="C34" s="400"/>
      <c r="D34" s="400"/>
      <c r="E34" s="401"/>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77"/>
      <c r="AL34" s="78"/>
      <c r="AM34" s="403"/>
      <c r="AN34" s="403"/>
    </row>
    <row r="35" spans="1:43" s="72" customFormat="1" ht="15" customHeight="1" x14ac:dyDescent="0.4">
      <c r="A35" s="69"/>
      <c r="B35" s="69"/>
      <c r="C35" s="69"/>
      <c r="D35" s="69"/>
      <c r="E35" s="69"/>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69"/>
      <c r="AL35" s="69"/>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15" customHeight="1" x14ac:dyDescent="0.4">
      <c r="A37" s="177"/>
      <c r="B37" s="177"/>
      <c r="C37" s="177"/>
      <c r="D37" s="177"/>
      <c r="E37" s="177"/>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177"/>
      <c r="AL37" s="177"/>
      <c r="AM37" s="71"/>
    </row>
    <row r="38" spans="1:43" s="72" customFormat="1" ht="21" customHeight="1" x14ac:dyDescent="0.4">
      <c r="A38" s="112" t="s">
        <v>208</v>
      </c>
      <c r="B38" s="69"/>
      <c r="C38" s="69"/>
      <c r="D38" s="69"/>
      <c r="E38" s="69"/>
      <c r="F38" s="69"/>
      <c r="G38" s="70"/>
      <c r="H38" s="70"/>
      <c r="I38" s="70"/>
      <c r="J38" s="70"/>
      <c r="K38" s="70"/>
      <c r="L38" s="70"/>
      <c r="M38" s="70"/>
      <c r="N38" s="70"/>
      <c r="O38" s="70"/>
      <c r="AM38" s="69"/>
      <c r="AN38" s="71"/>
    </row>
    <row r="39" spans="1:43" s="72" customFormat="1" ht="24.95" customHeight="1" x14ac:dyDescent="0.4">
      <c r="A39" s="423"/>
      <c r="B39" s="423"/>
      <c r="C39" s="423"/>
      <c r="D39" s="108">
        <v>4</v>
      </c>
      <c r="E39" s="108">
        <v>5</v>
      </c>
      <c r="F39" s="485">
        <v>6</v>
      </c>
      <c r="G39" s="485"/>
      <c r="H39" s="485"/>
      <c r="I39" s="485">
        <v>7</v>
      </c>
      <c r="J39" s="485"/>
      <c r="K39" s="485"/>
      <c r="L39" s="485">
        <v>8</v>
      </c>
      <c r="M39" s="485"/>
      <c r="N39" s="485"/>
      <c r="O39" s="485">
        <v>9</v>
      </c>
      <c r="P39" s="485"/>
      <c r="Q39" s="485"/>
      <c r="R39" s="485">
        <v>10</v>
      </c>
      <c r="S39" s="485"/>
      <c r="T39" s="485"/>
      <c r="U39" s="485">
        <v>11</v>
      </c>
      <c r="V39" s="485"/>
      <c r="W39" s="485"/>
      <c r="X39" s="485">
        <v>12</v>
      </c>
      <c r="Y39" s="485"/>
      <c r="Z39" s="485"/>
      <c r="AA39" s="485">
        <v>1</v>
      </c>
      <c r="AB39" s="485"/>
      <c r="AC39" s="485"/>
      <c r="AD39" s="485">
        <v>2</v>
      </c>
      <c r="AE39" s="485"/>
      <c r="AF39" s="485"/>
      <c r="AG39" s="485">
        <v>3</v>
      </c>
      <c r="AH39" s="485"/>
      <c r="AI39" s="485"/>
      <c r="AJ39" s="423" t="s">
        <v>154</v>
      </c>
      <c r="AK39" s="423"/>
      <c r="AL39" s="123" t="s">
        <v>212</v>
      </c>
      <c r="AM39" s="123" t="s">
        <v>224</v>
      </c>
      <c r="AN39"/>
      <c r="AO39"/>
      <c r="AP39"/>
      <c r="AQ39"/>
    </row>
    <row r="40" spans="1:43" s="72" customFormat="1" ht="18" customHeight="1" x14ac:dyDescent="0.4">
      <c r="A40" s="483" t="s">
        <v>218</v>
      </c>
      <c r="B40" s="483"/>
      <c r="C40" s="483"/>
      <c r="D40" s="124">
        <f>SUM(D41:D45)</f>
        <v>0</v>
      </c>
      <c r="E40" s="124">
        <f>SUM(E41:E45)</f>
        <v>0</v>
      </c>
      <c r="F40" s="482">
        <f>SUM(F41:H45)</f>
        <v>0</v>
      </c>
      <c r="G40" s="482"/>
      <c r="H40" s="482"/>
      <c r="I40" s="482">
        <f>SUM(I41:K45)</f>
        <v>0</v>
      </c>
      <c r="J40" s="482"/>
      <c r="K40" s="482"/>
      <c r="L40" s="482">
        <f>SUM(L41:N45)</f>
        <v>0</v>
      </c>
      <c r="M40" s="482"/>
      <c r="N40" s="482"/>
      <c r="O40" s="482">
        <f>SUM(O41:Q45)</f>
        <v>0</v>
      </c>
      <c r="P40" s="482"/>
      <c r="Q40" s="482"/>
      <c r="R40" s="482">
        <f>SUM(R41:T45)</f>
        <v>0</v>
      </c>
      <c r="S40" s="482"/>
      <c r="T40" s="482"/>
      <c r="U40" s="482">
        <f>SUM(U41:W45)</f>
        <v>0</v>
      </c>
      <c r="V40" s="482"/>
      <c r="W40" s="482"/>
      <c r="X40" s="482">
        <f>SUM(X41:Z45)</f>
        <v>0</v>
      </c>
      <c r="Y40" s="482"/>
      <c r="Z40" s="482"/>
      <c r="AA40" s="482">
        <f>SUM(AA41:AC45)</f>
        <v>0</v>
      </c>
      <c r="AB40" s="482"/>
      <c r="AC40" s="482"/>
      <c r="AD40" s="482">
        <f>SUM(AD41:AF45)</f>
        <v>0</v>
      </c>
      <c r="AE40" s="482"/>
      <c r="AF40" s="482"/>
      <c r="AG40" s="482">
        <f>SUM(AG41:AI45)</f>
        <v>0</v>
      </c>
      <c r="AH40" s="482"/>
      <c r="AI40" s="482"/>
      <c r="AJ40" s="486">
        <f t="shared" ref="AJ40:AJ45" si="3">SUM(D40:AI40)</f>
        <v>0</v>
      </c>
      <c r="AK40" s="486"/>
      <c r="AL40" s="487" t="e">
        <f>ROUNDUP(((AJ40-AJ46-AJ47)+AJ46*0.5+AJ47*0.75)/AJ48,1)</f>
        <v>#DIV/0!</v>
      </c>
      <c r="AM40" s="487" t="e">
        <f>ROUND((2*AJ41+3*AJ42+4*AJ43+5*AJ44+6*AJ45)/AJ40,1)</f>
        <v>#DIV/0!</v>
      </c>
      <c r="AN40"/>
      <c r="AO40"/>
      <c r="AP40"/>
      <c r="AQ40"/>
    </row>
    <row r="41" spans="1:43" s="72" customFormat="1" ht="18" customHeight="1" x14ac:dyDescent="0.4">
      <c r="A41" s="417" t="s">
        <v>219</v>
      </c>
      <c r="B41" s="418"/>
      <c r="C41" s="419"/>
      <c r="D41" s="109"/>
      <c r="E41" s="109"/>
      <c r="F41" s="484"/>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86">
        <f t="shared" si="3"/>
        <v>0</v>
      </c>
      <c r="AK41" s="486"/>
      <c r="AL41" s="496"/>
      <c r="AM41" s="496"/>
      <c r="AN41"/>
      <c r="AO41"/>
      <c r="AP41"/>
      <c r="AQ41"/>
    </row>
    <row r="42" spans="1:43" s="72" customFormat="1" ht="18" customHeight="1" x14ac:dyDescent="0.4">
      <c r="A42" s="417" t="s">
        <v>220</v>
      </c>
      <c r="B42" s="418"/>
      <c r="C42" s="419"/>
      <c r="D42" s="109"/>
      <c r="E42" s="109"/>
      <c r="F42" s="484"/>
      <c r="G42" s="484"/>
      <c r="H42" s="484"/>
      <c r="I42" s="484"/>
      <c r="J42" s="484"/>
      <c r="K42" s="484"/>
      <c r="L42" s="484"/>
      <c r="M42" s="484"/>
      <c r="N42" s="484"/>
      <c r="O42" s="484"/>
      <c r="P42" s="484"/>
      <c r="Q42" s="484"/>
      <c r="R42" s="484"/>
      <c r="S42" s="484"/>
      <c r="T42" s="484"/>
      <c r="U42" s="484"/>
      <c r="V42" s="484"/>
      <c r="W42" s="484"/>
      <c r="X42" s="484"/>
      <c r="Y42" s="484"/>
      <c r="Z42" s="484"/>
      <c r="AA42" s="484"/>
      <c r="AB42" s="484"/>
      <c r="AC42" s="484"/>
      <c r="AD42" s="484"/>
      <c r="AE42" s="484"/>
      <c r="AF42" s="484"/>
      <c r="AG42" s="484"/>
      <c r="AH42" s="484"/>
      <c r="AI42" s="484"/>
      <c r="AJ42" s="486">
        <f t="shared" si="3"/>
        <v>0</v>
      </c>
      <c r="AK42" s="486"/>
      <c r="AL42" s="496"/>
      <c r="AM42" s="496"/>
      <c r="AN42"/>
      <c r="AO42"/>
      <c r="AP42"/>
      <c r="AQ42"/>
    </row>
    <row r="43" spans="1:43" s="72" customFormat="1" ht="18" customHeight="1" x14ac:dyDescent="0.4">
      <c r="A43" s="417" t="s">
        <v>221</v>
      </c>
      <c r="B43" s="418"/>
      <c r="C43" s="419"/>
      <c r="D43" s="109"/>
      <c r="E43" s="109"/>
      <c r="F43" s="484"/>
      <c r="G43" s="484"/>
      <c r="H43" s="484"/>
      <c r="I43" s="4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6">
        <f t="shared" si="3"/>
        <v>0</v>
      </c>
      <c r="AK43" s="486"/>
      <c r="AL43" s="496"/>
      <c r="AM43" s="496"/>
      <c r="AN43"/>
      <c r="AO43"/>
      <c r="AP43"/>
      <c r="AQ43"/>
    </row>
    <row r="44" spans="1:43" s="72" customFormat="1" ht="18" customHeight="1" x14ac:dyDescent="0.4">
      <c r="A44" s="417" t="s">
        <v>222</v>
      </c>
      <c r="B44" s="418"/>
      <c r="C44" s="419"/>
      <c r="D44" s="109"/>
      <c r="E44" s="109"/>
      <c r="F44" s="484"/>
      <c r="G44" s="484"/>
      <c r="H44" s="484"/>
      <c r="I44" s="484"/>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6">
        <f t="shared" si="3"/>
        <v>0</v>
      </c>
      <c r="AK44" s="486"/>
      <c r="AL44" s="496"/>
      <c r="AM44" s="496"/>
      <c r="AN44"/>
      <c r="AO44"/>
      <c r="AP44"/>
      <c r="AQ44"/>
    </row>
    <row r="45" spans="1:43" s="72" customFormat="1" ht="18" customHeight="1" x14ac:dyDescent="0.4">
      <c r="A45" s="417" t="s">
        <v>223</v>
      </c>
      <c r="B45" s="418"/>
      <c r="C45" s="419"/>
      <c r="D45" s="109"/>
      <c r="E45" s="109"/>
      <c r="F45" s="484"/>
      <c r="G45" s="484"/>
      <c r="H45" s="484"/>
      <c r="I45" s="484"/>
      <c r="J45" s="484"/>
      <c r="K45" s="484"/>
      <c r="L45" s="484"/>
      <c r="M45" s="484"/>
      <c r="N45" s="484"/>
      <c r="O45" s="484"/>
      <c r="P45" s="484"/>
      <c r="Q45" s="484"/>
      <c r="R45" s="484"/>
      <c r="S45" s="484"/>
      <c r="T45" s="484"/>
      <c r="U45" s="484"/>
      <c r="V45" s="484"/>
      <c r="W45" s="484"/>
      <c r="X45" s="484"/>
      <c r="Y45" s="484"/>
      <c r="Z45" s="484"/>
      <c r="AA45" s="484"/>
      <c r="AB45" s="484"/>
      <c r="AC45" s="484"/>
      <c r="AD45" s="484"/>
      <c r="AE45" s="484"/>
      <c r="AF45" s="484"/>
      <c r="AG45" s="484"/>
      <c r="AH45" s="484"/>
      <c r="AI45" s="484"/>
      <c r="AJ45" s="486">
        <f t="shared" si="3"/>
        <v>0</v>
      </c>
      <c r="AK45" s="486"/>
      <c r="AL45" s="496"/>
      <c r="AM45" s="496"/>
      <c r="AN45"/>
      <c r="AO45"/>
      <c r="AP45"/>
      <c r="AQ45"/>
    </row>
    <row r="46" spans="1:43" s="72" customFormat="1" ht="18" customHeight="1" x14ac:dyDescent="0.4">
      <c r="A46" s="173"/>
      <c r="B46" s="176" t="s">
        <v>311</v>
      </c>
      <c r="C46" s="174"/>
      <c r="D46" s="175"/>
      <c r="E46" s="175"/>
      <c r="F46" s="484"/>
      <c r="G46" s="484"/>
      <c r="H46" s="484"/>
      <c r="I46" s="484"/>
      <c r="J46" s="484"/>
      <c r="K46" s="484"/>
      <c r="L46" s="484"/>
      <c r="M46" s="484"/>
      <c r="N46" s="484"/>
      <c r="O46" s="484"/>
      <c r="P46" s="484"/>
      <c r="Q46" s="484"/>
      <c r="R46" s="484"/>
      <c r="S46" s="484"/>
      <c r="T46" s="484"/>
      <c r="U46" s="484"/>
      <c r="V46" s="484"/>
      <c r="W46" s="484"/>
      <c r="X46" s="484"/>
      <c r="Y46" s="484"/>
      <c r="Z46" s="484"/>
      <c r="AA46" s="484"/>
      <c r="AB46" s="484"/>
      <c r="AC46" s="484"/>
      <c r="AD46" s="484"/>
      <c r="AE46" s="484"/>
      <c r="AF46" s="484"/>
      <c r="AG46" s="484"/>
      <c r="AH46" s="484"/>
      <c r="AI46" s="484"/>
      <c r="AJ46" s="486">
        <f t="shared" ref="AJ46:AJ47" si="4">SUM(D46:AI46)</f>
        <v>0</v>
      </c>
      <c r="AK46" s="486"/>
      <c r="AL46" s="496"/>
      <c r="AM46" s="496"/>
      <c r="AN46"/>
      <c r="AO46"/>
      <c r="AP46"/>
      <c r="AQ46"/>
    </row>
    <row r="47" spans="1:43" s="72" customFormat="1" ht="18" customHeight="1" x14ac:dyDescent="0.4">
      <c r="A47" s="173"/>
      <c r="B47" s="499" t="s">
        <v>312</v>
      </c>
      <c r="C47" s="500"/>
      <c r="D47" s="175"/>
      <c r="E47" s="175"/>
      <c r="F47" s="484"/>
      <c r="G47" s="484"/>
      <c r="H47" s="484"/>
      <c r="I47" s="484"/>
      <c r="J47" s="484"/>
      <c r="K47" s="484"/>
      <c r="L47" s="484"/>
      <c r="M47" s="484"/>
      <c r="N47" s="484"/>
      <c r="O47" s="484"/>
      <c r="P47" s="484"/>
      <c r="Q47" s="484"/>
      <c r="R47" s="484"/>
      <c r="S47" s="484"/>
      <c r="T47" s="484"/>
      <c r="U47" s="484"/>
      <c r="V47" s="484"/>
      <c r="W47" s="484"/>
      <c r="X47" s="484"/>
      <c r="Y47" s="484"/>
      <c r="Z47" s="484"/>
      <c r="AA47" s="484"/>
      <c r="AB47" s="484"/>
      <c r="AC47" s="484"/>
      <c r="AD47" s="484"/>
      <c r="AE47" s="484"/>
      <c r="AF47" s="484"/>
      <c r="AG47" s="484"/>
      <c r="AH47" s="484"/>
      <c r="AI47" s="484"/>
      <c r="AJ47" s="486">
        <f t="shared" si="4"/>
        <v>0</v>
      </c>
      <c r="AK47" s="486"/>
      <c r="AL47" s="496"/>
      <c r="AM47" s="496"/>
      <c r="AN47"/>
      <c r="AO47"/>
      <c r="AP47"/>
      <c r="AQ47"/>
    </row>
    <row r="48" spans="1:43" s="72" customFormat="1" ht="18" customHeight="1" x14ac:dyDescent="0.4">
      <c r="A48" s="483" t="s">
        <v>209</v>
      </c>
      <c r="B48" s="483"/>
      <c r="C48" s="483"/>
      <c r="D48" s="109"/>
      <c r="E48" s="109"/>
      <c r="F48" s="484"/>
      <c r="G48" s="484"/>
      <c r="H48" s="484"/>
      <c r="I48" s="484"/>
      <c r="J48" s="484"/>
      <c r="K48" s="484"/>
      <c r="L48" s="484"/>
      <c r="M48" s="484"/>
      <c r="N48" s="484"/>
      <c r="O48" s="484"/>
      <c r="P48" s="484"/>
      <c r="Q48" s="484"/>
      <c r="R48" s="484"/>
      <c r="S48" s="484"/>
      <c r="T48" s="484"/>
      <c r="U48" s="484"/>
      <c r="V48" s="484"/>
      <c r="W48" s="484"/>
      <c r="X48" s="484"/>
      <c r="Y48" s="484"/>
      <c r="Z48" s="484"/>
      <c r="AA48" s="484"/>
      <c r="AB48" s="484"/>
      <c r="AC48" s="484"/>
      <c r="AD48" s="484"/>
      <c r="AE48" s="484"/>
      <c r="AF48" s="484"/>
      <c r="AG48" s="484"/>
      <c r="AH48" s="484"/>
      <c r="AI48" s="484"/>
      <c r="AJ48" s="486">
        <f>+SUM(D48:AI48)</f>
        <v>0</v>
      </c>
      <c r="AK48" s="486"/>
      <c r="AL48" s="488"/>
      <c r="AM48" s="488"/>
      <c r="AN48"/>
      <c r="AO48"/>
      <c r="AP48"/>
      <c r="AQ48"/>
    </row>
    <row r="49" spans="1:42" s="72" customFormat="1" ht="18" customHeight="1" x14ac:dyDescent="0.4">
      <c r="A49" s="120" t="s">
        <v>313</v>
      </c>
      <c r="B49" s="120"/>
      <c r="C49" s="120"/>
      <c r="D49"/>
      <c r="E49"/>
      <c r="F49"/>
      <c r="G49"/>
      <c r="H49"/>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121"/>
      <c r="AH49" s="121"/>
      <c r="AI49" s="121"/>
      <c r="AJ49" s="122"/>
      <c r="AK49" s="70"/>
      <c r="AL49" s="69"/>
      <c r="AM49" s="69"/>
      <c r="AN49" s="71"/>
    </row>
    <row r="50" spans="1:42" s="72" customFormat="1" ht="5.0999999999999996" customHeight="1" x14ac:dyDescent="0.4">
      <c r="A50" s="120"/>
      <c r="B50" s="120"/>
      <c r="C50" s="120"/>
      <c r="D50"/>
      <c r="E50"/>
      <c r="F50"/>
      <c r="G50"/>
      <c r="H5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121"/>
      <c r="AH50" s="121"/>
      <c r="AI50" s="121"/>
      <c r="AJ50" s="122"/>
      <c r="AK50" s="70"/>
      <c r="AL50" s="178"/>
      <c r="AM50" s="178"/>
      <c r="AN50" s="71"/>
    </row>
    <row r="51" spans="1:42" s="72" customFormat="1" ht="18" customHeight="1" x14ac:dyDescent="0.4">
      <c r="A51" s="497" t="s">
        <v>346</v>
      </c>
      <c r="B51" s="497"/>
      <c r="C51" s="497"/>
      <c r="D51" s="497"/>
      <c r="E51" s="497"/>
      <c r="F51" s="497"/>
      <c r="G51" s="497"/>
      <c r="H51" s="497"/>
      <c r="I51" s="70"/>
      <c r="J51" s="70"/>
      <c r="K51" s="70"/>
      <c r="L51" s="70"/>
      <c r="M51" s="70"/>
      <c r="N51" s="228"/>
      <c r="O51" s="228" t="s">
        <v>339</v>
      </c>
      <c r="P51" s="228"/>
      <c r="Q51" s="228"/>
      <c r="R51" s="228"/>
      <c r="S51" s="228"/>
      <c r="T51" s="228"/>
      <c r="U51" s="228"/>
      <c r="V51" s="228"/>
      <c r="W51" s="228"/>
      <c r="X51" s="228"/>
      <c r="Y51" s="69"/>
      <c r="Z51" s="70"/>
      <c r="AA51" s="70"/>
      <c r="AB51" s="70"/>
      <c r="AC51" s="70"/>
      <c r="AD51" s="70"/>
      <c r="AE51" s="70"/>
      <c r="AF51" s="70"/>
      <c r="AG51" s="70"/>
      <c r="AH51" s="70"/>
      <c r="AI51" s="121"/>
      <c r="AJ51" s="121"/>
      <c r="AK51" s="121"/>
      <c r="AL51" s="122"/>
      <c r="AM51" s="70"/>
      <c r="AN51" s="69"/>
      <c r="AO51" s="69"/>
      <c r="AP51" s="71"/>
    </row>
    <row r="52" spans="1:42" s="72" customFormat="1" ht="18" customHeight="1" x14ac:dyDescent="0.4">
      <c r="A52" s="498"/>
      <c r="B52" s="498"/>
      <c r="C52" s="498"/>
      <c r="D52" s="498"/>
      <c r="E52" s="498"/>
      <c r="F52" s="498"/>
      <c r="G52" s="498"/>
      <c r="H52" s="498"/>
      <c r="I52" s="70"/>
      <c r="J52" s="70"/>
      <c r="K52" s="70"/>
      <c r="L52" s="70"/>
      <c r="M52" s="70"/>
      <c r="N52" s="70"/>
      <c r="O52" s="235" t="s">
        <v>345</v>
      </c>
      <c r="P52" s="229"/>
      <c r="Q52" s="229"/>
      <c r="R52" s="229"/>
      <c r="S52" s="229"/>
      <c r="T52" s="229"/>
      <c r="U52" s="229"/>
      <c r="V52" s="229"/>
      <c r="W52" s="229"/>
      <c r="X52" s="229"/>
      <c r="Y52" s="230"/>
      <c r="Z52" s="229"/>
      <c r="AA52" s="229"/>
      <c r="AB52" s="229"/>
      <c r="AC52" s="229"/>
      <c r="AD52" s="70"/>
      <c r="AE52" s="70"/>
      <c r="AF52" s="70"/>
      <c r="AG52" s="70"/>
      <c r="AH52" s="70"/>
      <c r="AI52" s="121"/>
      <c r="AJ52" s="121"/>
      <c r="AK52" s="121"/>
      <c r="AL52" s="122"/>
      <c r="AM52" s="70"/>
      <c r="AN52" s="226"/>
      <c r="AO52" s="226"/>
      <c r="AP52" s="71"/>
    </row>
    <row r="53" spans="1:42" s="72" customFormat="1" ht="48" customHeight="1" x14ac:dyDescent="0.4">
      <c r="A53" s="423" t="s">
        <v>202</v>
      </c>
      <c r="B53" s="423"/>
      <c r="C53" s="423" t="s">
        <v>115</v>
      </c>
      <c r="D53" s="423"/>
      <c r="E53" s="427" t="s">
        <v>304</v>
      </c>
      <c r="F53" s="427"/>
      <c r="G53" s="427"/>
      <c r="H53" s="427"/>
      <c r="I53"/>
      <c r="J53"/>
      <c r="K53"/>
      <c r="L53"/>
      <c r="M53"/>
      <c r="N53"/>
      <c r="O53" s="489" t="s">
        <v>341</v>
      </c>
      <c r="P53" s="489"/>
      <c r="Q53" s="489"/>
      <c r="R53" s="489"/>
      <c r="S53" s="489"/>
      <c r="T53" s="489" t="s">
        <v>342</v>
      </c>
      <c r="U53" s="493"/>
      <c r="V53" s="493"/>
      <c r="W53" s="493"/>
      <c r="X53" s="493"/>
      <c r="Y53" s="495" t="s">
        <v>340</v>
      </c>
      <c r="Z53" s="495"/>
      <c r="AA53" s="495"/>
      <c r="AB53" s="495"/>
      <c r="AC53" s="495"/>
      <c r="AD53" s="495"/>
      <c r="AE53" s="495"/>
      <c r="AF53" s="70"/>
      <c r="AG53" s="70"/>
      <c r="AH53" s="70"/>
      <c r="AI53" s="121"/>
      <c r="AJ53" s="121"/>
      <c r="AK53" s="121"/>
      <c r="AL53" s="122"/>
      <c r="AM53" s="70"/>
      <c r="AN53" s="69"/>
      <c r="AO53" s="69"/>
      <c r="AP53" s="71"/>
    </row>
    <row r="54" spans="1:42" s="72" customFormat="1" ht="18" customHeight="1" x14ac:dyDescent="0.4">
      <c r="A54" s="427" t="s">
        <v>213</v>
      </c>
      <c r="B54" s="427"/>
      <c r="C54" s="482" t="e">
        <f>ROUNDDOWN(IF(AL40&lt;=60,1,1+ROUNDUP((AL40-60)/40,0)),1)</f>
        <v>#DIV/0!</v>
      </c>
      <c r="D54" s="482"/>
      <c r="E54" s="482" t="e">
        <f>ROUNDUP(IF(AM40&lt;4,AL40/6,IF(AM40&lt;5,AL40/5,AL40/3)),1)</f>
        <v>#DIV/0!</v>
      </c>
      <c r="F54" s="482"/>
      <c r="G54" s="482"/>
      <c r="H54" s="482"/>
      <c r="I54"/>
      <c r="J54"/>
      <c r="K54"/>
      <c r="L54"/>
      <c r="M54"/>
      <c r="N54"/>
      <c r="O54" s="490"/>
      <c r="P54" s="491"/>
      <c r="Q54" s="491"/>
      <c r="R54" s="491"/>
      <c r="S54" s="492"/>
      <c r="T54" s="494"/>
      <c r="U54" s="494"/>
      <c r="V54" s="494"/>
      <c r="W54" s="494"/>
      <c r="X54" s="494"/>
      <c r="Y54" s="423"/>
      <c r="Z54" s="423"/>
      <c r="AA54" s="423"/>
      <c r="AB54" s="423"/>
      <c r="AC54" s="423"/>
      <c r="AD54" s="423"/>
      <c r="AE54" s="423"/>
      <c r="AF54" s="70"/>
      <c r="AG54" s="70"/>
      <c r="AH54" s="70"/>
      <c r="AI54" s="121"/>
      <c r="AJ54" s="121"/>
      <c r="AK54" s="121"/>
      <c r="AL54" s="122"/>
      <c r="AM54" s="70"/>
      <c r="AN54" s="69"/>
      <c r="AO54" s="69"/>
      <c r="AP54" s="71"/>
    </row>
    <row r="55" spans="1:42" ht="21" customHeight="1" x14ac:dyDescent="0.4">
      <c r="A55" s="73" t="s">
        <v>214</v>
      </c>
      <c r="B55" s="59"/>
      <c r="C55" s="63"/>
      <c r="D55" s="63"/>
      <c r="E55" s="63"/>
      <c r="F55" s="63"/>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3"/>
      <c r="AM55" s="63"/>
      <c r="AN55" s="62"/>
    </row>
    <row r="56" spans="1:42" ht="24.95" customHeight="1" x14ac:dyDescent="0.4">
      <c r="A56" s="62"/>
      <c r="B56" s="82"/>
      <c r="C56" s="412" t="str">
        <f>IF(VLOOKUP($AK$2,選択肢!$A$1:$J$32,C61,FALSE)=0,"-",VLOOKUP($AK$2,選択肢!$A$1:$J$32,C61,FALSE))</f>
        <v>管理者</v>
      </c>
      <c r="D56" s="413"/>
      <c r="E56" s="414" t="str">
        <f>IF(VLOOKUP($AK$2,選択肢!$A$1:$J$32,E61,FALSE)=0,"-",VLOOKUP($AK$2,選択肢!$A$1:$J$32,E61,FALSE))</f>
        <v>サービス管理責任者</v>
      </c>
      <c r="F56" s="414"/>
      <c r="G56" s="414"/>
      <c r="H56" s="414"/>
      <c r="I56" s="412" t="str">
        <f>IF(VLOOKUP($AK$2,選択肢!$A$1:$J$32,I61,FALSE)=0,"-",VLOOKUP($AK$2,選択肢!$A$1:$J$32,I61,FALSE))</f>
        <v>医師</v>
      </c>
      <c r="J56" s="413"/>
      <c r="K56" s="413"/>
      <c r="L56" s="413"/>
      <c r="M56" s="413"/>
      <c r="N56" s="415"/>
      <c r="O56" s="412" t="str">
        <f>IF(VLOOKUP($AK$2,選択肢!$A$1:$J$32,O61,FALSE)=0,"-",VLOOKUP($AK$2,選択肢!$A$1:$J$32,O61,FALSE))</f>
        <v>看護職員</v>
      </c>
      <c r="P56" s="413"/>
      <c r="Q56" s="413"/>
      <c r="R56" s="413"/>
      <c r="S56" s="413"/>
      <c r="T56" s="415"/>
      <c r="U56" s="412" t="str">
        <f>IF(VLOOKUP($AK$2,選択肢!$A$1:$J$32,U61,FALSE)=0,"-",VLOOKUP($AK$2,選択肢!$A$1:$J$32,U61,FALSE))</f>
        <v>理学療法士</v>
      </c>
      <c r="V56" s="413"/>
      <c r="W56" s="413"/>
      <c r="X56" s="413"/>
      <c r="Y56" s="413"/>
      <c r="Z56" s="415"/>
      <c r="AA56" s="412" t="str">
        <f>IF(VLOOKUP($AK$2,選択肢!$A$1:$J$32,AA61,FALSE)=0,"-",VLOOKUP($AK$2,選択肢!$A$1:$J$32,AA61,FALSE))</f>
        <v>作業療法士</v>
      </c>
      <c r="AB56" s="413"/>
      <c r="AC56" s="413"/>
      <c r="AD56" s="413"/>
      <c r="AE56" s="413"/>
      <c r="AF56" s="415"/>
      <c r="AG56" s="414" t="str">
        <f>IF(VLOOKUP($AK$2,選択肢!$A$1:$J$32,AG61,FALSE)=0,"-",VLOOKUP($AK$2,選択肢!$A$1:$J$32,AG61,FALSE))</f>
        <v>言語聴覚士</v>
      </c>
      <c r="AH56" s="414"/>
      <c r="AI56" s="414"/>
      <c r="AJ56" s="414"/>
      <c r="AK56" s="414"/>
      <c r="AL56" s="414" t="str">
        <f>IF(VLOOKUP($AK$2,選択肢!$A$1:$J$32,AL61,FALSE)=0,"-",VLOOKUP($AK$2,選択肢!$A$1:$J$32,AL61,FALSE))</f>
        <v>生活支援員</v>
      </c>
      <c r="AM56" s="414"/>
      <c r="AN56" s="62"/>
    </row>
    <row r="57" spans="1:42" ht="18" customHeight="1" x14ac:dyDescent="0.4">
      <c r="A57" s="62"/>
      <c r="B57" s="82"/>
      <c r="C57" s="114" t="s">
        <v>56</v>
      </c>
      <c r="D57" s="114" t="s">
        <v>57</v>
      </c>
      <c r="E57" s="113" t="s">
        <v>56</v>
      </c>
      <c r="F57" s="411" t="s">
        <v>57</v>
      </c>
      <c r="G57" s="411"/>
      <c r="H57" s="411"/>
      <c r="I57" s="408" t="s">
        <v>56</v>
      </c>
      <c r="J57" s="409"/>
      <c r="K57" s="410"/>
      <c r="L57" s="408" t="s">
        <v>57</v>
      </c>
      <c r="M57" s="409"/>
      <c r="N57" s="410"/>
      <c r="O57" s="408" t="s">
        <v>56</v>
      </c>
      <c r="P57" s="409"/>
      <c r="Q57" s="410"/>
      <c r="R57" s="408" t="s">
        <v>57</v>
      </c>
      <c r="S57" s="409"/>
      <c r="T57" s="410"/>
      <c r="U57" s="408" t="s">
        <v>56</v>
      </c>
      <c r="V57" s="409"/>
      <c r="W57" s="410"/>
      <c r="X57" s="408" t="s">
        <v>57</v>
      </c>
      <c r="Y57" s="409"/>
      <c r="Z57" s="410"/>
      <c r="AA57" s="408" t="s">
        <v>56</v>
      </c>
      <c r="AB57" s="409"/>
      <c r="AC57" s="410"/>
      <c r="AD57" s="408" t="s">
        <v>57</v>
      </c>
      <c r="AE57" s="409"/>
      <c r="AF57" s="410"/>
      <c r="AG57" s="408" t="s">
        <v>56</v>
      </c>
      <c r="AH57" s="409"/>
      <c r="AI57" s="410"/>
      <c r="AJ57" s="408" t="s">
        <v>57</v>
      </c>
      <c r="AK57" s="410"/>
      <c r="AL57" s="113" t="s">
        <v>19</v>
      </c>
      <c r="AM57" s="113" t="s">
        <v>18</v>
      </c>
      <c r="AN57" s="62"/>
    </row>
    <row r="58" spans="1:42" ht="18" customHeight="1" x14ac:dyDescent="0.4">
      <c r="A58" s="62"/>
      <c r="B58" s="81" t="s">
        <v>108</v>
      </c>
      <c r="C58" s="113">
        <f>COUNTIFS($B$13:$B$32,C$56,$C$13:$C$32,"A",$E$13:$E$32,"*")</f>
        <v>0</v>
      </c>
      <c r="D58" s="113">
        <f>COUNTIFS($B$13:$B$32,C$56,$C$13:$C$32,"B",$E$13:$E$32,"*")</f>
        <v>0</v>
      </c>
      <c r="E58" s="113">
        <f>COUNTIFS($B$13:$B$32,E$56,$C$13:$C$32,"A",$E$13:$E$32,"*")</f>
        <v>0</v>
      </c>
      <c r="F58" s="408">
        <f>COUNTIFS($B$13:$B$32,E$56,$C$13:$C$32,"B",$E$13:$E$32,"*")</f>
        <v>0</v>
      </c>
      <c r="G58" s="409"/>
      <c r="H58" s="410"/>
      <c r="I58" s="408">
        <f>COUNTIFS($B$13:$B$32,I$56,$C$13:$C$32,"A",$E$13:$E$32,"*")</f>
        <v>0</v>
      </c>
      <c r="J58" s="409"/>
      <c r="K58" s="410"/>
      <c r="L58" s="408">
        <f>COUNTIFS($B$13:$B$32,I$56,$C$13:$C$32,"B",$E$13:$E$32,"*")</f>
        <v>0</v>
      </c>
      <c r="M58" s="409"/>
      <c r="N58" s="410"/>
      <c r="O58" s="408">
        <f>COUNTIFS($B$13:$B$32,O$56,$C$13:$C$32,"A",$E$13:$E$32,"*")</f>
        <v>0</v>
      </c>
      <c r="P58" s="409"/>
      <c r="Q58" s="410"/>
      <c r="R58" s="408">
        <f>COUNTIFS($B$13:$B$32,O$56,$C$13:$C$32,"B",$E$13:$E$32,"*")</f>
        <v>0</v>
      </c>
      <c r="S58" s="409"/>
      <c r="T58" s="410"/>
      <c r="U58" s="408">
        <f>COUNTIFS($B$13:$B$32,U$56,$C$13:$C$32,"A",$E$13:$E$32,"*")</f>
        <v>0</v>
      </c>
      <c r="V58" s="409"/>
      <c r="W58" s="410"/>
      <c r="X58" s="408">
        <f>COUNTIFS($B$13:$B$32,U$56,$C$13:$C$32,"B",$E$13:$E$32,"*")</f>
        <v>0</v>
      </c>
      <c r="Y58" s="409"/>
      <c r="Z58" s="410"/>
      <c r="AA58" s="408">
        <f>COUNTIFS($B$13:$B$32,AA$56,$C$13:$C$32,"A",$E$13:$E$32,"*")</f>
        <v>0</v>
      </c>
      <c r="AB58" s="409"/>
      <c r="AC58" s="410"/>
      <c r="AD58" s="408">
        <f>COUNTIFS($B$13:$B$32,AA$56,$C$13:$C$32,"B",$E$13:$E$32,"*")</f>
        <v>0</v>
      </c>
      <c r="AE58" s="409"/>
      <c r="AF58" s="410"/>
      <c r="AG58" s="408">
        <f>COUNTIFS($B$13:$B$32,AG$56,$C$13:$C$32,"A",$E$13:$E$32,"*")</f>
        <v>0</v>
      </c>
      <c r="AH58" s="409"/>
      <c r="AI58" s="410"/>
      <c r="AJ58" s="408">
        <f>COUNTIFS($B$13:$B$32,AG$56,$C$13:$C$32,"B",$E$13:$E$32,"*")</f>
        <v>0</v>
      </c>
      <c r="AK58" s="410"/>
      <c r="AL58" s="113">
        <f>COUNTIFS($B$13:$B$32,AL$56,$C$13:$C$32,"A",$E$13:$E$32,"*")</f>
        <v>0</v>
      </c>
      <c r="AM58" s="113">
        <f>COUNTIFS($B$13:$B$32,AL$56,$C$13:$C$32,"B",$E$13:$E$32,"*")</f>
        <v>0</v>
      </c>
      <c r="AN58" s="62"/>
    </row>
    <row r="59" spans="1:42" ht="18" customHeight="1" x14ac:dyDescent="0.4">
      <c r="A59" s="62"/>
      <c r="B59" s="89" t="s">
        <v>109</v>
      </c>
      <c r="C59" s="113">
        <f>COUNTIFS($B$13:$B$32,C$56,$C$13:$C$32,"C",$E$13:$E$32,"*")</f>
        <v>0</v>
      </c>
      <c r="D59" s="113">
        <f>COUNTIFS($B$13:$B$32,C$56,$C$13:$C$32,"D",$E$13:$E$32,"*")</f>
        <v>0</v>
      </c>
      <c r="E59" s="113">
        <f>COUNTIFS($B$13:$B$32,E$56,$C$13:$C$32,"C",$E$13:$E$32,"*")</f>
        <v>0</v>
      </c>
      <c r="F59" s="408">
        <f>COUNTIFS($B$13:$B$32,E$56,$C$13:$C$32,"D",$E$13:$E$32,"*")</f>
        <v>0</v>
      </c>
      <c r="G59" s="409"/>
      <c r="H59" s="410"/>
      <c r="I59" s="408">
        <f>COUNTIFS($B$13:$B$32,I$56,$C$13:$C$32,"C",$E$13:$E$32,"*")</f>
        <v>0</v>
      </c>
      <c r="J59" s="409"/>
      <c r="K59" s="410"/>
      <c r="L59" s="408">
        <f>COUNTIFS($B$13:$B$32,I$56,$C$13:$C$32,"D",$E$13:$E$32,"*")</f>
        <v>0</v>
      </c>
      <c r="M59" s="409"/>
      <c r="N59" s="410"/>
      <c r="O59" s="408">
        <f>COUNTIFS($B$13:$B$32,O$56,$C$13:$C$32,"C",$E$13:$E$32,"*")</f>
        <v>0</v>
      </c>
      <c r="P59" s="409"/>
      <c r="Q59" s="410"/>
      <c r="R59" s="408">
        <f>COUNTIFS($B$13:$B$32,O$56,$C$13:$C$32,"D",$E$13:$E$32,"*")</f>
        <v>0</v>
      </c>
      <c r="S59" s="409"/>
      <c r="T59" s="410"/>
      <c r="U59" s="408">
        <f>COUNTIFS($B$13:$B$32,U$56,$C$13:$C$32,"C",$E$13:$E$32,"*")</f>
        <v>0</v>
      </c>
      <c r="V59" s="409"/>
      <c r="W59" s="410"/>
      <c r="X59" s="408">
        <f>COUNTIFS($B$13:$B$32,U$56,$C$13:$C$32,"D",$E$13:$E$32,"*")</f>
        <v>0</v>
      </c>
      <c r="Y59" s="409"/>
      <c r="Z59" s="410"/>
      <c r="AA59" s="408">
        <f>COUNTIFS($B$13:$B$32,AA$56,$C$13:$C$32,"C",$E$13:$E$32,"*")</f>
        <v>0</v>
      </c>
      <c r="AB59" s="409"/>
      <c r="AC59" s="410"/>
      <c r="AD59" s="408">
        <f>COUNTIFS($B$13:$B$32,AA$56,$C$13:$C$32,"D",$E$13:$E$32,"*")</f>
        <v>0</v>
      </c>
      <c r="AE59" s="409"/>
      <c r="AF59" s="410"/>
      <c r="AG59" s="408">
        <f>COUNTIFS($B$13:$B$32,AG$56,$C$13:$C$32,"C",$E$13:$E$32,"*")</f>
        <v>0</v>
      </c>
      <c r="AH59" s="409"/>
      <c r="AI59" s="410"/>
      <c r="AJ59" s="408">
        <f>COUNTIFS($B$13:$B$32,AG$56,$C$13:$C$32,"D",$E$13:$E$32,"*")</f>
        <v>0</v>
      </c>
      <c r="AK59" s="410"/>
      <c r="AL59" s="113">
        <f>COUNTIFS($B$13:$B$32,AL$56,$C$13:$C$32,"C",$E$13:$E$32,"*")</f>
        <v>0</v>
      </c>
      <c r="AM59" s="113">
        <f>COUNTIFS($B$13:$B$32,AL$56,$C$13:$C$32,"D",$E$13:$E$32,"*")</f>
        <v>0</v>
      </c>
      <c r="AN59" s="62"/>
    </row>
    <row r="60" spans="1:42" ht="24.95" customHeight="1" x14ac:dyDescent="0.4">
      <c r="A60" s="62"/>
      <c r="B60" s="89" t="s">
        <v>201</v>
      </c>
      <c r="C60" s="412" t="str">
        <f>IF($AK$5="４週",SUMIFS($AK$13:$AK$32,$B$13:$B$32,C56)/4/$AH$7,IF($AK$5="歴月",SUMIFS($AK$13:$AK$32,$B$13:$B$32,C56)/$AL$7,"記載する期間を選択してください"))</f>
        <v>記載する期間を選択してください</v>
      </c>
      <c r="D60" s="415"/>
      <c r="E60" s="412" t="str">
        <f>IF($AK$5="４週",SUMIFS($AK$13:$AK$32,$B$13:$B$32,E56)/4/$AH$7,IF($AK$5="歴月",SUMIFS($AK$13:$AK$32,$B$13:$B$32,E56)/$AL$7,"記載する期間を選択してください"))</f>
        <v>記載する期間を選択してください</v>
      </c>
      <c r="F60" s="413"/>
      <c r="G60" s="413"/>
      <c r="H60" s="415"/>
      <c r="I60" s="412" t="str">
        <f>IF($AK$5="４週",SUMIFS($AK$13:$AK$32,$B$13:$B$32,I56)/4/$AH$7,IF($AK$5="歴月",SUMIFS($AK$13:$AK$32,$B$13:$B$32,I56)/$AL$7,"記載する期間を選択してください"))</f>
        <v>記載する期間を選択してください</v>
      </c>
      <c r="J60" s="413"/>
      <c r="K60" s="413"/>
      <c r="L60" s="413"/>
      <c r="M60" s="413"/>
      <c r="N60" s="415"/>
      <c r="O60" s="412" t="str">
        <f>IF($AK$5="４週",SUMIFS($AK$13:$AK$32,$B$13:$B$32,O56)/4/$AH$7,IF($AK$5="歴月",SUMIFS($AK$13:$AK$32,$B$13:$B$32,O56)/$AL$7,"記載する期間を選択してください"))</f>
        <v>記載する期間を選択してください</v>
      </c>
      <c r="P60" s="413"/>
      <c r="Q60" s="413"/>
      <c r="R60" s="413"/>
      <c r="S60" s="413"/>
      <c r="T60" s="415"/>
      <c r="U60" s="412" t="str">
        <f>IF($AK$5="４週",SUMIFS($AK$13:$AK$32,$B$13:$B$32,U56)/4/$AH$7,IF($AK$5="歴月",SUMIFS($AK$13:$AK$32,$B$13:$B$32,U56)/$AL$7,"記載する期間を選択してください"))</f>
        <v>記載する期間を選択してください</v>
      </c>
      <c r="V60" s="413"/>
      <c r="W60" s="413"/>
      <c r="X60" s="413"/>
      <c r="Y60" s="413"/>
      <c r="Z60" s="415"/>
      <c r="AA60" s="412" t="str">
        <f>IF($AK$5="４週",SUMIFS($AK$13:$AK$32,$B$13:$B$32,AA56)/4/$AH$7,IF($AK$5="歴月",SUMIFS($AK$13:$AK$32,$B$13:$B$32,AA56)/$AL$7,"記載する期間を選択してください"))</f>
        <v>記載する期間を選択してください</v>
      </c>
      <c r="AB60" s="413"/>
      <c r="AC60" s="413"/>
      <c r="AD60" s="413"/>
      <c r="AE60" s="413"/>
      <c r="AF60" s="415"/>
      <c r="AG60" s="412" t="str">
        <f>IF($AK$5="４週",SUMIFS($AK$13:$AK$32,$B$13:$B$32,AG56)/4/$AH$7,IF($AK$5="歴月",SUMIFS($AK$13:$AK$32,$B$13:$B$32,AG56)/$AL$7,"記載する期間を選択してください"))</f>
        <v>記載する期間を選択してください</v>
      </c>
      <c r="AH60" s="413"/>
      <c r="AI60" s="413"/>
      <c r="AJ60" s="413"/>
      <c r="AK60" s="415"/>
      <c r="AL60" s="412" t="str">
        <f>IF($AK$5="４週",SUMIFS($AK$13:$AK$32,$B$13:$B$32,AL56)/4/$AH$7,IF($AK$5="歴月",SUMIFS($AK$13:$AK$32,$B$13:$B$32,AL56)/$AL$7,"記載する期間を選択してください"))</f>
        <v>記載する期間を選択してください</v>
      </c>
      <c r="AM60" s="415"/>
      <c r="AN60" s="62"/>
    </row>
    <row r="61" spans="1:42" ht="5.0999999999999996" customHeight="1" x14ac:dyDescent="0.4">
      <c r="A61" s="62"/>
      <c r="B61" s="59"/>
      <c r="C61" s="85">
        <v>2</v>
      </c>
      <c r="D61" s="85"/>
      <c r="E61" s="85">
        <v>3</v>
      </c>
      <c r="F61" s="85"/>
      <c r="G61" s="85"/>
      <c r="H61" s="85"/>
      <c r="I61" s="85">
        <v>4</v>
      </c>
      <c r="J61" s="85"/>
      <c r="K61" s="85"/>
      <c r="L61" s="85"/>
      <c r="M61" s="85"/>
      <c r="N61" s="85"/>
      <c r="O61" s="85">
        <v>5</v>
      </c>
      <c r="P61" s="85"/>
      <c r="Q61" s="85"/>
      <c r="R61" s="85"/>
      <c r="S61" s="85"/>
      <c r="T61" s="85"/>
      <c r="U61" s="85">
        <v>6</v>
      </c>
      <c r="V61" s="85"/>
      <c r="W61" s="85"/>
      <c r="X61" s="85"/>
      <c r="Y61" s="85"/>
      <c r="Z61" s="85"/>
      <c r="AA61" s="85">
        <v>7</v>
      </c>
      <c r="AB61" s="85"/>
      <c r="AC61" s="85"/>
      <c r="AD61" s="85"/>
      <c r="AE61" s="85"/>
      <c r="AF61" s="85"/>
      <c r="AG61" s="85">
        <v>8</v>
      </c>
      <c r="AH61" s="85"/>
      <c r="AI61" s="85"/>
      <c r="AJ61" s="85"/>
      <c r="AK61" s="85"/>
      <c r="AL61" s="85">
        <v>9</v>
      </c>
      <c r="AM61" s="111"/>
      <c r="AN61" s="62"/>
    </row>
    <row r="62" spans="1:42" ht="15" customHeight="1" x14ac:dyDescent="0.4">
      <c r="A62" s="94" t="s">
        <v>166</v>
      </c>
      <c r="B62" s="100"/>
      <c r="C62" s="101"/>
      <c r="D62" s="101"/>
      <c r="E62" s="101"/>
      <c r="F62" s="102"/>
      <c r="G62" s="101"/>
      <c r="H62" s="85"/>
      <c r="I62" s="85"/>
      <c r="J62" s="85"/>
      <c r="K62" s="85"/>
      <c r="L62" s="85"/>
      <c r="M62" s="85"/>
      <c r="N62" s="85"/>
      <c r="O62" s="85"/>
      <c r="P62" s="85"/>
      <c r="Q62" s="85"/>
      <c r="R62" s="85">
        <v>6</v>
      </c>
      <c r="S62" s="85"/>
      <c r="T62" s="85"/>
      <c r="U62" s="85"/>
      <c r="V62" s="85"/>
      <c r="W62" s="85"/>
      <c r="X62" s="85">
        <v>7</v>
      </c>
      <c r="Y62" s="85"/>
      <c r="Z62" s="85"/>
      <c r="AA62" s="85"/>
      <c r="AB62" s="85"/>
      <c r="AC62" s="85"/>
      <c r="AD62" s="85">
        <v>8</v>
      </c>
      <c r="AE62" s="85"/>
      <c r="AF62" s="85"/>
      <c r="AG62" s="86"/>
      <c r="AH62" s="86"/>
      <c r="AI62" s="86"/>
      <c r="AJ62" s="86">
        <v>9</v>
      </c>
      <c r="AK62" s="84"/>
      <c r="AL62" s="84"/>
      <c r="AM62" s="62"/>
    </row>
    <row r="63" spans="1:42" s="60" customFormat="1" ht="15" customHeight="1" x14ac:dyDescent="0.4">
      <c r="A63" s="94" t="s">
        <v>167</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2" s="60" customFormat="1" ht="15" customHeight="1" x14ac:dyDescent="0.4">
      <c r="A64" s="94" t="s">
        <v>217</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39" s="60" customFormat="1" ht="15" customHeight="1" x14ac:dyDescent="0.4">
      <c r="A65" s="94" t="s">
        <v>168</v>
      </c>
      <c r="B65" s="93"/>
      <c r="C65" s="93"/>
      <c r="D65" s="93"/>
      <c r="E65" s="93"/>
      <c r="F65" s="93"/>
      <c r="G65" s="93"/>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row>
    <row r="66" spans="1:39" s="60" customFormat="1" ht="15" customHeight="1" x14ac:dyDescent="0.4">
      <c r="A66" s="94" t="s">
        <v>169</v>
      </c>
      <c r="B66" s="93"/>
      <c r="C66" s="93"/>
      <c r="D66" s="93"/>
      <c r="E66" s="93"/>
      <c r="F66" s="93"/>
      <c r="G66" s="93"/>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row>
    <row r="67" spans="1:39" ht="15" customHeight="1" x14ac:dyDescent="0.4">
      <c r="A67" s="60" t="s">
        <v>170</v>
      </c>
      <c r="B67" s="103"/>
      <c r="C67" s="60"/>
      <c r="D67" s="60"/>
      <c r="E67" s="60"/>
      <c r="F67" s="60"/>
      <c r="G67" s="60"/>
    </row>
    <row r="68" spans="1:39" ht="15" customHeight="1" x14ac:dyDescent="0.4">
      <c r="A68" s="60" t="s">
        <v>171</v>
      </c>
      <c r="B68" s="103"/>
      <c r="C68" s="60"/>
      <c r="D68" s="60"/>
      <c r="E68" s="60"/>
      <c r="F68" s="60"/>
      <c r="G68" s="60"/>
    </row>
    <row r="69" spans="1:39" ht="15" customHeight="1" x14ac:dyDescent="0.4">
      <c r="A69" s="60"/>
      <c r="B69" s="81" t="s">
        <v>172</v>
      </c>
      <c r="C69" s="390" t="s">
        <v>173</v>
      </c>
      <c r="D69" s="390"/>
      <c r="E69" s="390"/>
      <c r="F69" s="60"/>
      <c r="G69" s="60"/>
    </row>
    <row r="70" spans="1:39" ht="15" customHeight="1" x14ac:dyDescent="0.4">
      <c r="A70" s="60"/>
      <c r="B70" s="107" t="s">
        <v>190</v>
      </c>
      <c r="C70" s="404" t="s">
        <v>174</v>
      </c>
      <c r="D70" s="404"/>
      <c r="E70" s="404"/>
      <c r="F70" s="60"/>
      <c r="G70" s="60"/>
    </row>
    <row r="71" spans="1:39" ht="15" customHeight="1" x14ac:dyDescent="0.4">
      <c r="A71" s="60"/>
      <c r="B71" s="107" t="s">
        <v>191</v>
      </c>
      <c r="C71" s="404" t="s">
        <v>175</v>
      </c>
      <c r="D71" s="404"/>
      <c r="E71" s="404"/>
      <c r="F71" s="60"/>
      <c r="G71" s="60"/>
    </row>
    <row r="72" spans="1:39" ht="15" customHeight="1" x14ac:dyDescent="0.4">
      <c r="A72" s="60"/>
      <c r="B72" s="107" t="s">
        <v>192</v>
      </c>
      <c r="C72" s="404" t="s">
        <v>176</v>
      </c>
      <c r="D72" s="404"/>
      <c r="E72" s="404"/>
      <c r="F72" s="60"/>
      <c r="G72" s="60"/>
    </row>
    <row r="73" spans="1:39" ht="15" customHeight="1" x14ac:dyDescent="0.4">
      <c r="A73" s="60"/>
      <c r="B73" s="107" t="s">
        <v>193</v>
      </c>
      <c r="C73" s="404" t="s">
        <v>177</v>
      </c>
      <c r="D73" s="404"/>
      <c r="E73" s="404"/>
      <c r="F73" s="60"/>
      <c r="G73" s="60"/>
    </row>
    <row r="74" spans="1:39" ht="15" customHeight="1" x14ac:dyDescent="0.4">
      <c r="A74" s="60"/>
      <c r="B74" s="94" t="s">
        <v>178</v>
      </c>
      <c r="C74" s="60"/>
      <c r="D74" s="60"/>
      <c r="E74" s="60"/>
      <c r="F74" s="60"/>
      <c r="G74" s="60"/>
    </row>
    <row r="75" spans="1:39" ht="15" customHeight="1" x14ac:dyDescent="0.4">
      <c r="A75" s="60"/>
      <c r="B75" s="94" t="s">
        <v>195</v>
      </c>
      <c r="C75" s="60"/>
      <c r="D75" s="60"/>
      <c r="E75" s="60"/>
      <c r="F75" s="60"/>
      <c r="G75" s="60"/>
    </row>
    <row r="76" spans="1:39" ht="15" customHeight="1" x14ac:dyDescent="0.4">
      <c r="A76" s="60"/>
      <c r="B76" s="94" t="s">
        <v>179</v>
      </c>
      <c r="C76" s="60"/>
      <c r="D76" s="60"/>
      <c r="E76" s="60"/>
      <c r="F76" s="60"/>
      <c r="G76" s="60"/>
    </row>
    <row r="77" spans="1:39" ht="15" customHeight="1" x14ac:dyDescent="0.4">
      <c r="A77" s="60" t="s">
        <v>180</v>
      </c>
      <c r="B77" s="103"/>
      <c r="C77" s="60"/>
      <c r="D77" s="60"/>
      <c r="E77" s="60"/>
      <c r="F77" s="60"/>
      <c r="G77" s="60"/>
    </row>
    <row r="78" spans="1:39" ht="15" customHeight="1" x14ac:dyDescent="0.4">
      <c r="A78" s="60" t="s">
        <v>181</v>
      </c>
      <c r="B78" s="103"/>
      <c r="C78" s="60"/>
      <c r="D78" s="60"/>
      <c r="E78" s="60"/>
      <c r="F78" s="60"/>
      <c r="G78" s="60"/>
    </row>
    <row r="79" spans="1:39" ht="15" customHeight="1" x14ac:dyDescent="0.4">
      <c r="A79" s="60" t="s">
        <v>196</v>
      </c>
      <c r="B79" s="103"/>
      <c r="C79" s="60"/>
      <c r="D79" s="60"/>
      <c r="E79" s="60"/>
      <c r="F79" s="60"/>
      <c r="G79" s="60"/>
    </row>
    <row r="80" spans="1:39" ht="15" customHeight="1" x14ac:dyDescent="0.4">
      <c r="A80" s="60" t="s">
        <v>182</v>
      </c>
      <c r="B80" s="103"/>
      <c r="C80" s="60"/>
      <c r="D80" s="60"/>
      <c r="E80" s="60"/>
      <c r="F80" s="60"/>
      <c r="G80" s="60"/>
    </row>
    <row r="81" spans="1:7" ht="15" customHeight="1" x14ac:dyDescent="0.4">
      <c r="A81" s="60" t="s">
        <v>315</v>
      </c>
      <c r="B81" s="103"/>
      <c r="C81" s="60"/>
      <c r="D81" s="60"/>
      <c r="E81" s="60"/>
      <c r="F81" s="60"/>
      <c r="G81" s="60"/>
    </row>
    <row r="82" spans="1:7" ht="15" customHeight="1" x14ac:dyDescent="0.4">
      <c r="A82" s="60" t="s">
        <v>183</v>
      </c>
      <c r="B82" s="103"/>
      <c r="C82" s="60"/>
      <c r="D82" s="60"/>
      <c r="E82" s="60"/>
      <c r="F82" s="60"/>
      <c r="G82" s="60"/>
    </row>
    <row r="83" spans="1:7" ht="15" customHeight="1" x14ac:dyDescent="0.4">
      <c r="A83" s="60" t="s">
        <v>184</v>
      </c>
      <c r="B83" s="103"/>
      <c r="C83" s="60"/>
      <c r="D83" s="60"/>
      <c r="E83" s="60"/>
      <c r="F83" s="60"/>
      <c r="G83" s="60"/>
    </row>
    <row r="84" spans="1:7" ht="15" customHeight="1" x14ac:dyDescent="0.4">
      <c r="A84" s="60" t="s">
        <v>185</v>
      </c>
      <c r="B84" s="103"/>
      <c r="C84" s="60"/>
      <c r="D84" s="60"/>
      <c r="E84" s="60"/>
      <c r="F84" s="60"/>
      <c r="G84" s="60"/>
    </row>
    <row r="85" spans="1:7" ht="15" customHeight="1" x14ac:dyDescent="0.4">
      <c r="A85" s="60" t="s">
        <v>186</v>
      </c>
      <c r="B85" s="103"/>
      <c r="C85" s="60"/>
      <c r="D85" s="60"/>
      <c r="E85" s="60"/>
      <c r="F85" s="60"/>
      <c r="G85" s="60"/>
    </row>
    <row r="86" spans="1:7" ht="15" customHeight="1" x14ac:dyDescent="0.4">
      <c r="A86" s="60" t="s">
        <v>187</v>
      </c>
      <c r="B86" s="103"/>
      <c r="C86" s="60"/>
      <c r="D86" s="60"/>
      <c r="E86" s="60"/>
      <c r="F86" s="60"/>
      <c r="G86" s="60"/>
    </row>
    <row r="87" spans="1:7" ht="15" customHeight="1" x14ac:dyDescent="0.4">
      <c r="A87" s="60" t="s">
        <v>188</v>
      </c>
      <c r="B87" s="103"/>
      <c r="C87" s="60"/>
      <c r="D87" s="60"/>
      <c r="E87" s="60"/>
      <c r="F87" s="60"/>
      <c r="G87" s="60"/>
    </row>
    <row r="88" spans="1:7" ht="15" customHeight="1" x14ac:dyDescent="0.4">
      <c r="A88" s="60" t="s">
        <v>189</v>
      </c>
      <c r="B88" s="103"/>
      <c r="C88" s="60"/>
      <c r="D88" s="60"/>
      <c r="E88" s="60"/>
      <c r="F88" s="60"/>
      <c r="G88" s="60"/>
    </row>
    <row r="89" spans="1:7" ht="15" customHeight="1" x14ac:dyDescent="0.4">
      <c r="A89" s="60" t="s">
        <v>194</v>
      </c>
      <c r="B89" s="103"/>
      <c r="C89" s="60"/>
      <c r="D89" s="60"/>
      <c r="E89" s="60"/>
      <c r="F89" s="60"/>
      <c r="G89" s="60"/>
    </row>
  </sheetData>
  <mergeCells count="236">
    <mergeCell ref="AM24:AN24"/>
    <mergeCell ref="AM25:AN25"/>
    <mergeCell ref="AM26:AN26"/>
    <mergeCell ref="AM27:AN27"/>
    <mergeCell ref="AM17:AN17"/>
    <mergeCell ref="AM18:AN18"/>
    <mergeCell ref="AM19:AN19"/>
    <mergeCell ref="AK2:AN2"/>
    <mergeCell ref="M4:P4"/>
    <mergeCell ref="Q4:R4"/>
    <mergeCell ref="S4:T4"/>
    <mergeCell ref="U4:V4"/>
    <mergeCell ref="AK4:AN4"/>
    <mergeCell ref="AK5:AN5"/>
    <mergeCell ref="AK6:AN6"/>
    <mergeCell ref="AH7:AJ7"/>
    <mergeCell ref="A9:A12"/>
    <mergeCell ref="C9:C12"/>
    <mergeCell ref="D9:D12"/>
    <mergeCell ref="E9:E12"/>
    <mergeCell ref="F9:AJ9"/>
    <mergeCell ref="AK9:AK12"/>
    <mergeCell ref="AM15:AN15"/>
    <mergeCell ref="AM16:AN16"/>
    <mergeCell ref="AL9:AL12"/>
    <mergeCell ref="AM9:AN12"/>
    <mergeCell ref="F10:L10"/>
    <mergeCell ref="M10:S10"/>
    <mergeCell ref="T10:Z10"/>
    <mergeCell ref="AA10:AG10"/>
    <mergeCell ref="AH10:AJ10"/>
    <mergeCell ref="AM13:AN13"/>
    <mergeCell ref="AM14:AN14"/>
    <mergeCell ref="B9:B10"/>
    <mergeCell ref="B11:B12"/>
    <mergeCell ref="A33:E33"/>
    <mergeCell ref="AM33:AN34"/>
    <mergeCell ref="A34:E34"/>
    <mergeCell ref="A39:C39"/>
    <mergeCell ref="F39:H39"/>
    <mergeCell ref="I39:K39"/>
    <mergeCell ref="L39:N39"/>
    <mergeCell ref="O39:Q39"/>
    <mergeCell ref="AM30:AN30"/>
    <mergeCell ref="AJ39:AK39"/>
    <mergeCell ref="R39:T39"/>
    <mergeCell ref="U39:W39"/>
    <mergeCell ref="X39:Z39"/>
    <mergeCell ref="AA39:AC39"/>
    <mergeCell ref="AD39:AF39"/>
    <mergeCell ref="AG39:AI39"/>
    <mergeCell ref="AM31:AN31"/>
    <mergeCell ref="AM32:AN32"/>
    <mergeCell ref="I41:K41"/>
    <mergeCell ref="L41:N41"/>
    <mergeCell ref="A40:C40"/>
    <mergeCell ref="F40:H40"/>
    <mergeCell ref="I40:K40"/>
    <mergeCell ref="L40:N40"/>
    <mergeCell ref="O40:Q40"/>
    <mergeCell ref="R40:T40"/>
    <mergeCell ref="A45:C45"/>
    <mergeCell ref="F43:H43"/>
    <mergeCell ref="I43:K43"/>
    <mergeCell ref="L43:N43"/>
    <mergeCell ref="O43:Q43"/>
    <mergeCell ref="O45:Q45"/>
    <mergeCell ref="R45:T45"/>
    <mergeCell ref="R43:T43"/>
    <mergeCell ref="I42:K42"/>
    <mergeCell ref="L42:N42"/>
    <mergeCell ref="O42:Q42"/>
    <mergeCell ref="R42:T42"/>
    <mergeCell ref="I45:K45"/>
    <mergeCell ref="L45:N45"/>
    <mergeCell ref="I44:K44"/>
    <mergeCell ref="L44:N44"/>
    <mergeCell ref="C72:E72"/>
    <mergeCell ref="C73:E73"/>
    <mergeCell ref="F41:H41"/>
    <mergeCell ref="X59:Z59"/>
    <mergeCell ref="AA59:AC59"/>
    <mergeCell ref="AD59:AF59"/>
    <mergeCell ref="AA58:AC58"/>
    <mergeCell ref="AD58:AF58"/>
    <mergeCell ref="AD57:AF57"/>
    <mergeCell ref="F57:H57"/>
    <mergeCell ref="O41:Q41"/>
    <mergeCell ref="R41:T41"/>
    <mergeCell ref="U41:W41"/>
    <mergeCell ref="X41:Z41"/>
    <mergeCell ref="O44:Q44"/>
    <mergeCell ref="R44:T44"/>
    <mergeCell ref="U44:W44"/>
    <mergeCell ref="U42:W42"/>
    <mergeCell ref="X42:Z42"/>
    <mergeCell ref="C70:E70"/>
    <mergeCell ref="C71:E71"/>
    <mergeCell ref="F58:H58"/>
    <mergeCell ref="I58:K58"/>
    <mergeCell ref="L58:N58"/>
    <mergeCell ref="C60:D60"/>
    <mergeCell ref="E60:H60"/>
    <mergeCell ref="I60:N60"/>
    <mergeCell ref="O60:T60"/>
    <mergeCell ref="C56:D56"/>
    <mergeCell ref="C69:E69"/>
    <mergeCell ref="E56:H56"/>
    <mergeCell ref="I56:N56"/>
    <mergeCell ref="O56:T56"/>
    <mergeCell ref="O58:Q58"/>
    <mergeCell ref="R58:T58"/>
    <mergeCell ref="F59:H59"/>
    <mergeCell ref="I59:K59"/>
    <mergeCell ref="L59:N59"/>
    <mergeCell ref="O59:Q59"/>
    <mergeCell ref="R59:T59"/>
    <mergeCell ref="I57:K57"/>
    <mergeCell ref="L57:N57"/>
    <mergeCell ref="O57:Q57"/>
    <mergeCell ref="R57:T57"/>
    <mergeCell ref="A54:B54"/>
    <mergeCell ref="C54:D54"/>
    <mergeCell ref="E54:H54"/>
    <mergeCell ref="A53:B53"/>
    <mergeCell ref="C53:D53"/>
    <mergeCell ref="A41:C41"/>
    <mergeCell ref="A42:C42"/>
    <mergeCell ref="A43:C43"/>
    <mergeCell ref="A44:C44"/>
    <mergeCell ref="A48:C48"/>
    <mergeCell ref="F48:H48"/>
    <mergeCell ref="E53:H53"/>
    <mergeCell ref="F46:H46"/>
    <mergeCell ref="F47:H47"/>
    <mergeCell ref="A51:H52"/>
    <mergeCell ref="B47:C47"/>
    <mergeCell ref="F42:H42"/>
    <mergeCell ref="F45:H45"/>
    <mergeCell ref="F44:H44"/>
    <mergeCell ref="I48:K48"/>
    <mergeCell ref="L48:N48"/>
    <mergeCell ref="AA45:AC45"/>
    <mergeCell ref="AD45:AF45"/>
    <mergeCell ref="AG45:AI45"/>
    <mergeCell ref="AA44:AC44"/>
    <mergeCell ref="AD44:AF44"/>
    <mergeCell ref="AG44:AI44"/>
    <mergeCell ref="U56:Z56"/>
    <mergeCell ref="I46:K46"/>
    <mergeCell ref="I47:K47"/>
    <mergeCell ref="L46:N46"/>
    <mergeCell ref="L47:N47"/>
    <mergeCell ref="O46:Q46"/>
    <mergeCell ref="O47:Q47"/>
    <mergeCell ref="R46:T46"/>
    <mergeCell ref="R47:T47"/>
    <mergeCell ref="U46:W46"/>
    <mergeCell ref="U47:W47"/>
    <mergeCell ref="X46:Z46"/>
    <mergeCell ref="X47:Z47"/>
    <mergeCell ref="AA46:AC46"/>
    <mergeCell ref="AA47:AC47"/>
    <mergeCell ref="AD46:AF46"/>
    <mergeCell ref="AA60:AF60"/>
    <mergeCell ref="AG60:AK60"/>
    <mergeCell ref="X58:Z58"/>
    <mergeCell ref="X44:Z44"/>
    <mergeCell ref="AD42:AF42"/>
    <mergeCell ref="AG42:AI42"/>
    <mergeCell ref="AA41:AC41"/>
    <mergeCell ref="AD41:AF41"/>
    <mergeCell ref="U60:Z60"/>
    <mergeCell ref="U59:W59"/>
    <mergeCell ref="U48:W48"/>
    <mergeCell ref="X48:Z48"/>
    <mergeCell ref="AA48:AC48"/>
    <mergeCell ref="AD48:AF48"/>
    <mergeCell ref="AA57:AC57"/>
    <mergeCell ref="AA56:AF56"/>
    <mergeCell ref="AA42:AC42"/>
    <mergeCell ref="AA43:AC43"/>
    <mergeCell ref="AD43:AF43"/>
    <mergeCell ref="X43:Z43"/>
    <mergeCell ref="U45:W45"/>
    <mergeCell ref="X45:Z45"/>
    <mergeCell ref="U43:W43"/>
    <mergeCell ref="AD47:AF47"/>
    <mergeCell ref="AL60:AM60"/>
    <mergeCell ref="AJ41:AK41"/>
    <mergeCell ref="AJ42:AK42"/>
    <mergeCell ref="AJ43:AK43"/>
    <mergeCell ref="AJ44:AK44"/>
    <mergeCell ref="AJ45:AK45"/>
    <mergeCell ref="AG59:AI59"/>
    <mergeCell ref="AJ59:AK59"/>
    <mergeCell ref="AM40:AM48"/>
    <mergeCell ref="AG41:AI41"/>
    <mergeCell ref="AL56:AM56"/>
    <mergeCell ref="AG40:AI40"/>
    <mergeCell ref="AG48:AI48"/>
    <mergeCell ref="AG43:AI43"/>
    <mergeCell ref="AJ58:AK58"/>
    <mergeCell ref="AJ57:AK57"/>
    <mergeCell ref="AG56:AK56"/>
    <mergeCell ref="AJ40:AK40"/>
    <mergeCell ref="AL40:AL48"/>
    <mergeCell ref="AJ48:AK48"/>
    <mergeCell ref="AG46:AI46"/>
    <mergeCell ref="AG47:AI47"/>
    <mergeCell ref="AJ46:AK46"/>
    <mergeCell ref="AJ47:AK47"/>
    <mergeCell ref="O53:S53"/>
    <mergeCell ref="O54:S54"/>
    <mergeCell ref="T53:X53"/>
    <mergeCell ref="T54:X54"/>
    <mergeCell ref="Y53:AE53"/>
    <mergeCell ref="Y54:AE54"/>
    <mergeCell ref="AK3:AN3"/>
    <mergeCell ref="AG57:AI57"/>
    <mergeCell ref="AG58:AI58"/>
    <mergeCell ref="AM20:AN20"/>
    <mergeCell ref="AM21:AN21"/>
    <mergeCell ref="U57:W57"/>
    <mergeCell ref="X57:Z57"/>
    <mergeCell ref="U58:W58"/>
    <mergeCell ref="AD40:AF40"/>
    <mergeCell ref="U40:W40"/>
    <mergeCell ref="X40:Z40"/>
    <mergeCell ref="AA40:AC40"/>
    <mergeCell ref="O48:Q48"/>
    <mergeCell ref="R48:T48"/>
    <mergeCell ref="AM22:AN22"/>
    <mergeCell ref="AM23:AN23"/>
    <mergeCell ref="AM28:AN28"/>
    <mergeCell ref="AM29:AN29"/>
  </mergeCells>
  <phoneticPr fontId="3"/>
  <dataValidations count="25">
    <dataValidation type="list" allowBlank="1" showInputMessage="1" showErrorMessage="1" sqref="C13:C32" xr:uid="{00000000-0002-0000-0700-000000000000}">
      <formula1>"A,B,C,D"</formula1>
    </dataValidation>
    <dataValidation type="list" allowBlank="1" showInputMessage="1" showErrorMessage="1" sqref="B13" xr:uid="{00000000-0002-0000-0700-000001000000}">
      <formula1>INDIRECT(AK2)</formula1>
    </dataValidation>
    <dataValidation operator="greaterThanOrEqual" allowBlank="1" showInputMessage="1" showErrorMessage="1" sqref="I49:I52 AL40:AM47 AJ40:AJ48 O51 N51:N52 L49:L50" xr:uid="{00000000-0002-0000-0700-000002000000}"/>
    <dataValidation type="whole" operator="greaterThanOrEqual" allowBlank="1" showInputMessage="1" showErrorMessage="1" sqref="D40:F48 I40:I48 AD40:AD48 AA40:AA48 X40:X48 U40:U48 R40:R48 O40:O48 L40:L48 AG40:AG48" xr:uid="{00000000-0002-0000-0700-000003000000}">
      <formula1>0</formula1>
    </dataValidation>
    <dataValidation type="list" allowBlank="1" showInputMessage="1" showErrorMessage="1" sqref="AK6:AN6" xr:uid="{00000000-0002-0000-0700-000004000000}">
      <formula1>"予定,実績"</formula1>
    </dataValidation>
    <dataValidation type="list" allowBlank="1" showInputMessage="1" showErrorMessage="1" sqref="AK5:AN5" xr:uid="{00000000-0002-0000-0700-000005000000}">
      <formula1>"４週,歴月"</formula1>
    </dataValidation>
    <dataValidation type="list" allowBlank="1" showInputMessage="1" showErrorMessage="1" sqref="B14" xr:uid="{00000000-0002-0000-0700-000006000000}">
      <formula1>INDIRECT(AK2)</formula1>
    </dataValidation>
    <dataValidation type="list" allowBlank="1" showInputMessage="1" showErrorMessage="1" sqref="B15" xr:uid="{00000000-0002-0000-0700-000007000000}">
      <formula1>INDIRECT(AK2)</formula1>
    </dataValidation>
    <dataValidation type="list" allowBlank="1" showInputMessage="1" showErrorMessage="1" sqref="B16" xr:uid="{00000000-0002-0000-0700-000008000000}">
      <formula1>INDIRECT(AK2)</formula1>
    </dataValidation>
    <dataValidation type="list" allowBlank="1" showInputMessage="1" showErrorMessage="1" sqref="B17" xr:uid="{00000000-0002-0000-0700-000009000000}">
      <formula1>INDIRECT(AK2)</formula1>
    </dataValidation>
    <dataValidation type="list" allowBlank="1" showInputMessage="1" showErrorMessage="1" sqref="B18" xr:uid="{00000000-0002-0000-0700-00000A000000}">
      <formula1>INDIRECT(AK2)</formula1>
    </dataValidation>
    <dataValidation type="list" allowBlank="1" showInputMessage="1" showErrorMessage="1" sqref="B19" xr:uid="{00000000-0002-0000-0700-00000B000000}">
      <formula1>INDIRECT(AK2)</formula1>
    </dataValidation>
    <dataValidation type="list" allowBlank="1" showInputMessage="1" showErrorMessage="1" sqref="B20" xr:uid="{00000000-0002-0000-0700-00000C000000}">
      <formula1>INDIRECT(AK2)</formula1>
    </dataValidation>
    <dataValidation type="list" allowBlank="1" showInputMessage="1" showErrorMessage="1" sqref="B21" xr:uid="{00000000-0002-0000-0700-00000D000000}">
      <formula1>INDIRECT(AK2)</formula1>
    </dataValidation>
    <dataValidation type="list" allowBlank="1" showInputMessage="1" showErrorMessage="1" sqref="B22" xr:uid="{00000000-0002-0000-0700-00000E000000}">
      <formula1>INDIRECT(AK2)</formula1>
    </dataValidation>
    <dataValidation type="list" allowBlank="1" showInputMessage="1" showErrorMessage="1" sqref="B23" xr:uid="{00000000-0002-0000-0700-00000F000000}">
      <formula1>INDIRECT(AK2)</formula1>
    </dataValidation>
    <dataValidation type="list" allowBlank="1" showInputMessage="1" showErrorMessage="1" sqref="B24" xr:uid="{00000000-0002-0000-0700-000010000000}">
      <formula1>INDIRECT(AK2)</formula1>
    </dataValidation>
    <dataValidation type="list" allowBlank="1" showInputMessage="1" showErrorMessage="1" sqref="B25" xr:uid="{00000000-0002-0000-0700-000011000000}">
      <formula1>INDIRECT(AK2)</formula1>
    </dataValidation>
    <dataValidation type="list" allowBlank="1" showInputMessage="1" showErrorMessage="1" sqref="B26" xr:uid="{00000000-0002-0000-0700-000012000000}">
      <formula1>INDIRECT(AK2)</formula1>
    </dataValidation>
    <dataValidation type="list" allowBlank="1" showInputMessage="1" showErrorMessage="1" sqref="B27" xr:uid="{00000000-0002-0000-0700-000013000000}">
      <formula1>INDIRECT(AK2)</formula1>
    </dataValidation>
    <dataValidation type="list" allowBlank="1" showInputMessage="1" showErrorMessage="1" sqref="B28" xr:uid="{00000000-0002-0000-0700-000014000000}">
      <formula1>INDIRECT(AK2)</formula1>
    </dataValidation>
    <dataValidation type="list" allowBlank="1" showInputMessage="1" showErrorMessage="1" sqref="B29" xr:uid="{00000000-0002-0000-0700-000015000000}">
      <formula1>INDIRECT(AK2)</formula1>
    </dataValidation>
    <dataValidation type="list" allowBlank="1" showInputMessage="1" showErrorMessage="1" sqref="B30" xr:uid="{00000000-0002-0000-0700-000016000000}">
      <formula1>INDIRECT(AK2)</formula1>
    </dataValidation>
    <dataValidation type="list" allowBlank="1" showInputMessage="1" showErrorMessage="1" sqref="B31" xr:uid="{00000000-0002-0000-0700-000017000000}">
      <formula1>INDIRECT(AK2)</formula1>
    </dataValidation>
    <dataValidation type="list" allowBlank="1" showInputMessage="1" showErrorMessage="1" sqref="B32" xr:uid="{00000000-0002-0000-0700-000018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64" fitToWidth="0" fitToHeight="0" orientation="landscape" r:id="rId1"/>
  <headerFooter alignWithMargins="0">
    <oddHeader>&amp;L&amp;"ＭＳ ゴシック,標準"&amp;10（参考様式）</oddHeader>
  </headerFooter>
  <rowBreaks count="1" manualBreakCount="1">
    <brk id="37"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62</vt:i4>
      </vt:variant>
    </vt:vector>
  </HeadingPairs>
  <TitlesOfParts>
    <vt:vector size="93" baseType="lpstr">
      <vt:lpstr>付表３－２</vt:lpstr>
      <vt:lpstr>勤務形態一覧表（汎用）</vt:lpstr>
      <vt:lpstr>（使用例）</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勤務形態一覧表（就労選択支援） </vt:lpstr>
      <vt:lpstr>勤務形態一覧表（就労移行支援） </vt:lpstr>
      <vt:lpstr>勤務形態一覧表（認定指定就労移行支援） </vt:lpstr>
      <vt:lpstr>勤務形態一覧表（就労継続支援A型・B型） </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'（使用例）'!Print_Area</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 '!Print_Area</vt:lpstr>
      <vt:lpstr>'勤務形態一覧表（就労継続支援A型・B型） '!Print_Area</vt:lpstr>
      <vt:lpstr>'勤務形態一覧表（就労選択支援） '!Print_Area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 '!Print_Area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201op</cp:lastModifiedBy>
  <cp:lastPrinted>2026-01-08T01:32:38Z</cp:lastPrinted>
  <dcterms:created xsi:type="dcterms:W3CDTF">2023-12-20T14:26:55Z</dcterms:created>
  <dcterms:modified xsi:type="dcterms:W3CDTF">2026-03-31T03:56:25Z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