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5 就労支援係\R６年度\13_工賃（賃金）実態報告\02_回答\都道府県\02　青森県○○○●\"/>
    </mc:Choice>
  </mc:AlternateContent>
  <xr:revisionPtr revIDLastSave="0" documentId="13_ncr:1_{DC508BCC-B67C-41D2-A9DB-1B90E1338739}" xr6:coauthVersionLast="47" xr6:coauthVersionMax="47" xr10:uidLastSave="{00000000-0000-0000-0000-000000000000}"/>
  <bookViews>
    <workbookView xWindow="28680" yWindow="-120" windowWidth="29040" windowHeight="15840" tabRatio="764" xr2:uid="{00000000-000D-0000-FFFF-FFFF00000000}"/>
  </bookViews>
  <sheets>
    <sheet name="平均工賃（月額）" sheetId="66" r:id="rId1"/>
    <sheet name="平均工賃（時間額）" sheetId="76" state="hidden" r:id="rId2"/>
    <sheet name="平均賃金（時間額）" sheetId="88" r:id="rId3"/>
    <sheet name="施設数" sheetId="60" r:id="rId4"/>
    <sheet name="就労Ａ型（雇用型）" sheetId="73" r:id="rId5"/>
    <sheet name="就労A型（非雇用型）" sheetId="86" r:id="rId6"/>
    <sheet name="就労B型" sheetId="90" r:id="rId7"/>
  </sheets>
  <externalReferences>
    <externalReference r:id="rId8"/>
    <externalReference r:id="rId9"/>
  </externalReferences>
  <definedNames>
    <definedName name="_20030502_daicho_saishin" localSheetId="4">#REF!</definedName>
    <definedName name="_20030502_daicho_saishin" localSheetId="5">#REF!</definedName>
    <definedName name="_20030502_daicho_saishin" localSheetId="6">#REF!</definedName>
    <definedName name="_xlnm._FilterDatabase" localSheetId="4" hidden="1">'就労Ａ型（雇用型）'!$A$4:$T$4</definedName>
    <definedName name="_xlnm._FilterDatabase" localSheetId="5" hidden="1">'就労A型（非雇用型）'!$A$4:$V$4</definedName>
    <definedName name="_xlnm._FilterDatabase" localSheetId="6" hidden="1">就労B型!$A$4:$W$4</definedName>
    <definedName name="_xlnm.Print_Area" localSheetId="4">'就労Ａ型（雇用型）'!$B$1:$U$80</definedName>
    <definedName name="_xlnm.Print_Area" localSheetId="5">'就労A型（非雇用型）'!$A$1:$U$8</definedName>
    <definedName name="_xlnm.Print_Area" localSheetId="6">就労B型!$B$1:$U$245</definedName>
    <definedName name="_xlnm.Print_Titles" localSheetId="4">'就労Ａ型（雇用型）'!$B:$G,'就労Ａ型（雇用型）'!$1:$4</definedName>
    <definedName name="_xlnm.Print_Titles" localSheetId="5">'就労A型（非雇用型）'!$B:$G,'就労A型（非雇用型）'!$1:$4</definedName>
    <definedName name="_xlnm.Print_Titles" localSheetId="6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6" l="1"/>
  <c r="L239" i="90"/>
  <c r="D244" i="90"/>
  <c r="D243" i="90"/>
  <c r="D242" i="90"/>
  <c r="H241" i="90"/>
  <c r="D241" i="90"/>
  <c r="M240" i="90"/>
  <c r="D240" i="90"/>
  <c r="M239" i="90"/>
  <c r="K239" i="90"/>
  <c r="K240" i="90" s="1"/>
  <c r="I239" i="90"/>
  <c r="H239" i="90"/>
  <c r="G239" i="90"/>
  <c r="D239" i="90"/>
  <c r="D245" i="90" s="1"/>
  <c r="N238" i="90"/>
  <c r="L238" i="90"/>
  <c r="N237" i="90"/>
  <c r="L237" i="90"/>
  <c r="L236" i="90"/>
  <c r="N236" i="90" s="1"/>
  <c r="L235" i="90"/>
  <c r="N235" i="90" s="1"/>
  <c r="N234" i="90"/>
  <c r="L234" i="90"/>
  <c r="N233" i="90"/>
  <c r="L233" i="90"/>
  <c r="L232" i="90"/>
  <c r="N232" i="90" s="1"/>
  <c r="L231" i="90"/>
  <c r="N231" i="90" s="1"/>
  <c r="N230" i="90"/>
  <c r="L230" i="90"/>
  <c r="N229" i="90"/>
  <c r="L229" i="90"/>
  <c r="L228" i="90"/>
  <c r="N228" i="90" s="1"/>
  <c r="L227" i="90"/>
  <c r="N227" i="90" s="1"/>
  <c r="N226" i="90"/>
  <c r="L226" i="90"/>
  <c r="N225" i="90"/>
  <c r="L225" i="90"/>
  <c r="L224" i="90"/>
  <c r="N224" i="90" s="1"/>
  <c r="L223" i="90"/>
  <c r="N223" i="90" s="1"/>
  <c r="N222" i="90"/>
  <c r="L222" i="90"/>
  <c r="N221" i="90"/>
  <c r="L221" i="90"/>
  <c r="L220" i="90"/>
  <c r="N220" i="90" s="1"/>
  <c r="L219" i="90"/>
  <c r="N219" i="90" s="1"/>
  <c r="N218" i="90"/>
  <c r="L218" i="90"/>
  <c r="N217" i="90"/>
  <c r="L217" i="90"/>
  <c r="L216" i="90"/>
  <c r="N216" i="90" s="1"/>
  <c r="L215" i="90"/>
  <c r="N215" i="90" s="1"/>
  <c r="N214" i="90"/>
  <c r="L214" i="90"/>
  <c r="N213" i="90"/>
  <c r="L213" i="90"/>
  <c r="L212" i="90"/>
  <c r="N212" i="90" s="1"/>
  <c r="L211" i="90"/>
  <c r="N211" i="90" s="1"/>
  <c r="N210" i="90"/>
  <c r="L210" i="90"/>
  <c r="N209" i="90"/>
  <c r="L209" i="90"/>
  <c r="L208" i="90"/>
  <c r="N208" i="90" s="1"/>
  <c r="L207" i="90"/>
  <c r="N207" i="90" s="1"/>
  <c r="N206" i="90"/>
  <c r="L206" i="90"/>
  <c r="N205" i="90"/>
  <c r="L205" i="90"/>
  <c r="L204" i="90"/>
  <c r="N204" i="90" s="1"/>
  <c r="L203" i="90"/>
  <c r="N203" i="90" s="1"/>
  <c r="N202" i="90"/>
  <c r="L202" i="90"/>
  <c r="N201" i="90"/>
  <c r="L201" i="90"/>
  <c r="L200" i="90"/>
  <c r="N200" i="90" s="1"/>
  <c r="L199" i="90"/>
  <c r="N199" i="90" s="1"/>
  <c r="N198" i="90"/>
  <c r="L198" i="90"/>
  <c r="N197" i="90"/>
  <c r="L197" i="90"/>
  <c r="L196" i="90"/>
  <c r="N196" i="90" s="1"/>
  <c r="L195" i="90"/>
  <c r="N195" i="90" s="1"/>
  <c r="N194" i="90"/>
  <c r="L194" i="90"/>
  <c r="N193" i="90"/>
  <c r="L193" i="90"/>
  <c r="L192" i="90"/>
  <c r="N192" i="90" s="1"/>
  <c r="L191" i="90"/>
  <c r="N191" i="90" s="1"/>
  <c r="N190" i="90"/>
  <c r="L190" i="90"/>
  <c r="N189" i="90"/>
  <c r="L189" i="90"/>
  <c r="L188" i="90"/>
  <c r="N188" i="90" s="1"/>
  <c r="L187" i="90"/>
  <c r="N187" i="90" s="1"/>
  <c r="N186" i="90"/>
  <c r="L186" i="90"/>
  <c r="N185" i="90"/>
  <c r="L185" i="90"/>
  <c r="L184" i="90"/>
  <c r="N184" i="90" s="1"/>
  <c r="L183" i="90"/>
  <c r="N183" i="90" s="1"/>
  <c r="N182" i="90"/>
  <c r="L182" i="90"/>
  <c r="N181" i="90"/>
  <c r="L181" i="90"/>
  <c r="L180" i="90"/>
  <c r="N180" i="90" s="1"/>
  <c r="L179" i="90"/>
  <c r="N179" i="90" s="1"/>
  <c r="N178" i="90"/>
  <c r="L178" i="90"/>
  <c r="N177" i="90"/>
  <c r="L177" i="90"/>
  <c r="L176" i="90"/>
  <c r="N176" i="90" s="1"/>
  <c r="L175" i="90"/>
  <c r="N175" i="90" s="1"/>
  <c r="N174" i="90"/>
  <c r="L174" i="90"/>
  <c r="N173" i="90"/>
  <c r="L173" i="90"/>
  <c r="L172" i="90"/>
  <c r="N172" i="90" s="1"/>
  <c r="L171" i="90"/>
  <c r="N171" i="90" s="1"/>
  <c r="N170" i="90"/>
  <c r="L170" i="90"/>
  <c r="N169" i="90"/>
  <c r="L169" i="90"/>
  <c r="L168" i="90"/>
  <c r="N168" i="90" s="1"/>
  <c r="L167" i="90"/>
  <c r="N167" i="90" s="1"/>
  <c r="N166" i="90"/>
  <c r="L166" i="90"/>
  <c r="N165" i="90"/>
  <c r="L165" i="90"/>
  <c r="L164" i="90"/>
  <c r="N164" i="90" s="1"/>
  <c r="L163" i="90"/>
  <c r="N163" i="90" s="1"/>
  <c r="N162" i="90"/>
  <c r="L162" i="90"/>
  <c r="N161" i="90"/>
  <c r="L161" i="90"/>
  <c r="L160" i="90"/>
  <c r="N160" i="90" s="1"/>
  <c r="L159" i="90"/>
  <c r="N159" i="90" s="1"/>
  <c r="N158" i="90"/>
  <c r="L158" i="90"/>
  <c r="N157" i="90"/>
  <c r="L157" i="90"/>
  <c r="L156" i="90"/>
  <c r="N156" i="90" s="1"/>
  <c r="L155" i="90"/>
  <c r="N155" i="90" s="1"/>
  <c r="N154" i="90"/>
  <c r="L154" i="90"/>
  <c r="N153" i="90"/>
  <c r="L153" i="90"/>
  <c r="L152" i="90"/>
  <c r="N152" i="90" s="1"/>
  <c r="L151" i="90"/>
  <c r="N151" i="90" s="1"/>
  <c r="N150" i="90"/>
  <c r="L150" i="90"/>
  <c r="N149" i="90"/>
  <c r="L149" i="90"/>
  <c r="L148" i="90"/>
  <c r="N148" i="90" s="1"/>
  <c r="L147" i="90"/>
  <c r="N147" i="90" s="1"/>
  <c r="N146" i="90"/>
  <c r="L146" i="90"/>
  <c r="N145" i="90"/>
  <c r="L145" i="90"/>
  <c r="L144" i="90"/>
  <c r="N144" i="90" s="1"/>
  <c r="L143" i="90"/>
  <c r="N143" i="90" s="1"/>
  <c r="N142" i="90"/>
  <c r="L142" i="90"/>
  <c r="N141" i="90"/>
  <c r="L141" i="90"/>
  <c r="L140" i="90"/>
  <c r="N140" i="90" s="1"/>
  <c r="L139" i="90"/>
  <c r="N139" i="90" s="1"/>
  <c r="N138" i="90"/>
  <c r="L138" i="90"/>
  <c r="N137" i="90"/>
  <c r="L137" i="90"/>
  <c r="L136" i="90"/>
  <c r="N136" i="90" s="1"/>
  <c r="L135" i="90"/>
  <c r="N135" i="90" s="1"/>
  <c r="N134" i="90"/>
  <c r="L134" i="90"/>
  <c r="N133" i="90"/>
  <c r="L133" i="90"/>
  <c r="L132" i="90"/>
  <c r="N132" i="90" s="1"/>
  <c r="L131" i="90"/>
  <c r="N131" i="90" s="1"/>
  <c r="N130" i="90"/>
  <c r="L130" i="90"/>
  <c r="N129" i="90"/>
  <c r="L129" i="90"/>
  <c r="L128" i="90"/>
  <c r="N128" i="90" s="1"/>
  <c r="L127" i="90"/>
  <c r="N127" i="90" s="1"/>
  <c r="N126" i="90"/>
  <c r="L126" i="90"/>
  <c r="N125" i="90"/>
  <c r="L125" i="90"/>
  <c r="L124" i="90"/>
  <c r="N124" i="90" s="1"/>
  <c r="L123" i="90"/>
  <c r="N123" i="90" s="1"/>
  <c r="N122" i="90"/>
  <c r="L122" i="90"/>
  <c r="N121" i="90"/>
  <c r="L121" i="90"/>
  <c r="L120" i="90"/>
  <c r="N120" i="90" s="1"/>
  <c r="L119" i="90"/>
  <c r="N119" i="90" s="1"/>
  <c r="N118" i="90"/>
  <c r="L118" i="90"/>
  <c r="J118" i="90"/>
  <c r="J239" i="90" s="1"/>
  <c r="I118" i="90"/>
  <c r="L117" i="90"/>
  <c r="N117" i="90" s="1"/>
  <c r="L116" i="90"/>
  <c r="N116" i="90" s="1"/>
  <c r="N115" i="90"/>
  <c r="L115" i="90"/>
  <c r="N114" i="90"/>
  <c r="L114" i="90"/>
  <c r="L113" i="90"/>
  <c r="N113" i="90" s="1"/>
  <c r="L112" i="90"/>
  <c r="N112" i="90" s="1"/>
  <c r="N109" i="90"/>
  <c r="L109" i="90"/>
  <c r="N108" i="90"/>
  <c r="L108" i="90"/>
  <c r="L107" i="90"/>
  <c r="N107" i="90" s="1"/>
  <c r="L106" i="90"/>
  <c r="N106" i="90" s="1"/>
  <c r="N105" i="90"/>
  <c r="L105" i="90"/>
  <c r="N104" i="90"/>
  <c r="L104" i="90"/>
  <c r="L103" i="90"/>
  <c r="N103" i="90" s="1"/>
  <c r="L102" i="90"/>
  <c r="N102" i="90" s="1"/>
  <c r="N101" i="90"/>
  <c r="L101" i="90"/>
  <c r="N100" i="90"/>
  <c r="L100" i="90"/>
  <c r="L99" i="90"/>
  <c r="N99" i="90" s="1"/>
  <c r="L98" i="90"/>
  <c r="N98" i="90" s="1"/>
  <c r="N97" i="90"/>
  <c r="L97" i="90"/>
  <c r="L96" i="90"/>
  <c r="N96" i="90" s="1"/>
  <c r="L95" i="90"/>
  <c r="N95" i="90" s="1"/>
  <c r="L94" i="90"/>
  <c r="N94" i="90" s="1"/>
  <c r="N93" i="90"/>
  <c r="L93" i="90"/>
  <c r="L92" i="90"/>
  <c r="N92" i="90" s="1"/>
  <c r="L91" i="90"/>
  <c r="N91" i="90" s="1"/>
  <c r="L90" i="90"/>
  <c r="N90" i="90" s="1"/>
  <c r="N89" i="90"/>
  <c r="L89" i="90"/>
  <c r="L88" i="90"/>
  <c r="N88" i="90" s="1"/>
  <c r="L87" i="90"/>
  <c r="N87" i="90" s="1"/>
  <c r="L86" i="90"/>
  <c r="N86" i="90" s="1"/>
  <c r="N85" i="90"/>
  <c r="L85" i="90"/>
  <c r="L84" i="90"/>
  <c r="N84" i="90" s="1"/>
  <c r="N83" i="90"/>
  <c r="N82" i="90"/>
  <c r="L82" i="90"/>
  <c r="N81" i="90"/>
  <c r="L81" i="90"/>
  <c r="N80" i="90"/>
  <c r="L80" i="90"/>
  <c r="L79" i="90"/>
  <c r="N79" i="90" s="1"/>
  <c r="N78" i="90"/>
  <c r="L78" i="90"/>
  <c r="N77" i="90"/>
  <c r="L77" i="90"/>
  <c r="U76" i="90"/>
  <c r="N76" i="90"/>
  <c r="L75" i="90"/>
  <c r="N75" i="90" s="1"/>
  <c r="N74" i="90"/>
  <c r="L74" i="90"/>
  <c r="N73" i="90"/>
  <c r="L73" i="90"/>
  <c r="N72" i="90"/>
  <c r="L72" i="90"/>
  <c r="L71" i="90"/>
  <c r="N71" i="90" s="1"/>
  <c r="N70" i="90"/>
  <c r="L70" i="90"/>
  <c r="N69" i="90"/>
  <c r="L69" i="90"/>
  <c r="N68" i="90"/>
  <c r="L68" i="90"/>
  <c r="L67" i="90"/>
  <c r="N67" i="90" s="1"/>
  <c r="N66" i="90"/>
  <c r="L66" i="90"/>
  <c r="N65" i="90"/>
  <c r="L65" i="90"/>
  <c r="N64" i="90"/>
  <c r="L64" i="90"/>
  <c r="L63" i="90"/>
  <c r="N63" i="90" s="1"/>
  <c r="N62" i="90"/>
  <c r="L62" i="90"/>
  <c r="N61" i="90"/>
  <c r="L61" i="90"/>
  <c r="N60" i="90"/>
  <c r="L60" i="90"/>
  <c r="L59" i="90"/>
  <c r="N59" i="90" s="1"/>
  <c r="N58" i="90"/>
  <c r="L58" i="90"/>
  <c r="L57" i="90"/>
  <c r="N57" i="90" s="1"/>
  <c r="N56" i="90"/>
  <c r="L56" i="90"/>
  <c r="L55" i="90"/>
  <c r="N55" i="90" s="1"/>
  <c r="N54" i="90"/>
  <c r="L54" i="90"/>
  <c r="L53" i="90"/>
  <c r="N53" i="90" s="1"/>
  <c r="N52" i="90"/>
  <c r="L52" i="90"/>
  <c r="L51" i="90"/>
  <c r="N51" i="90" s="1"/>
  <c r="N50" i="90"/>
  <c r="L50" i="90"/>
  <c r="L49" i="90"/>
  <c r="N49" i="90" s="1"/>
  <c r="N48" i="90"/>
  <c r="L48" i="90"/>
  <c r="L47" i="90"/>
  <c r="N47" i="90" s="1"/>
  <c r="N46" i="90"/>
  <c r="L46" i="90"/>
  <c r="L45" i="90"/>
  <c r="N45" i="90" s="1"/>
  <c r="N44" i="90"/>
  <c r="L44" i="90"/>
  <c r="L43" i="90"/>
  <c r="N43" i="90" s="1"/>
  <c r="N42" i="90"/>
  <c r="L42" i="90"/>
  <c r="L41" i="90"/>
  <c r="N41" i="90" s="1"/>
  <c r="N40" i="90"/>
  <c r="L40" i="90"/>
  <c r="L39" i="90"/>
  <c r="N39" i="90" s="1"/>
  <c r="N38" i="90"/>
  <c r="L38" i="90"/>
  <c r="L37" i="90"/>
  <c r="N37" i="90" s="1"/>
  <c r="N36" i="90"/>
  <c r="N35" i="90"/>
  <c r="L35" i="90"/>
  <c r="L34" i="90"/>
  <c r="N34" i="90" s="1"/>
  <c r="L33" i="90"/>
  <c r="N33" i="90" s="1"/>
  <c r="N32" i="90"/>
  <c r="L32" i="90"/>
  <c r="N31" i="90"/>
  <c r="L31" i="90"/>
  <c r="L30" i="90"/>
  <c r="N30" i="90" s="1"/>
  <c r="L29" i="90"/>
  <c r="N29" i="90" s="1"/>
  <c r="N28" i="90"/>
  <c r="L28" i="90"/>
  <c r="N27" i="90"/>
  <c r="L27" i="90"/>
  <c r="L26" i="90"/>
  <c r="N26" i="90" s="1"/>
  <c r="L25" i="90"/>
  <c r="N25" i="90" s="1"/>
  <c r="N24" i="90"/>
  <c r="L24" i="90"/>
  <c r="N23" i="90"/>
  <c r="L23" i="90"/>
  <c r="U22" i="90"/>
  <c r="N22" i="90"/>
  <c r="L22" i="90"/>
  <c r="L21" i="90"/>
  <c r="N21" i="90" s="1"/>
  <c r="N20" i="90"/>
  <c r="L20" i="90"/>
  <c r="L19" i="90"/>
  <c r="N19" i="90" s="1"/>
  <c r="N18" i="90"/>
  <c r="L18" i="90"/>
  <c r="L17" i="90"/>
  <c r="N17" i="90" s="1"/>
  <c r="N16" i="90"/>
  <c r="L16" i="90"/>
  <c r="L15" i="90"/>
  <c r="N15" i="90" s="1"/>
  <c r="N14" i="90"/>
  <c r="L14" i="90"/>
  <c r="L13" i="90"/>
  <c r="N13" i="90" s="1"/>
  <c r="N12" i="90"/>
  <c r="L12" i="90"/>
  <c r="L11" i="90"/>
  <c r="N11" i="90" s="1"/>
  <c r="N10" i="90"/>
  <c r="L10" i="90"/>
  <c r="L9" i="90"/>
  <c r="N9" i="90" s="1"/>
  <c r="N8" i="90"/>
  <c r="L8" i="90"/>
  <c r="L7" i="90"/>
  <c r="N7" i="90" s="1"/>
  <c r="N6" i="90"/>
  <c r="L6" i="90"/>
  <c r="L5" i="90"/>
  <c r="E5" i="66"/>
  <c r="N240" i="90" l="1"/>
  <c r="K81" i="73"/>
  <c r="C5" i="66" l="1"/>
  <c r="N10" i="86"/>
  <c r="L8" i="86"/>
  <c r="N8" i="86" s="1"/>
  <c r="M81" i="73" l="1"/>
  <c r="L81" i="73"/>
  <c r="J81" i="73"/>
  <c r="I81" i="73"/>
  <c r="H81" i="73"/>
  <c r="G81" i="73"/>
  <c r="N80" i="73" l="1"/>
  <c r="K80" i="73"/>
  <c r="N79" i="73"/>
  <c r="K79" i="73"/>
  <c r="N78" i="73"/>
  <c r="K78" i="73"/>
  <c r="N77" i="73"/>
  <c r="K77" i="73"/>
  <c r="N76" i="73"/>
  <c r="K76" i="73"/>
  <c r="N75" i="73"/>
  <c r="K75" i="73"/>
  <c r="N74" i="73"/>
  <c r="K74" i="73"/>
  <c r="N73" i="73"/>
  <c r="K73" i="73"/>
  <c r="N72" i="73"/>
  <c r="K72" i="73"/>
  <c r="N71" i="73"/>
  <c r="K71" i="73"/>
  <c r="N70" i="73"/>
  <c r="K70" i="73"/>
  <c r="N69" i="73"/>
  <c r="K69" i="73"/>
  <c r="N68" i="73"/>
  <c r="K68" i="73"/>
  <c r="N67" i="73"/>
  <c r="K67" i="73"/>
  <c r="N66" i="73"/>
  <c r="K66" i="73"/>
  <c r="N65" i="73"/>
  <c r="K65" i="73"/>
  <c r="N64" i="73"/>
  <c r="K64" i="73"/>
  <c r="N63" i="73"/>
  <c r="K63" i="73"/>
  <c r="N62" i="73"/>
  <c r="K62" i="73"/>
  <c r="N61" i="73"/>
  <c r="K61" i="73"/>
  <c r="N60" i="73"/>
  <c r="K60" i="73"/>
  <c r="N59" i="73" l="1"/>
  <c r="K59" i="73"/>
  <c r="N58" i="73"/>
  <c r="K58" i="73"/>
  <c r="N57" i="73"/>
  <c r="K57" i="73"/>
  <c r="N55" i="73"/>
  <c r="K55" i="73"/>
  <c r="N54" i="73"/>
  <c r="K54" i="73"/>
  <c r="N53" i="73"/>
  <c r="K53" i="73"/>
  <c r="N52" i="73"/>
  <c r="K52" i="73"/>
  <c r="N51" i="73"/>
  <c r="K51" i="73"/>
  <c r="N50" i="73"/>
  <c r="K50" i="73"/>
  <c r="N49" i="73"/>
  <c r="K49" i="73"/>
  <c r="N48" i="73"/>
  <c r="K48" i="73"/>
  <c r="N47" i="73"/>
  <c r="K47" i="73"/>
  <c r="N46" i="73"/>
  <c r="K46" i="73"/>
  <c r="N45" i="73"/>
  <c r="K45" i="73"/>
  <c r="N44" i="73"/>
  <c r="K44" i="73"/>
  <c r="N43" i="73"/>
  <c r="K43" i="73"/>
  <c r="N42" i="73"/>
  <c r="K42" i="73"/>
  <c r="N41" i="73"/>
  <c r="K41" i="73"/>
  <c r="N40" i="73"/>
  <c r="K40" i="73"/>
  <c r="N39" i="73"/>
  <c r="K39" i="73"/>
  <c r="N38" i="73" l="1"/>
  <c r="K38" i="73"/>
  <c r="N37" i="73" l="1"/>
  <c r="K37" i="73"/>
  <c r="L7" i="86" l="1"/>
  <c r="N7" i="86" s="1"/>
  <c r="N36" i="73" l="1"/>
  <c r="K36" i="73"/>
  <c r="K34" i="73" l="1"/>
  <c r="N35" i="73"/>
  <c r="K35" i="73"/>
  <c r="L32" i="73" l="1"/>
  <c r="N32" i="73" s="1"/>
  <c r="J32" i="73"/>
  <c r="I32" i="73"/>
  <c r="K32" i="73" l="1"/>
  <c r="L31" i="73"/>
  <c r="N31" i="73" s="1"/>
  <c r="J31" i="73"/>
  <c r="I31" i="73"/>
  <c r="K31" i="73" l="1"/>
  <c r="N34" i="73" l="1"/>
  <c r="N33" i="73" l="1"/>
  <c r="K33" i="73"/>
  <c r="N30" i="73" l="1"/>
  <c r="K30" i="73"/>
  <c r="N29" i="73" l="1"/>
  <c r="K29" i="73"/>
  <c r="L6" i="86" l="1"/>
  <c r="N6" i="86" s="1"/>
  <c r="N28" i="73"/>
  <c r="K28" i="73"/>
  <c r="N27" i="73" l="1"/>
  <c r="K27" i="73"/>
  <c r="N12" i="73" l="1"/>
  <c r="K12" i="73"/>
  <c r="N25" i="73"/>
  <c r="K25" i="73"/>
  <c r="N24" i="73" l="1"/>
  <c r="K24" i="73"/>
  <c r="N23" i="73" l="1"/>
  <c r="K23" i="73"/>
  <c r="N22" i="73" l="1"/>
  <c r="K22" i="73"/>
  <c r="N21" i="73" l="1"/>
  <c r="K21" i="73"/>
  <c r="N20" i="73" l="1"/>
  <c r="K20" i="73"/>
  <c r="N19" i="73" l="1"/>
  <c r="K19" i="73"/>
  <c r="N18" i="73" l="1"/>
  <c r="K18" i="73"/>
  <c r="N17" i="73" l="1"/>
  <c r="K17" i="73"/>
  <c r="N16" i="73" l="1"/>
  <c r="K16" i="73"/>
  <c r="N15" i="73" l="1"/>
  <c r="K15" i="73"/>
  <c r="N14" i="73" l="1"/>
  <c r="K14" i="73"/>
  <c r="N13" i="73" l="1"/>
  <c r="K13" i="73"/>
  <c r="N11" i="73" l="1"/>
  <c r="K11" i="73"/>
  <c r="N10" i="73" l="1"/>
  <c r="K10" i="73"/>
  <c r="N9" i="73" l="1"/>
  <c r="K9" i="73"/>
  <c r="L5" i="86" l="1"/>
  <c r="N5" i="86" s="1"/>
  <c r="N8" i="73"/>
  <c r="K8" i="73"/>
  <c r="N7" i="73"/>
  <c r="K7" i="73"/>
  <c r="N6" i="73"/>
  <c r="K6" i="73"/>
  <c r="N5" i="73"/>
  <c r="K5" i="73"/>
  <c r="M9" i="86" l="1"/>
  <c r="M10" i="86" s="1"/>
  <c r="K9" i="86"/>
  <c r="J9" i="86"/>
  <c r="L9" i="86" l="1"/>
  <c r="A5" i="88"/>
  <c r="D14" i="86" l="1"/>
  <c r="D13" i="86"/>
  <c r="D12" i="86"/>
  <c r="H11" i="86"/>
  <c r="D11" i="86"/>
  <c r="D10" i="86"/>
  <c r="I9" i="86"/>
  <c r="H9" i="86"/>
  <c r="G9" i="86"/>
  <c r="D9" i="86"/>
  <c r="N81" i="73" l="1"/>
  <c r="B5" i="88" s="1"/>
  <c r="C5" i="88"/>
  <c r="D15" i="86"/>
  <c r="A5" i="76"/>
  <c r="A5" i="66"/>
  <c r="D83" i="73" l="1"/>
  <c r="D82" i="73"/>
  <c r="D81" i="73"/>
  <c r="D86" i="73" l="1"/>
  <c r="D85" i="73"/>
  <c r="D84" i="73"/>
  <c r="F6" i="60" l="1"/>
  <c r="G6" i="60" l="1"/>
  <c r="H83" i="73"/>
  <c r="B5" i="66" l="1"/>
  <c r="H6" i="60"/>
  <c r="B5" i="76"/>
  <c r="E5" i="76"/>
  <c r="C5" i="76"/>
  <c r="D5" i="76"/>
</calcChain>
</file>

<file path=xl/sharedStrings.xml><?xml version="1.0" encoding="utf-8"?>
<sst xmlns="http://schemas.openxmlformats.org/spreadsheetml/2006/main" count="1564" uniqueCount="776">
  <si>
    <t>回収率</t>
    <rPh sb="0" eb="2">
      <t>カイシュウ</t>
    </rPh>
    <rPh sb="2" eb="3">
      <t>リツ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</si>
  <si>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</si>
  <si>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</si>
  <si>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</si>
  <si>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</si>
  <si>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</si>
  <si>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</si>
  <si>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</si>
  <si>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</si>
  <si>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</si>
  <si>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</si>
  <si>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</si>
  <si>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</si>
  <si>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</si>
  <si>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</si>
  <si>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</si>
  <si>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</si>
  <si>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</si>
  <si>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</si>
  <si>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</si>
  <si>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</si>
  <si>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</si>
  <si>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</si>
  <si>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</si>
  <si>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</si>
  <si>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</si>
  <si>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</si>
  <si>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</si>
  <si>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</si>
  <si>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</si>
  <si>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</si>
  <si>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</si>
  <si>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</si>
  <si>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</si>
  <si>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</si>
  <si>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</si>
  <si>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</si>
  <si>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</si>
  <si>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</si>
  <si>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</si>
  <si>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</si>
  <si>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</si>
  <si>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</si>
  <si>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</si>
  <si>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</si>
  <si>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</si>
  <si>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</si>
  <si>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</si>
  <si>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</si>
  <si>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</si>
  <si>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令和５年度各事業所種別平均工賃（賃金）一覧（月額）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</si>
  <si>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</si>
  <si>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</si>
  <si>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</si>
  <si>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</si>
  <si>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</si>
  <si>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</si>
  <si>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</si>
  <si>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令和５年度各事業所種別平均賃金一覧（時間額）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4">
      <t>チン</t>
    </rPh>
    <rPh sb="14" eb="15">
      <t>キン</t>
    </rPh>
    <rPh sb="15" eb="17">
      <t>イチラン</t>
    </rPh>
    <rPh sb="18" eb="21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</si>
  <si>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</si>
  <si>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C</t>
    </r>
    <rPh sb="0" eb="1">
      <t>ゼン</t>
    </rPh>
    <rPh sb="1" eb="4">
      <t>ジギョウショ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</si>
  <si>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</si>
  <si>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</si>
  <si>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</si>
  <si>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</si>
  <si>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</si>
  <si>
    <t>青森県</t>
  </si>
  <si>
    <t>2420003001604</t>
  </si>
  <si>
    <t>合同会社ワークスくろいし</t>
  </si>
  <si>
    <t>○</t>
  </si>
  <si>
    <t>社会福祉協議会</t>
  </si>
  <si>
    <t>3430001061920</t>
  </si>
  <si>
    <t>株式会社エフリング</t>
  </si>
  <si>
    <t>エフリング弘前事業所</t>
  </si>
  <si>
    <t>1420005004366</t>
  </si>
  <si>
    <t>社会福祉法人　一葉会</t>
  </si>
  <si>
    <t>就労継続支援A型事業所　りんごっこ</t>
  </si>
  <si>
    <t>4420005007416</t>
  </si>
  <si>
    <t>特定非営利活動法人つがるしあわせ工房</t>
  </si>
  <si>
    <t>つがるしあわせ工房</t>
  </si>
  <si>
    <t>就労継続支援Ｂ型サービス費（Ⅰ）又は就労継続支援Ｂ型サービス費（Ⅱ）</t>
  </si>
  <si>
    <t>2420005000356</t>
  </si>
  <si>
    <t>(社)青森県すこやか福祉事業団</t>
  </si>
  <si>
    <t>就労サポートセンターさつき</t>
  </si>
  <si>
    <t>3420005004240</t>
  </si>
  <si>
    <t>特定非営利活動法人ほほえみの会</t>
  </si>
  <si>
    <t>就労継続支援B型事業所プラス</t>
  </si>
  <si>
    <t>8420001014932</t>
  </si>
  <si>
    <t>株式会社レイズ</t>
  </si>
  <si>
    <t>Ａｒｃｈ　Ｐｌｕｓ</t>
  </si>
  <si>
    <t>多機能型障がい福祉サービス事業所　りんごの里</t>
  </si>
  <si>
    <t>7420005007702</t>
  </si>
  <si>
    <t>一般社団法人つづり</t>
  </si>
  <si>
    <t>六花</t>
  </si>
  <si>
    <t>4420005000940</t>
  </si>
  <si>
    <t>社会福祉法人平舘福祉会</t>
  </si>
  <si>
    <t>エコル</t>
  </si>
  <si>
    <t>7420005003263</t>
  </si>
  <si>
    <t>サポートセンター虹</t>
  </si>
  <si>
    <t>社会福祉法人　聖康会</t>
  </si>
  <si>
    <t>サポートセンターさくら</t>
  </si>
  <si>
    <t>74200002005155</t>
  </si>
  <si>
    <t>有限会社大裕</t>
  </si>
  <si>
    <t>チョコ・ドーナツ五所川原</t>
  </si>
  <si>
    <t>社会福祉協議会</t>
    <phoneticPr fontId="2"/>
  </si>
  <si>
    <t>就労継続支援Ｂ型サービス費（Ⅰ）又は就労継続支援Ｂ型サービス費（Ⅱ）</t>
    <phoneticPr fontId="2"/>
  </si>
  <si>
    <t>7420002005155</t>
  </si>
  <si>
    <t>有限会社　大裕</t>
  </si>
  <si>
    <t>チョコ・ドーナツ弘前</t>
  </si>
  <si>
    <t>4200-02-018043</t>
  </si>
  <si>
    <t>有限会社　サンユー工業</t>
  </si>
  <si>
    <t>ワークサポートおいらせ</t>
  </si>
  <si>
    <t>5420001012740</t>
  </si>
  <si>
    <t>株式会社エンジェルス</t>
  </si>
  <si>
    <t>株式会社　レイズ</t>
  </si>
  <si>
    <t>CROSS</t>
  </si>
  <si>
    <t>3420003001586</t>
  </si>
  <si>
    <t>COLOR合同会社</t>
  </si>
  <si>
    <t>ルミエール</t>
  </si>
  <si>
    <t>8420001012746</t>
  </si>
  <si>
    <t>株式会社　エフォート</t>
  </si>
  <si>
    <t>就労継続支援B型事業所　エフォート</t>
  </si>
  <si>
    <t>9420005006017</t>
  </si>
  <si>
    <t>社会福祉法人三沢市社会福祉協議会</t>
  </si>
  <si>
    <t>就労継続支援B型事業所ワークランドつばさ</t>
  </si>
  <si>
    <t>社会福祉法人　拓心会</t>
  </si>
  <si>
    <t>就労センターステップ１</t>
  </si>
  <si>
    <t>3420003002246</t>
  </si>
  <si>
    <t>合同会社再び</t>
  </si>
  <si>
    <t>就労継続支援B型事業所REPLAY</t>
  </si>
  <si>
    <t>2420005006246</t>
  </si>
  <si>
    <t>ＨＲＰＳとわだ作業所</t>
  </si>
  <si>
    <t>8420005006018</t>
  </si>
  <si>
    <t>社会福祉法人　楽晴会</t>
  </si>
  <si>
    <t>Cafe42</t>
  </si>
  <si>
    <t>障害者就労トライアルセンターボイス</t>
  </si>
  <si>
    <t>4420005006698</t>
  </si>
  <si>
    <t>NPO法人　team.Step by step</t>
  </si>
  <si>
    <t>NEXTⅡ【cocotane】</t>
  </si>
  <si>
    <t>特定非営利活動法人夢の里</t>
  </si>
  <si>
    <t>障害者就労継続支援（B型）事業所「希望」蓬田</t>
  </si>
  <si>
    <t xml:space="preserve">NPO法人　team. Step by step </t>
  </si>
  <si>
    <t>N-STAGE</t>
  </si>
  <si>
    <t>4420001014580</t>
  </si>
  <si>
    <t>アイデンド株式会社</t>
  </si>
  <si>
    <t>アイデンド十和田</t>
  </si>
  <si>
    <t>7420005006043</t>
  </si>
  <si>
    <t>社会福祉法人海陽会</t>
  </si>
  <si>
    <t>あすなろクリーナース</t>
  </si>
  <si>
    <t>420005006621</t>
  </si>
  <si>
    <t>特定非営利活動法人　アックス工房</t>
  </si>
  <si>
    <t>6420001014298</t>
  </si>
  <si>
    <t>株式会社　アドバンス</t>
  </si>
  <si>
    <t>就労継続支援A型事業所　あどばんす</t>
  </si>
  <si>
    <t>おおばこ作業所</t>
  </si>
  <si>
    <t>社会福祉法人　求道舎</t>
    <rPh sb="0" eb="6">
      <t>シャカイフクシホウジン</t>
    </rPh>
    <phoneticPr fontId="2"/>
  </si>
  <si>
    <t>3420005006047</t>
  </si>
  <si>
    <t>社会福祉法人　松緑福祉会</t>
  </si>
  <si>
    <t>就労継続支援Ｂ型かけはし</t>
  </si>
  <si>
    <t>7420001013836</t>
  </si>
  <si>
    <t>株式会社きりん</t>
  </si>
  <si>
    <t>きりんの里</t>
  </si>
  <si>
    <t>社会福祉法　人北心会</t>
  </si>
  <si>
    <t>クリエイティブサポートぷちぶろう</t>
  </si>
  <si>
    <t>クローバー作業所</t>
  </si>
  <si>
    <t>株式会社　笑桜会</t>
  </si>
  <si>
    <t>さくらスマイル</t>
  </si>
  <si>
    <t>サポートセンターあさひ</t>
    <phoneticPr fontId="2"/>
  </si>
  <si>
    <t>サポートセンターみらい</t>
  </si>
  <si>
    <t>6420005006589</t>
  </si>
  <si>
    <t>NPO法人むつ下北子育て支援ネットワークひろば</t>
  </si>
  <si>
    <t>就労継続支援Ｂ型事業所サポートセンターひろば</t>
  </si>
  <si>
    <t>5420005003455</t>
  </si>
  <si>
    <t>特定非営利活動法人ドリーム</t>
  </si>
  <si>
    <t>シリウス</t>
  </si>
  <si>
    <t>240002018896</t>
  </si>
  <si>
    <t>有限会社コマイ</t>
  </si>
  <si>
    <t>せせらぎの里　こうはく</t>
  </si>
  <si>
    <t>チョコエルム</t>
  </si>
  <si>
    <t>チョコむつ</t>
  </si>
  <si>
    <t>チョコわっとく</t>
  </si>
  <si>
    <t>6420001015602</t>
  </si>
  <si>
    <t>株式会社つがるねっと</t>
  </si>
  <si>
    <t>はたらき方研究所りんごの種</t>
  </si>
  <si>
    <t>つながり芸術館バナナの樹</t>
  </si>
  <si>
    <t>9420005002940</t>
  </si>
  <si>
    <t>社会福祉法人俊公会</t>
  </si>
  <si>
    <t>となみの杜</t>
  </si>
  <si>
    <t>3420001014581</t>
  </si>
  <si>
    <t>株式会社エール</t>
  </si>
  <si>
    <t>にじのいろ</t>
  </si>
  <si>
    <t>3420005006542</t>
  </si>
  <si>
    <t>社会福祉法人桜木会</t>
  </si>
  <si>
    <t>障害福祉施設ハートランドさくら</t>
  </si>
  <si>
    <t>9420005007535</t>
  </si>
  <si>
    <t>社会福祉法人あーるど</t>
  </si>
  <si>
    <t>はたらびーた</t>
  </si>
  <si>
    <t>1420005005777</t>
  </si>
  <si>
    <t>フレンドリーホームもくもっく</t>
  </si>
  <si>
    <t>社会福祉法人　北心会</t>
    <rPh sb="0" eb="6">
      <t>シャカイフクシホウジン</t>
    </rPh>
    <phoneticPr fontId="2"/>
  </si>
  <si>
    <t>7420005002959</t>
  </si>
  <si>
    <t>養正会</t>
  </si>
  <si>
    <t>ホープフルのぎく園</t>
  </si>
  <si>
    <t>5420003002203</t>
  </si>
  <si>
    <t>合同会社ウェルネスプラス</t>
  </si>
  <si>
    <t>ミノリサイクルB型</t>
  </si>
  <si>
    <t>742000
5003262</t>
  </si>
  <si>
    <t>社会福祉法人サポートセンター虹</t>
  </si>
  <si>
    <t>やまばと寮</t>
  </si>
  <si>
    <t>2420005003961</t>
  </si>
  <si>
    <t>ゆきあいの里</t>
  </si>
  <si>
    <t>9420005005200</t>
  </si>
  <si>
    <t>社会福祉法人　阿闍羅会</t>
  </si>
  <si>
    <t>ワークキャンパス大鰐</t>
  </si>
  <si>
    <t>社会福祉法人　愛和会</t>
    <rPh sb="0" eb="6">
      <t>シャカイフクシホウジン</t>
    </rPh>
    <phoneticPr fontId="2"/>
  </si>
  <si>
    <t>社会福祉法人拓心会</t>
  </si>
  <si>
    <t>ワークセンターのれそれ</t>
  </si>
  <si>
    <t>4420005006252</t>
  </si>
  <si>
    <t>特定非営利活動法人ワークハウスとわだ</t>
    <phoneticPr fontId="2"/>
  </si>
  <si>
    <t>1420005004390</t>
  </si>
  <si>
    <t>社会福祉法人伸康会</t>
  </si>
  <si>
    <t>ワークラボ弘前</t>
  </si>
  <si>
    <t>5420005004362</t>
  </si>
  <si>
    <t>社会福祉法人七峰会</t>
  </si>
  <si>
    <t>障害者支援施設旭光園</t>
  </si>
  <si>
    <t>上北地方教育・福祉事務組合</t>
  </si>
  <si>
    <t>公立ぎんなん寮</t>
  </si>
  <si>
    <t>9420005006545</t>
  </si>
  <si>
    <t>障害福祉サービス事業所　工房「歩み」</t>
    <phoneticPr fontId="2"/>
  </si>
  <si>
    <t>社会福祉法人　みちのく福祉会</t>
    <rPh sb="0" eb="6">
      <t>シャカイフクシホウジン</t>
    </rPh>
    <phoneticPr fontId="2"/>
  </si>
  <si>
    <t>4420005006038</t>
  </si>
  <si>
    <t>社会福祉法人　誠友会</t>
  </si>
  <si>
    <t>1420005007690</t>
  </si>
  <si>
    <t>一般法人フロイデ</t>
  </si>
  <si>
    <t>工房野の花</t>
  </si>
  <si>
    <t>5420005000403</t>
  </si>
  <si>
    <t>社会福祉法人藤聖母園</t>
  </si>
  <si>
    <t>弘前大清水希望の家</t>
  </si>
  <si>
    <t>420003001205</t>
  </si>
  <si>
    <t>合同会社咲花－菜</t>
  </si>
  <si>
    <t>就労継続支援B型事業所合同会社咲花－菜</t>
  </si>
  <si>
    <t>74200020055155</t>
  </si>
  <si>
    <t>ココア</t>
  </si>
  <si>
    <t>5420005004404</t>
  </si>
  <si>
    <t>社会福祉法人・花</t>
  </si>
  <si>
    <t>つかのファーム</t>
  </si>
  <si>
    <t>つがる野工房パッケージセンター</t>
  </si>
  <si>
    <t>5420005003554</t>
  </si>
  <si>
    <t>共生会</t>
  </si>
  <si>
    <t>多機能型事業所　飛翔食房</t>
  </si>
  <si>
    <t>社会福祉法人　共生会</t>
    <rPh sb="0" eb="6">
      <t>シャカイフクシホウジン</t>
    </rPh>
    <phoneticPr fontId="2"/>
  </si>
  <si>
    <t>青森県すこやか福祉事業団</t>
  </si>
  <si>
    <t>就労サポートセンターはくちょう</t>
  </si>
  <si>
    <t>7420001013712</t>
  </si>
  <si>
    <t>株式会社さくらの杜</t>
  </si>
  <si>
    <t>さくらの杜</t>
  </si>
  <si>
    <t>2420005007392</t>
  </si>
  <si>
    <t>社会福祉法人弘前久栄会</t>
  </si>
  <si>
    <t>就労継続支援Ａ型事業所みのり</t>
  </si>
  <si>
    <t>就労継続支援B型事業所ひかり</t>
  </si>
  <si>
    <t>2420005007525</t>
  </si>
  <si>
    <t>特定非営利活動法人陽だまりの家</t>
  </si>
  <si>
    <t>就労継続支援B型「たんぽぽ」</t>
  </si>
  <si>
    <t>4200-02012229</t>
  </si>
  <si>
    <t>有限会社サンライズ</t>
  </si>
  <si>
    <t>トライアルセンターあさひ</t>
  </si>
  <si>
    <t>5420005003918</t>
  </si>
  <si>
    <t>就労継続支援センターひまわりの家</t>
  </si>
  <si>
    <t>特定非営利活動法人　あいうえおの会</t>
    <rPh sb="0" eb="9">
      <t>トクテイヒエイリカツドウホウジン</t>
    </rPh>
    <phoneticPr fontId="2"/>
  </si>
  <si>
    <t>3420005005222</t>
  </si>
  <si>
    <t>社会福祉法人　極光の会</t>
  </si>
  <si>
    <t>就労継続支援B型事業所　玄輝門</t>
  </si>
  <si>
    <t>2420005006808</t>
  </si>
  <si>
    <t>一般社団法人　謙心会</t>
  </si>
  <si>
    <t>就労継続支援Ｂ型事業所　拓</t>
  </si>
  <si>
    <t>7420003002366</t>
  </si>
  <si>
    <t xml:space="preserve">合同会社Wake </t>
  </si>
  <si>
    <t>就労継続支援B型事業所　Wake　Arena</t>
  </si>
  <si>
    <t>7420005006035</t>
  </si>
  <si>
    <t>社会福祉法人　昭壽会</t>
  </si>
  <si>
    <t>就労継続支援Ｂ型事業所　わいわい</t>
  </si>
  <si>
    <t>特定非営利活動法人MUGEN</t>
  </si>
  <si>
    <t>就労継続支援B型事業所　夢現</t>
  </si>
  <si>
    <t>1420002008527</t>
  </si>
  <si>
    <t>有限会社　ひかり</t>
  </si>
  <si>
    <t>就労継続支援Ｂ型事業所「OfficeRashiku」</t>
  </si>
  <si>
    <t>142000
1018452</t>
  </si>
  <si>
    <t>株式会社　ＣｏｃｏＲａ</t>
  </si>
  <si>
    <t>ＣｏｃｏＲａ</t>
  </si>
  <si>
    <t>1420001015796</t>
  </si>
  <si>
    <t>株式会社佛心</t>
  </si>
  <si>
    <t>就労継続支援Ｂ型事業所ＳＵＮＦＬＯＷＥＲ</t>
  </si>
  <si>
    <t>就労継続支援B型事業所TOWA</t>
  </si>
  <si>
    <t>5420003002112</t>
  </si>
  <si>
    <t>未来工房合同会社</t>
  </si>
  <si>
    <t>なないろ</t>
  </si>
  <si>
    <t>4420005006814</t>
  </si>
  <si>
    <t>一般社団法人　陽だまりの会</t>
  </si>
  <si>
    <t>就労継続支援B型事業所　はなまるみっけ</t>
  </si>
  <si>
    <t>6420003001971</t>
  </si>
  <si>
    <t>沖和合同会社</t>
  </si>
  <si>
    <t>就労継続支援B型事業所 ブレイブ</t>
  </si>
  <si>
    <t>合同会社　健有会</t>
  </si>
  <si>
    <t>就労継続支援B型事業所縁</t>
  </si>
  <si>
    <t>特定非営利活動法人あいゆう</t>
  </si>
  <si>
    <t>就労継続支援センターあいゆう工房</t>
  </si>
  <si>
    <t>6420005005434</t>
  </si>
  <si>
    <t>ＮＰＯ法人リンク・障害者の生活と就労を支援するネットワーク</t>
  </si>
  <si>
    <t>就労継続支援事業所ないすらいふ</t>
  </si>
  <si>
    <t>8420001017159</t>
  </si>
  <si>
    <t>株式会社トーワサポート</t>
  </si>
  <si>
    <t>就労継続支援事業所　情熱</t>
  </si>
  <si>
    <t>有限会社修清</t>
  </si>
  <si>
    <t>夢の森</t>
  </si>
  <si>
    <t>夢の森ラッキー</t>
  </si>
  <si>
    <t>1420005003343</t>
  </si>
  <si>
    <t>ありすブレッドスタジオ</t>
  </si>
  <si>
    <t>特定非営利活動法人　障害者地域生活支援センターぴあ</t>
    <phoneticPr fontId="2"/>
  </si>
  <si>
    <t>3420005006229</t>
  </si>
  <si>
    <t>障害福祉サービス事業所みどりの園</t>
  </si>
  <si>
    <t>特定非営利活動法人　みどり野</t>
    <phoneticPr fontId="2"/>
  </si>
  <si>
    <t>5420005006193</t>
  </si>
  <si>
    <t>特定非営利活動法人ユウアイ</t>
  </si>
  <si>
    <t>心のとも作業所</t>
  </si>
  <si>
    <t>9420005006669</t>
  </si>
  <si>
    <t>一般社団法人ユニバーサルネット</t>
  </si>
  <si>
    <t>心の里うぐいす</t>
  </si>
  <si>
    <t>森の菜園</t>
  </si>
  <si>
    <t>社会福祉法人　清慈会</t>
    <rPh sb="0" eb="6">
      <t>シャカイフクシホウジン</t>
    </rPh>
    <phoneticPr fontId="2"/>
  </si>
  <si>
    <t>1420005002923</t>
  </si>
  <si>
    <t>森の菜園・たっこ</t>
  </si>
  <si>
    <t>社会福祉法人　清慈会</t>
    <phoneticPr fontId="2"/>
  </si>
  <si>
    <t>社会福祉法人　七峰会</t>
  </si>
  <si>
    <t>エイブル</t>
  </si>
  <si>
    <t>6420005003347</t>
  </si>
  <si>
    <t>社会福祉法人　生活・文化研究所</t>
  </si>
  <si>
    <t>多機能型障害福祉サービス事業所　移山寮</t>
  </si>
  <si>
    <t>2420005002963</t>
  </si>
  <si>
    <t>社会福祉法人みやぎ会</t>
  </si>
  <si>
    <t>就労継続支援B型事業所　大石の里</t>
  </si>
  <si>
    <t>8420005003527</t>
  </si>
  <si>
    <t>社会福祉法人鶴田町社会福祉協議会</t>
  </si>
  <si>
    <t>就労継続支援事業所「鶴花塾」</t>
  </si>
  <si>
    <t>特定非営利活動法人ＭＥＧＯ</t>
  </si>
  <si>
    <t>9420005006223</t>
  </si>
  <si>
    <t>特定非営利活動法人農楽郷ここ・カラダ</t>
  </si>
  <si>
    <t>わ</t>
  </si>
  <si>
    <t>7420005006233</t>
  </si>
  <si>
    <t>一般社団法人日々木の森</t>
  </si>
  <si>
    <t>農園カフェ日々木</t>
  </si>
  <si>
    <t>6420005003553</t>
  </si>
  <si>
    <t>ふ～どスタジオ八晃園</t>
  </si>
  <si>
    <t>社会福祉法人　和晃会</t>
    <rPh sb="0" eb="6">
      <t>シャカイフクシホウジン</t>
    </rPh>
    <phoneticPr fontId="2"/>
  </si>
  <si>
    <t>ワークサポート八晃園</t>
  </si>
  <si>
    <t>9420005005811</t>
  </si>
  <si>
    <t>就労継続支援B型事業所八甲荘</t>
  </si>
  <si>
    <t>社会福祉法人　八甲田会</t>
    <rPh sb="0" eb="6">
      <t>シャカイフクシホウジン</t>
    </rPh>
    <phoneticPr fontId="2"/>
  </si>
  <si>
    <t>8420005004896</t>
  </si>
  <si>
    <t>社会福祉法人　抱民舎</t>
  </si>
  <si>
    <t>co na</t>
  </si>
  <si>
    <t>ゆいまある</t>
  </si>
  <si>
    <t>1420005005406</t>
  </si>
  <si>
    <t>ワークいずみ</t>
  </si>
  <si>
    <t>社会福祉法人　万陽会</t>
    <rPh sb="0" eb="6">
      <t>シャカイフクシホウジン</t>
    </rPh>
    <phoneticPr fontId="2"/>
  </si>
  <si>
    <t>7420005003940</t>
  </si>
  <si>
    <t>月見野食房</t>
  </si>
  <si>
    <t>社会福祉法人　健誠会　</t>
  </si>
  <si>
    <t>社会福祉法人　健誠会　</t>
    <phoneticPr fontId="2"/>
  </si>
  <si>
    <t>楽多</t>
  </si>
  <si>
    <t>夢工房月見野</t>
  </si>
  <si>
    <t>7420005005202</t>
  </si>
  <si>
    <t>社会福祉法人黒石市社会福祉協議会</t>
    <rPh sb="0" eb="6">
      <t>シャカイフクシホウジン</t>
    </rPh>
    <rPh sb="6" eb="9">
      <t>クロイシシ</t>
    </rPh>
    <rPh sb="9" eb="16">
      <t>シャカイフクシキョウギカイ</t>
    </rPh>
    <phoneticPr fontId="2"/>
  </si>
  <si>
    <t>就労継続支援B型事業所せせらぎの園</t>
    <rPh sb="7" eb="8">
      <t>ガタ</t>
    </rPh>
    <phoneticPr fontId="2"/>
  </si>
  <si>
    <t>3420005004926</t>
  </si>
  <si>
    <t>社会福祉法人ほほえみ</t>
    <rPh sb="0" eb="6">
      <t>シャカイフクシホウジン</t>
    </rPh>
    <phoneticPr fontId="2"/>
  </si>
  <si>
    <t>カリフラワー</t>
  </si>
  <si>
    <t>社会福祉法人希望</t>
  </si>
  <si>
    <t>障がい者福祉サービスゆみと就労支援事業所</t>
  </si>
  <si>
    <t>1420001008767</t>
  </si>
  <si>
    <t>株式会社しあわせ農園</t>
  </si>
  <si>
    <t>1420001009767</t>
  </si>
  <si>
    <t>ステップしあわせ</t>
  </si>
  <si>
    <t>工房あぐりの里</t>
    <phoneticPr fontId="2"/>
  </si>
  <si>
    <t>6420003001625</t>
  </si>
  <si>
    <t>合同会社心友</t>
  </si>
  <si>
    <t>みなくる</t>
  </si>
  <si>
    <t>9420005004383</t>
  </si>
  <si>
    <t>障害福祉就労継続支援施設（A型）三和の里</t>
  </si>
  <si>
    <t>社会福祉法人つがる三和会</t>
    <rPh sb="0" eb="6">
      <t>シャカイフクシホウジン</t>
    </rPh>
    <phoneticPr fontId="2"/>
  </si>
  <si>
    <t>3420005007730</t>
  </si>
  <si>
    <t>一般社団法人　炎</t>
  </si>
  <si>
    <t>就労継続支援A型事業所　ハナタバ</t>
  </si>
  <si>
    <t>8420003001854</t>
  </si>
  <si>
    <t>合同会社ゆめぷらす</t>
  </si>
  <si>
    <t>就労継続支援B型事業所あるふぁNEXT</t>
  </si>
  <si>
    <t>1420002019549</t>
  </si>
  <si>
    <t>有限会社　おててつないで</t>
  </si>
  <si>
    <t>キラキラ星</t>
  </si>
  <si>
    <t>3420005007508</t>
  </si>
  <si>
    <t>特定非営利活動法人豊穣の杜</t>
  </si>
  <si>
    <t>豊穣の杜作業所</t>
  </si>
  <si>
    <t>豊穣ウエルネス</t>
  </si>
  <si>
    <t>5010001237916</t>
  </si>
  <si>
    <t>株式会社なでし子</t>
  </si>
  <si>
    <t>リトルｂｙリトル</t>
  </si>
  <si>
    <t>ぽぷらのもり太陽</t>
  </si>
  <si>
    <t>社会福祉法人　東北赤松福祉会</t>
    <rPh sb="0" eb="6">
      <t>シャカイフクシホウジン</t>
    </rPh>
    <phoneticPr fontId="2"/>
  </si>
  <si>
    <t>3420005006063</t>
  </si>
  <si>
    <t>社会福祉法人阿闍羅会</t>
  </si>
  <si>
    <t>ワークショップ大鰐</t>
  </si>
  <si>
    <t>8420005007296</t>
  </si>
  <si>
    <t>特定非営利活動法人愛心会</t>
  </si>
  <si>
    <t>特定非営利活動法人愛心会　ハート・ツリー</t>
  </si>
  <si>
    <t>4420005004396</t>
  </si>
  <si>
    <t>社会福祉法人茜育友会</t>
  </si>
  <si>
    <t>ワークランド茜</t>
  </si>
  <si>
    <t>4420001013252</t>
  </si>
  <si>
    <t>株式会社　JIN　CARE</t>
  </si>
  <si>
    <t>2420001008766</t>
  </si>
  <si>
    <t>株式会社太陽ファーム</t>
  </si>
  <si>
    <t>山郷館デイサービスセンター黒石</t>
  </si>
  <si>
    <t>社会福祉法人　七峰会</t>
    <rPh sb="0" eb="6">
      <t>シャカイフクシホウジン</t>
    </rPh>
    <phoneticPr fontId="2"/>
  </si>
  <si>
    <t>ジョブネット</t>
  </si>
  <si>
    <t>2420005006790</t>
  </si>
  <si>
    <t>一般財団法人　愛成会</t>
  </si>
  <si>
    <t>就労継続支援B型事業所アエル</t>
  </si>
  <si>
    <t>1420005007699</t>
  </si>
  <si>
    <t>一般社団法人　扇会</t>
  </si>
  <si>
    <t>就労継続支援Ｂ型事業所　おあしす</t>
  </si>
  <si>
    <t>就労継続支援B型事業所　栄幸園</t>
  </si>
  <si>
    <t>社会福祉法人　愛生会</t>
    <rPh sb="0" eb="6">
      <t>シャカイフクシホウジン</t>
    </rPh>
    <phoneticPr fontId="2"/>
  </si>
  <si>
    <t>5420005005708</t>
  </si>
  <si>
    <t>農工園千里平</t>
  </si>
  <si>
    <t>社会福祉法人　恩和会</t>
    <rPh sb="0" eb="6">
      <t>シャカイフクシホウジン</t>
    </rPh>
    <phoneticPr fontId="2"/>
  </si>
  <si>
    <t>リトルｂｙリトル</t>
    <phoneticPr fontId="2"/>
  </si>
  <si>
    <t>わんせるふ</t>
    <phoneticPr fontId="2"/>
  </si>
  <si>
    <t>8420005007239</t>
  </si>
  <si>
    <t>特定非営利活動法人
シニアネット弘前</t>
  </si>
  <si>
    <t>就労継続支援A型事業所
ジョイネット大町</t>
  </si>
  <si>
    <t>麺工房はばたけ</t>
  </si>
  <si>
    <t>就労継続支援B型　POKA　POKA</t>
    <phoneticPr fontId="2"/>
  </si>
  <si>
    <t>7420001018001</t>
  </si>
  <si>
    <t>株式会社エイビス青森</t>
  </si>
  <si>
    <t>エイポール</t>
  </si>
  <si>
    <t>2420001012941</t>
  </si>
  <si>
    <t>株式会社サンライズ</t>
  </si>
  <si>
    <t>サンライズ安心就労センター</t>
  </si>
  <si>
    <t>ジョブタス弘前八幡事業所</t>
  </si>
  <si>
    <t>8420005006884</t>
  </si>
  <si>
    <t>一般社団法人　みちびき</t>
  </si>
  <si>
    <t>ベア・ハウス</t>
  </si>
  <si>
    <t>420005007378</t>
  </si>
  <si>
    <t>一般社団法人アイループ</t>
  </si>
  <si>
    <t>ほっとワークはぴくる</t>
  </si>
  <si>
    <t>7430001067030</t>
  </si>
  <si>
    <t>株式会社帆の風</t>
  </si>
  <si>
    <t>特定非営利活動法人とらいはあと</t>
  </si>
  <si>
    <t>約10％</t>
  </si>
  <si>
    <t>就労継続支援Ｂ型事業所Hopeful</t>
    <rPh sb="8" eb="11">
      <t>ジギョウショ</t>
    </rPh>
    <phoneticPr fontId="2"/>
  </si>
  <si>
    <t>社会福祉法人　桜木会</t>
  </si>
  <si>
    <t>就労支援事業所アバンセ</t>
  </si>
  <si>
    <t>特定非営利活動法人シニアネット弘前</t>
  </si>
  <si>
    <t>就労継続支援A型事業所ジョイネット大町</t>
  </si>
  <si>
    <t>株式会社帆の風五所川原事業所</t>
    <rPh sb="0" eb="5">
      <t>カブシキカイシャホ</t>
    </rPh>
    <rPh sb="6" eb="7">
      <t>カゼ</t>
    </rPh>
    <phoneticPr fontId="2"/>
  </si>
  <si>
    <t>3420005006848</t>
  </si>
  <si>
    <t>NPO法人三本の木</t>
  </si>
  <si>
    <t>就労継続支援Ａ型B型フレンド</t>
  </si>
  <si>
    <t>9420005002180</t>
  </si>
  <si>
    <t>特定非営利活動法人　明星会</t>
  </si>
  <si>
    <t>くいーる作業所・花園</t>
  </si>
  <si>
    <t>420001014517</t>
  </si>
  <si>
    <t>株式会社はちのへ東奥朝日ソリューション</t>
  </si>
  <si>
    <t>ノヴァス</t>
  </si>
  <si>
    <t>430001063809</t>
  </si>
  <si>
    <t>ニューフォレスト株式会社</t>
  </si>
  <si>
    <t>ニューフォレスト株式会社青森事業所</t>
  </si>
  <si>
    <t>7420005000351</t>
  </si>
  <si>
    <t>社会福祉法人 青森県コロニー協会</t>
  </si>
  <si>
    <t>指定障害福祉サービス事業所　青森コロニーソレイユ</t>
  </si>
  <si>
    <t>2420001014517</t>
  </si>
  <si>
    <t>はちのへ東奥朝日ソリューション　アレスコ</t>
  </si>
  <si>
    <t>5420005002399</t>
  </si>
  <si>
    <t>特定非営利活動法人「ＪＯＹ」</t>
  </si>
  <si>
    <t>就労継続支援「A型」事業所　「響」</t>
  </si>
  <si>
    <t>8420005001142</t>
  </si>
  <si>
    <t>社会福祉法人温和会</t>
  </si>
  <si>
    <t>就労サポートセンターそら</t>
  </si>
  <si>
    <t>5420001013929</t>
  </si>
  <si>
    <t>株式会社　青森福祉支援プラザ</t>
  </si>
  <si>
    <t>障害福祉支援プラザ</t>
  </si>
  <si>
    <t>社会福祉法人青森県コロニー協会</t>
  </si>
  <si>
    <t>セルプステーション青森</t>
  </si>
  <si>
    <t>5420005007101</t>
  </si>
  <si>
    <t>特定非営利活動法人ビルシャナ</t>
  </si>
  <si>
    <t>ビルシャナ</t>
  </si>
  <si>
    <t>5420003001865</t>
  </si>
  <si>
    <t>らいふしふと合同会社</t>
  </si>
  <si>
    <t>就労継続支援A型きらめき</t>
  </si>
  <si>
    <t>4420005006657</t>
  </si>
  <si>
    <t>特定非営利活動法人エスペランサ</t>
  </si>
  <si>
    <t>就労継続支援A型事業所「丸山の郷」</t>
  </si>
  <si>
    <t>2420003002486</t>
  </si>
  <si>
    <t>合同会社Find you</t>
  </si>
  <si>
    <t>就労継続支援事業所A型　コアラ</t>
  </si>
  <si>
    <t>1420005007294</t>
  </si>
  <si>
    <t>特定非営利活動法人恵の里</t>
  </si>
  <si>
    <t>就労継続支援Ａ型事業所　恵の里</t>
  </si>
  <si>
    <t>5420001018127</t>
  </si>
  <si>
    <t>青森福祉バンク株式会社</t>
  </si>
  <si>
    <t>アップルワークス</t>
  </si>
  <si>
    <t>9420001018222</t>
  </si>
  <si>
    <t>株式会社ひばり福祉会</t>
  </si>
  <si>
    <t>就労継続支援事業所Ａ型・Ｂ型ひばり</t>
  </si>
  <si>
    <t>2420001015498</t>
  </si>
  <si>
    <t>株式会社　陽より会</t>
  </si>
  <si>
    <t>陽より会</t>
  </si>
  <si>
    <t>パッソアパッソ青森</t>
  </si>
  <si>
    <t>特定非営利活動法人明星会</t>
  </si>
  <si>
    <t>くいーる作業所</t>
  </si>
  <si>
    <t>6420003001278</t>
  </si>
  <si>
    <t>合同会社サン・ネット</t>
  </si>
  <si>
    <t>サン・ネット</t>
  </si>
  <si>
    <t>3450001010743</t>
  </si>
  <si>
    <t>株式会社HSS</t>
  </si>
  <si>
    <t>株式会社HSS青森事業所</t>
  </si>
  <si>
    <t>7420001005065</t>
  </si>
  <si>
    <t>株式会社セブール</t>
  </si>
  <si>
    <t>5420001014365</t>
  </si>
  <si>
    <t>株式会社　巧建</t>
  </si>
  <si>
    <t>ふわっち・おくの</t>
  </si>
  <si>
    <t>令和5年6月再開</t>
  </si>
  <si>
    <t>ふわっち・まつもり</t>
  </si>
  <si>
    <t>8420005000359</t>
  </si>
  <si>
    <t>社会福祉法人愛心福祉会</t>
  </si>
  <si>
    <t>やましろ作業所</t>
  </si>
  <si>
    <t>ジョブタス青森西事業所</t>
  </si>
  <si>
    <t>5420005000378</t>
  </si>
  <si>
    <t>社会福祉法人義栄会</t>
  </si>
  <si>
    <t>じょいん</t>
  </si>
  <si>
    <t>チョコなみおか</t>
  </si>
  <si>
    <t>3420005002327</t>
  </si>
  <si>
    <t>障害者就労継続支援（B型）事業所「希望」</t>
  </si>
  <si>
    <t>3420005000355</t>
  </si>
  <si>
    <t>社会福祉法人アルバ</t>
  </si>
  <si>
    <t>福祉ショップ西部</t>
  </si>
  <si>
    <t>R5.4.1新規指定だが実稼働は5か月</t>
  </si>
  <si>
    <t>くいーるジョナサン</t>
  </si>
  <si>
    <t>6420005002118</t>
  </si>
  <si>
    <t>特定非営利活動法人あおもり２４</t>
  </si>
  <si>
    <t>スタジオとまと</t>
  </si>
  <si>
    <t>8420005002462</t>
  </si>
  <si>
    <t>特定非営利活動法人ドアドアらうんど・青森</t>
  </si>
  <si>
    <t>就労継続支援B型ほ・だあちゃ</t>
  </si>
  <si>
    <t>チョコこうばた</t>
  </si>
  <si>
    <t>5420005000394</t>
  </si>
  <si>
    <t>社会福祉法人桐の里</t>
  </si>
  <si>
    <t>障がい者ワークセンター大成</t>
  </si>
  <si>
    <t>4430001063809</t>
  </si>
  <si>
    <t>ニューフォレスト株式会社桜川事業所</t>
  </si>
  <si>
    <t>1420005000423</t>
  </si>
  <si>
    <t>社会福祉法人　桐紫会</t>
  </si>
  <si>
    <t>こぶしの家</t>
  </si>
  <si>
    <t>青森コロニーセンター</t>
  </si>
  <si>
    <t>4420005002292</t>
  </si>
  <si>
    <t>特定非営利活動法人桜の会</t>
  </si>
  <si>
    <t>障害者サービスセンターさくら第二</t>
  </si>
  <si>
    <t>420005002416</t>
  </si>
  <si>
    <t>特定非営利活動法人ハートスポット</t>
  </si>
  <si>
    <t>ハートスポット事業所</t>
  </si>
  <si>
    <t>6420005002308</t>
  </si>
  <si>
    <t>特定非営利活動法人おおぞら</t>
  </si>
  <si>
    <t>ハーモニー作業所</t>
  </si>
  <si>
    <t>青森コロニーリハビリ</t>
  </si>
  <si>
    <t>5420005001112</t>
  </si>
  <si>
    <t>特定非営利活動法人サンネット青森</t>
  </si>
  <si>
    <t>地域サービスセンターSAN　Ｎｅｔ</t>
  </si>
  <si>
    <t>5420005002309</t>
  </si>
  <si>
    <t>特定非営利活動法人Ｃ－ＦＬＯＷＥＲ</t>
  </si>
  <si>
    <t>就労継続支援B型Ｃ－ＦＬＯＷＥＲ</t>
  </si>
  <si>
    <t>84200005000391</t>
  </si>
  <si>
    <t>社会福祉法人シオン福祉会</t>
  </si>
  <si>
    <t>待望園</t>
  </si>
  <si>
    <t>8420005000350</t>
  </si>
  <si>
    <t>社会福祉法人青森市社会福祉協議会</t>
  </si>
  <si>
    <t>指定障害福祉サービス事業所青森うとうの園</t>
  </si>
  <si>
    <t>5420002001750</t>
  </si>
  <si>
    <t>有限会社ベストスマイル青森</t>
  </si>
  <si>
    <t>就労B/機能訓練事業所スマイル安田</t>
  </si>
  <si>
    <t>R5.7.1新規指定だが実稼働は6か月</t>
  </si>
  <si>
    <t>7420001018199</t>
  </si>
  <si>
    <t>株式会社福祉ステーション</t>
  </si>
  <si>
    <t>就労継続支援B型　結</t>
  </si>
  <si>
    <t>1420001015458</t>
  </si>
  <si>
    <t>株式会社　グリーハート</t>
  </si>
  <si>
    <t>就労サポートセンターほほ笑み</t>
  </si>
  <si>
    <t>8420001013579</t>
  </si>
  <si>
    <t>株式会社　寛上</t>
  </si>
  <si>
    <t>憩いの広場まんぷく</t>
  </si>
  <si>
    <t>社会福祉法人青森県すこやか福祉事業団</t>
  </si>
  <si>
    <t>就労継続支援Ｂ型事業所はっこう</t>
  </si>
  <si>
    <t>チョコせんがり</t>
  </si>
  <si>
    <t>5420005002242</t>
  </si>
  <si>
    <t>社会福祉法人梵珠福祉会</t>
  </si>
  <si>
    <t>障害福祉サービス事業所アップルハウス大釈迦</t>
  </si>
  <si>
    <t>7420001015460</t>
  </si>
  <si>
    <t>株式会社ワークステーション</t>
  </si>
  <si>
    <t>ワークステーション</t>
  </si>
  <si>
    <t>8420003001771</t>
  </si>
  <si>
    <t>EMPRESS G-roup 合同会社</t>
  </si>
  <si>
    <t>ALIVE</t>
  </si>
  <si>
    <t>4420005002334</t>
  </si>
  <si>
    <t>特定非営利活動法人ふうあの会</t>
  </si>
  <si>
    <t>ここっと作業所</t>
  </si>
  <si>
    <t>就労継続支援B型事業所フォロー</t>
  </si>
  <si>
    <t>6420001014983</t>
  </si>
  <si>
    <t>micasatucasa＆ポコファーム・株式会社</t>
  </si>
  <si>
    <t>ポコファーム</t>
  </si>
  <si>
    <t>Ｒ5.4月は休止</t>
  </si>
  <si>
    <t>障害者サービスセンターさくら</t>
  </si>
  <si>
    <t>6420005002241</t>
  </si>
  <si>
    <t>社会福祉法人浪岡あすなろ会</t>
  </si>
  <si>
    <t>就労継続支援B型事業所　あづまーる</t>
  </si>
  <si>
    <t>9420005002296</t>
  </si>
  <si>
    <t>特定非営利活動法人ドリーム工房</t>
  </si>
  <si>
    <t>7420005000368</t>
  </si>
  <si>
    <t>社会福祉法人　積善会</t>
  </si>
  <si>
    <t>森の工房ふれ・あい</t>
  </si>
  <si>
    <t>4420003001965</t>
  </si>
  <si>
    <t>合同会社　あかね産業</t>
  </si>
  <si>
    <t>就労継続支援事業所　はる</t>
  </si>
  <si>
    <t>月見野作業所</t>
  </si>
  <si>
    <t>6420001015701</t>
  </si>
  <si>
    <t>株式会社レッドコンパス</t>
  </si>
  <si>
    <t>Ｆ３（エフスリー）</t>
  </si>
  <si>
    <t>8420001016061</t>
  </si>
  <si>
    <t>株式会社アールＧ</t>
  </si>
  <si>
    <t>Ｓ･ライン</t>
  </si>
  <si>
    <t>4420005003472</t>
  </si>
  <si>
    <t>特定非営利活動法人ふれ愛プラザあおば</t>
  </si>
  <si>
    <t>あっとワーク</t>
  </si>
  <si>
    <t>8420001016029</t>
  </si>
  <si>
    <t>株式会社エヌソリューション</t>
  </si>
  <si>
    <t>株式会社エヌソリューション十三日町事業所</t>
  </si>
  <si>
    <t>ドリーム</t>
  </si>
  <si>
    <t>1420005007121</t>
  </si>
  <si>
    <t>特定非営利活動法人道</t>
  </si>
  <si>
    <t>福祉工房ソレイユ</t>
  </si>
  <si>
    <t>多機能型</t>
  </si>
  <si>
    <t>3420001007825</t>
  </si>
  <si>
    <t>株式会社ライブワークス</t>
  </si>
  <si>
    <t>ライブワークス</t>
  </si>
  <si>
    <t>1420001014575</t>
  </si>
  <si>
    <t>株式会社ワースバンク</t>
  </si>
  <si>
    <t>ルピア</t>
  </si>
  <si>
    <t>ルミック</t>
  </si>
  <si>
    <t>アクシオ</t>
  </si>
  <si>
    <t>1420001014666</t>
  </si>
  <si>
    <t>株式会社ふぁーすと</t>
  </si>
  <si>
    <t>株式会社ふぁーすと八戸事業所</t>
  </si>
  <si>
    <t>2420005002765</t>
  </si>
  <si>
    <t>社会医療法人松平病院</t>
  </si>
  <si>
    <t>指定障害福祉サービス事業所　カフェレストラン茶居花</t>
  </si>
  <si>
    <t>心の里グリーンガーデン</t>
  </si>
  <si>
    <t>8420005007255</t>
  </si>
  <si>
    <t>一般社団法人禾倫</t>
  </si>
  <si>
    <t>八戸グリーンプランツ（Ｈａｃｈｉｎｏｈｅ　Ｇｒｅｅｎ　Ｐｌａｎｔｓ）</t>
  </si>
  <si>
    <t>3220001018149</t>
  </si>
  <si>
    <t>株式会社ハニービー</t>
  </si>
  <si>
    <t>self-A・ハニービー八戸</t>
  </si>
  <si>
    <t>2420001005615</t>
  </si>
  <si>
    <t>株式会社ＬＵＣＩＯＬＡ</t>
  </si>
  <si>
    <t>アリス八戸</t>
  </si>
  <si>
    <t>5420005007588</t>
  </si>
  <si>
    <t>一般社団法人つかさ会</t>
  </si>
  <si>
    <t>アルバ</t>
  </si>
  <si>
    <t>ワークプラザ　ソレイユ</t>
  </si>
  <si>
    <t>就労継続支援Ａ型事業所Alpha Growth</t>
  </si>
  <si>
    <t>3420001017832</t>
  </si>
  <si>
    <t>株式会社ノーマライゼーション</t>
  </si>
  <si>
    <t>トラストソリューション</t>
  </si>
  <si>
    <t>8420005005498</t>
  </si>
  <si>
    <t>特定非営利活動法人WeedSoul</t>
  </si>
  <si>
    <t>ing</t>
  </si>
  <si>
    <t>アイデンド八戸</t>
  </si>
  <si>
    <t>3420005006889</t>
  </si>
  <si>
    <t>特定非営利活動法人陽だまりの彩苑</t>
  </si>
  <si>
    <t>いろどり</t>
  </si>
  <si>
    <t>8420005003287</t>
  </si>
  <si>
    <t>特定非営利活動法人ぬくもりの会</t>
  </si>
  <si>
    <t>エンジェルハウス</t>
  </si>
  <si>
    <t>カシオペア</t>
  </si>
  <si>
    <t>9420005002957</t>
  </si>
  <si>
    <t>社会福祉法人豊寿会</t>
  </si>
  <si>
    <t>グッジョブ妙光園</t>
  </si>
  <si>
    <t>6010005015318</t>
  </si>
  <si>
    <t>社会福祉法人信和会</t>
  </si>
  <si>
    <t>クローバーズ・ピア八戸南</t>
  </si>
  <si>
    <t>3013305000743</t>
  </si>
  <si>
    <t>労働者協同組合ワーカーズコープ</t>
  </si>
  <si>
    <t>ここロード</t>
  </si>
  <si>
    <t>8420005002504</t>
  </si>
  <si>
    <t>社会福祉法人親泉会</t>
  </si>
  <si>
    <t>こだまの園</t>
  </si>
  <si>
    <t>就労継続支援B型事業所あるふぁ</t>
  </si>
  <si>
    <t>8420005002958</t>
  </si>
  <si>
    <t>社会福祉法人ユートピアの会</t>
  </si>
  <si>
    <t>ジョイフルパーク　ユートピア</t>
  </si>
  <si>
    <t>就労継続支援Ｂ型事業所ソーシャルファームエッグス</t>
  </si>
  <si>
    <t>チョコ・クッキー八戸</t>
  </si>
  <si>
    <t>トータルサポート・ソレイユ</t>
  </si>
  <si>
    <t>ラボーロ</t>
  </si>
  <si>
    <t>リヴェールユートピア</t>
  </si>
  <si>
    <t>4420005006896</t>
  </si>
  <si>
    <t>特定非営利活動法人ハッピーエンジェル</t>
  </si>
  <si>
    <t>りんごっこ</t>
  </si>
  <si>
    <t>7420005002950</t>
  </si>
  <si>
    <t>社会福祉法人ぶさん会</t>
  </si>
  <si>
    <t>ワーク柿の木苑</t>
  </si>
  <si>
    <t>柿の木苑</t>
  </si>
  <si>
    <t>指定障害福祉サービス事業所　工房茶居花</t>
  </si>
  <si>
    <t>8420003000550</t>
  </si>
  <si>
    <t>合同会社ふれ愛プラザあおば</t>
  </si>
  <si>
    <t>就労継続支援Ｂ型事業所あおば</t>
  </si>
  <si>
    <t>4420005007366</t>
  </si>
  <si>
    <t>一般社団法人心清会</t>
  </si>
  <si>
    <t>就労継続支援B型事業所ロード</t>
  </si>
  <si>
    <t>2420005003292</t>
  </si>
  <si>
    <t>特定非営利活動法人くるみの里</t>
  </si>
  <si>
    <t>障害者サポートセンターくるみの里</t>
  </si>
  <si>
    <t>7420005003271</t>
  </si>
  <si>
    <t>社会福祉法人田面木会</t>
  </si>
  <si>
    <t>障害福祉サービス事業所　田面木の家</t>
  </si>
  <si>
    <t>1420005002931</t>
  </si>
  <si>
    <t>社会福祉法人道友会</t>
  </si>
  <si>
    <t>青森ワークキャンパス</t>
  </si>
  <si>
    <t>多機能型サービス事業所ベル・エポック</t>
  </si>
  <si>
    <t>3420005003267</t>
  </si>
  <si>
    <t>社会福祉法人慈泉会</t>
  </si>
  <si>
    <t>大輪</t>
  </si>
  <si>
    <t>6420005002943</t>
  </si>
  <si>
    <t>社会福祉法人のぞみ会</t>
  </si>
  <si>
    <t>第二のぞみ園</t>
  </si>
  <si>
    <t>7420005003404</t>
  </si>
  <si>
    <t>特定非営利活動法人コスモス園友愛の会</t>
  </si>
  <si>
    <t>特定非営利活動法人　コスモス園友愛の会</t>
  </si>
  <si>
    <t>8420005003295</t>
  </si>
  <si>
    <t>特定非営利活動法人来夢の里</t>
  </si>
  <si>
    <t>特定非営利活動法人　来夢の里</t>
  </si>
  <si>
    <t>2420005007599</t>
  </si>
  <si>
    <t>一般社団法人CozySpace</t>
  </si>
  <si>
    <t>いろりの家</t>
  </si>
  <si>
    <t>6420001016484</t>
  </si>
  <si>
    <t>株式会社シュタインズ</t>
  </si>
  <si>
    <t>就労継続支援　ひかり</t>
  </si>
  <si>
    <t>ネクサス</t>
  </si>
  <si>
    <t>オリオン</t>
  </si>
  <si>
    <t>1420001007059</t>
  </si>
  <si>
    <t>クリサンサマムコーポレーション株式会社</t>
  </si>
  <si>
    <t>クリサンサマム</t>
  </si>
  <si>
    <t>ネクサス　ピュア</t>
  </si>
  <si>
    <t>宝の杜</t>
  </si>
  <si>
    <t>ネクサス　エール</t>
  </si>
  <si>
    <t>6420005007777</t>
  </si>
  <si>
    <t>特定非営利活動法人クララス</t>
  </si>
  <si>
    <t>クララス</t>
  </si>
  <si>
    <t>5420003002475</t>
  </si>
  <si>
    <t>合同会社ひたむき</t>
  </si>
  <si>
    <t>ひたむき</t>
  </si>
  <si>
    <t>R5.6.15～R5.8.31休止</t>
  </si>
  <si>
    <t>就労継続支援Ｂ型事業所あるふぁあさひ</t>
  </si>
  <si>
    <t>6420005002910</t>
  </si>
  <si>
    <t>社会福祉法人杏林会</t>
  </si>
  <si>
    <t>ラ・ブランジュリー・ドゥ・ラ・リビエール</t>
  </si>
  <si>
    <t>ワークステーションあおば</t>
  </si>
  <si>
    <t>青森県</t>
    <rPh sb="0" eb="3">
      <t>アオモリケン</t>
    </rPh>
    <phoneticPr fontId="2"/>
  </si>
  <si>
    <t>青森県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</si>
</sst>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 "/>
    <numFmt numFmtId="183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7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16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177" fontId="1" fillId="0" borderId="7" xfId="0" applyNumberFormat="1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0" fontId="0" fillId="7" borderId="1" xfId="0" applyFont="1" applyFill="1" applyBorder="1" applyAlignment="1">
      <alignment vertical="center" shrinkToFit="1"/>
    </xf>
    <xf numFmtId="0" fontId="0" fillId="7" borderId="1" xfId="0" applyFont="1" applyFill="1" applyBorder="1" applyAlignment="1">
      <alignment horizontal="left" vertical="center" shrinkToFit="1"/>
    </xf>
    <xf numFmtId="0" fontId="0" fillId="0" borderId="2" xfId="0" applyFill="1" applyBorder="1">
      <alignment vertical="center"/>
    </xf>
    <xf numFmtId="177" fontId="1" fillId="0" borderId="17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7" borderId="0" xfId="3" applyFont="1" applyFill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1" fillId="0" borderId="21" xfId="0" applyFont="1" applyFill="1" applyBorder="1">
      <alignment vertical="center"/>
    </xf>
    <xf numFmtId="177" fontId="1" fillId="0" borderId="16" xfId="0" applyNumberFormat="1" applyFont="1" applyFill="1" applyBorder="1" applyAlignment="1">
      <alignment vertical="center" shrinkToFit="1"/>
    </xf>
    <xf numFmtId="180" fontId="1" fillId="0" borderId="17" xfId="0" applyNumberFormat="1" applyFont="1" applyFill="1" applyBorder="1" applyAlignment="1">
      <alignment horizontal="center" vertical="center" shrinkToFit="1"/>
    </xf>
    <xf numFmtId="180" fontId="1" fillId="0" borderId="17" xfId="0" applyNumberFormat="1" applyFont="1" applyFill="1" applyBorder="1">
      <alignment vertical="center"/>
    </xf>
    <xf numFmtId="180" fontId="0" fillId="0" borderId="17" xfId="0" applyNumberFormat="1" applyFont="1" applyFill="1" applyBorder="1">
      <alignment vertical="center"/>
    </xf>
    <xf numFmtId="180" fontId="0" fillId="0" borderId="19" xfId="0" applyNumberFormat="1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26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3" fillId="0" borderId="0" xfId="0" applyNumberFormat="1" applyFont="1" applyFill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shrinkToFit="1"/>
    </xf>
    <xf numFmtId="0" fontId="13" fillId="0" borderId="0" xfId="0" applyFont="1" applyFill="1">
      <alignment vertical="center"/>
    </xf>
    <xf numFmtId="180" fontId="1" fillId="0" borderId="27" xfId="0" applyNumberFormat="1" applyFont="1" applyFill="1" applyBorder="1" applyAlignment="1">
      <alignment horizontal="center" vertical="center" shrinkToFit="1"/>
    </xf>
    <xf numFmtId="177" fontId="1" fillId="0" borderId="2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179" fontId="0" fillId="0" borderId="29" xfId="0" applyNumberFormat="1" applyFont="1" applyFill="1" applyBorder="1" applyAlignment="1">
      <alignment vertical="center"/>
    </xf>
    <xf numFmtId="177" fontId="1" fillId="0" borderId="29" xfId="0" applyNumberFormat="1" applyFont="1" applyFill="1" applyBorder="1" applyAlignment="1">
      <alignment vertical="center" shrinkToFit="1"/>
    </xf>
    <xf numFmtId="180" fontId="1" fillId="0" borderId="27" xfId="0" applyNumberFormat="1" applyFont="1" applyFill="1" applyBorder="1">
      <alignment vertical="center"/>
    </xf>
    <xf numFmtId="0" fontId="0" fillId="4" borderId="28" xfId="0" applyFill="1" applyBorder="1" applyAlignment="1">
      <alignment vertical="center" shrinkToFit="1"/>
    </xf>
    <xf numFmtId="177" fontId="0" fillId="4" borderId="28" xfId="0" applyNumberFormat="1" applyFill="1" applyBorder="1" applyAlignment="1">
      <alignment horizontal="center" vertical="center" shrinkToFit="1"/>
    </xf>
    <xf numFmtId="177" fontId="0" fillId="5" borderId="28" xfId="0" applyNumberFormat="1" applyFont="1" applyFill="1" applyBorder="1" applyAlignment="1">
      <alignment horizontal="center" vertical="center" shrinkToFit="1"/>
    </xf>
    <xf numFmtId="177" fontId="7" fillId="5" borderId="28" xfId="0" applyNumberFormat="1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177" fontId="0" fillId="4" borderId="28" xfId="0" applyNumberFormat="1" applyFont="1" applyFill="1" applyBorder="1" applyAlignment="1">
      <alignment horizontal="center" vertical="center" wrapText="1"/>
    </xf>
    <xf numFmtId="177" fontId="0" fillId="4" borderId="28" xfId="0" applyNumberFormat="1" applyFont="1" applyFill="1" applyBorder="1" applyAlignment="1">
      <alignment vertical="center"/>
    </xf>
    <xf numFmtId="177" fontId="0" fillId="9" borderId="28" xfId="0" applyNumberFormat="1" applyFont="1" applyFill="1" applyBorder="1" applyAlignment="1">
      <alignment vertical="center"/>
    </xf>
    <xf numFmtId="177" fontId="1" fillId="0" borderId="30" xfId="0" applyNumberFormat="1" applyFont="1" applyFill="1" applyBorder="1" applyAlignment="1">
      <alignment horizontal="center" vertical="center" shrinkToFit="1"/>
    </xf>
    <xf numFmtId="177" fontId="0" fillId="4" borderId="28" xfId="0" applyNumberFormat="1" applyFont="1" applyFill="1" applyBorder="1" applyAlignment="1">
      <alignment horizontal="center" vertical="center"/>
    </xf>
    <xf numFmtId="177" fontId="0" fillId="4" borderId="28" xfId="0" applyNumberFormat="1" applyFont="1" applyFill="1" applyBorder="1" applyAlignment="1">
      <alignment horizontal="center" vertical="center" wrapText="1"/>
    </xf>
    <xf numFmtId="177" fontId="7" fillId="5" borderId="28" xfId="0" applyNumberFormat="1" applyFont="1" applyFill="1" applyBorder="1" applyAlignment="1">
      <alignment horizontal="center" vertical="center" wrapText="1" shrinkToFit="1"/>
    </xf>
    <xf numFmtId="179" fontId="0" fillId="0" borderId="0" xfId="0" applyNumberFormat="1" applyFont="1" applyFill="1" applyBorder="1" applyAlignment="1">
      <alignment vertical="center"/>
    </xf>
    <xf numFmtId="177" fontId="0" fillId="10" borderId="28" xfId="0" applyNumberFormat="1" applyFill="1" applyBorder="1" applyAlignment="1">
      <alignment horizontal="center" vertical="center" shrinkToFit="1"/>
    </xf>
    <xf numFmtId="177" fontId="7" fillId="10" borderId="28" xfId="0" applyNumberFormat="1" applyFont="1" applyFill="1" applyBorder="1" applyAlignment="1">
      <alignment horizontal="center" vertical="center" shrinkToFit="1"/>
    </xf>
    <xf numFmtId="0" fontId="7" fillId="10" borderId="28" xfId="0" applyFont="1" applyFill="1" applyBorder="1" applyAlignment="1">
      <alignment horizontal="center" vertical="center" shrinkToFit="1"/>
    </xf>
    <xf numFmtId="177" fontId="0" fillId="0" borderId="14" xfId="0" applyNumberFormat="1" applyBorder="1">
      <alignment vertical="center"/>
    </xf>
    <xf numFmtId="177" fontId="1" fillId="0" borderId="15" xfId="0" applyNumberFormat="1" applyFont="1" applyBorder="1">
      <alignment vertical="center"/>
    </xf>
    <xf numFmtId="179" fontId="0" fillId="0" borderId="29" xfId="0" applyNumberFormat="1" applyBorder="1">
      <alignment vertical="center"/>
    </xf>
    <xf numFmtId="179" fontId="0" fillId="0" borderId="8" xfId="0" applyNumberFormat="1" applyBorder="1">
      <alignment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 applyAlignment="1">
      <alignment horizontal="right" vertical="center"/>
    </xf>
    <xf numFmtId="176" fontId="13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shrinkToFit="1"/>
    </xf>
    <xf numFmtId="177" fontId="17" fillId="0" borderId="0" xfId="0" applyNumberFormat="1" applyFont="1" applyFill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0" fillId="7" borderId="2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7" borderId="1" xfId="0" applyFont="1" applyFill="1" applyBorder="1" applyAlignment="1">
      <alignment horizontal="left" vertical="center" shrinkToFit="1"/>
    </xf>
    <xf numFmtId="177" fontId="18" fillId="0" borderId="0" xfId="0" applyNumberFormat="1" applyFont="1" applyFill="1" applyAlignment="1">
      <alignment horizontal="left" vertical="center"/>
    </xf>
    <xf numFmtId="177" fontId="1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7" borderId="1" xfId="0" applyFill="1" applyBorder="1" applyAlignment="1">
      <alignment vertical="center" shrinkToFit="1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vertical="center"/>
    </xf>
    <xf numFmtId="177" fontId="0" fillId="0" borderId="15" xfId="0" applyNumberFormat="1" applyFont="1" applyBorder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4" xfId="0" applyNumberFormat="1" applyFont="1" applyBorder="1">
      <alignment vertical="center"/>
    </xf>
    <xf numFmtId="179" fontId="0" fillId="0" borderId="8" xfId="0" applyNumberFormat="1" applyFont="1" applyBorder="1">
      <alignment vertical="center"/>
    </xf>
    <xf numFmtId="183" fontId="0" fillId="7" borderId="2" xfId="0" applyNumberFormat="1" applyFill="1" applyBorder="1" applyAlignment="1">
      <alignment horizontal="center" vertical="center" shrinkToFit="1"/>
    </xf>
    <xf numFmtId="183" fontId="0" fillId="7" borderId="1" xfId="0" applyNumberFormat="1" applyFill="1" applyBorder="1" applyAlignment="1">
      <alignment horizontal="center" vertical="center" shrinkToFit="1"/>
    </xf>
    <xf numFmtId="183" fontId="0" fillId="7" borderId="10" xfId="0" applyNumberFormat="1" applyFill="1" applyBorder="1" applyAlignment="1">
      <alignment horizontal="center" vertical="center" shrinkToFit="1"/>
    </xf>
    <xf numFmtId="182" fontId="0" fillId="7" borderId="2" xfId="0" applyNumberFormat="1" applyFill="1" applyBorder="1" applyAlignment="1">
      <alignment horizontal="center" vertical="center" shrinkToFit="1"/>
    </xf>
    <xf numFmtId="182" fontId="0" fillId="7" borderId="1" xfId="0" applyNumberFormat="1" applyFill="1" applyBorder="1" applyAlignment="1">
      <alignment horizontal="center" vertical="center" shrinkToFit="1"/>
    </xf>
    <xf numFmtId="180" fontId="1" fillId="0" borderId="36" xfId="0" applyNumberFormat="1" applyFont="1" applyFill="1" applyBorder="1" applyAlignment="1">
      <alignment horizontal="center" vertical="center" shrinkToFit="1"/>
    </xf>
    <xf numFmtId="180" fontId="1" fillId="0" borderId="37" xfId="0" applyNumberFormat="1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35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13" fillId="0" borderId="0" xfId="0" applyFont="1">
      <alignment vertical="center"/>
    </xf>
    <xf numFmtId="177" fontId="18" fillId="0" borderId="0" xfId="0" applyNumberFormat="1" applyFont="1">
      <alignment vertical="center"/>
    </xf>
    <xf numFmtId="177" fontId="0" fillId="4" borderId="0" xfId="0" applyNumberFormat="1" applyFill="1" applyAlignment="1">
      <alignment horizontal="center" vertical="center"/>
    </xf>
    <xf numFmtId="177" fontId="0" fillId="4" borderId="0" xfId="0" applyNumberFormat="1" applyFill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0" fillId="4" borderId="28" xfId="0" applyNumberFormat="1" applyFill="1" applyBorder="1" applyAlignment="1">
      <alignment horizontal="center" vertical="center"/>
    </xf>
    <xf numFmtId="177" fontId="0" fillId="4" borderId="28" xfId="0" applyNumberFormat="1" applyFill="1" applyBorder="1" applyAlignment="1">
      <alignment horizontal="center" vertical="center" wrapText="1"/>
    </xf>
    <xf numFmtId="177" fontId="0" fillId="4" borderId="28" xfId="0" applyNumberFormat="1" applyFill="1" applyBorder="1">
      <alignment vertical="center"/>
    </xf>
    <xf numFmtId="177" fontId="0" fillId="9" borderId="28" xfId="0" applyNumberFormat="1" applyFill="1" applyBorder="1">
      <alignment vertical="center"/>
    </xf>
    <xf numFmtId="177" fontId="0" fillId="9" borderId="0" xfId="0" applyNumberFormat="1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7" fontId="1" fillId="0" borderId="16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81" fontId="1" fillId="0" borderId="16" xfId="0" applyNumberFormat="1" applyFont="1" applyBorder="1">
      <alignment vertical="center"/>
    </xf>
    <xf numFmtId="177" fontId="1" fillId="0" borderId="30" xfId="0" applyNumberFormat="1" applyFont="1" applyBorder="1" applyAlignment="1">
      <alignment horizontal="center" vertical="center" shrinkToFit="1"/>
    </xf>
    <xf numFmtId="177" fontId="1" fillId="0" borderId="29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horizontal="center" vertical="center" shrinkToFit="1"/>
    </xf>
    <xf numFmtId="180" fontId="1" fillId="0" borderId="27" xfId="0" applyNumberFormat="1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180" fontId="0" fillId="0" borderId="19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177" fontId="1" fillId="0" borderId="7" xfId="0" applyNumberFormat="1" applyFont="1" applyBorder="1">
      <alignment vertical="center"/>
    </xf>
    <xf numFmtId="0" fontId="1" fillId="0" borderId="16" xfId="0" applyFont="1" applyBorder="1">
      <alignment vertical="center"/>
    </xf>
    <xf numFmtId="177" fontId="1" fillId="0" borderId="12" xfId="0" applyNumberFormat="1" applyFont="1" applyBorder="1" applyAlignment="1">
      <alignment horizontal="center" vertical="center" shrinkToFit="1"/>
    </xf>
    <xf numFmtId="177" fontId="1" fillId="0" borderId="7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horizontal="center" vertical="center" shrinkToFit="1"/>
    </xf>
    <xf numFmtId="180" fontId="1" fillId="0" borderId="17" xfId="0" applyNumberFormat="1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180" fontId="0" fillId="0" borderId="17" xfId="0" applyNumberFormat="1" applyBorder="1">
      <alignment vertical="center"/>
    </xf>
    <xf numFmtId="177" fontId="1" fillId="0" borderId="18" xfId="0" applyNumberFormat="1" applyFont="1" applyBorder="1" applyAlignment="1">
      <alignment horizontal="center" vertical="center" shrinkToFit="1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16" xfId="0" applyBorder="1">
      <alignment vertical="center"/>
    </xf>
    <xf numFmtId="183" fontId="0" fillId="0" borderId="1" xfId="0" applyNumberFormat="1" applyBorder="1" applyAlignment="1">
      <alignment horizontal="center" vertical="center" shrinkToFit="1"/>
    </xf>
    <xf numFmtId="177" fontId="1" fillId="0" borderId="24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180" fontId="0" fillId="0" borderId="24" xfId="0" applyNumberFormat="1" applyBorder="1">
      <alignment vertical="center"/>
    </xf>
    <xf numFmtId="177" fontId="0" fillId="0" borderId="7" xfId="0" applyNumberFormat="1" applyBorder="1">
      <alignment vertical="center"/>
    </xf>
    <xf numFmtId="180" fontId="8" fillId="0" borderId="0" xfId="0" applyNumberFormat="1" applyFont="1">
      <alignment vertical="center"/>
    </xf>
    <xf numFmtId="0" fontId="0" fillId="0" borderId="1" xfId="0" applyBorder="1" applyAlignment="1">
      <alignment horizontal="left" vertical="center" shrinkToFit="1"/>
    </xf>
    <xf numFmtId="10" fontId="0" fillId="0" borderId="17" xfId="0" applyNumberFormat="1" applyBorder="1" applyAlignment="1">
      <alignment horizontal="center" vertical="center" shrinkToFit="1"/>
    </xf>
    <xf numFmtId="0" fontId="0" fillId="7" borderId="1" xfId="0" applyFill="1" applyBorder="1" applyAlignment="1">
      <alignment horizontal="left" vertical="center" shrinkToFit="1"/>
    </xf>
    <xf numFmtId="177" fontId="0" fillId="0" borderId="5" xfId="0" applyNumberFormat="1" applyBorder="1">
      <alignment vertical="center"/>
    </xf>
    <xf numFmtId="177" fontId="0" fillId="0" borderId="7" xfId="0" applyNumberFormat="1" applyBorder="1" applyAlignment="1">
      <alignment vertical="center" shrinkToFit="1"/>
    </xf>
    <xf numFmtId="49" fontId="0" fillId="0" borderId="1" xfId="3" applyNumberFormat="1" applyFont="1" applyBorder="1" applyAlignment="1">
      <alignment horizontal="left" vertical="center" shrinkToFit="1"/>
    </xf>
    <xf numFmtId="49" fontId="1" fillId="7" borderId="1" xfId="3" applyNumberFormat="1" applyFill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180" fontId="8" fillId="0" borderId="19" xfId="0" applyNumberFormat="1" applyFont="1" applyBorder="1">
      <alignment vertical="center"/>
    </xf>
    <xf numFmtId="0" fontId="0" fillId="0" borderId="18" xfId="0" applyBorder="1">
      <alignment vertical="center"/>
    </xf>
    <xf numFmtId="180" fontId="8" fillId="0" borderId="18" xfId="0" applyNumberFormat="1" applyFont="1" applyBorder="1">
      <alignment vertical="center"/>
    </xf>
    <xf numFmtId="180" fontId="8" fillId="0" borderId="17" xfId="0" applyNumberFormat="1" applyFont="1" applyBorder="1">
      <alignment vertical="center"/>
    </xf>
    <xf numFmtId="177" fontId="0" fillId="7" borderId="7" xfId="0" applyNumberFormat="1" applyFill="1" applyBorder="1">
      <alignment vertical="center"/>
    </xf>
    <xf numFmtId="177" fontId="0" fillId="7" borderId="5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177" fontId="0" fillId="7" borderId="12" xfId="0" applyNumberFormat="1" applyFill="1" applyBorder="1" applyAlignment="1">
      <alignment horizontal="center" vertical="center" shrinkToFit="1"/>
    </xf>
    <xf numFmtId="177" fontId="0" fillId="7" borderId="7" xfId="0" applyNumberForma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179" fontId="0" fillId="0" borderId="0" xfId="0" applyNumberFormat="1">
      <alignment vertical="center"/>
    </xf>
    <xf numFmtId="179" fontId="8" fillId="0" borderId="0" xfId="0" applyNumberFormat="1" applyFont="1" applyAlignment="1">
      <alignment horizontal="right" vertical="center"/>
    </xf>
    <xf numFmtId="179" fontId="19" fillId="5" borderId="28" xfId="0" applyNumberFormat="1" applyFont="1" applyFill="1" applyBorder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9" fontId="20" fillId="5" borderId="1" xfId="2" applyNumberFormat="1" applyFont="1" applyFill="1" applyBorder="1" applyAlignment="1">
      <alignment horizontal="right" vertical="center"/>
    </xf>
    <xf numFmtId="176" fontId="12" fillId="3" borderId="1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0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12" fillId="0" borderId="10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 shrinkToFi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77" fontId="0" fillId="4" borderId="28" xfId="0" applyNumberFormat="1" applyFont="1" applyFill="1" applyBorder="1" applyAlignment="1">
      <alignment horizontal="center" vertical="center"/>
    </xf>
    <xf numFmtId="177" fontId="0" fillId="4" borderId="2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4" borderId="28" xfId="0" applyFill="1" applyBorder="1" applyAlignment="1">
      <alignment horizontal="center" vertical="center" shrinkToFit="1"/>
    </xf>
    <xf numFmtId="177" fontId="0" fillId="4" borderId="31" xfId="0" applyNumberFormat="1" applyFont="1" applyFill="1" applyBorder="1" applyAlignment="1">
      <alignment horizontal="center" vertical="center"/>
    </xf>
    <xf numFmtId="177" fontId="0" fillId="4" borderId="19" xfId="0" applyNumberFormat="1" applyFont="1" applyFill="1" applyBorder="1" applyAlignment="1">
      <alignment horizontal="center" vertical="center"/>
    </xf>
    <xf numFmtId="177" fontId="0" fillId="4" borderId="32" xfId="0" applyNumberFormat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 shrinkToFit="1"/>
    </xf>
    <xf numFmtId="0" fontId="0" fillId="5" borderId="28" xfId="0" applyFont="1" applyFill="1" applyBorder="1" applyAlignment="1">
      <alignment horizontal="center" vertical="center" shrinkToFit="1"/>
    </xf>
    <xf numFmtId="0" fontId="0" fillId="9" borderId="28" xfId="0" applyFont="1" applyFill="1" applyBorder="1" applyAlignment="1">
      <alignment horizontal="center" vertical="center" shrinkToFit="1"/>
    </xf>
    <xf numFmtId="0" fontId="16" fillId="4" borderId="33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34" xfId="0" applyFont="1" applyFill="1" applyBorder="1" applyAlignment="1">
      <alignment horizontal="center" vertical="center" shrinkToFit="1"/>
    </xf>
    <xf numFmtId="0" fontId="0" fillId="10" borderId="28" xfId="0" applyFill="1" applyBorder="1" applyAlignment="1">
      <alignment horizontal="center" vertical="center" shrinkToFit="1"/>
    </xf>
    <xf numFmtId="0" fontId="16" fillId="4" borderId="28" xfId="0" applyFont="1" applyFill="1" applyBorder="1" applyAlignment="1">
      <alignment horizontal="center" vertical="center" shrinkToFit="1"/>
    </xf>
    <xf numFmtId="177" fontId="1" fillId="4" borderId="28" xfId="0" applyNumberFormat="1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177" fontId="0" fillId="4" borderId="28" xfId="0" applyNumberFormat="1" applyFill="1" applyBorder="1" applyAlignment="1">
      <alignment horizontal="center" vertical="center"/>
    </xf>
    <xf numFmtId="177" fontId="0" fillId="4" borderId="28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9" borderId="28" xfId="0" applyFill="1" applyBorder="1" applyAlignment="1">
      <alignment horizontal="center" vertical="center" shrinkToFit="1"/>
    </xf>
    <xf numFmtId="181" fontId="17" fillId="0" borderId="0" xfId="0" applyNumberFormat="1" applyFont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6</xdr:col>
      <xdr:colOff>95250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4E751D-FFDF-4AE7-98BE-087FD2D354C5}"/>
            </a:ext>
          </a:extLst>
        </xdr:cNvPr>
        <xdr:cNvSpPr/>
      </xdr:nvSpPr>
      <xdr:spPr>
        <a:xfrm>
          <a:off x="0" y="1476376"/>
          <a:ext cx="4210050" cy="647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3/12203000_&#31038;&#20250;&#12539;&#25588;&#35703;&#23616;&#38556;&#23475;&#20445;&#20581;&#31119;&#31049;&#37096;&#12288;&#38556;&#23475;&#31119;&#31049;&#35506;/05%20&#23601;&#21172;&#25903;&#25588;&#20418;/R&#65301;&#24180;&#24230;/13_&#24037;&#36035;&#65288;&#36035;&#37329;&#65289;&#23455;&#24907;&#22577;&#21578;/01_&#30330;&#20986;/03&#12304;&#25552;&#20986;&#29992;&#12305;&#22577;&#21578;&#31080;&#65288;&#20196;&#21644;&#65300;&#24180;&#24230;%20&#24037;&#36035;&#65288;&#36035;&#37329;&#65289;&#23455;&#32318;&#12398;&#22577;&#21578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-3fa8.lansys.mhlw.go.jp\c\&#35506;3\12203000_&#31038;&#20250;&#12539;&#25588;&#35703;&#23616;&#38556;&#23475;&#20445;&#20581;&#31119;&#31049;&#37096;&#12288;&#38556;&#23475;&#31119;&#31049;&#35506;\05%20&#23601;&#21172;&#25903;&#25588;&#20418;\R&#65302;&#24180;&#24230;\13_&#24037;&#36035;&#65288;&#36035;&#37329;&#65289;&#23455;&#24907;&#22577;&#21578;\02_&#22238;&#31572;\&#37117;&#36947;&#24220;&#30476;\&#12392;&#12426;&#12414;&#12392;&#12417;&#65288;&#35336;&#31639;&#26041;&#27861;&#20462;&#27491;&#65289;.xlsx" TargetMode="External"/><Relationship Id="rId1" Type="http://schemas.openxmlformats.org/officeDocument/2006/relationships/externalLinkPath" Target="/&#35506;3/12203000_&#31038;&#20250;&#12539;&#25588;&#35703;&#23616;&#38556;&#23475;&#20445;&#20581;&#31119;&#31049;&#37096;&#12288;&#38556;&#23475;&#31119;&#31049;&#35506;/05%20&#23601;&#21172;&#25903;&#25588;&#20418;/R&#65302;&#24180;&#24230;/13_&#24037;&#36035;&#65288;&#36035;&#37329;&#65289;&#23455;&#24907;&#22577;&#21578;/02_&#22238;&#31572;/&#37117;&#36947;&#24220;&#30476;/&#12392;&#12426;&#12414;&#12392;&#12417;&#65288;&#35336;&#31639;&#26041;&#27861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均工賃（月額）"/>
      <sheetName val="平均工賃（時間額）"/>
      <sheetName val="施設数"/>
      <sheetName val="就労Ａ型（雇用型）"/>
      <sheetName val="就労Ａ型（非雇用型）"/>
      <sheetName val="就労B型"/>
    </sheetNames>
    <sheetDataSet>
      <sheetData sheetId="0"/>
      <sheetData sheetId="1"/>
      <sheetData sheetId="2">
        <row r="6">
          <cell r="A6"/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平均工賃（時間額）"/>
      <sheetName val="01北海道Ａ型（雇用型）"/>
      <sheetName val="01北海道B型"/>
      <sheetName val="02青森Ａ型（雇用型）"/>
      <sheetName val="02青森B型"/>
      <sheetName val="03岩手Ａ型（雇用型）"/>
      <sheetName val="03岩手B型"/>
      <sheetName val="04宮城Ａ型（雇用型）"/>
      <sheetName val="04宮城B型"/>
      <sheetName val="05秋田Ａ型（雇用型）"/>
      <sheetName val="05秋田B型"/>
      <sheetName val="06山形Ａ型（雇用型）"/>
      <sheetName val="06山形B型"/>
      <sheetName val="07福島Ａ型（雇用型）"/>
      <sheetName val="07福島B型"/>
      <sheetName val="08茨城Ａ型（雇用型）"/>
      <sheetName val="08茨城B型"/>
      <sheetName val="09栃木Ａ型（雇用型）"/>
      <sheetName val="09栃木B型"/>
      <sheetName val="10群馬Ａ型（雇用型）"/>
      <sheetName val="10群馬B型"/>
      <sheetName val="11埼玉Ａ型（雇用型）"/>
      <sheetName val="11埼玉B型"/>
      <sheetName val="13東京Ａ型（雇用型）"/>
      <sheetName val="13東京B型"/>
      <sheetName val="14神奈川Ａ型（雇用型）"/>
      <sheetName val="14神奈川B型"/>
      <sheetName val="15新潟Ａ型（雇用型）"/>
      <sheetName val="15新潟B型"/>
      <sheetName val="16富山Ａ型（雇用型）"/>
      <sheetName val="16富山B型"/>
      <sheetName val="17石川Ａ型（雇用型）"/>
      <sheetName val="17石川B型"/>
      <sheetName val="18福井Ａ型（雇用型）"/>
      <sheetName val="18福井B型"/>
      <sheetName val="19山梨Ａ型（雇用型）"/>
      <sheetName val="19山梨B型"/>
      <sheetName val="20長野Ａ型（雇用型）"/>
      <sheetName val="20長野B型"/>
      <sheetName val="21岐阜Ａ型（雇用型）"/>
      <sheetName val="21岐阜B型"/>
      <sheetName val="22静岡Ａ型（雇用型）"/>
      <sheetName val="22静岡B型"/>
      <sheetName val="23愛知Ａ型（雇用型）"/>
      <sheetName val="23愛知B型"/>
      <sheetName val="24三重Ａ型（雇用型）"/>
      <sheetName val="24三重B型"/>
      <sheetName val="25滋賀Ａ型（雇用型）"/>
      <sheetName val="25滋賀B型"/>
      <sheetName val="26京都Ａ型（雇用型）"/>
      <sheetName val="26京都B型"/>
      <sheetName val="27大阪Ａ型（雇用型）"/>
      <sheetName val="27大阪B型"/>
      <sheetName val="28兵庫Ａ型（雇用型）"/>
      <sheetName val="28兵庫B型"/>
      <sheetName val="29奈良Ａ型（雇用型）"/>
      <sheetName val="29奈良B型"/>
      <sheetName val="30和歌山Ａ型（雇用型）"/>
      <sheetName val="30和歌山B型"/>
      <sheetName val="31鳥取Ａ型（雇用型）"/>
      <sheetName val="31鳥取B型"/>
      <sheetName val="32島根Ａ型（雇用型）"/>
      <sheetName val="32島根B型"/>
      <sheetName val="33岡山Ａ型（雇用型）"/>
      <sheetName val="33岡山B型"/>
      <sheetName val="34広島Ａ型（雇用型）"/>
      <sheetName val="34広島B型"/>
      <sheetName val="35山口Ａ型（雇用型）"/>
      <sheetName val="35山口B型"/>
      <sheetName val="36徳島Ａ型（雇用型）"/>
      <sheetName val="36徳島B型"/>
      <sheetName val="37香川Ａ型（雇用型）"/>
      <sheetName val="37香川B型"/>
      <sheetName val="38愛媛Ａ型（雇用型）"/>
      <sheetName val="38愛媛B型"/>
      <sheetName val="39高知Ａ型（雇用型）"/>
      <sheetName val="39高知B型"/>
      <sheetName val="40福岡Ａ型（雇用型）"/>
      <sheetName val="40福岡B型"/>
      <sheetName val="41佐賀Ａ型（雇用型）"/>
      <sheetName val="41佐賀B型"/>
      <sheetName val="42長崎Ａ型（雇用型）"/>
      <sheetName val="42長崎B型"/>
      <sheetName val="43熊本Ａ型（雇用型）"/>
      <sheetName val="43熊本B型"/>
      <sheetName val="44大分Ａ型（雇用型）"/>
      <sheetName val="44大分B型"/>
      <sheetName val="45宮崎Ａ型（雇用型）"/>
      <sheetName val="45宮崎B型"/>
      <sheetName val="46鹿児島Ａ型（雇用型）"/>
      <sheetName val="46鹿児島B型"/>
      <sheetName val="47沖縄Ａ型（雇用型）"/>
      <sheetName val="47沖縄Ｂ型"/>
      <sheetName val="賃金"/>
      <sheetName val="工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tabSelected="1" view="pageBreakPreview" zoomScaleNormal="100" zoomScaleSheetLayoutView="100" workbookViewId="0">
      <selection activeCell="D6" sqref="D6"/>
    </sheetView>
  </sheetViews>
  <sheetFormatPr defaultRowHeight="13.5" x14ac:dyDescent="0.15"/>
  <cols>
    <col min="1" max="4" width="10.625" customWidth="1"/>
    <col min="5" max="5" width="12.625" customWidth="1"/>
  </cols>
  <sheetData>
    <row r="1" spans="1:5" ht="21" x14ac:dyDescent="0.15">
      <c r="A1" s="62" t="s">
        <v>50</v>
      </c>
    </row>
    <row r="3" spans="1:5" ht="15" customHeight="1" x14ac:dyDescent="0.15">
      <c r="A3" s="210" t="s">
        <v>28</v>
      </c>
      <c r="B3" s="212" t="s">
        <v>29</v>
      </c>
      <c r="C3" s="212" t="s">
        <v>30</v>
      </c>
      <c r="D3" s="212" t="s">
        <v>31</v>
      </c>
      <c r="E3" s="208" t="s">
        <v>32</v>
      </c>
    </row>
    <row r="4" spans="1:5" ht="36.75" customHeight="1" x14ac:dyDescent="0.15">
      <c r="A4" s="211"/>
      <c r="B4" s="213"/>
      <c r="C4" s="213"/>
      <c r="D4" s="213"/>
      <c r="E4" s="209"/>
    </row>
    <row r="5" spans="1:5" ht="15.95" customHeight="1" x14ac:dyDescent="0.15">
      <c r="A5" s="6" t="str">
        <f>施設数!A6</f>
        <v>青森県</v>
      </c>
      <c r="B5" s="7">
        <f>'就労Ａ型（雇用型）'!K81</f>
        <v>76407.013983056822</v>
      </c>
      <c r="C5" s="7">
        <f>'就労A型（非雇用型）'!N10</f>
        <v>14398.539886039885</v>
      </c>
      <c r="D5" s="207">
        <f>就労B型!N240</f>
        <v>20979.106558844152</v>
      </c>
      <c r="E5" s="12" t="e">
        <f>('就労Ａ型（雇用型）'!J81+'就労A型（非雇用型）'!I9+#REF!)/('就労Ａ型（雇用型）'!I81+'就労A型（非雇用型）'!J9+#REF!)</f>
        <v>#REF!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62" t="s">
        <v>49</v>
      </c>
    </row>
    <row r="3" spans="1:5" ht="15" customHeight="1" x14ac:dyDescent="0.15">
      <c r="A3" s="210" t="s">
        <v>28</v>
      </c>
      <c r="B3" s="212" t="s">
        <v>29</v>
      </c>
      <c r="C3" s="212" t="s">
        <v>30</v>
      </c>
      <c r="D3" s="212" t="s">
        <v>31</v>
      </c>
      <c r="E3" s="208" t="s">
        <v>33</v>
      </c>
    </row>
    <row r="4" spans="1:5" ht="36.75" customHeight="1" x14ac:dyDescent="0.15">
      <c r="A4" s="211"/>
      <c r="B4" s="213"/>
      <c r="C4" s="213"/>
      <c r="D4" s="213"/>
      <c r="E4" s="209"/>
    </row>
    <row r="5" spans="1:5" ht="15.95" customHeight="1" x14ac:dyDescent="0.15">
      <c r="A5" s="6" t="str">
        <f>施設数!A6</f>
        <v>青森県</v>
      </c>
      <c r="B5" s="7" t="e">
        <f>'就労Ａ型（雇用型）'!#REF!</f>
        <v>#REF!</v>
      </c>
      <c r="C5" s="7" t="e">
        <f>#REF!</f>
        <v>#REF!</v>
      </c>
      <c r="D5" s="7" t="e">
        <f>#REF!</f>
        <v>#REF!</v>
      </c>
      <c r="E5" s="12" t="e">
        <f>('就労Ａ型（雇用型）'!#REF!+#REF!+#REF!)/('就労Ａ型（雇用型）'!#REF!+#REF!+#REF!)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5E6A-09AA-44F0-A90F-8037E9C7F670}">
  <sheetPr>
    <tabColor rgb="FF00B050"/>
  </sheetPr>
  <dimension ref="A1:C5"/>
  <sheetViews>
    <sheetView workbookViewId="0">
      <selection activeCell="G27" sqref="G27"/>
    </sheetView>
  </sheetViews>
  <sheetFormatPr defaultRowHeight="13.5" x14ac:dyDescent="0.15"/>
  <sheetData>
    <row r="1" spans="1:3" ht="21" x14ac:dyDescent="0.15">
      <c r="A1" s="95" t="s">
        <v>58</v>
      </c>
    </row>
    <row r="3" spans="1:3" x14ac:dyDescent="0.15">
      <c r="A3" s="210" t="s">
        <v>28</v>
      </c>
      <c r="B3" s="212" t="s">
        <v>29</v>
      </c>
      <c r="C3" s="208" t="s">
        <v>60</v>
      </c>
    </row>
    <row r="4" spans="1:3" x14ac:dyDescent="0.15">
      <c r="A4" s="211"/>
      <c r="B4" s="213"/>
      <c r="C4" s="214"/>
    </row>
    <row r="5" spans="1:3" ht="14.25" x14ac:dyDescent="0.15">
      <c r="A5" s="96">
        <f>[1]施設数!A6</f>
        <v>0</v>
      </c>
      <c r="B5" s="7">
        <f>'就労Ａ型（雇用型）'!N81</f>
        <v>889.17899766768949</v>
      </c>
      <c r="C5" s="12">
        <f>'就労Ａ型（雇用型）'!M81/'就労Ａ型（雇用型）'!L81</f>
        <v>889.17899766768949</v>
      </c>
    </row>
  </sheetData>
  <mergeCells count="3">
    <mergeCell ref="A3:A4"/>
    <mergeCell ref="B3:B4"/>
    <mergeCell ref="C3:C4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selection activeCell="G22" sqref="G22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218" t="s">
        <v>25</v>
      </c>
      <c r="B1" s="218"/>
      <c r="C1" s="218"/>
      <c r="D1" s="218"/>
      <c r="E1" s="218"/>
      <c r="F1" s="218"/>
      <c r="G1" s="218"/>
      <c r="H1" s="218"/>
    </row>
    <row r="3" spans="1:10" ht="26.25" customHeight="1" x14ac:dyDescent="0.15">
      <c r="A3" s="215" t="s">
        <v>34</v>
      </c>
      <c r="B3" s="220" t="s">
        <v>2</v>
      </c>
      <c r="C3" s="220"/>
      <c r="D3" s="220"/>
      <c r="E3" s="220"/>
      <c r="F3" s="220"/>
      <c r="G3" s="220"/>
      <c r="H3" s="220"/>
      <c r="I3" s="222" t="s">
        <v>6</v>
      </c>
      <c r="J3" s="222"/>
    </row>
    <row r="4" spans="1:10" ht="35.1" customHeight="1" x14ac:dyDescent="0.15">
      <c r="A4" s="216"/>
      <c r="B4" s="220" t="s">
        <v>35</v>
      </c>
      <c r="C4" s="220"/>
      <c r="D4" s="220" t="s">
        <v>36</v>
      </c>
      <c r="E4" s="220"/>
      <c r="F4" s="221" t="s">
        <v>37</v>
      </c>
      <c r="G4" s="221"/>
      <c r="H4" s="221"/>
      <c r="I4" s="223" t="s">
        <v>38</v>
      </c>
      <c r="J4" s="224"/>
    </row>
    <row r="5" spans="1:10" s="8" customFormat="1" ht="38.25" customHeight="1" x14ac:dyDescent="0.15">
      <c r="A5" s="217"/>
      <c r="B5" s="63" t="s">
        <v>39</v>
      </c>
      <c r="C5" s="63" t="s">
        <v>40</v>
      </c>
      <c r="D5" s="63" t="s">
        <v>39</v>
      </c>
      <c r="E5" s="63" t="s">
        <v>41</v>
      </c>
      <c r="F5" s="64" t="s">
        <v>39</v>
      </c>
      <c r="G5" s="64" t="s">
        <v>42</v>
      </c>
      <c r="H5" s="64" t="s">
        <v>0</v>
      </c>
      <c r="I5" s="225"/>
      <c r="J5" s="226"/>
    </row>
    <row r="6" spans="1:10" ht="73.5" customHeight="1" x14ac:dyDescent="0.15">
      <c r="A6" s="6" t="s">
        <v>774</v>
      </c>
      <c r="B6" s="11">
        <v>79</v>
      </c>
      <c r="C6" s="11">
        <v>81</v>
      </c>
      <c r="D6" s="11">
        <v>238</v>
      </c>
      <c r="E6" s="11">
        <v>257</v>
      </c>
      <c r="F6" s="9">
        <f>B6+D6</f>
        <v>317</v>
      </c>
      <c r="G6" s="9">
        <f>C6+E6</f>
        <v>338</v>
      </c>
      <c r="H6" s="10">
        <f>F6/G6</f>
        <v>0.93786982248520712</v>
      </c>
      <c r="I6" s="219">
        <v>6</v>
      </c>
      <c r="J6" s="219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A742"/>
  <sheetViews>
    <sheetView view="pageBreakPreview" topLeftCell="B1" zoomScale="85" zoomScaleNormal="100" zoomScaleSheetLayoutView="85" workbookViewId="0">
      <selection activeCell="J4" sqref="J4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13" customWidth="1"/>
    <col min="9" max="10" width="13.375" style="13" customWidth="1"/>
    <col min="11" max="11" width="13" style="3" bestFit="1" customWidth="1"/>
    <col min="12" max="14" width="13" style="3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9.375" style="1" bestFit="1" customWidth="1"/>
    <col min="22" max="22" width="7" style="1" customWidth="1"/>
    <col min="23" max="23" width="19.375" style="1" customWidth="1"/>
    <col min="24" max="24" width="4.875" style="1" customWidth="1"/>
    <col min="25" max="26" width="9" style="1"/>
    <col min="27" max="27" width="9" style="111"/>
    <col min="28" max="16384" width="9" style="1"/>
  </cols>
  <sheetData>
    <row r="1" spans="1:27" s="4" customFormat="1" ht="30" customHeight="1" thickBot="1" x14ac:dyDescent="0.2">
      <c r="A1" s="15"/>
      <c r="B1" s="65" t="s">
        <v>22</v>
      </c>
      <c r="G1" s="16"/>
      <c r="H1" s="17"/>
      <c r="I1" s="107"/>
      <c r="J1" s="17"/>
      <c r="K1" s="18"/>
      <c r="L1" s="106"/>
      <c r="M1" s="18"/>
      <c r="N1" s="18"/>
      <c r="AA1" s="20"/>
    </row>
    <row r="2" spans="1:27" s="4" customFormat="1" ht="16.5" customHeight="1" thickBot="1" x14ac:dyDescent="0.2">
      <c r="A2" s="229"/>
      <c r="B2" s="232" t="s">
        <v>11</v>
      </c>
      <c r="C2" s="232" t="s">
        <v>12</v>
      </c>
      <c r="D2" s="238" t="s">
        <v>13</v>
      </c>
      <c r="E2" s="238" t="s">
        <v>14</v>
      </c>
      <c r="F2" s="238" t="s">
        <v>15</v>
      </c>
      <c r="G2" s="232" t="s">
        <v>16</v>
      </c>
      <c r="H2" s="239" t="s">
        <v>51</v>
      </c>
      <c r="I2" s="240"/>
      <c r="J2" s="240"/>
      <c r="K2" s="240"/>
      <c r="L2" s="240"/>
      <c r="M2" s="240"/>
      <c r="N2" s="241"/>
      <c r="O2" s="233" t="s">
        <v>19</v>
      </c>
      <c r="P2" s="233" t="s">
        <v>43</v>
      </c>
      <c r="Q2" s="227" t="s">
        <v>3</v>
      </c>
      <c r="R2" s="227"/>
      <c r="S2" s="227"/>
      <c r="T2" s="227"/>
      <c r="U2" s="227"/>
      <c r="V2" s="53"/>
      <c r="AA2" s="20"/>
    </row>
    <row r="3" spans="1:27" s="4" customFormat="1" ht="33.75" customHeight="1" thickBot="1" x14ac:dyDescent="0.2">
      <c r="A3" s="230"/>
      <c r="B3" s="232"/>
      <c r="C3" s="232"/>
      <c r="D3" s="238"/>
      <c r="E3" s="238"/>
      <c r="F3" s="238"/>
      <c r="G3" s="232"/>
      <c r="H3" s="73"/>
      <c r="I3" s="236" t="s">
        <v>1</v>
      </c>
      <c r="J3" s="237"/>
      <c r="K3" s="237"/>
      <c r="L3" s="242" t="s">
        <v>57</v>
      </c>
      <c r="M3" s="242"/>
      <c r="N3" s="242"/>
      <c r="O3" s="234"/>
      <c r="P3" s="234"/>
      <c r="Q3" s="227" t="s">
        <v>4</v>
      </c>
      <c r="R3" s="227"/>
      <c r="S3" s="227"/>
      <c r="T3" s="228" t="s">
        <v>5</v>
      </c>
      <c r="U3" s="228"/>
      <c r="Y3" s="20"/>
      <c r="AA3" s="20"/>
    </row>
    <row r="4" spans="1:27" s="15" customFormat="1" ht="38.25" customHeight="1" thickBot="1" x14ac:dyDescent="0.2">
      <c r="A4" s="231"/>
      <c r="B4" s="232"/>
      <c r="C4" s="232"/>
      <c r="D4" s="238"/>
      <c r="E4" s="238"/>
      <c r="F4" s="238"/>
      <c r="G4" s="232"/>
      <c r="H4" s="74" t="s">
        <v>17</v>
      </c>
      <c r="I4" s="75" t="s">
        <v>18</v>
      </c>
      <c r="J4" s="76" t="s">
        <v>26</v>
      </c>
      <c r="K4" s="77" t="s">
        <v>27</v>
      </c>
      <c r="L4" s="86" t="s">
        <v>54</v>
      </c>
      <c r="M4" s="87" t="s">
        <v>55</v>
      </c>
      <c r="N4" s="88" t="s">
        <v>56</v>
      </c>
      <c r="O4" s="235"/>
      <c r="P4" s="235"/>
      <c r="Q4" s="82" t="s">
        <v>44</v>
      </c>
      <c r="R4" s="78" t="s">
        <v>48</v>
      </c>
      <c r="S4" s="78" t="s">
        <v>45</v>
      </c>
      <c r="T4" s="79" t="s">
        <v>47</v>
      </c>
      <c r="U4" s="80" t="s">
        <v>46</v>
      </c>
      <c r="Y4" s="108"/>
      <c r="Z4" s="108"/>
      <c r="AA4" s="108"/>
    </row>
    <row r="5" spans="1:27" s="4" customFormat="1" ht="27" customHeight="1" x14ac:dyDescent="0.15">
      <c r="A5" s="14"/>
      <c r="B5" s="52" t="s">
        <v>66</v>
      </c>
      <c r="C5" s="68">
        <v>1</v>
      </c>
      <c r="D5" s="52">
        <v>4</v>
      </c>
      <c r="E5" s="124" t="s">
        <v>67</v>
      </c>
      <c r="F5" s="101" t="s">
        <v>68</v>
      </c>
      <c r="G5" s="69" t="s">
        <v>68</v>
      </c>
      <c r="H5" s="27">
        <v>15</v>
      </c>
      <c r="I5" s="28">
        <v>122</v>
      </c>
      <c r="J5" s="29">
        <v>8571131</v>
      </c>
      <c r="K5" s="70">
        <f t="shared" ref="K5:K10" si="0">IF(AND(I5&gt;0,J5&gt;0),J5/I5,0)</f>
        <v>70255.172131147541</v>
      </c>
      <c r="L5" s="89">
        <v>9808</v>
      </c>
      <c r="M5" s="90">
        <v>8571131</v>
      </c>
      <c r="N5" s="91">
        <f t="shared" ref="N5:N10" si="1">IF(AND(L5&gt;0,M5&gt;0),M5/L5,0)</f>
        <v>873.89182300163134</v>
      </c>
      <c r="O5" s="30"/>
      <c r="P5" s="71"/>
      <c r="Q5" s="67" t="s">
        <v>69</v>
      </c>
      <c r="R5" s="67"/>
      <c r="S5" s="66">
        <v>0.01</v>
      </c>
      <c r="T5" s="45"/>
      <c r="U5" s="72"/>
      <c r="V5" s="48">
        <v>1</v>
      </c>
      <c r="W5" s="48" t="s">
        <v>70</v>
      </c>
      <c r="AA5" s="20"/>
    </row>
    <row r="6" spans="1:27" s="4" customFormat="1" ht="27" customHeight="1" x14ac:dyDescent="0.15">
      <c r="A6" s="14"/>
      <c r="B6" s="52" t="s">
        <v>66</v>
      </c>
      <c r="C6" s="68">
        <v>2</v>
      </c>
      <c r="D6" s="34">
        <v>4</v>
      </c>
      <c r="E6" s="125" t="s">
        <v>71</v>
      </c>
      <c r="F6" s="102" t="s">
        <v>72</v>
      </c>
      <c r="G6" s="35" t="s">
        <v>73</v>
      </c>
      <c r="H6" s="27">
        <v>20</v>
      </c>
      <c r="I6" s="28">
        <v>494</v>
      </c>
      <c r="J6" s="29">
        <v>32039697</v>
      </c>
      <c r="K6" s="22">
        <f t="shared" si="0"/>
        <v>64857.686234817811</v>
      </c>
      <c r="L6" s="89">
        <v>34331</v>
      </c>
      <c r="M6" s="90">
        <v>32039697</v>
      </c>
      <c r="N6" s="92">
        <f t="shared" si="1"/>
        <v>933.2584835862632</v>
      </c>
      <c r="O6" s="30"/>
      <c r="P6" s="54"/>
      <c r="Q6" s="42"/>
      <c r="R6" s="42"/>
      <c r="S6" s="55"/>
      <c r="T6" s="43"/>
      <c r="U6" s="56"/>
      <c r="V6" s="48">
        <v>1</v>
      </c>
      <c r="W6" s="49" t="s">
        <v>70</v>
      </c>
      <c r="AA6" s="20"/>
    </row>
    <row r="7" spans="1:27" s="4" customFormat="1" ht="27" customHeight="1" x14ac:dyDescent="0.15">
      <c r="A7" s="14"/>
      <c r="B7" s="52" t="s">
        <v>66</v>
      </c>
      <c r="C7" s="68">
        <v>3</v>
      </c>
      <c r="D7" s="34">
        <v>2</v>
      </c>
      <c r="E7" s="125" t="s">
        <v>74</v>
      </c>
      <c r="F7" s="102" t="s">
        <v>75</v>
      </c>
      <c r="G7" s="35" t="s">
        <v>76</v>
      </c>
      <c r="H7" s="27">
        <v>15</v>
      </c>
      <c r="I7" s="28">
        <v>72</v>
      </c>
      <c r="J7" s="29">
        <v>4562287</v>
      </c>
      <c r="K7" s="22">
        <f t="shared" si="0"/>
        <v>63365.097222222219</v>
      </c>
      <c r="L7" s="89">
        <v>7675</v>
      </c>
      <c r="M7" s="90">
        <v>4562287</v>
      </c>
      <c r="N7" s="92">
        <f t="shared" si="1"/>
        <v>594.4347882736156</v>
      </c>
      <c r="O7" s="30"/>
      <c r="P7" s="54"/>
      <c r="Q7" s="44" t="s">
        <v>69</v>
      </c>
      <c r="R7" s="44"/>
      <c r="S7" s="55">
        <v>5.0000000000000001E-3</v>
      </c>
      <c r="T7" s="45"/>
      <c r="U7" s="56"/>
      <c r="V7" s="48">
        <v>1</v>
      </c>
      <c r="W7" s="49" t="s">
        <v>70</v>
      </c>
      <c r="AA7" s="20"/>
    </row>
    <row r="8" spans="1:27" s="4" customFormat="1" ht="27" customHeight="1" x14ac:dyDescent="0.15">
      <c r="A8" s="14"/>
      <c r="B8" s="52" t="s">
        <v>66</v>
      </c>
      <c r="C8" s="68">
        <v>4</v>
      </c>
      <c r="D8" s="34">
        <v>5</v>
      </c>
      <c r="E8" s="125" t="s">
        <v>77</v>
      </c>
      <c r="F8" s="102" t="s">
        <v>78</v>
      </c>
      <c r="G8" s="35" t="s">
        <v>79</v>
      </c>
      <c r="H8" s="27">
        <v>10</v>
      </c>
      <c r="I8" s="28">
        <v>102</v>
      </c>
      <c r="J8" s="29">
        <v>7071797</v>
      </c>
      <c r="K8" s="22">
        <f t="shared" si="0"/>
        <v>69331.343137254895</v>
      </c>
      <c r="L8" s="89">
        <v>8118</v>
      </c>
      <c r="M8" s="90">
        <v>7071797</v>
      </c>
      <c r="N8" s="92">
        <f t="shared" si="1"/>
        <v>871.12552352796251</v>
      </c>
      <c r="O8" s="30"/>
      <c r="P8" s="54"/>
      <c r="Q8" s="42"/>
      <c r="R8" s="42"/>
      <c r="S8" s="55"/>
      <c r="T8" s="43"/>
      <c r="U8" s="56"/>
      <c r="V8" s="48">
        <v>1</v>
      </c>
      <c r="W8" s="49" t="s">
        <v>70</v>
      </c>
      <c r="AA8" s="20"/>
    </row>
    <row r="9" spans="1:27" s="4" customFormat="1" ht="27" customHeight="1" x14ac:dyDescent="0.15">
      <c r="A9" s="14"/>
      <c r="B9" s="52" t="s">
        <v>66</v>
      </c>
      <c r="C9" s="68">
        <v>5</v>
      </c>
      <c r="D9" s="34">
        <v>4</v>
      </c>
      <c r="E9" s="125" t="s">
        <v>109</v>
      </c>
      <c r="F9" s="102" t="s">
        <v>110</v>
      </c>
      <c r="G9" s="35" t="s">
        <v>111</v>
      </c>
      <c r="H9" s="27">
        <v>20</v>
      </c>
      <c r="I9" s="28">
        <v>164</v>
      </c>
      <c r="J9" s="29">
        <v>13151566</v>
      </c>
      <c r="K9" s="22">
        <f t="shared" si="0"/>
        <v>80192.475609756104</v>
      </c>
      <c r="L9" s="89">
        <v>14677.95</v>
      </c>
      <c r="M9" s="90">
        <v>13151566</v>
      </c>
      <c r="N9" s="92">
        <f t="shared" si="1"/>
        <v>896.00836629093294</v>
      </c>
      <c r="O9" s="30"/>
      <c r="P9" s="54"/>
      <c r="Q9" s="44" t="s">
        <v>69</v>
      </c>
      <c r="R9" s="44" t="s">
        <v>69</v>
      </c>
      <c r="S9" s="55">
        <v>0.15</v>
      </c>
      <c r="T9" s="45"/>
      <c r="U9" s="56"/>
      <c r="V9" s="48">
        <v>5</v>
      </c>
      <c r="W9" s="49" t="s">
        <v>10</v>
      </c>
      <c r="AA9" s="20"/>
    </row>
    <row r="10" spans="1:27" s="4" customFormat="1" ht="27" customHeight="1" x14ac:dyDescent="0.15">
      <c r="A10" s="14"/>
      <c r="B10" s="52" t="s">
        <v>66</v>
      </c>
      <c r="C10" s="68">
        <v>6</v>
      </c>
      <c r="D10" s="34">
        <v>4</v>
      </c>
      <c r="E10" s="125" t="s">
        <v>112</v>
      </c>
      <c r="F10" s="102" t="s">
        <v>113</v>
      </c>
      <c r="G10" s="35" t="s">
        <v>113</v>
      </c>
      <c r="H10" s="27">
        <v>30</v>
      </c>
      <c r="I10" s="28">
        <v>267</v>
      </c>
      <c r="J10" s="29">
        <v>27004003</v>
      </c>
      <c r="K10" s="22">
        <f t="shared" si="0"/>
        <v>101138.58801498127</v>
      </c>
      <c r="L10" s="89">
        <v>30533</v>
      </c>
      <c r="M10" s="90">
        <v>27004003</v>
      </c>
      <c r="N10" s="92">
        <f t="shared" si="1"/>
        <v>884.42023384534764</v>
      </c>
      <c r="O10" s="30"/>
      <c r="P10" s="54"/>
      <c r="Q10" s="42"/>
      <c r="R10" s="42"/>
      <c r="S10" s="55"/>
      <c r="T10" s="43"/>
      <c r="U10" s="56"/>
      <c r="V10" s="48">
        <v>6</v>
      </c>
      <c r="W10" s="50" t="s">
        <v>9</v>
      </c>
      <c r="AA10" s="20"/>
    </row>
    <row r="11" spans="1:27" s="4" customFormat="1" ht="27" customHeight="1" x14ac:dyDescent="0.15">
      <c r="A11" s="14"/>
      <c r="B11" s="52" t="s">
        <v>66</v>
      </c>
      <c r="C11" s="68">
        <v>7</v>
      </c>
      <c r="D11" s="34">
        <v>2</v>
      </c>
      <c r="E11" s="125" t="s">
        <v>132</v>
      </c>
      <c r="F11" s="102" t="s">
        <v>133</v>
      </c>
      <c r="G11" s="36" t="s">
        <v>134</v>
      </c>
      <c r="H11" s="27">
        <v>10</v>
      </c>
      <c r="I11" s="28">
        <v>89</v>
      </c>
      <c r="J11" s="116">
        <v>6517083</v>
      </c>
      <c r="K11" s="22">
        <f t="shared" ref="K11:K20" si="2">IF(AND(I11&gt;0,J11&gt;0),J11/I11,0)</f>
        <v>73225.651685393255</v>
      </c>
      <c r="L11" s="89">
        <v>7085.5</v>
      </c>
      <c r="M11" s="115">
        <v>6517083</v>
      </c>
      <c r="N11" s="92">
        <f t="shared" ref="N11:N20" si="3">IF(AND(L11&gt;0,M11&gt;0),M11/L11,0)</f>
        <v>919.77743278526566</v>
      </c>
      <c r="O11" s="30"/>
      <c r="P11" s="54"/>
      <c r="Q11" s="44"/>
      <c r="R11" s="44"/>
      <c r="S11" s="55"/>
      <c r="T11" s="45"/>
      <c r="U11" s="56"/>
      <c r="V11" s="48"/>
      <c r="W11" s="50"/>
      <c r="AA11" s="20"/>
    </row>
    <row r="12" spans="1:27" s="4" customFormat="1" ht="27" customHeight="1" x14ac:dyDescent="0.15">
      <c r="A12" s="14"/>
      <c r="B12" s="52" t="s">
        <v>66</v>
      </c>
      <c r="C12" s="68">
        <v>8</v>
      </c>
      <c r="D12" s="34">
        <v>4</v>
      </c>
      <c r="E12" s="125" t="s">
        <v>143</v>
      </c>
      <c r="F12" s="102" t="s">
        <v>144</v>
      </c>
      <c r="G12" s="36" t="s">
        <v>145</v>
      </c>
      <c r="H12" s="27">
        <v>10</v>
      </c>
      <c r="I12" s="117">
        <v>82</v>
      </c>
      <c r="J12" s="29">
        <v>5643524</v>
      </c>
      <c r="K12" s="22">
        <f>IF(AND(I12&gt;0,J12&gt;0),J12/I12,0)</f>
        <v>68823.463414634141</v>
      </c>
      <c r="L12" s="89">
        <v>6148</v>
      </c>
      <c r="M12" s="90">
        <v>5643524</v>
      </c>
      <c r="N12" s="92">
        <f>IF(AND(L12&gt;0,M12&gt;0),M12/L12,0)</f>
        <v>917.94469746258949</v>
      </c>
      <c r="O12" s="30"/>
      <c r="P12" s="54"/>
      <c r="Q12" s="42" t="s">
        <v>69</v>
      </c>
      <c r="R12" s="42"/>
      <c r="S12" s="55">
        <v>0.05</v>
      </c>
      <c r="T12" s="43"/>
      <c r="U12" s="56"/>
      <c r="V12" s="48"/>
      <c r="W12" s="49"/>
      <c r="AA12" s="48"/>
    </row>
    <row r="13" spans="1:27" s="4" customFormat="1" ht="27" customHeight="1" x14ac:dyDescent="0.15">
      <c r="A13" s="14"/>
      <c r="B13" s="52" t="s">
        <v>66</v>
      </c>
      <c r="C13" s="68">
        <v>9</v>
      </c>
      <c r="D13" s="34">
        <v>4</v>
      </c>
      <c r="E13" s="125" t="s">
        <v>151</v>
      </c>
      <c r="F13" s="102" t="s">
        <v>152</v>
      </c>
      <c r="G13" s="36" t="s">
        <v>153</v>
      </c>
      <c r="H13" s="27">
        <v>20</v>
      </c>
      <c r="I13" s="28">
        <v>302</v>
      </c>
      <c r="J13" s="29">
        <v>21267220</v>
      </c>
      <c r="K13" s="22">
        <f t="shared" si="2"/>
        <v>70421.258278145702</v>
      </c>
      <c r="L13" s="89">
        <v>23961.8</v>
      </c>
      <c r="M13" s="90">
        <v>21267220</v>
      </c>
      <c r="N13" s="92">
        <f t="shared" si="3"/>
        <v>887.54684539558798</v>
      </c>
      <c r="O13" s="30"/>
      <c r="P13" s="54"/>
      <c r="Q13" s="42"/>
      <c r="R13" s="42"/>
      <c r="S13" s="55"/>
      <c r="T13" s="43"/>
      <c r="U13" s="56"/>
      <c r="AA13" s="20"/>
    </row>
    <row r="14" spans="1:27" s="4" customFormat="1" ht="27" customHeight="1" x14ac:dyDescent="0.15">
      <c r="A14" s="14"/>
      <c r="B14" s="52" t="s">
        <v>66</v>
      </c>
      <c r="C14" s="68">
        <v>10</v>
      </c>
      <c r="D14" s="34">
        <v>4</v>
      </c>
      <c r="E14" s="125" t="s">
        <v>181</v>
      </c>
      <c r="F14" s="102" t="s">
        <v>182</v>
      </c>
      <c r="G14" s="36" t="s">
        <v>183</v>
      </c>
      <c r="H14" s="27">
        <v>20</v>
      </c>
      <c r="I14" s="28">
        <v>83</v>
      </c>
      <c r="J14" s="29">
        <v>5065118</v>
      </c>
      <c r="K14" s="22">
        <f t="shared" si="2"/>
        <v>61025.51807228916</v>
      </c>
      <c r="L14" s="89">
        <v>6724</v>
      </c>
      <c r="M14" s="90">
        <v>5065118</v>
      </c>
      <c r="N14" s="92">
        <f t="shared" si="3"/>
        <v>753.2894110648424</v>
      </c>
      <c r="O14" s="30"/>
      <c r="P14" s="54"/>
      <c r="Q14" s="44" t="s">
        <v>69</v>
      </c>
      <c r="R14" s="44" t="s">
        <v>69</v>
      </c>
      <c r="S14" s="55">
        <v>0.01</v>
      </c>
      <c r="T14" s="45"/>
      <c r="U14" s="56"/>
      <c r="AA14" s="20"/>
    </row>
    <row r="15" spans="1:27" s="4" customFormat="1" ht="27" customHeight="1" x14ac:dyDescent="0.15">
      <c r="A15" s="14"/>
      <c r="B15" s="52" t="s">
        <v>66</v>
      </c>
      <c r="C15" s="68">
        <v>11</v>
      </c>
      <c r="D15" s="34">
        <v>4</v>
      </c>
      <c r="E15" s="125" t="s">
        <v>188</v>
      </c>
      <c r="F15" s="102" t="s">
        <v>189</v>
      </c>
      <c r="G15" s="36" t="s">
        <v>190</v>
      </c>
      <c r="H15" s="27">
        <v>20</v>
      </c>
      <c r="I15" s="28">
        <v>253</v>
      </c>
      <c r="J15" s="29">
        <v>19429324</v>
      </c>
      <c r="K15" s="22">
        <f t="shared" si="2"/>
        <v>76795.74703557312</v>
      </c>
      <c r="L15" s="89">
        <v>21779</v>
      </c>
      <c r="M15" s="90">
        <v>19429324</v>
      </c>
      <c r="N15" s="92">
        <f t="shared" si="3"/>
        <v>892.11276918132148</v>
      </c>
      <c r="O15" s="30"/>
      <c r="P15" s="54"/>
      <c r="Q15" s="42"/>
      <c r="R15" s="42"/>
      <c r="S15" s="55"/>
      <c r="T15" s="43"/>
      <c r="U15" s="56"/>
      <c r="AA15" s="20"/>
    </row>
    <row r="16" spans="1:27" s="4" customFormat="1" ht="27" customHeight="1" x14ac:dyDescent="0.15">
      <c r="A16" s="14"/>
      <c r="B16" s="52" t="s">
        <v>66</v>
      </c>
      <c r="C16" s="68">
        <v>12</v>
      </c>
      <c r="D16" s="34">
        <v>2</v>
      </c>
      <c r="E16" s="125" t="s">
        <v>243</v>
      </c>
      <c r="F16" s="102" t="s">
        <v>244</v>
      </c>
      <c r="G16" s="37" t="s">
        <v>245</v>
      </c>
      <c r="H16" s="27">
        <v>30</v>
      </c>
      <c r="I16" s="28">
        <v>236</v>
      </c>
      <c r="J16" s="29">
        <v>16252212</v>
      </c>
      <c r="K16" s="22">
        <f t="shared" si="2"/>
        <v>68865.305084745763</v>
      </c>
      <c r="L16" s="89">
        <v>17631.5</v>
      </c>
      <c r="M16" s="90">
        <v>16252212</v>
      </c>
      <c r="N16" s="92">
        <f t="shared" si="3"/>
        <v>921.77137509570935</v>
      </c>
      <c r="O16" s="30"/>
      <c r="P16" s="54"/>
      <c r="Q16" s="42"/>
      <c r="R16" s="42"/>
      <c r="S16" s="55"/>
      <c r="T16" s="43"/>
      <c r="U16" s="56"/>
      <c r="AA16" s="20"/>
    </row>
    <row r="17" spans="1:27" s="4" customFormat="1" ht="27" customHeight="1" x14ac:dyDescent="0.15">
      <c r="A17" s="14"/>
      <c r="B17" s="52" t="s">
        <v>66</v>
      </c>
      <c r="C17" s="68">
        <v>13</v>
      </c>
      <c r="D17" s="34">
        <v>2</v>
      </c>
      <c r="E17" s="125" t="s">
        <v>247</v>
      </c>
      <c r="F17" s="102" t="s">
        <v>250</v>
      </c>
      <c r="G17" s="37" t="s">
        <v>249</v>
      </c>
      <c r="H17" s="27">
        <v>10</v>
      </c>
      <c r="I17" s="28">
        <v>70</v>
      </c>
      <c r="J17" s="29">
        <v>6527933</v>
      </c>
      <c r="K17" s="22">
        <f t="shared" si="2"/>
        <v>93256.185714285719</v>
      </c>
      <c r="L17" s="89">
        <v>6918</v>
      </c>
      <c r="M17" s="90">
        <v>6527933</v>
      </c>
      <c r="N17" s="92">
        <f t="shared" si="3"/>
        <v>943.61564035848517</v>
      </c>
      <c r="O17" s="30"/>
      <c r="P17" s="54"/>
      <c r="Q17" s="44"/>
      <c r="R17" s="44"/>
      <c r="S17" s="55"/>
      <c r="T17" s="45"/>
      <c r="U17" s="56"/>
      <c r="AA17" s="20"/>
    </row>
    <row r="18" spans="1:27" s="4" customFormat="1" ht="27" customHeight="1" x14ac:dyDescent="0.15">
      <c r="A18" s="14"/>
      <c r="B18" s="52" t="s">
        <v>66</v>
      </c>
      <c r="C18" s="68">
        <v>14</v>
      </c>
      <c r="D18" s="34">
        <v>4</v>
      </c>
      <c r="E18" s="125" t="s">
        <v>253</v>
      </c>
      <c r="F18" s="102" t="s">
        <v>254</v>
      </c>
      <c r="G18" s="37" t="s">
        <v>255</v>
      </c>
      <c r="H18" s="27">
        <v>40</v>
      </c>
      <c r="I18" s="28">
        <v>764</v>
      </c>
      <c r="J18" s="29">
        <v>60241472</v>
      </c>
      <c r="K18" s="22">
        <f t="shared" si="2"/>
        <v>78850.094240837701</v>
      </c>
      <c r="L18" s="89">
        <v>69328.5</v>
      </c>
      <c r="M18" s="90">
        <v>60241472</v>
      </c>
      <c r="N18" s="92">
        <f t="shared" si="3"/>
        <v>868.9279589202132</v>
      </c>
      <c r="O18" s="30"/>
      <c r="P18" s="54"/>
      <c r="Q18" s="42" t="s">
        <v>69</v>
      </c>
      <c r="R18" s="42"/>
      <c r="S18" s="55">
        <v>0.02</v>
      </c>
      <c r="T18" s="43"/>
      <c r="U18" s="56"/>
      <c r="AA18" s="20"/>
    </row>
    <row r="19" spans="1:27" s="4" customFormat="1" ht="27" customHeight="1" x14ac:dyDescent="0.15">
      <c r="A19" s="14"/>
      <c r="B19" s="52" t="s">
        <v>66</v>
      </c>
      <c r="C19" s="68">
        <v>15</v>
      </c>
      <c r="D19" s="34">
        <v>2</v>
      </c>
      <c r="E19" s="125" t="s">
        <v>256</v>
      </c>
      <c r="F19" s="102" t="s">
        <v>257</v>
      </c>
      <c r="G19" s="37" t="s">
        <v>258</v>
      </c>
      <c r="H19" s="27">
        <v>15</v>
      </c>
      <c r="I19" s="28">
        <v>128</v>
      </c>
      <c r="J19" s="29">
        <v>13870307</v>
      </c>
      <c r="K19" s="22">
        <f t="shared" si="2"/>
        <v>108361.7734375</v>
      </c>
      <c r="L19" s="89">
        <v>16019</v>
      </c>
      <c r="M19" s="90">
        <v>13870307</v>
      </c>
      <c r="N19" s="92">
        <f t="shared" si="3"/>
        <v>865.86597165865533</v>
      </c>
      <c r="O19" s="30"/>
      <c r="P19" s="54"/>
      <c r="Q19" s="44"/>
      <c r="R19" s="44"/>
      <c r="S19" s="55"/>
      <c r="T19" s="45"/>
      <c r="U19" s="56"/>
      <c r="AA19" s="20"/>
    </row>
    <row r="20" spans="1:27" s="4" customFormat="1" ht="27" customHeight="1" x14ac:dyDescent="0.15">
      <c r="A20" s="14"/>
      <c r="B20" s="52" t="s">
        <v>66</v>
      </c>
      <c r="C20" s="68">
        <v>16</v>
      </c>
      <c r="D20" s="34">
        <v>4</v>
      </c>
      <c r="E20" s="125" t="s">
        <v>309</v>
      </c>
      <c r="F20" s="102" t="s">
        <v>310</v>
      </c>
      <c r="G20" s="37" t="s">
        <v>311</v>
      </c>
      <c r="H20" s="27">
        <v>20</v>
      </c>
      <c r="I20" s="28">
        <v>173</v>
      </c>
      <c r="J20" s="116">
        <v>12486396</v>
      </c>
      <c r="K20" s="22">
        <f t="shared" si="2"/>
        <v>72175.699421965313</v>
      </c>
      <c r="L20" s="89">
        <v>13581</v>
      </c>
      <c r="M20" s="115">
        <v>12486396</v>
      </c>
      <c r="N20" s="92">
        <f t="shared" si="3"/>
        <v>919.40181135409762</v>
      </c>
      <c r="O20" s="30"/>
      <c r="P20" s="54"/>
      <c r="Q20" s="42" t="s">
        <v>69</v>
      </c>
      <c r="R20" s="42"/>
      <c r="S20" s="55">
        <v>1</v>
      </c>
      <c r="T20" s="43" t="s">
        <v>69</v>
      </c>
      <c r="U20" s="57">
        <v>0</v>
      </c>
      <c r="AA20" s="48"/>
    </row>
    <row r="21" spans="1:27" s="4" customFormat="1" ht="27" customHeight="1" x14ac:dyDescent="0.15">
      <c r="A21" s="14"/>
      <c r="B21" s="52" t="s">
        <v>66</v>
      </c>
      <c r="C21" s="68">
        <v>17</v>
      </c>
      <c r="D21" s="34">
        <v>6</v>
      </c>
      <c r="E21" s="125" t="s">
        <v>324</v>
      </c>
      <c r="F21" s="102" t="s">
        <v>325</v>
      </c>
      <c r="G21" s="37" t="s">
        <v>326</v>
      </c>
      <c r="H21" s="27">
        <v>10</v>
      </c>
      <c r="I21" s="28">
        <v>149</v>
      </c>
      <c r="J21" s="29">
        <v>14581219</v>
      </c>
      <c r="K21" s="22">
        <f t="shared" ref="K21" si="4">IF(AND(I21&gt;0,J21&gt;0),J21/I21,0)</f>
        <v>97860.530201342277</v>
      </c>
      <c r="L21" s="89">
        <v>15353</v>
      </c>
      <c r="M21" s="90">
        <v>14581219</v>
      </c>
      <c r="N21" s="92">
        <f t="shared" ref="N21" si="5">IF(AND(L21&gt;0,M21&gt;0),M21/L21,0)</f>
        <v>949.73093206539443</v>
      </c>
      <c r="O21" s="30"/>
      <c r="P21" s="54"/>
      <c r="Q21" s="44" t="s">
        <v>69</v>
      </c>
      <c r="R21" s="44"/>
      <c r="S21" s="55">
        <v>0.29899999999999999</v>
      </c>
      <c r="T21" s="45" t="s">
        <v>69</v>
      </c>
      <c r="U21" s="57">
        <v>0</v>
      </c>
      <c r="AA21" s="48"/>
    </row>
    <row r="22" spans="1:27" s="4" customFormat="1" ht="27" customHeight="1" x14ac:dyDescent="0.15">
      <c r="A22" s="14"/>
      <c r="B22" s="52" t="s">
        <v>66</v>
      </c>
      <c r="C22" s="68">
        <v>18</v>
      </c>
      <c r="D22" s="34">
        <v>6</v>
      </c>
      <c r="E22" s="125" t="s">
        <v>347</v>
      </c>
      <c r="F22" s="102" t="s">
        <v>348</v>
      </c>
      <c r="G22" s="37" t="s">
        <v>349</v>
      </c>
      <c r="H22" s="27">
        <v>10</v>
      </c>
      <c r="I22" s="28">
        <v>120</v>
      </c>
      <c r="J22" s="29">
        <v>10359745</v>
      </c>
      <c r="K22" s="22">
        <f>IF(AND(I22&gt;0,J22&gt;0),J22/I22,0)</f>
        <v>86331.208333333328</v>
      </c>
      <c r="L22" s="89">
        <v>11260</v>
      </c>
      <c r="M22" s="90">
        <v>10359745</v>
      </c>
      <c r="N22" s="92">
        <f>IF(AND(L22&gt;0,M22&gt;0),M22/L22,0)</f>
        <v>920.04840142095918</v>
      </c>
      <c r="O22" s="30"/>
      <c r="P22" s="54"/>
      <c r="Q22" s="42" t="s">
        <v>69</v>
      </c>
      <c r="R22" s="42"/>
      <c r="S22" s="55">
        <v>0.1</v>
      </c>
      <c r="T22" s="43" t="s">
        <v>69</v>
      </c>
      <c r="U22" s="57">
        <v>0</v>
      </c>
      <c r="AA22" s="48"/>
    </row>
    <row r="23" spans="1:27" s="4" customFormat="1" ht="27" customHeight="1" x14ac:dyDescent="0.15">
      <c r="A23" s="14"/>
      <c r="B23" s="52" t="s">
        <v>66</v>
      </c>
      <c r="C23" s="68">
        <v>19</v>
      </c>
      <c r="D23" s="34">
        <v>2</v>
      </c>
      <c r="E23" s="125" t="s">
        <v>350</v>
      </c>
      <c r="F23" s="102" t="s">
        <v>352</v>
      </c>
      <c r="G23" s="37" t="s">
        <v>351</v>
      </c>
      <c r="H23" s="27">
        <v>15</v>
      </c>
      <c r="I23" s="28">
        <v>136</v>
      </c>
      <c r="J23" s="29">
        <v>9409272</v>
      </c>
      <c r="K23" s="22">
        <f>IF(AND(I23&gt;0,J23&gt;0),J23/I23,0)</f>
        <v>69185.823529411762</v>
      </c>
      <c r="L23" s="89">
        <v>10764.75</v>
      </c>
      <c r="M23" s="90">
        <v>9409272</v>
      </c>
      <c r="N23" s="92">
        <f>IF(AND(L23&gt;0,M23&gt;0),M23/L23,0)</f>
        <v>874.08179474674284</v>
      </c>
      <c r="O23" s="30"/>
      <c r="P23" s="54"/>
      <c r="Q23" s="44"/>
      <c r="R23" s="44"/>
      <c r="S23" s="55"/>
      <c r="T23" s="45"/>
      <c r="U23" s="56"/>
      <c r="AA23" s="48"/>
    </row>
    <row r="24" spans="1:27" s="4" customFormat="1" ht="27" customHeight="1" x14ac:dyDescent="0.15">
      <c r="A24" s="14"/>
      <c r="B24" s="52" t="s">
        <v>66</v>
      </c>
      <c r="C24" s="68">
        <v>20</v>
      </c>
      <c r="D24" s="34">
        <v>2</v>
      </c>
      <c r="E24" s="125" t="s">
        <v>357</v>
      </c>
      <c r="F24" s="102" t="s">
        <v>358</v>
      </c>
      <c r="G24" s="37" t="s">
        <v>359</v>
      </c>
      <c r="H24" s="27">
        <v>14</v>
      </c>
      <c r="I24" s="28">
        <v>129</v>
      </c>
      <c r="J24" s="29">
        <v>12490712</v>
      </c>
      <c r="K24" s="22">
        <f>IF(AND(I24&gt;0,J24&gt;0),J24/I24,0)</f>
        <v>96827.224806201557</v>
      </c>
      <c r="L24" s="89">
        <v>14296</v>
      </c>
      <c r="M24" s="90">
        <v>12490712</v>
      </c>
      <c r="N24" s="92">
        <f>IF(AND(L24&gt;0,M24&gt;0),M24/L24,0)</f>
        <v>873.72076105204258</v>
      </c>
      <c r="O24" s="30"/>
      <c r="P24" s="54"/>
      <c r="Q24" s="42" t="s">
        <v>69</v>
      </c>
      <c r="R24" s="42"/>
      <c r="S24" s="55">
        <v>4.7E-2</v>
      </c>
      <c r="T24" s="43" t="s">
        <v>69</v>
      </c>
      <c r="U24" s="57">
        <v>0</v>
      </c>
      <c r="AA24" s="48"/>
    </row>
    <row r="25" spans="1:27" s="4" customFormat="1" ht="27" customHeight="1" x14ac:dyDescent="0.15">
      <c r="A25" s="14"/>
      <c r="B25" s="52" t="s">
        <v>66</v>
      </c>
      <c r="C25" s="68">
        <v>21</v>
      </c>
      <c r="D25" s="34">
        <v>2</v>
      </c>
      <c r="E25" s="125" t="s">
        <v>364</v>
      </c>
      <c r="F25" s="102" t="s">
        <v>367</v>
      </c>
      <c r="G25" s="37" t="s">
        <v>365</v>
      </c>
      <c r="H25" s="27">
        <v>20</v>
      </c>
      <c r="I25" s="28">
        <v>257</v>
      </c>
      <c r="J25" s="29">
        <v>22690246</v>
      </c>
      <c r="K25" s="22">
        <f>IF(AND(I25&gt;0,J25&gt;0),J25/I25,0)</f>
        <v>88288.894941634237</v>
      </c>
      <c r="L25" s="89">
        <v>25610</v>
      </c>
      <c r="M25" s="90">
        <v>22690246</v>
      </c>
      <c r="N25" s="92">
        <f>IF(AND(L25&gt;0,M25&gt;0),M25/L25,0)</f>
        <v>885.99164388910583</v>
      </c>
      <c r="O25" s="30"/>
      <c r="P25" s="54"/>
      <c r="Q25" s="44"/>
      <c r="R25" s="44"/>
      <c r="S25" s="55"/>
      <c r="T25" s="45"/>
      <c r="U25" s="56"/>
      <c r="AA25" s="20"/>
    </row>
    <row r="26" spans="1:27" s="4" customFormat="1" ht="27" customHeight="1" x14ac:dyDescent="0.15">
      <c r="A26" s="14"/>
      <c r="B26" s="52" t="s">
        <v>66</v>
      </c>
      <c r="C26" s="68">
        <v>22</v>
      </c>
      <c r="D26" s="34">
        <v>2</v>
      </c>
      <c r="E26" s="125" t="s">
        <v>373</v>
      </c>
      <c r="F26" s="102" t="s">
        <v>374</v>
      </c>
      <c r="G26" s="37" t="s">
        <v>375</v>
      </c>
      <c r="H26" s="27">
        <v>10</v>
      </c>
      <c r="I26" s="28">
        <v>84</v>
      </c>
      <c r="J26" s="29">
        <v>7482614</v>
      </c>
      <c r="K26" s="22">
        <v>89078.738095238092</v>
      </c>
      <c r="L26" s="89">
        <v>8025</v>
      </c>
      <c r="M26" s="90">
        <v>7482614</v>
      </c>
      <c r="N26" s="92">
        <v>932.41295950155768</v>
      </c>
      <c r="O26" s="30"/>
      <c r="P26" s="54"/>
      <c r="Q26" s="42"/>
      <c r="R26" s="42"/>
      <c r="S26" s="55"/>
      <c r="T26" s="43"/>
      <c r="U26" s="56"/>
      <c r="AA26" s="20"/>
    </row>
    <row r="27" spans="1:27" s="4" customFormat="1" ht="27" customHeight="1" x14ac:dyDescent="0.15">
      <c r="A27" s="14"/>
      <c r="B27" s="52" t="s">
        <v>66</v>
      </c>
      <c r="C27" s="68">
        <v>23</v>
      </c>
      <c r="D27" s="34">
        <v>4</v>
      </c>
      <c r="E27" s="125" t="s">
        <v>378</v>
      </c>
      <c r="F27" s="102" t="s">
        <v>379</v>
      </c>
      <c r="G27" s="37" t="s">
        <v>379</v>
      </c>
      <c r="H27" s="27">
        <v>15</v>
      </c>
      <c r="I27" s="28">
        <v>111</v>
      </c>
      <c r="J27" s="29">
        <v>8553630</v>
      </c>
      <c r="K27" s="22">
        <f t="shared" ref="K27:K35" si="6">IF(AND(I27&gt;0,J27&gt;0),J27/I27,0)</f>
        <v>77059.729729729734</v>
      </c>
      <c r="L27" s="89">
        <v>9779.75</v>
      </c>
      <c r="M27" s="90">
        <v>8553630</v>
      </c>
      <c r="N27" s="92">
        <f t="shared" ref="N27:N34" si="7">IF(AND(L27&gt;0,M27&gt;0),M27/L27,0)</f>
        <v>874.62665201053198</v>
      </c>
      <c r="O27" s="30"/>
      <c r="P27" s="54"/>
      <c r="Q27" s="44"/>
      <c r="R27" s="44"/>
      <c r="S27" s="55"/>
      <c r="T27" s="45"/>
      <c r="U27" s="56"/>
      <c r="AA27" s="20"/>
    </row>
    <row r="28" spans="1:27" s="4" customFormat="1" ht="27" customHeight="1" x14ac:dyDescent="0.15">
      <c r="A28" s="14"/>
      <c r="B28" s="52" t="s">
        <v>66</v>
      </c>
      <c r="C28" s="68">
        <v>24</v>
      </c>
      <c r="D28" s="34">
        <v>2</v>
      </c>
      <c r="E28" s="125" t="s">
        <v>386</v>
      </c>
      <c r="F28" s="102" t="s">
        <v>388</v>
      </c>
      <c r="G28" s="37" t="s">
        <v>387</v>
      </c>
      <c r="H28" s="27">
        <v>19</v>
      </c>
      <c r="I28" s="28">
        <v>84</v>
      </c>
      <c r="J28" s="29">
        <v>3384972</v>
      </c>
      <c r="K28" s="22">
        <f t="shared" si="6"/>
        <v>40297.285714285717</v>
      </c>
      <c r="L28" s="89">
        <v>10421.1</v>
      </c>
      <c r="M28" s="90">
        <v>3384972</v>
      </c>
      <c r="N28" s="92">
        <f t="shared" si="7"/>
        <v>324.81906900423178</v>
      </c>
      <c r="O28" s="30"/>
      <c r="P28" s="54"/>
      <c r="Q28" s="42"/>
      <c r="R28" s="42"/>
      <c r="S28" s="55"/>
      <c r="T28" s="43"/>
      <c r="U28" s="56"/>
      <c r="AA28" s="20"/>
    </row>
    <row r="29" spans="1:27" s="4" customFormat="1" ht="27" customHeight="1" x14ac:dyDescent="0.15">
      <c r="A29" s="14"/>
      <c r="B29" s="52" t="s">
        <v>66</v>
      </c>
      <c r="C29" s="68">
        <v>25</v>
      </c>
      <c r="D29" s="34">
        <v>6</v>
      </c>
      <c r="E29" s="125" t="s">
        <v>389</v>
      </c>
      <c r="F29" s="102" t="s">
        <v>390</v>
      </c>
      <c r="G29" s="37" t="s">
        <v>391</v>
      </c>
      <c r="H29" s="27">
        <v>20</v>
      </c>
      <c r="I29" s="28">
        <v>162</v>
      </c>
      <c r="J29" s="29">
        <v>12775369</v>
      </c>
      <c r="K29" s="22">
        <f t="shared" si="6"/>
        <v>78860.3024691358</v>
      </c>
      <c r="L29" s="89">
        <v>14617.7</v>
      </c>
      <c r="M29" s="90">
        <v>12775369</v>
      </c>
      <c r="N29" s="92">
        <f t="shared" si="7"/>
        <v>873.96574016432135</v>
      </c>
      <c r="O29" s="30"/>
      <c r="P29" s="54"/>
      <c r="Q29" s="44"/>
      <c r="R29" s="44"/>
      <c r="S29" s="55"/>
      <c r="T29" s="45"/>
      <c r="U29" s="56"/>
      <c r="AA29" s="20"/>
    </row>
    <row r="30" spans="1:27" s="4" customFormat="1" ht="27" customHeight="1" x14ac:dyDescent="0.15">
      <c r="A30" s="14"/>
      <c r="B30" s="52" t="s">
        <v>66</v>
      </c>
      <c r="C30" s="68">
        <v>26</v>
      </c>
      <c r="D30" s="34">
        <v>5</v>
      </c>
      <c r="E30" s="125" t="s">
        <v>398</v>
      </c>
      <c r="F30" s="102" t="s">
        <v>399</v>
      </c>
      <c r="G30" s="37" t="s">
        <v>400</v>
      </c>
      <c r="H30" s="27">
        <v>20</v>
      </c>
      <c r="I30" s="28">
        <v>65</v>
      </c>
      <c r="J30" s="29">
        <v>4824268</v>
      </c>
      <c r="K30" s="22">
        <f t="shared" si="6"/>
        <v>74219.507692307699</v>
      </c>
      <c r="L30" s="89">
        <v>5661</v>
      </c>
      <c r="M30" s="90">
        <v>4824268</v>
      </c>
      <c r="N30" s="92">
        <f t="shared" si="7"/>
        <v>852.19360537007594</v>
      </c>
      <c r="O30" s="30"/>
      <c r="P30" s="54"/>
      <c r="Q30" s="42"/>
      <c r="R30" s="42"/>
      <c r="S30" s="55"/>
      <c r="T30" s="43"/>
      <c r="U30" s="56"/>
      <c r="AA30" s="20"/>
    </row>
    <row r="31" spans="1:27" s="4" customFormat="1" ht="27" customHeight="1" x14ac:dyDescent="0.15">
      <c r="A31" s="14"/>
      <c r="B31" s="52" t="s">
        <v>66</v>
      </c>
      <c r="C31" s="68">
        <v>27</v>
      </c>
      <c r="D31" s="34">
        <v>4</v>
      </c>
      <c r="E31" s="125" t="s">
        <v>402</v>
      </c>
      <c r="F31" s="102" t="s">
        <v>403</v>
      </c>
      <c r="G31" s="37" t="s">
        <v>434</v>
      </c>
      <c r="H31" s="27">
        <v>10</v>
      </c>
      <c r="I31" s="117">
        <f>8*22</f>
        <v>176</v>
      </c>
      <c r="J31" s="29">
        <f>176*898*88</f>
        <v>13908224</v>
      </c>
      <c r="K31" s="22">
        <f t="shared" si="6"/>
        <v>79024</v>
      </c>
      <c r="L31" s="119">
        <f>176*88</f>
        <v>15488</v>
      </c>
      <c r="M31" s="90">
        <v>13908224</v>
      </c>
      <c r="N31" s="92">
        <f t="shared" si="7"/>
        <v>898</v>
      </c>
      <c r="O31" s="30" t="s">
        <v>69</v>
      </c>
      <c r="P31" s="118"/>
      <c r="Q31" s="44"/>
      <c r="R31" s="44" t="s">
        <v>69</v>
      </c>
      <c r="S31" s="55">
        <v>0.8</v>
      </c>
      <c r="T31" s="45"/>
      <c r="U31" s="56"/>
      <c r="AA31" s="48"/>
    </row>
    <row r="32" spans="1:27" s="4" customFormat="1" ht="27" customHeight="1" x14ac:dyDescent="0.15">
      <c r="A32" s="14"/>
      <c r="B32" s="52" t="s">
        <v>66</v>
      </c>
      <c r="C32" s="68">
        <v>28</v>
      </c>
      <c r="D32" s="34">
        <v>4</v>
      </c>
      <c r="E32" s="125" t="s">
        <v>402</v>
      </c>
      <c r="F32" s="102" t="s">
        <v>403</v>
      </c>
      <c r="G32" s="37" t="s">
        <v>435</v>
      </c>
      <c r="H32" s="27">
        <v>15</v>
      </c>
      <c r="I32" s="117">
        <f>14*22</f>
        <v>308</v>
      </c>
      <c r="J32" s="29">
        <f>308*898*88</f>
        <v>24339392</v>
      </c>
      <c r="K32" s="22">
        <f t="shared" si="6"/>
        <v>79024</v>
      </c>
      <c r="L32" s="119">
        <f>308*88</f>
        <v>27104</v>
      </c>
      <c r="M32" s="90">
        <v>24339392</v>
      </c>
      <c r="N32" s="92">
        <f t="shared" si="7"/>
        <v>898</v>
      </c>
      <c r="O32" s="30" t="s">
        <v>69</v>
      </c>
      <c r="P32" s="118"/>
      <c r="Q32" s="42"/>
      <c r="R32" s="42" t="s">
        <v>69</v>
      </c>
      <c r="S32" s="55">
        <v>0.57999999999999996</v>
      </c>
      <c r="T32" s="43"/>
      <c r="U32" s="56"/>
      <c r="AA32" s="48"/>
    </row>
    <row r="33" spans="1:27" s="4" customFormat="1" ht="27" customHeight="1" x14ac:dyDescent="0.15">
      <c r="A33" s="14"/>
      <c r="B33" s="52" t="s">
        <v>66</v>
      </c>
      <c r="C33" s="68">
        <v>29</v>
      </c>
      <c r="D33" s="34">
        <v>2</v>
      </c>
      <c r="E33" s="125">
        <v>3420005006063</v>
      </c>
      <c r="F33" s="102" t="s">
        <v>406</v>
      </c>
      <c r="G33" s="37" t="s">
        <v>405</v>
      </c>
      <c r="H33" s="27">
        <v>20</v>
      </c>
      <c r="I33" s="28">
        <v>91</v>
      </c>
      <c r="J33" s="29">
        <v>5953080</v>
      </c>
      <c r="K33" s="22">
        <f t="shared" si="6"/>
        <v>65418.461538461539</v>
      </c>
      <c r="L33" s="89">
        <v>7999</v>
      </c>
      <c r="M33" s="90">
        <v>5953080</v>
      </c>
      <c r="N33" s="92">
        <f t="shared" si="7"/>
        <v>744.228028503563</v>
      </c>
      <c r="O33" s="30"/>
      <c r="P33" s="54"/>
      <c r="Q33" s="44"/>
      <c r="R33" s="44"/>
      <c r="S33" s="55"/>
      <c r="T33" s="45"/>
      <c r="U33" s="56"/>
      <c r="AA33" s="20"/>
    </row>
    <row r="34" spans="1:27" s="4" customFormat="1" ht="27" customHeight="1" x14ac:dyDescent="0.15">
      <c r="A34" s="14"/>
      <c r="B34" s="52" t="s">
        <v>66</v>
      </c>
      <c r="C34" s="68">
        <v>30</v>
      </c>
      <c r="D34" s="34">
        <v>4</v>
      </c>
      <c r="E34" s="125" t="s">
        <v>418</v>
      </c>
      <c r="F34" s="102" t="s">
        <v>419</v>
      </c>
      <c r="G34" s="37" t="s">
        <v>419</v>
      </c>
      <c r="H34" s="27">
        <v>20</v>
      </c>
      <c r="I34" s="28">
        <v>386</v>
      </c>
      <c r="J34" s="29">
        <v>32805208</v>
      </c>
      <c r="K34" s="22">
        <f t="shared" si="6"/>
        <v>84987.585492227983</v>
      </c>
      <c r="L34" s="89">
        <v>33966</v>
      </c>
      <c r="M34" s="90">
        <v>32805208</v>
      </c>
      <c r="N34" s="92">
        <f t="shared" si="7"/>
        <v>965.82488370723661</v>
      </c>
      <c r="O34" s="30"/>
      <c r="P34" s="54"/>
      <c r="Q34" s="42"/>
      <c r="R34" s="42"/>
      <c r="S34" s="55"/>
      <c r="T34" s="43"/>
      <c r="U34" s="56"/>
      <c r="AA34" s="20"/>
    </row>
    <row r="35" spans="1:27" s="4" customFormat="1" ht="27" customHeight="1" x14ac:dyDescent="0.15">
      <c r="A35" s="14"/>
      <c r="B35" s="52" t="s">
        <v>66</v>
      </c>
      <c r="C35" s="68">
        <v>31</v>
      </c>
      <c r="D35" s="34">
        <v>5</v>
      </c>
      <c r="E35" s="125" t="s">
        <v>436</v>
      </c>
      <c r="F35" s="102" t="s">
        <v>437</v>
      </c>
      <c r="G35" s="37" t="s">
        <v>438</v>
      </c>
      <c r="H35" s="27">
        <v>20</v>
      </c>
      <c r="I35" s="28">
        <v>257</v>
      </c>
      <c r="J35" s="29">
        <v>16235890</v>
      </c>
      <c r="K35" s="22">
        <f t="shared" si="6"/>
        <v>63174.669260700386</v>
      </c>
      <c r="L35" s="89">
        <v>18565</v>
      </c>
      <c r="M35" s="90">
        <v>16235890</v>
      </c>
      <c r="N35" s="92">
        <f t="shared" ref="N35" si="8">IF(AND(L35&gt;0,M35&gt;0),M35/L35,0)</f>
        <v>874.54295717748448</v>
      </c>
      <c r="O35" s="30"/>
      <c r="P35" s="54"/>
      <c r="Q35" s="44"/>
      <c r="R35" s="44"/>
      <c r="S35" s="55"/>
      <c r="T35" s="45"/>
      <c r="U35" s="56"/>
      <c r="AA35" s="20"/>
    </row>
    <row r="36" spans="1:27" s="4" customFormat="1" ht="27" customHeight="1" x14ac:dyDescent="0.15">
      <c r="A36" s="14"/>
      <c r="B36" s="52" t="s">
        <v>66</v>
      </c>
      <c r="C36" s="68">
        <v>32</v>
      </c>
      <c r="D36" s="34">
        <v>4</v>
      </c>
      <c r="E36" s="125" t="s">
        <v>441</v>
      </c>
      <c r="F36" s="102" t="s">
        <v>442</v>
      </c>
      <c r="G36" s="103" t="s">
        <v>443</v>
      </c>
      <c r="H36" s="27">
        <v>20</v>
      </c>
      <c r="I36" s="28">
        <v>85</v>
      </c>
      <c r="J36" s="29">
        <v>5119791</v>
      </c>
      <c r="K36" s="22">
        <f>IF(AND(I36&gt;0,J36&gt;0),J36/I36,0)</f>
        <v>60232.835294117649</v>
      </c>
      <c r="L36" s="89">
        <v>5933</v>
      </c>
      <c r="M36" s="90">
        <v>5119791</v>
      </c>
      <c r="N36" s="92">
        <f>IF(AND(L36&gt;0,M36&gt;0),M36/L36,0)</f>
        <v>862.93460306758811</v>
      </c>
      <c r="O36" s="30"/>
      <c r="P36" s="54"/>
      <c r="Q36" s="42" t="s">
        <v>69</v>
      </c>
      <c r="R36" s="42" t="s">
        <v>69</v>
      </c>
      <c r="S36" s="55">
        <v>0.79</v>
      </c>
      <c r="T36" s="43"/>
      <c r="U36" s="56"/>
      <c r="AA36" s="20"/>
    </row>
    <row r="37" spans="1:27" s="4" customFormat="1" ht="27" customHeight="1" x14ac:dyDescent="0.15">
      <c r="A37" s="14"/>
      <c r="B37" s="52" t="s">
        <v>66</v>
      </c>
      <c r="C37" s="68">
        <v>33</v>
      </c>
      <c r="D37" s="34">
        <v>4</v>
      </c>
      <c r="E37" s="125" t="s">
        <v>454</v>
      </c>
      <c r="F37" s="102" t="s">
        <v>455</v>
      </c>
      <c r="G37" s="37" t="s">
        <v>463</v>
      </c>
      <c r="H37" s="27">
        <v>20</v>
      </c>
      <c r="I37" s="28">
        <v>430</v>
      </c>
      <c r="J37" s="29">
        <v>26021521</v>
      </c>
      <c r="K37" s="22">
        <f>IF(AND(I37&gt;0,J37&gt;0),J37/I37,0)</f>
        <v>60515.165116279073</v>
      </c>
      <c r="L37" s="119">
        <v>31476</v>
      </c>
      <c r="M37" s="90">
        <v>26021521</v>
      </c>
      <c r="N37" s="120">
        <f>IF(AND(L37&gt;0,M37&gt;0),M37/L37,0)</f>
        <v>826.70990596009653</v>
      </c>
      <c r="O37" s="30"/>
      <c r="P37" s="54"/>
      <c r="Q37" s="44" t="s">
        <v>69</v>
      </c>
      <c r="R37" s="44"/>
      <c r="S37" s="55">
        <v>0.04</v>
      </c>
      <c r="T37" s="45"/>
      <c r="U37" s="56"/>
      <c r="AA37" s="48"/>
    </row>
    <row r="38" spans="1:27" s="4" customFormat="1" ht="27" customHeight="1" x14ac:dyDescent="0.15">
      <c r="A38" s="14"/>
      <c r="B38" s="52" t="s">
        <v>66</v>
      </c>
      <c r="C38" s="68">
        <v>34</v>
      </c>
      <c r="D38" s="34">
        <v>5</v>
      </c>
      <c r="E38" s="125" t="s">
        <v>464</v>
      </c>
      <c r="F38" s="102" t="s">
        <v>465</v>
      </c>
      <c r="G38" s="104" t="s">
        <v>466</v>
      </c>
      <c r="H38" s="27">
        <v>20</v>
      </c>
      <c r="I38" s="28">
        <v>222</v>
      </c>
      <c r="J38" s="29">
        <v>18287000</v>
      </c>
      <c r="K38" s="22">
        <f>IF(AND(I38&gt;0,J38&gt;0),J38/I38,0)</f>
        <v>82373.873873873876</v>
      </c>
      <c r="L38" s="89">
        <v>20857</v>
      </c>
      <c r="M38" s="90">
        <v>18287000</v>
      </c>
      <c r="N38" s="92">
        <f>IF(AND(L38&gt;0,M38&gt;0),M38/L38,0)</f>
        <v>876.77997794505438</v>
      </c>
      <c r="O38" s="30"/>
      <c r="P38" s="54"/>
      <c r="Q38" s="42" t="s">
        <v>69</v>
      </c>
      <c r="R38" s="42"/>
      <c r="S38" s="55">
        <v>0.8</v>
      </c>
      <c r="T38" s="43"/>
      <c r="U38" s="56"/>
      <c r="AA38" s="20"/>
    </row>
    <row r="39" spans="1:27" s="4" customFormat="1" ht="27" customHeight="1" x14ac:dyDescent="0.15">
      <c r="A39" s="14"/>
      <c r="B39" s="52" t="s">
        <v>66</v>
      </c>
      <c r="C39" s="68">
        <v>35</v>
      </c>
      <c r="D39" s="34">
        <v>5</v>
      </c>
      <c r="E39" s="125" t="s">
        <v>467</v>
      </c>
      <c r="F39" s="102" t="s">
        <v>468</v>
      </c>
      <c r="G39" s="105" t="s">
        <v>469</v>
      </c>
      <c r="H39" s="27">
        <v>20</v>
      </c>
      <c r="I39" s="28">
        <v>360</v>
      </c>
      <c r="J39" s="29">
        <v>24406203</v>
      </c>
      <c r="K39" s="22">
        <f t="shared" ref="K39:K58" si="9">IF(AND(I39&gt;0,J39&gt;0),J39/I39,0)</f>
        <v>67795.008333333331</v>
      </c>
      <c r="L39" s="89">
        <v>27928</v>
      </c>
      <c r="M39" s="90">
        <v>24406203</v>
      </c>
      <c r="N39" s="92">
        <f t="shared" ref="N39:N58" si="10">IF(AND(L39&gt;0,M39&gt;0),M39/L39,0)</f>
        <v>873.89727155542823</v>
      </c>
      <c r="O39" s="30"/>
      <c r="P39" s="54"/>
      <c r="Q39" s="44"/>
      <c r="R39" s="44"/>
      <c r="S39" s="55"/>
      <c r="T39" s="45"/>
      <c r="U39" s="56"/>
      <c r="AA39" s="20"/>
    </row>
    <row r="40" spans="1:27" s="4" customFormat="1" ht="27" customHeight="1" x14ac:dyDescent="0.15">
      <c r="A40" s="14"/>
      <c r="B40" s="52" t="s">
        <v>66</v>
      </c>
      <c r="C40" s="68">
        <v>36</v>
      </c>
      <c r="D40" s="34">
        <v>4</v>
      </c>
      <c r="E40" s="125" t="s">
        <v>470</v>
      </c>
      <c r="F40" s="102" t="s">
        <v>471</v>
      </c>
      <c r="G40" s="104" t="s">
        <v>472</v>
      </c>
      <c r="H40" s="27">
        <v>20</v>
      </c>
      <c r="I40" s="28">
        <v>87</v>
      </c>
      <c r="J40" s="29">
        <v>5360380</v>
      </c>
      <c r="K40" s="22">
        <f t="shared" si="9"/>
        <v>61613.563218390802</v>
      </c>
      <c r="L40" s="89">
        <v>6256</v>
      </c>
      <c r="M40" s="90">
        <v>5360380</v>
      </c>
      <c r="N40" s="92">
        <f t="shared" si="10"/>
        <v>856.83823529411768</v>
      </c>
      <c r="O40" s="30" t="s">
        <v>69</v>
      </c>
      <c r="P40" s="118"/>
      <c r="Q40" s="42"/>
      <c r="R40" s="42"/>
      <c r="S40" s="55"/>
      <c r="T40" s="43"/>
      <c r="U40" s="56"/>
      <c r="AA40" s="20"/>
    </row>
    <row r="41" spans="1:27" s="4" customFormat="1" ht="27" customHeight="1" x14ac:dyDescent="0.15">
      <c r="A41" s="14"/>
      <c r="B41" s="52" t="s">
        <v>66</v>
      </c>
      <c r="C41" s="68">
        <v>37</v>
      </c>
      <c r="D41" s="34">
        <v>4</v>
      </c>
      <c r="E41" s="125" t="s">
        <v>473</v>
      </c>
      <c r="F41" s="102" t="s">
        <v>474</v>
      </c>
      <c r="G41" s="37" t="s">
        <v>475</v>
      </c>
      <c r="H41" s="27">
        <v>20</v>
      </c>
      <c r="I41" s="28">
        <v>445</v>
      </c>
      <c r="J41" s="29">
        <v>30875691</v>
      </c>
      <c r="K41" s="22">
        <f t="shared" si="9"/>
        <v>69383.575280898876</v>
      </c>
      <c r="L41" s="89">
        <v>35268</v>
      </c>
      <c r="M41" s="90">
        <v>30875691</v>
      </c>
      <c r="N41" s="92">
        <f t="shared" si="10"/>
        <v>875.4590847226948</v>
      </c>
      <c r="O41" s="30"/>
      <c r="P41" s="54"/>
      <c r="Q41" s="44"/>
      <c r="R41" s="44"/>
      <c r="S41" s="55"/>
      <c r="T41" s="45"/>
      <c r="U41" s="56"/>
      <c r="AA41" s="20"/>
    </row>
    <row r="42" spans="1:27" s="4" customFormat="1" ht="27" customHeight="1" x14ac:dyDescent="0.15">
      <c r="A42" s="14"/>
      <c r="B42" s="52" t="s">
        <v>66</v>
      </c>
      <c r="C42" s="68">
        <v>38</v>
      </c>
      <c r="D42" s="34">
        <v>2</v>
      </c>
      <c r="E42" s="125" t="s">
        <v>476</v>
      </c>
      <c r="F42" s="102" t="s">
        <v>477</v>
      </c>
      <c r="G42" s="104" t="s">
        <v>478</v>
      </c>
      <c r="H42" s="27">
        <v>10</v>
      </c>
      <c r="I42" s="28">
        <v>84</v>
      </c>
      <c r="J42" s="29">
        <v>7135245</v>
      </c>
      <c r="K42" s="22">
        <f t="shared" si="9"/>
        <v>84943.392857142855</v>
      </c>
      <c r="L42" s="89">
        <v>8157</v>
      </c>
      <c r="M42" s="90">
        <v>7135245</v>
      </c>
      <c r="N42" s="92">
        <f t="shared" si="10"/>
        <v>874.73887458624495</v>
      </c>
      <c r="O42" s="30"/>
      <c r="P42" s="54"/>
      <c r="Q42" s="42"/>
      <c r="R42" s="42"/>
      <c r="S42" s="55"/>
      <c r="T42" s="43"/>
      <c r="U42" s="56"/>
      <c r="AA42" s="20"/>
    </row>
    <row r="43" spans="1:27" s="4" customFormat="1" ht="27" customHeight="1" x14ac:dyDescent="0.15">
      <c r="A43" s="14"/>
      <c r="B43" s="52" t="s">
        <v>66</v>
      </c>
      <c r="C43" s="68">
        <v>39</v>
      </c>
      <c r="D43" s="34">
        <v>4</v>
      </c>
      <c r="E43" s="125" t="s">
        <v>479</v>
      </c>
      <c r="F43" s="102" t="s">
        <v>471</v>
      </c>
      <c r="G43" s="104" t="s">
        <v>480</v>
      </c>
      <c r="H43" s="27">
        <v>20</v>
      </c>
      <c r="I43" s="28">
        <v>382</v>
      </c>
      <c r="J43" s="29">
        <v>26579045</v>
      </c>
      <c r="K43" s="22">
        <f t="shared" si="9"/>
        <v>69578.651832460731</v>
      </c>
      <c r="L43" s="89">
        <v>29357</v>
      </c>
      <c r="M43" s="90">
        <v>26579045</v>
      </c>
      <c r="N43" s="92">
        <f t="shared" si="10"/>
        <v>905.37333515004934</v>
      </c>
      <c r="O43" s="30"/>
      <c r="P43" s="54"/>
      <c r="Q43" s="44"/>
      <c r="R43" s="44"/>
      <c r="S43" s="55"/>
      <c r="T43" s="45"/>
      <c r="U43" s="56"/>
      <c r="AA43" s="20"/>
    </row>
    <row r="44" spans="1:27" s="4" customFormat="1" ht="27" customHeight="1" x14ac:dyDescent="0.15">
      <c r="A44" s="14"/>
      <c r="B44" s="52" t="s">
        <v>66</v>
      </c>
      <c r="C44" s="68">
        <v>40</v>
      </c>
      <c r="D44" s="34">
        <v>5</v>
      </c>
      <c r="E44" s="125" t="s">
        <v>481</v>
      </c>
      <c r="F44" s="102" t="s">
        <v>482</v>
      </c>
      <c r="G44" s="104" t="s">
        <v>483</v>
      </c>
      <c r="H44" s="27">
        <v>20</v>
      </c>
      <c r="I44" s="28">
        <v>217</v>
      </c>
      <c r="J44" s="29">
        <v>18047156</v>
      </c>
      <c r="K44" s="22">
        <f t="shared" si="9"/>
        <v>83166.617511520744</v>
      </c>
      <c r="L44" s="89">
        <v>19524.5</v>
      </c>
      <c r="M44" s="90">
        <v>18047156</v>
      </c>
      <c r="N44" s="92">
        <f t="shared" si="10"/>
        <v>924.33383697405827</v>
      </c>
      <c r="O44" s="30"/>
      <c r="P44" s="54"/>
      <c r="Q44" s="42"/>
      <c r="R44" s="42"/>
      <c r="S44" s="55"/>
      <c r="T44" s="43" t="s">
        <v>69</v>
      </c>
      <c r="U44" s="56">
        <v>5.0000000000000001E-4</v>
      </c>
      <c r="AA44" s="20"/>
    </row>
    <row r="45" spans="1:27" s="4" customFormat="1" ht="27" customHeight="1" x14ac:dyDescent="0.15">
      <c r="A45" s="14"/>
      <c r="B45" s="52" t="s">
        <v>66</v>
      </c>
      <c r="C45" s="68">
        <v>41</v>
      </c>
      <c r="D45" s="34">
        <v>2</v>
      </c>
      <c r="E45" s="125" t="s">
        <v>484</v>
      </c>
      <c r="F45" s="102" t="s">
        <v>485</v>
      </c>
      <c r="G45" s="40" t="s">
        <v>486</v>
      </c>
      <c r="H45" s="27">
        <v>10</v>
      </c>
      <c r="I45" s="28">
        <v>201</v>
      </c>
      <c r="J45" s="29">
        <v>8167766</v>
      </c>
      <c r="K45" s="22">
        <f t="shared" si="9"/>
        <v>40635.651741293535</v>
      </c>
      <c r="L45" s="89">
        <v>8684</v>
      </c>
      <c r="M45" s="90">
        <v>8167766</v>
      </c>
      <c r="N45" s="92">
        <f t="shared" si="10"/>
        <v>940.55343159834183</v>
      </c>
      <c r="O45" s="30"/>
      <c r="P45" s="54"/>
      <c r="Q45" s="44"/>
      <c r="R45" s="44"/>
      <c r="S45" s="55"/>
      <c r="T45" s="45"/>
      <c r="U45" s="56"/>
      <c r="AA45" s="20"/>
    </row>
    <row r="46" spans="1:27" s="4" customFormat="1" ht="27" customHeight="1" x14ac:dyDescent="0.15">
      <c r="A46" s="14"/>
      <c r="B46" s="52" t="s">
        <v>66</v>
      </c>
      <c r="C46" s="68">
        <v>42</v>
      </c>
      <c r="D46" s="34">
        <v>4</v>
      </c>
      <c r="E46" s="125" t="s">
        <v>487</v>
      </c>
      <c r="F46" s="102" t="s">
        <v>488</v>
      </c>
      <c r="G46" s="40" t="s">
        <v>489</v>
      </c>
      <c r="H46" s="27">
        <v>20</v>
      </c>
      <c r="I46" s="28">
        <v>137</v>
      </c>
      <c r="J46" s="29">
        <v>11419282</v>
      </c>
      <c r="K46" s="22">
        <f t="shared" si="9"/>
        <v>83352.423357664229</v>
      </c>
      <c r="L46" s="89">
        <v>13404</v>
      </c>
      <c r="M46" s="90">
        <v>11419282</v>
      </c>
      <c r="N46" s="92">
        <f t="shared" si="10"/>
        <v>851.93091614443449</v>
      </c>
      <c r="O46" s="30"/>
      <c r="P46" s="54"/>
      <c r="Q46" s="42"/>
      <c r="R46" s="42"/>
      <c r="S46" s="55"/>
      <c r="T46" s="43"/>
      <c r="U46" s="56"/>
      <c r="AA46" s="20"/>
    </row>
    <row r="47" spans="1:27" s="4" customFormat="1" ht="27" customHeight="1" x14ac:dyDescent="0.15">
      <c r="A47" s="14"/>
      <c r="B47" s="52" t="s">
        <v>66</v>
      </c>
      <c r="C47" s="68">
        <v>43</v>
      </c>
      <c r="D47" s="34">
        <v>2</v>
      </c>
      <c r="E47" s="125" t="s">
        <v>476</v>
      </c>
      <c r="F47" s="102" t="s">
        <v>490</v>
      </c>
      <c r="G47" s="37" t="s">
        <v>491</v>
      </c>
      <c r="H47" s="27">
        <v>30</v>
      </c>
      <c r="I47" s="28">
        <v>252</v>
      </c>
      <c r="J47" s="29">
        <v>35925372</v>
      </c>
      <c r="K47" s="22">
        <f t="shared" si="9"/>
        <v>142561</v>
      </c>
      <c r="L47" s="89">
        <v>34149</v>
      </c>
      <c r="M47" s="90">
        <v>35925372</v>
      </c>
      <c r="N47" s="92">
        <f t="shared" si="10"/>
        <v>1052.0182728630414</v>
      </c>
      <c r="O47" s="30"/>
      <c r="P47" s="54"/>
      <c r="Q47" s="44"/>
      <c r="R47" s="44"/>
      <c r="S47" s="55"/>
      <c r="T47" s="45"/>
      <c r="U47" s="56"/>
      <c r="AA47" s="20"/>
    </row>
    <row r="48" spans="1:27" s="4" customFormat="1" ht="27" customHeight="1" x14ac:dyDescent="0.15">
      <c r="A48" s="14"/>
      <c r="B48" s="52" t="s">
        <v>66</v>
      </c>
      <c r="C48" s="68">
        <v>44</v>
      </c>
      <c r="D48" s="34">
        <v>5</v>
      </c>
      <c r="E48" s="125" t="s">
        <v>492</v>
      </c>
      <c r="F48" s="102" t="s">
        <v>493</v>
      </c>
      <c r="G48" s="31" t="s">
        <v>494</v>
      </c>
      <c r="H48" s="27">
        <v>15</v>
      </c>
      <c r="I48" s="28">
        <v>175.53</v>
      </c>
      <c r="J48" s="29">
        <v>13153623</v>
      </c>
      <c r="K48" s="22">
        <f t="shared" si="9"/>
        <v>74936.609126645024</v>
      </c>
      <c r="L48" s="89">
        <v>14504.63</v>
      </c>
      <c r="M48" s="90">
        <v>13153623</v>
      </c>
      <c r="N48" s="92">
        <f t="shared" si="10"/>
        <v>906.85684502121057</v>
      </c>
      <c r="O48" s="30"/>
      <c r="P48" s="54"/>
      <c r="Q48" s="42" t="s">
        <v>69</v>
      </c>
      <c r="R48" s="42"/>
      <c r="S48" s="55">
        <v>0.05</v>
      </c>
      <c r="T48" s="43" t="s">
        <v>69</v>
      </c>
      <c r="U48" s="56">
        <v>0.06</v>
      </c>
      <c r="AA48" s="20"/>
    </row>
    <row r="49" spans="1:27" s="4" customFormat="1" ht="27" customHeight="1" x14ac:dyDescent="0.15">
      <c r="A49" s="14"/>
      <c r="B49" s="52" t="s">
        <v>66</v>
      </c>
      <c r="C49" s="68">
        <v>45</v>
      </c>
      <c r="D49" s="34">
        <v>4</v>
      </c>
      <c r="E49" s="125" t="s">
        <v>495</v>
      </c>
      <c r="F49" s="102" t="s">
        <v>496</v>
      </c>
      <c r="G49" s="32" t="s">
        <v>497</v>
      </c>
      <c r="H49" s="27">
        <v>13</v>
      </c>
      <c r="I49" s="28">
        <v>129</v>
      </c>
      <c r="J49" s="29">
        <v>8070663</v>
      </c>
      <c r="K49" s="22">
        <f t="shared" si="9"/>
        <v>62563.279069767443</v>
      </c>
      <c r="L49" s="89">
        <v>9276</v>
      </c>
      <c r="M49" s="90">
        <v>8070663</v>
      </c>
      <c r="N49" s="92">
        <f t="shared" si="10"/>
        <v>870.05853816300134</v>
      </c>
      <c r="O49" s="30"/>
      <c r="P49" s="54"/>
      <c r="Q49" s="44"/>
      <c r="R49" s="44"/>
      <c r="S49" s="55"/>
      <c r="T49" s="45"/>
      <c r="U49" s="56"/>
      <c r="AA49" s="20"/>
    </row>
    <row r="50" spans="1:27" s="4" customFormat="1" ht="27" customHeight="1" x14ac:dyDescent="0.15">
      <c r="A50" s="14"/>
      <c r="B50" s="52" t="s">
        <v>66</v>
      </c>
      <c r="C50" s="68">
        <v>46</v>
      </c>
      <c r="D50" s="34">
        <v>5</v>
      </c>
      <c r="E50" s="125" t="s">
        <v>498</v>
      </c>
      <c r="F50" s="102" t="s">
        <v>499</v>
      </c>
      <c r="G50" s="105" t="s">
        <v>500</v>
      </c>
      <c r="H50" s="27">
        <v>20</v>
      </c>
      <c r="I50" s="28">
        <v>306</v>
      </c>
      <c r="J50" s="29">
        <v>21786064</v>
      </c>
      <c r="K50" s="22">
        <f t="shared" si="9"/>
        <v>71196.287581699347</v>
      </c>
      <c r="L50" s="89">
        <v>24802</v>
      </c>
      <c r="M50" s="90">
        <v>21786064</v>
      </c>
      <c r="N50" s="92">
        <f t="shared" si="10"/>
        <v>878.3994839125877</v>
      </c>
      <c r="O50" s="30"/>
      <c r="P50" s="54"/>
      <c r="Q50" s="44" t="s">
        <v>69</v>
      </c>
      <c r="R50" s="44"/>
      <c r="S50" s="126">
        <v>6.0000000000000001E-3</v>
      </c>
      <c r="T50" s="43"/>
      <c r="U50" s="127"/>
      <c r="AA50" s="20"/>
    </row>
    <row r="51" spans="1:27" s="4" customFormat="1" ht="27" customHeight="1" x14ac:dyDescent="0.15">
      <c r="A51" s="14"/>
      <c r="B51" s="52" t="s">
        <v>66</v>
      </c>
      <c r="C51" s="68">
        <v>47</v>
      </c>
      <c r="D51" s="34">
        <v>4</v>
      </c>
      <c r="E51" s="125" t="s">
        <v>501</v>
      </c>
      <c r="F51" s="102" t="s">
        <v>502</v>
      </c>
      <c r="G51" s="104" t="s">
        <v>503</v>
      </c>
      <c r="H51" s="27">
        <v>15</v>
      </c>
      <c r="I51" s="28">
        <v>91</v>
      </c>
      <c r="J51" s="29">
        <v>6360451</v>
      </c>
      <c r="K51" s="22">
        <f t="shared" si="9"/>
        <v>69895.065934065933</v>
      </c>
      <c r="L51" s="89">
        <v>7133</v>
      </c>
      <c r="M51" s="90">
        <v>6360451</v>
      </c>
      <c r="N51" s="92">
        <f t="shared" si="10"/>
        <v>891.69367727463896</v>
      </c>
      <c r="O51" s="30" t="s">
        <v>69</v>
      </c>
      <c r="P51" s="54"/>
      <c r="Q51" s="42"/>
      <c r="R51" s="42"/>
      <c r="S51" s="55"/>
      <c r="T51" s="43"/>
      <c r="U51" s="56">
        <v>0</v>
      </c>
      <c r="AA51" s="20"/>
    </row>
    <row r="52" spans="1:27" s="4" customFormat="1" ht="27" customHeight="1" x14ac:dyDescent="0.15">
      <c r="A52" s="14"/>
      <c r="B52" s="52" t="s">
        <v>66</v>
      </c>
      <c r="C52" s="68">
        <v>48</v>
      </c>
      <c r="D52" s="34">
        <v>5</v>
      </c>
      <c r="E52" s="125" t="s">
        <v>504</v>
      </c>
      <c r="F52" s="102" t="s">
        <v>505</v>
      </c>
      <c r="G52" s="37" t="s">
        <v>506</v>
      </c>
      <c r="H52" s="27">
        <v>20</v>
      </c>
      <c r="I52" s="28">
        <v>219</v>
      </c>
      <c r="J52" s="29">
        <v>19291627</v>
      </c>
      <c r="K52" s="22">
        <f t="shared" si="9"/>
        <v>88089.621004566216</v>
      </c>
      <c r="L52" s="89">
        <v>20077.583333333332</v>
      </c>
      <c r="M52" s="90">
        <v>19291627</v>
      </c>
      <c r="N52" s="92">
        <f t="shared" si="10"/>
        <v>960.85403704795158</v>
      </c>
      <c r="O52" s="30"/>
      <c r="P52" s="54"/>
      <c r="Q52" s="44"/>
      <c r="R52" s="44"/>
      <c r="S52" s="55"/>
      <c r="T52" s="45"/>
      <c r="U52" s="56"/>
      <c r="AA52" s="20"/>
    </row>
    <row r="53" spans="1:27" s="4" customFormat="1" ht="27" customHeight="1" x14ac:dyDescent="0.15">
      <c r="A53" s="14"/>
      <c r="B53" s="52" t="s">
        <v>66</v>
      </c>
      <c r="C53" s="68">
        <v>49</v>
      </c>
      <c r="D53" s="34">
        <v>4</v>
      </c>
      <c r="E53" s="125" t="s">
        <v>507</v>
      </c>
      <c r="F53" s="102" t="s">
        <v>508</v>
      </c>
      <c r="G53" s="104" t="s">
        <v>509</v>
      </c>
      <c r="H53" s="27">
        <v>20</v>
      </c>
      <c r="I53" s="28">
        <v>26</v>
      </c>
      <c r="J53" s="29">
        <v>1657832</v>
      </c>
      <c r="K53" s="22">
        <f t="shared" si="9"/>
        <v>63762.769230769234</v>
      </c>
      <c r="L53" s="89">
        <v>1696.1</v>
      </c>
      <c r="M53" s="90">
        <v>1657832</v>
      </c>
      <c r="N53" s="92">
        <f t="shared" si="10"/>
        <v>977.43765108189382</v>
      </c>
      <c r="O53" s="30" t="s">
        <v>69</v>
      </c>
      <c r="P53" s="54"/>
      <c r="Q53" s="42"/>
      <c r="R53" s="42"/>
      <c r="S53" s="55"/>
      <c r="T53" s="43" t="s">
        <v>69</v>
      </c>
      <c r="U53" s="56">
        <v>0</v>
      </c>
      <c r="AA53" s="20"/>
    </row>
    <row r="54" spans="1:27" s="4" customFormat="1" ht="27" customHeight="1" x14ac:dyDescent="0.15">
      <c r="A54" s="14"/>
      <c r="B54" s="52" t="s">
        <v>66</v>
      </c>
      <c r="C54" s="68">
        <v>50</v>
      </c>
      <c r="D54" s="34">
        <v>4</v>
      </c>
      <c r="E54" s="125" t="s">
        <v>510</v>
      </c>
      <c r="F54" s="102" t="s">
        <v>511</v>
      </c>
      <c r="G54" s="104" t="s">
        <v>512</v>
      </c>
      <c r="H54" s="27">
        <v>10</v>
      </c>
      <c r="I54" s="28">
        <v>63</v>
      </c>
      <c r="J54" s="29">
        <v>3246513</v>
      </c>
      <c r="K54" s="22">
        <f t="shared" si="9"/>
        <v>51531.952380952382</v>
      </c>
      <c r="L54" s="89">
        <v>3839</v>
      </c>
      <c r="M54" s="90">
        <v>3246513</v>
      </c>
      <c r="N54" s="92">
        <f t="shared" si="10"/>
        <v>845.66631935399846</v>
      </c>
      <c r="O54" s="30" t="s">
        <v>69</v>
      </c>
      <c r="P54" s="54"/>
      <c r="Q54" s="44"/>
      <c r="R54" s="44"/>
      <c r="S54" s="55"/>
      <c r="T54" s="45"/>
      <c r="U54" s="56"/>
      <c r="AA54" s="20"/>
    </row>
    <row r="55" spans="1:27" s="4" customFormat="1" ht="27" customHeight="1" x14ac:dyDescent="0.15">
      <c r="A55" s="14"/>
      <c r="B55" s="52" t="s">
        <v>66</v>
      </c>
      <c r="C55" s="68">
        <v>51</v>
      </c>
      <c r="D55" s="34">
        <v>4</v>
      </c>
      <c r="E55" s="125" t="s">
        <v>513</v>
      </c>
      <c r="F55" s="102" t="s">
        <v>514</v>
      </c>
      <c r="G55" s="104" t="s">
        <v>515</v>
      </c>
      <c r="H55" s="27">
        <v>10</v>
      </c>
      <c r="I55" s="28">
        <v>73</v>
      </c>
      <c r="J55" s="29">
        <v>4819776</v>
      </c>
      <c r="K55" s="22">
        <f t="shared" si="9"/>
        <v>66024.328767123283</v>
      </c>
      <c r="L55" s="89">
        <v>5546</v>
      </c>
      <c r="M55" s="90">
        <v>4819776</v>
      </c>
      <c r="N55" s="92">
        <f t="shared" si="10"/>
        <v>869.05445366029574</v>
      </c>
      <c r="O55" s="30"/>
      <c r="P55" s="54"/>
      <c r="Q55" s="42"/>
      <c r="R55" s="42"/>
      <c r="S55" s="55"/>
      <c r="T55" s="43"/>
      <c r="U55" s="56"/>
      <c r="AA55" s="20"/>
    </row>
    <row r="56" spans="1:27" s="4" customFormat="1" ht="27" customHeight="1" x14ac:dyDescent="0.15">
      <c r="A56" s="14"/>
      <c r="B56" s="52" t="s">
        <v>66</v>
      </c>
      <c r="C56" s="68">
        <v>52</v>
      </c>
      <c r="D56" s="34">
        <v>4</v>
      </c>
      <c r="E56" s="125" t="s">
        <v>402</v>
      </c>
      <c r="F56" s="102" t="s">
        <v>403</v>
      </c>
      <c r="G56" s="40" t="s">
        <v>516</v>
      </c>
      <c r="H56" s="27">
        <v>15</v>
      </c>
      <c r="I56" s="28">
        <v>264</v>
      </c>
      <c r="J56" s="29">
        <v>20862336</v>
      </c>
      <c r="K56" s="22">
        <v>79024</v>
      </c>
      <c r="L56" s="89">
        <v>23232.000000000004</v>
      </c>
      <c r="M56" s="90">
        <v>20862336</v>
      </c>
      <c r="N56" s="92">
        <v>897.99999999999989</v>
      </c>
      <c r="O56" s="30" t="s">
        <v>69</v>
      </c>
      <c r="P56" s="54"/>
      <c r="Q56" s="44"/>
      <c r="R56" s="44"/>
      <c r="S56" s="55"/>
      <c r="T56" s="45"/>
      <c r="U56" s="56"/>
      <c r="AA56" s="20"/>
    </row>
    <row r="57" spans="1:27" s="4" customFormat="1" ht="27" customHeight="1" x14ac:dyDescent="0.15">
      <c r="A57" s="14"/>
      <c r="B57" s="52" t="s">
        <v>66</v>
      </c>
      <c r="C57" s="68">
        <v>53</v>
      </c>
      <c r="D57" s="34">
        <v>5</v>
      </c>
      <c r="E57" s="125" t="s">
        <v>467</v>
      </c>
      <c r="F57" s="102" t="s">
        <v>517</v>
      </c>
      <c r="G57" s="40" t="s">
        <v>518</v>
      </c>
      <c r="H57" s="27">
        <v>20</v>
      </c>
      <c r="I57" s="28">
        <v>261</v>
      </c>
      <c r="J57" s="29">
        <v>16974746</v>
      </c>
      <c r="K57" s="22">
        <f t="shared" si="9"/>
        <v>65037.340996168583</v>
      </c>
      <c r="L57" s="89">
        <v>19438</v>
      </c>
      <c r="M57" s="90">
        <v>16974746</v>
      </c>
      <c r="N57" s="92">
        <f t="shared" si="10"/>
        <v>873.27636588126347</v>
      </c>
      <c r="O57" s="30"/>
      <c r="P57" s="54"/>
      <c r="Q57" s="42"/>
      <c r="R57" s="42"/>
      <c r="S57" s="55"/>
      <c r="T57" s="43"/>
      <c r="U57" s="56"/>
      <c r="AA57" s="20"/>
    </row>
    <row r="58" spans="1:27" s="4" customFormat="1" ht="27" customHeight="1" x14ac:dyDescent="0.15">
      <c r="A58" s="14"/>
      <c r="B58" s="52" t="s">
        <v>66</v>
      </c>
      <c r="C58" s="68">
        <v>54</v>
      </c>
      <c r="D58" s="34">
        <v>4</v>
      </c>
      <c r="E58" s="125" t="s">
        <v>519</v>
      </c>
      <c r="F58" s="102" t="s">
        <v>520</v>
      </c>
      <c r="G58" s="37" t="s">
        <v>521</v>
      </c>
      <c r="H58" s="27">
        <v>20</v>
      </c>
      <c r="I58" s="28">
        <v>197.9</v>
      </c>
      <c r="J58" s="29">
        <v>15781082</v>
      </c>
      <c r="K58" s="22">
        <f t="shared" si="9"/>
        <v>79742.708438605361</v>
      </c>
      <c r="L58" s="89">
        <v>16128</v>
      </c>
      <c r="M58" s="90">
        <v>15781082</v>
      </c>
      <c r="N58" s="92">
        <f t="shared" si="10"/>
        <v>978.48970734126988</v>
      </c>
      <c r="O58" s="30"/>
      <c r="P58" s="54"/>
      <c r="Q58" s="44"/>
      <c r="R58" s="44"/>
      <c r="S58" s="55"/>
      <c r="T58" s="45"/>
      <c r="U58" s="56"/>
      <c r="AA58" s="20"/>
    </row>
    <row r="59" spans="1:27" s="4" customFormat="1" ht="27" customHeight="1" x14ac:dyDescent="0.15">
      <c r="A59" s="14"/>
      <c r="B59" s="52" t="s">
        <v>66</v>
      </c>
      <c r="C59" s="68">
        <v>55</v>
      </c>
      <c r="D59" s="34">
        <v>4</v>
      </c>
      <c r="E59" s="125" t="s">
        <v>522</v>
      </c>
      <c r="F59" s="102" t="s">
        <v>523</v>
      </c>
      <c r="G59" s="31" t="s">
        <v>524</v>
      </c>
      <c r="H59" s="27">
        <v>20</v>
      </c>
      <c r="I59" s="28">
        <v>488</v>
      </c>
      <c r="J59" s="29">
        <v>31683907</v>
      </c>
      <c r="K59" s="22">
        <f>IF(AND(I59&gt;0,J59&gt;0),J59/I59,0)</f>
        <v>64926.038934426229</v>
      </c>
      <c r="L59" s="89">
        <v>36061</v>
      </c>
      <c r="M59" s="90">
        <v>31683907</v>
      </c>
      <c r="N59" s="92">
        <f>IF(AND(L59&gt;0,M59&gt;0),M59/L59,0)</f>
        <v>878.61975541443667</v>
      </c>
      <c r="O59" s="30"/>
      <c r="P59" s="54"/>
      <c r="Q59" s="42"/>
      <c r="R59" s="42"/>
      <c r="S59" s="55"/>
      <c r="T59" s="43"/>
      <c r="U59" s="56"/>
      <c r="AA59" s="20"/>
    </row>
    <row r="60" spans="1:27" s="4" customFormat="1" ht="27" customHeight="1" x14ac:dyDescent="0.15">
      <c r="A60" s="14"/>
      <c r="B60" s="52" t="s">
        <v>66</v>
      </c>
      <c r="C60" s="68">
        <v>56</v>
      </c>
      <c r="D60" s="34">
        <v>4</v>
      </c>
      <c r="E60" s="125" t="s">
        <v>631</v>
      </c>
      <c r="F60" s="102" t="s">
        <v>632</v>
      </c>
      <c r="G60" s="37" t="s">
        <v>633</v>
      </c>
      <c r="H60" s="27">
        <v>20</v>
      </c>
      <c r="I60" s="28">
        <v>250</v>
      </c>
      <c r="J60" s="29">
        <v>20844995</v>
      </c>
      <c r="K60" s="22">
        <f>IF(AND(I60&gt;0,J60&gt;0),J60/I60,0)</f>
        <v>83379.98</v>
      </c>
      <c r="L60" s="89">
        <v>23714</v>
      </c>
      <c r="M60" s="90">
        <v>20844995</v>
      </c>
      <c r="N60" s="92">
        <f>IF(AND(L60&gt;0,M60&gt;0),M60/L60,0)</f>
        <v>879.01640381209415</v>
      </c>
      <c r="O60" s="30"/>
      <c r="P60" s="54"/>
      <c r="Q60" s="44" t="s">
        <v>69</v>
      </c>
      <c r="R60" s="44"/>
      <c r="S60" s="55">
        <v>0.70399999999999996</v>
      </c>
      <c r="T60" s="45"/>
      <c r="U60" s="56"/>
      <c r="AA60" s="20"/>
    </row>
    <row r="61" spans="1:27" s="4" customFormat="1" ht="27" customHeight="1" x14ac:dyDescent="0.15">
      <c r="A61" s="14"/>
      <c r="B61" s="52" t="s">
        <v>66</v>
      </c>
      <c r="C61" s="68">
        <v>57</v>
      </c>
      <c r="D61" s="34">
        <v>4</v>
      </c>
      <c r="E61" s="125" t="s">
        <v>634</v>
      </c>
      <c r="F61" s="102" t="s">
        <v>635</v>
      </c>
      <c r="G61" s="104" t="s">
        <v>636</v>
      </c>
      <c r="H61" s="27">
        <v>20</v>
      </c>
      <c r="I61" s="28">
        <v>133</v>
      </c>
      <c r="J61" s="29">
        <v>10219735</v>
      </c>
      <c r="K61" s="22">
        <f t="shared" ref="K61" si="11">IF(AND(I61&gt;0,J61&gt;0),J61/I61,0)</f>
        <v>76840.112781954886</v>
      </c>
      <c r="L61" s="89">
        <v>11539.5</v>
      </c>
      <c r="M61" s="90">
        <v>10219735</v>
      </c>
      <c r="N61" s="92">
        <f t="shared" ref="N61:N80" si="12">IF(AND(L61&gt;0,M61&gt;0),M61/L61,0)</f>
        <v>885.630659907275</v>
      </c>
      <c r="O61" s="30"/>
      <c r="P61" s="54"/>
      <c r="Q61" s="42"/>
      <c r="R61" s="42"/>
      <c r="S61" s="55"/>
      <c r="T61" s="43"/>
      <c r="U61" s="56"/>
      <c r="AA61" s="20"/>
    </row>
    <row r="62" spans="1:27" s="4" customFormat="1" ht="27" customHeight="1" x14ac:dyDescent="0.15">
      <c r="A62" s="14"/>
      <c r="B62" s="52" t="s">
        <v>66</v>
      </c>
      <c r="C62" s="68">
        <v>58</v>
      </c>
      <c r="D62" s="34">
        <v>5</v>
      </c>
      <c r="E62" s="125" t="s">
        <v>637</v>
      </c>
      <c r="F62" s="102" t="s">
        <v>638</v>
      </c>
      <c r="G62" s="104" t="s">
        <v>639</v>
      </c>
      <c r="H62" s="27">
        <v>10</v>
      </c>
      <c r="I62" s="28">
        <v>168</v>
      </c>
      <c r="J62" s="29">
        <v>14218770</v>
      </c>
      <c r="K62" s="22">
        <f>IF(AND(I62&gt;0,J62&gt;0),J62/I62,0)</f>
        <v>84635.53571428571</v>
      </c>
      <c r="L62" s="89">
        <v>16219.5</v>
      </c>
      <c r="M62" s="90">
        <v>14218770</v>
      </c>
      <c r="N62" s="92">
        <f t="shared" si="12"/>
        <v>876.64662905761588</v>
      </c>
      <c r="O62" s="30"/>
      <c r="P62" s="54"/>
      <c r="Q62" s="44"/>
      <c r="R62" s="44"/>
      <c r="S62" s="55"/>
      <c r="T62" s="45"/>
      <c r="U62" s="56"/>
      <c r="AA62" s="20"/>
    </row>
    <row r="63" spans="1:27" s="4" customFormat="1" ht="27" customHeight="1" x14ac:dyDescent="0.15">
      <c r="A63" s="14"/>
      <c r="B63" s="52" t="s">
        <v>66</v>
      </c>
      <c r="C63" s="68">
        <v>59</v>
      </c>
      <c r="D63" s="34">
        <v>4</v>
      </c>
      <c r="E63" s="125" t="s">
        <v>640</v>
      </c>
      <c r="F63" s="102" t="s">
        <v>641</v>
      </c>
      <c r="G63" s="104" t="s">
        <v>642</v>
      </c>
      <c r="H63" s="27">
        <v>19</v>
      </c>
      <c r="I63" s="28">
        <v>177</v>
      </c>
      <c r="J63" s="29">
        <v>14322590</v>
      </c>
      <c r="K63" s="22">
        <f t="shared" ref="K63:K80" si="13">IF(AND(I63&gt;0,J63&gt;0),J63/I63,0)</f>
        <v>80918.587570621472</v>
      </c>
      <c r="L63" s="89">
        <v>15317.75</v>
      </c>
      <c r="M63" s="90">
        <v>14322590</v>
      </c>
      <c r="N63" s="92">
        <f t="shared" si="12"/>
        <v>935.03223384635476</v>
      </c>
      <c r="O63" s="30"/>
      <c r="P63" s="54"/>
      <c r="Q63" s="42"/>
      <c r="R63" s="42"/>
      <c r="S63" s="55"/>
      <c r="T63" s="43"/>
      <c r="U63" s="56"/>
      <c r="AA63" s="20"/>
    </row>
    <row r="64" spans="1:27" s="4" customFormat="1" ht="27" customHeight="1" x14ac:dyDescent="0.15">
      <c r="A64" s="14"/>
      <c r="B64" s="52" t="s">
        <v>66</v>
      </c>
      <c r="C64" s="68">
        <v>60</v>
      </c>
      <c r="D64" s="34">
        <v>5</v>
      </c>
      <c r="E64" s="125" t="s">
        <v>172</v>
      </c>
      <c r="F64" s="102" t="s">
        <v>173</v>
      </c>
      <c r="G64" s="40" t="s">
        <v>643</v>
      </c>
      <c r="H64" s="27">
        <v>20</v>
      </c>
      <c r="I64" s="28">
        <v>308</v>
      </c>
      <c r="J64" s="29">
        <v>26487344</v>
      </c>
      <c r="K64" s="22">
        <f t="shared" si="13"/>
        <v>85997.870129870134</v>
      </c>
      <c r="L64" s="89">
        <v>29997</v>
      </c>
      <c r="M64" s="90">
        <v>26487344</v>
      </c>
      <c r="N64" s="92">
        <f t="shared" si="12"/>
        <v>882.99976664333099</v>
      </c>
      <c r="O64" s="30"/>
      <c r="P64" s="54"/>
      <c r="Q64" s="44"/>
      <c r="R64" s="44"/>
      <c r="S64" s="55"/>
      <c r="T64" s="45"/>
      <c r="U64" s="56"/>
      <c r="AA64" s="20"/>
    </row>
    <row r="65" spans="1:27" s="4" customFormat="1" ht="27" customHeight="1" x14ac:dyDescent="0.15">
      <c r="A65" s="14"/>
      <c r="B65" s="52" t="s">
        <v>66</v>
      </c>
      <c r="C65" s="68">
        <v>61</v>
      </c>
      <c r="D65" s="34">
        <v>5</v>
      </c>
      <c r="E65" s="125" t="s">
        <v>644</v>
      </c>
      <c r="F65" s="102" t="s">
        <v>645</v>
      </c>
      <c r="G65" s="40" t="s">
        <v>646</v>
      </c>
      <c r="H65" s="27">
        <v>10</v>
      </c>
      <c r="I65" s="28">
        <v>49</v>
      </c>
      <c r="J65" s="29">
        <v>4652778</v>
      </c>
      <c r="K65" s="22">
        <f t="shared" si="13"/>
        <v>94954.653061224497</v>
      </c>
      <c r="L65" s="89">
        <v>5348</v>
      </c>
      <c r="M65" s="90">
        <v>4652778</v>
      </c>
      <c r="N65" s="92">
        <f t="shared" si="12"/>
        <v>870.00336574420339</v>
      </c>
      <c r="O65" s="30"/>
      <c r="P65" s="54" t="s">
        <v>647</v>
      </c>
      <c r="Q65" s="42" t="s">
        <v>69</v>
      </c>
      <c r="R65" s="42"/>
      <c r="S65" s="55">
        <v>0.29630000000000001</v>
      </c>
      <c r="T65" s="43"/>
      <c r="U65" s="56"/>
      <c r="AA65" s="20"/>
    </row>
    <row r="66" spans="1:27" s="4" customFormat="1" ht="27" customHeight="1" x14ac:dyDescent="0.15">
      <c r="A66" s="14"/>
      <c r="B66" s="52" t="s">
        <v>66</v>
      </c>
      <c r="C66" s="68">
        <v>62</v>
      </c>
      <c r="D66" s="34">
        <v>4</v>
      </c>
      <c r="E66" s="125" t="s">
        <v>648</v>
      </c>
      <c r="F66" s="102" t="s">
        <v>649</v>
      </c>
      <c r="G66" s="37" t="s">
        <v>650</v>
      </c>
      <c r="H66" s="27">
        <v>20</v>
      </c>
      <c r="I66" s="28">
        <v>125</v>
      </c>
      <c r="J66" s="29">
        <v>13136184</v>
      </c>
      <c r="K66" s="22">
        <f t="shared" si="13"/>
        <v>105089.47199999999</v>
      </c>
      <c r="L66" s="89">
        <v>13748.75</v>
      </c>
      <c r="M66" s="90">
        <v>13136184</v>
      </c>
      <c r="N66" s="92">
        <f t="shared" si="12"/>
        <v>955.4456950631876</v>
      </c>
      <c r="O66" s="30"/>
      <c r="P66" s="54"/>
      <c r="Q66" s="44"/>
      <c r="R66" s="44"/>
      <c r="S66" s="55"/>
      <c r="T66" s="45"/>
      <c r="U66" s="56"/>
      <c r="AA66" s="20"/>
    </row>
    <row r="67" spans="1:27" s="4" customFormat="1" ht="27" customHeight="1" x14ac:dyDescent="0.15">
      <c r="A67" s="14"/>
      <c r="B67" s="52" t="s">
        <v>66</v>
      </c>
      <c r="C67" s="68">
        <v>63</v>
      </c>
      <c r="D67" s="34">
        <v>4</v>
      </c>
      <c r="E67" s="125" t="s">
        <v>651</v>
      </c>
      <c r="F67" s="102" t="s">
        <v>652</v>
      </c>
      <c r="G67" s="129" t="s">
        <v>653</v>
      </c>
      <c r="H67" s="27">
        <v>10</v>
      </c>
      <c r="I67" s="28">
        <v>117</v>
      </c>
      <c r="J67" s="29">
        <v>9503318</v>
      </c>
      <c r="K67" s="22">
        <f t="shared" si="13"/>
        <v>81224.940170940172</v>
      </c>
      <c r="L67" s="89">
        <v>10735.75</v>
      </c>
      <c r="M67" s="90">
        <v>9503318</v>
      </c>
      <c r="N67" s="92">
        <f t="shared" si="12"/>
        <v>885.20299001001331</v>
      </c>
      <c r="O67" s="30"/>
      <c r="P67" s="54"/>
      <c r="Q67" s="42"/>
      <c r="R67" s="42"/>
      <c r="S67" s="55"/>
      <c r="T67" s="43"/>
      <c r="U67" s="56"/>
      <c r="AA67" s="20"/>
    </row>
    <row r="68" spans="1:27" s="4" customFormat="1" ht="27" customHeight="1" x14ac:dyDescent="0.15">
      <c r="A68" s="14"/>
      <c r="B68" s="52" t="s">
        <v>66</v>
      </c>
      <c r="C68" s="68">
        <v>64</v>
      </c>
      <c r="D68" s="34">
        <v>4</v>
      </c>
      <c r="E68" s="125" t="s">
        <v>651</v>
      </c>
      <c r="F68" s="102" t="s">
        <v>652</v>
      </c>
      <c r="G68" s="130" t="s">
        <v>654</v>
      </c>
      <c r="H68" s="27">
        <v>20</v>
      </c>
      <c r="I68" s="28">
        <v>182</v>
      </c>
      <c r="J68" s="29">
        <v>12880922</v>
      </c>
      <c r="K68" s="22">
        <f t="shared" si="13"/>
        <v>70774.296703296699</v>
      </c>
      <c r="L68" s="89">
        <v>14544.5</v>
      </c>
      <c r="M68" s="90">
        <v>12880922</v>
      </c>
      <c r="N68" s="92">
        <f t="shared" si="12"/>
        <v>885.62150641135827</v>
      </c>
      <c r="O68" s="30"/>
      <c r="P68" s="54"/>
      <c r="Q68" s="44"/>
      <c r="R68" s="44"/>
      <c r="S68" s="55"/>
      <c r="T68" s="45"/>
      <c r="U68" s="56"/>
      <c r="AA68" s="20"/>
    </row>
    <row r="69" spans="1:27" s="4" customFormat="1" ht="27" customHeight="1" x14ac:dyDescent="0.15">
      <c r="A69" s="14"/>
      <c r="B69" s="52" t="s">
        <v>66</v>
      </c>
      <c r="C69" s="68">
        <v>65</v>
      </c>
      <c r="D69" s="34">
        <v>4</v>
      </c>
      <c r="E69" s="125" t="s">
        <v>479</v>
      </c>
      <c r="F69" s="102" t="s">
        <v>471</v>
      </c>
      <c r="G69" s="105" t="s">
        <v>655</v>
      </c>
      <c r="H69" s="27">
        <v>20</v>
      </c>
      <c r="I69" s="28">
        <v>425</v>
      </c>
      <c r="J69" s="29">
        <v>29806482</v>
      </c>
      <c r="K69" s="22">
        <f t="shared" si="13"/>
        <v>70132.898823529409</v>
      </c>
      <c r="L69" s="89">
        <v>34179</v>
      </c>
      <c r="M69" s="90">
        <v>29806482</v>
      </c>
      <c r="N69" s="92">
        <f t="shared" si="12"/>
        <v>872.07004300886513</v>
      </c>
      <c r="O69" s="30"/>
      <c r="P69" s="54"/>
      <c r="Q69" s="44"/>
      <c r="R69" s="44"/>
      <c r="S69" s="55"/>
      <c r="T69" s="43"/>
      <c r="U69" s="56"/>
      <c r="AA69" s="20"/>
    </row>
    <row r="70" spans="1:27" s="4" customFormat="1" ht="27" customHeight="1" x14ac:dyDescent="0.15">
      <c r="A70" s="14"/>
      <c r="B70" s="52" t="s">
        <v>66</v>
      </c>
      <c r="C70" s="68">
        <v>66</v>
      </c>
      <c r="D70" s="34">
        <v>4</v>
      </c>
      <c r="E70" s="125" t="s">
        <v>656</v>
      </c>
      <c r="F70" s="102" t="s">
        <v>657</v>
      </c>
      <c r="G70" s="104" t="s">
        <v>658</v>
      </c>
      <c r="H70" s="27">
        <v>20</v>
      </c>
      <c r="I70" s="28">
        <v>324</v>
      </c>
      <c r="J70" s="29">
        <v>24053098</v>
      </c>
      <c r="K70" s="22">
        <f t="shared" si="13"/>
        <v>74237.956790123455</v>
      </c>
      <c r="L70" s="89">
        <v>27264</v>
      </c>
      <c r="M70" s="90">
        <v>24053098</v>
      </c>
      <c r="N70" s="92">
        <f t="shared" si="12"/>
        <v>882.22924002347418</v>
      </c>
      <c r="O70" s="30"/>
      <c r="P70" s="54"/>
      <c r="Q70" s="42"/>
      <c r="R70" s="42"/>
      <c r="S70" s="55"/>
      <c r="T70" s="43"/>
      <c r="U70" s="56"/>
      <c r="AA70" s="20"/>
    </row>
    <row r="71" spans="1:27" s="4" customFormat="1" ht="27" customHeight="1" x14ac:dyDescent="0.15">
      <c r="A71" s="14"/>
      <c r="B71" s="52" t="s">
        <v>66</v>
      </c>
      <c r="C71" s="68">
        <v>67</v>
      </c>
      <c r="D71" s="34">
        <v>3</v>
      </c>
      <c r="E71" s="125" t="s">
        <v>659</v>
      </c>
      <c r="F71" s="102" t="s">
        <v>660</v>
      </c>
      <c r="G71" s="37" t="s">
        <v>661</v>
      </c>
      <c r="H71" s="27">
        <v>15</v>
      </c>
      <c r="I71" s="28">
        <v>83</v>
      </c>
      <c r="J71" s="29">
        <v>8062226</v>
      </c>
      <c r="K71" s="22">
        <f t="shared" si="13"/>
        <v>97135.253012048197</v>
      </c>
      <c r="L71" s="89">
        <v>9171</v>
      </c>
      <c r="M71" s="90">
        <v>8062226</v>
      </c>
      <c r="N71" s="92">
        <f t="shared" si="12"/>
        <v>879.09998909606372</v>
      </c>
      <c r="O71" s="30"/>
      <c r="P71" s="54"/>
      <c r="Q71" s="44"/>
      <c r="R71" s="44"/>
      <c r="S71" s="55"/>
      <c r="T71" s="45"/>
      <c r="U71" s="56"/>
      <c r="AA71" s="20"/>
    </row>
    <row r="72" spans="1:27" s="4" customFormat="1" ht="27" customHeight="1" x14ac:dyDescent="0.15">
      <c r="A72" s="14"/>
      <c r="B72" s="52" t="s">
        <v>66</v>
      </c>
      <c r="C72" s="68">
        <v>68</v>
      </c>
      <c r="D72" s="34">
        <v>6</v>
      </c>
      <c r="E72" s="125" t="s">
        <v>324</v>
      </c>
      <c r="F72" s="102" t="s">
        <v>325</v>
      </c>
      <c r="G72" s="104" t="s">
        <v>662</v>
      </c>
      <c r="H72" s="27">
        <v>20</v>
      </c>
      <c r="I72" s="28">
        <v>181</v>
      </c>
      <c r="J72" s="29">
        <v>14069819</v>
      </c>
      <c r="K72" s="22">
        <f t="shared" si="13"/>
        <v>77733.80662983426</v>
      </c>
      <c r="L72" s="89">
        <v>15384</v>
      </c>
      <c r="M72" s="90">
        <v>14069819</v>
      </c>
      <c r="N72" s="92">
        <f t="shared" si="12"/>
        <v>914.57481799271966</v>
      </c>
      <c r="O72" s="30"/>
      <c r="P72" s="54"/>
      <c r="Q72" s="42" t="s">
        <v>69</v>
      </c>
      <c r="R72" s="42"/>
      <c r="S72" s="55">
        <v>0.2</v>
      </c>
      <c r="T72" s="43" t="s">
        <v>69</v>
      </c>
      <c r="U72" s="56">
        <v>0</v>
      </c>
      <c r="AA72" s="20"/>
    </row>
    <row r="73" spans="1:27" s="4" customFormat="1" ht="27" customHeight="1" x14ac:dyDescent="0.15">
      <c r="A73" s="14"/>
      <c r="B73" s="52" t="s">
        <v>66</v>
      </c>
      <c r="C73" s="68">
        <v>69</v>
      </c>
      <c r="D73" s="34">
        <v>6</v>
      </c>
      <c r="E73" s="125" t="s">
        <v>663</v>
      </c>
      <c r="F73" s="102" t="s">
        <v>664</v>
      </c>
      <c r="G73" s="104" t="s">
        <v>665</v>
      </c>
      <c r="H73" s="27">
        <v>10</v>
      </c>
      <c r="I73" s="28">
        <v>45</v>
      </c>
      <c r="J73" s="29">
        <v>3010022</v>
      </c>
      <c r="K73" s="22">
        <f t="shared" si="13"/>
        <v>66889.377777777772</v>
      </c>
      <c r="L73" s="89">
        <v>3246</v>
      </c>
      <c r="M73" s="90">
        <v>3010022</v>
      </c>
      <c r="N73" s="92">
        <f t="shared" si="12"/>
        <v>927.30191004312996</v>
      </c>
      <c r="O73" s="30"/>
      <c r="P73" s="54" t="s">
        <v>647</v>
      </c>
      <c r="Q73" s="44"/>
      <c r="R73" s="44"/>
      <c r="S73" s="55"/>
      <c r="T73" s="45"/>
      <c r="U73" s="56"/>
      <c r="AA73" s="20"/>
    </row>
    <row r="74" spans="1:27" s="4" customFormat="1" ht="27" customHeight="1" x14ac:dyDescent="0.15">
      <c r="A74" s="14"/>
      <c r="B74" s="52" t="s">
        <v>66</v>
      </c>
      <c r="C74" s="68">
        <v>70</v>
      </c>
      <c r="D74" s="34">
        <v>4</v>
      </c>
      <c r="E74" s="125" t="s">
        <v>666</v>
      </c>
      <c r="F74" s="102" t="s">
        <v>667</v>
      </c>
      <c r="G74" s="104" t="s">
        <v>668</v>
      </c>
      <c r="H74" s="27">
        <v>20</v>
      </c>
      <c r="I74" s="28">
        <v>320</v>
      </c>
      <c r="J74" s="29">
        <v>24904535</v>
      </c>
      <c r="K74" s="22">
        <f t="shared" si="13"/>
        <v>77826.671875</v>
      </c>
      <c r="L74" s="89">
        <v>27318.86</v>
      </c>
      <c r="M74" s="90">
        <v>24904535</v>
      </c>
      <c r="N74" s="92">
        <f t="shared" si="12"/>
        <v>911.62424054298015</v>
      </c>
      <c r="O74" s="30"/>
      <c r="P74" s="54"/>
      <c r="Q74" s="42"/>
      <c r="R74" s="42"/>
      <c r="S74" s="55"/>
      <c r="T74" s="43" t="s">
        <v>69</v>
      </c>
      <c r="U74" s="56">
        <v>0</v>
      </c>
      <c r="AA74" s="20"/>
    </row>
    <row r="75" spans="1:27" s="4" customFormat="1" ht="27" customHeight="1" x14ac:dyDescent="0.15">
      <c r="A75" s="14"/>
      <c r="B75" s="52" t="s">
        <v>66</v>
      </c>
      <c r="C75" s="68">
        <v>71</v>
      </c>
      <c r="D75" s="34">
        <v>4</v>
      </c>
      <c r="E75" s="125" t="s">
        <v>669</v>
      </c>
      <c r="F75" s="102" t="s">
        <v>670</v>
      </c>
      <c r="G75" s="40" t="s">
        <v>671</v>
      </c>
      <c r="H75" s="27">
        <v>20</v>
      </c>
      <c r="I75" s="28">
        <v>398</v>
      </c>
      <c r="J75" s="29">
        <v>29203900</v>
      </c>
      <c r="K75" s="22">
        <f t="shared" si="13"/>
        <v>73376.633165829146</v>
      </c>
      <c r="L75" s="89">
        <v>33345</v>
      </c>
      <c r="M75" s="90">
        <v>29203900</v>
      </c>
      <c r="N75" s="92">
        <f t="shared" si="12"/>
        <v>875.81046633678216</v>
      </c>
      <c r="O75" s="30"/>
      <c r="P75" s="54" t="s">
        <v>647</v>
      </c>
      <c r="Q75" s="44"/>
      <c r="R75" s="44"/>
      <c r="S75" s="55"/>
      <c r="T75" s="45"/>
      <c r="U75" s="56"/>
      <c r="AA75" s="20"/>
    </row>
    <row r="76" spans="1:27" s="4" customFormat="1" ht="27" customHeight="1" x14ac:dyDescent="0.15">
      <c r="A76" s="14"/>
      <c r="B76" s="52" t="s">
        <v>66</v>
      </c>
      <c r="C76" s="68">
        <v>72</v>
      </c>
      <c r="D76" s="34">
        <v>6</v>
      </c>
      <c r="E76" s="125" t="s">
        <v>672</v>
      </c>
      <c r="F76" s="102" t="s">
        <v>673</v>
      </c>
      <c r="G76" s="40" t="s">
        <v>674</v>
      </c>
      <c r="H76" s="27">
        <v>10</v>
      </c>
      <c r="I76" s="28">
        <v>28</v>
      </c>
      <c r="J76" s="29">
        <v>2098880</v>
      </c>
      <c r="K76" s="22">
        <f t="shared" si="13"/>
        <v>74960</v>
      </c>
      <c r="L76" s="89">
        <v>2339</v>
      </c>
      <c r="M76" s="90">
        <v>2098880</v>
      </c>
      <c r="N76" s="92">
        <f t="shared" si="12"/>
        <v>897.34074390765284</v>
      </c>
      <c r="O76" s="30"/>
      <c r="P76" s="54"/>
      <c r="Q76" s="42" t="s">
        <v>69</v>
      </c>
      <c r="R76" s="42"/>
      <c r="S76" s="55">
        <v>0.45</v>
      </c>
      <c r="T76" s="43"/>
      <c r="U76" s="56"/>
      <c r="AA76" s="20"/>
    </row>
    <row r="77" spans="1:27" s="4" customFormat="1" ht="27" customHeight="1" x14ac:dyDescent="0.15">
      <c r="A77" s="14"/>
      <c r="B77" s="52" t="s">
        <v>66</v>
      </c>
      <c r="C77" s="68">
        <v>73</v>
      </c>
      <c r="D77" s="34">
        <v>5</v>
      </c>
      <c r="E77" s="125" t="s">
        <v>644</v>
      </c>
      <c r="F77" s="102" t="s">
        <v>645</v>
      </c>
      <c r="G77" s="37" t="s">
        <v>675</v>
      </c>
      <c r="H77" s="27">
        <v>10</v>
      </c>
      <c r="I77" s="28">
        <v>59</v>
      </c>
      <c r="J77" s="29">
        <v>5736471</v>
      </c>
      <c r="K77" s="22">
        <f t="shared" si="13"/>
        <v>97228.322033898308</v>
      </c>
      <c r="L77" s="89">
        <v>6440</v>
      </c>
      <c r="M77" s="90">
        <v>5736471</v>
      </c>
      <c r="N77" s="92">
        <f t="shared" si="12"/>
        <v>890.75636645962732</v>
      </c>
      <c r="O77" s="30"/>
      <c r="P77" s="54" t="s">
        <v>647</v>
      </c>
      <c r="Q77" s="44" t="s">
        <v>69</v>
      </c>
      <c r="R77" s="44"/>
      <c r="S77" s="55">
        <v>0.3654</v>
      </c>
      <c r="T77" s="45"/>
      <c r="U77" s="56"/>
      <c r="AA77" s="20"/>
    </row>
    <row r="78" spans="1:27" s="4" customFormat="1" ht="27" customHeight="1" x14ac:dyDescent="0.15">
      <c r="A78" s="14"/>
      <c r="B78" s="52" t="s">
        <v>66</v>
      </c>
      <c r="C78" s="68">
        <v>74</v>
      </c>
      <c r="D78" s="34">
        <v>4</v>
      </c>
      <c r="E78" s="125" t="s">
        <v>392</v>
      </c>
      <c r="F78" s="102" t="s">
        <v>393</v>
      </c>
      <c r="G78" s="129" t="s">
        <v>676</v>
      </c>
      <c r="H78" s="27">
        <v>10</v>
      </c>
      <c r="I78" s="28">
        <v>106</v>
      </c>
      <c r="J78" s="29">
        <v>7368087</v>
      </c>
      <c r="K78" s="22">
        <f t="shared" si="13"/>
        <v>69510.25471698113</v>
      </c>
      <c r="L78" s="89">
        <v>8215</v>
      </c>
      <c r="M78" s="90">
        <v>7368087</v>
      </c>
      <c r="N78" s="92">
        <f t="shared" si="12"/>
        <v>896.90651247717585</v>
      </c>
      <c r="O78" s="30"/>
      <c r="P78" s="54" t="s">
        <v>647</v>
      </c>
      <c r="Q78" s="42"/>
      <c r="R78" s="42"/>
      <c r="S78" s="55"/>
      <c r="T78" s="43" t="s">
        <v>69</v>
      </c>
      <c r="U78" s="56">
        <v>0.11</v>
      </c>
      <c r="AA78" s="20"/>
    </row>
    <row r="79" spans="1:27" s="4" customFormat="1" ht="27" customHeight="1" x14ac:dyDescent="0.15">
      <c r="A79" s="14"/>
      <c r="B79" s="52" t="s">
        <v>66</v>
      </c>
      <c r="C79" s="68">
        <v>75</v>
      </c>
      <c r="D79" s="34">
        <v>4</v>
      </c>
      <c r="E79" s="125" t="s">
        <v>677</v>
      </c>
      <c r="F79" s="102" t="s">
        <v>678</v>
      </c>
      <c r="G79" s="130" t="s">
        <v>679</v>
      </c>
      <c r="H79" s="27">
        <v>20</v>
      </c>
      <c r="I79" s="28">
        <v>248</v>
      </c>
      <c r="J79" s="29">
        <v>17540692</v>
      </c>
      <c r="K79" s="22">
        <f t="shared" si="13"/>
        <v>70728.596774193546</v>
      </c>
      <c r="L79" s="89">
        <v>19887</v>
      </c>
      <c r="M79" s="90">
        <v>17540692</v>
      </c>
      <c r="N79" s="92">
        <f t="shared" si="12"/>
        <v>882.01800170965953</v>
      </c>
      <c r="O79" s="30"/>
      <c r="P79" s="54"/>
      <c r="Q79" s="44"/>
      <c r="R79" s="44"/>
      <c r="S79" s="55"/>
      <c r="T79" s="45"/>
      <c r="U79" s="56"/>
      <c r="AA79" s="20"/>
    </row>
    <row r="80" spans="1:27" s="4" customFormat="1" ht="27" customHeight="1" thickBot="1" x14ac:dyDescent="0.2">
      <c r="A80" s="14"/>
      <c r="B80" s="52" t="s">
        <v>66</v>
      </c>
      <c r="C80" s="68">
        <v>76</v>
      </c>
      <c r="D80" s="34">
        <v>5</v>
      </c>
      <c r="E80" s="125" t="s">
        <v>680</v>
      </c>
      <c r="F80" s="102" t="s">
        <v>681</v>
      </c>
      <c r="G80" s="105" t="s">
        <v>682</v>
      </c>
      <c r="H80" s="27">
        <v>10</v>
      </c>
      <c r="I80" s="28">
        <v>37</v>
      </c>
      <c r="J80" s="29">
        <v>3861950</v>
      </c>
      <c r="K80" s="22">
        <f t="shared" si="13"/>
        <v>104377.02702702703</v>
      </c>
      <c r="L80" s="89">
        <v>4247.5</v>
      </c>
      <c r="M80" s="90">
        <v>3861950</v>
      </c>
      <c r="N80" s="92">
        <f t="shared" si="12"/>
        <v>909.22895821071222</v>
      </c>
      <c r="O80" s="30" t="s">
        <v>69</v>
      </c>
      <c r="P80" s="54" t="s">
        <v>647</v>
      </c>
      <c r="Q80" s="44"/>
      <c r="R80" s="44"/>
      <c r="S80" s="55"/>
      <c r="T80" s="128"/>
      <c r="U80" s="56"/>
      <c r="AA80" s="20"/>
    </row>
    <row r="81" spans="1:27" s="4" customFormat="1" ht="15" customHeight="1" x14ac:dyDescent="0.15">
      <c r="A81" s="15"/>
      <c r="B81" s="20" t="s">
        <v>2</v>
      </c>
      <c r="C81" s="16"/>
      <c r="D81" s="24">
        <f>COUNTIF(D5:D80,1)</f>
        <v>0</v>
      </c>
      <c r="E81" s="24"/>
      <c r="F81" s="51"/>
      <c r="G81" s="16">
        <f>COUNTA(G5:G80)</f>
        <v>76</v>
      </c>
      <c r="H81" s="17">
        <f>SUM(H5:H80)</f>
        <v>1305</v>
      </c>
      <c r="I81" s="17">
        <f>SUM(I5:I80)</f>
        <v>14874.43</v>
      </c>
      <c r="J81" s="17">
        <f>SUM(J5:J80)</f>
        <v>1136510781</v>
      </c>
      <c r="K81" s="19">
        <f>IF(AND(I81&gt;0,J81&gt;0),J81/I81,0)</f>
        <v>76407.013983056822</v>
      </c>
      <c r="L81" s="93">
        <f>SUM(L5:L80)</f>
        <v>1278157.4733333334</v>
      </c>
      <c r="M81" s="93">
        <f>SUM(M5:M80)</f>
        <v>1136510781</v>
      </c>
      <c r="N81" s="94">
        <f t="shared" ref="N81" si="14">IF(AND(L81&gt;0,M81&gt;0),M81/L81,0)</f>
        <v>889.17899766768949</v>
      </c>
      <c r="Q81" s="47"/>
      <c r="R81" s="46"/>
      <c r="U81" s="47"/>
      <c r="AA81" s="20"/>
    </row>
    <row r="82" spans="1:27" s="4" customFormat="1" ht="15" customHeight="1" x14ac:dyDescent="0.15">
      <c r="A82" s="15"/>
      <c r="D82" s="24">
        <f>COUNTIF(D5:D80,2)</f>
        <v>14</v>
      </c>
      <c r="E82" s="24"/>
      <c r="F82" s="24"/>
      <c r="G82" s="26"/>
      <c r="H82" s="17"/>
      <c r="I82" s="17"/>
      <c r="J82" s="17"/>
      <c r="K82" s="18"/>
      <c r="L82" s="18"/>
      <c r="M82" s="18"/>
      <c r="N82" s="18"/>
      <c r="AA82" s="20"/>
    </row>
    <row r="83" spans="1:27" s="4" customFormat="1" ht="15" customHeight="1" x14ac:dyDescent="0.15">
      <c r="A83" s="15"/>
      <c r="D83" s="24">
        <f>COUNTIF(D5:D80,3)</f>
        <v>1</v>
      </c>
      <c r="E83" s="24"/>
      <c r="F83" s="24"/>
      <c r="G83" s="26"/>
      <c r="H83" s="17">
        <f>COUNTA(H5:H80)</f>
        <v>76</v>
      </c>
      <c r="I83" s="17"/>
      <c r="J83" s="17"/>
      <c r="K83" s="18"/>
      <c r="L83" s="18"/>
      <c r="M83" s="18"/>
      <c r="N83" s="18"/>
      <c r="AA83" s="20"/>
    </row>
    <row r="84" spans="1:27" s="4" customFormat="1" ht="15" customHeight="1" x14ac:dyDescent="0.15">
      <c r="A84" s="15"/>
      <c r="D84" s="24">
        <f>COUNTIF(D5:D80,4)</f>
        <v>40</v>
      </c>
      <c r="E84" s="24"/>
      <c r="F84" s="24"/>
      <c r="G84" s="26"/>
      <c r="H84" s="17"/>
      <c r="I84" s="17"/>
      <c r="J84" s="17"/>
      <c r="K84" s="18"/>
      <c r="L84" s="18"/>
      <c r="M84" s="18"/>
      <c r="N84" s="18"/>
      <c r="AA84" s="20"/>
    </row>
    <row r="85" spans="1:27" s="4" customFormat="1" ht="15" customHeight="1" x14ac:dyDescent="0.15">
      <c r="A85" s="15"/>
      <c r="D85" s="24">
        <f>COUNTIF(D5:D80,5)</f>
        <v>15</v>
      </c>
      <c r="E85" s="24"/>
      <c r="F85" s="24"/>
      <c r="G85" s="26"/>
      <c r="H85" s="17"/>
      <c r="I85" s="17"/>
      <c r="J85" s="17"/>
      <c r="K85" s="18"/>
      <c r="L85" s="18"/>
      <c r="M85" s="18"/>
      <c r="N85" s="18"/>
      <c r="AA85" s="20"/>
    </row>
    <row r="86" spans="1:27" s="4" customFormat="1" ht="15" customHeight="1" x14ac:dyDescent="0.15">
      <c r="A86" s="15"/>
      <c r="D86" s="24">
        <f>COUNTIF(D5:D80,6)</f>
        <v>6</v>
      </c>
      <c r="E86" s="24"/>
      <c r="F86" s="24"/>
      <c r="G86" s="26"/>
      <c r="H86" s="17"/>
      <c r="I86" s="17"/>
      <c r="J86" s="17"/>
      <c r="K86" s="18"/>
      <c r="L86" s="18"/>
      <c r="M86" s="18"/>
      <c r="N86" s="18"/>
      <c r="AA86" s="20"/>
    </row>
    <row r="87" spans="1:27" s="4" customFormat="1" ht="15" customHeight="1" x14ac:dyDescent="0.15">
      <c r="A87" s="15"/>
      <c r="D87" s="24"/>
      <c r="E87" s="24"/>
      <c r="F87" s="24"/>
      <c r="G87" s="16"/>
      <c r="H87" s="17"/>
      <c r="I87" s="17"/>
      <c r="J87" s="17"/>
      <c r="K87" s="18"/>
      <c r="L87" s="18"/>
      <c r="M87" s="18"/>
      <c r="N87" s="18"/>
      <c r="AA87" s="20"/>
    </row>
    <row r="88" spans="1:27" s="4" customFormat="1" ht="15" customHeight="1" x14ac:dyDescent="0.15">
      <c r="A88" s="15"/>
      <c r="D88" s="24"/>
      <c r="E88" s="24"/>
      <c r="F88" s="24"/>
      <c r="G88" s="16"/>
      <c r="H88" s="17"/>
      <c r="I88" s="17"/>
      <c r="J88" s="17"/>
      <c r="K88" s="18"/>
      <c r="L88" s="18"/>
      <c r="M88" s="18"/>
      <c r="N88" s="18"/>
      <c r="AA88" s="20"/>
    </row>
    <row r="89" spans="1:27" s="4" customFormat="1" ht="15" customHeight="1" x14ac:dyDescent="0.15">
      <c r="A89" s="15"/>
      <c r="D89" s="24"/>
      <c r="E89" s="24"/>
      <c r="F89" s="24"/>
      <c r="G89" s="16"/>
      <c r="H89" s="17"/>
      <c r="I89" s="17"/>
      <c r="J89" s="17"/>
      <c r="K89" s="18"/>
      <c r="L89" s="18"/>
      <c r="M89" s="18"/>
      <c r="N89" s="18"/>
      <c r="AA89" s="20"/>
    </row>
    <row r="90" spans="1:27" s="4" customFormat="1" ht="15" customHeight="1" x14ac:dyDescent="0.15">
      <c r="A90" s="15"/>
      <c r="G90" s="16"/>
      <c r="H90" s="17"/>
      <c r="I90" s="17"/>
      <c r="J90" s="17"/>
      <c r="K90" s="18"/>
      <c r="L90" s="18"/>
      <c r="M90" s="18"/>
      <c r="N90" s="18"/>
      <c r="AA90" s="20"/>
    </row>
    <row r="91" spans="1:27" s="4" customFormat="1" ht="15" customHeight="1" x14ac:dyDescent="0.15">
      <c r="A91" s="15"/>
      <c r="G91" s="16"/>
      <c r="H91" s="17"/>
      <c r="I91" s="17"/>
      <c r="J91" s="17"/>
      <c r="K91" s="18"/>
      <c r="L91" s="18"/>
      <c r="M91" s="18"/>
      <c r="N91" s="18"/>
      <c r="AA91" s="20"/>
    </row>
    <row r="92" spans="1:27" s="4" customFormat="1" ht="15" customHeight="1" x14ac:dyDescent="0.15">
      <c r="A92" s="15"/>
      <c r="G92" s="16"/>
      <c r="H92" s="17"/>
      <c r="I92" s="17"/>
      <c r="J92" s="17"/>
      <c r="K92" s="18"/>
      <c r="L92" s="18"/>
      <c r="M92" s="18"/>
      <c r="N92" s="18"/>
      <c r="AA92" s="20"/>
    </row>
    <row r="93" spans="1:27" s="4" customFormat="1" ht="15" customHeight="1" x14ac:dyDescent="0.15">
      <c r="A93" s="15"/>
      <c r="G93" s="16"/>
      <c r="H93" s="17"/>
      <c r="I93" s="17"/>
      <c r="J93" s="17"/>
      <c r="K93" s="18"/>
      <c r="L93" s="18"/>
      <c r="M93" s="18"/>
      <c r="N93" s="18"/>
      <c r="AA93" s="20"/>
    </row>
    <row r="94" spans="1:27" s="4" customFormat="1" ht="15" customHeight="1" x14ac:dyDescent="0.15">
      <c r="A94" s="15"/>
      <c r="G94" s="16"/>
      <c r="H94" s="17"/>
      <c r="I94" s="17"/>
      <c r="J94" s="17"/>
      <c r="K94" s="18"/>
      <c r="L94" s="18"/>
      <c r="M94" s="18"/>
      <c r="N94" s="18"/>
      <c r="AA94" s="20"/>
    </row>
    <row r="95" spans="1:27" s="4" customFormat="1" ht="15" customHeight="1" x14ac:dyDescent="0.15">
      <c r="A95" s="15"/>
      <c r="G95" s="16"/>
      <c r="H95" s="17"/>
      <c r="I95" s="17"/>
      <c r="J95" s="17"/>
      <c r="K95" s="18"/>
      <c r="L95" s="18"/>
      <c r="M95" s="18"/>
      <c r="N95" s="18"/>
      <c r="AA95" s="20"/>
    </row>
    <row r="96" spans="1:27" s="4" customFormat="1" ht="15" customHeight="1" x14ac:dyDescent="0.15">
      <c r="A96" s="15"/>
      <c r="G96" s="16"/>
      <c r="H96" s="17"/>
      <c r="I96" s="17"/>
      <c r="J96" s="17"/>
      <c r="K96" s="18"/>
      <c r="L96" s="18"/>
      <c r="M96" s="18"/>
      <c r="N96" s="18"/>
      <c r="AA96" s="20"/>
    </row>
    <row r="97" spans="1:27" s="4" customFormat="1" ht="15" customHeight="1" x14ac:dyDescent="0.15">
      <c r="A97" s="15"/>
      <c r="G97" s="16"/>
      <c r="H97" s="17"/>
      <c r="I97" s="17"/>
      <c r="J97" s="17"/>
      <c r="K97" s="18"/>
      <c r="L97" s="18"/>
      <c r="M97" s="18"/>
      <c r="N97" s="18"/>
      <c r="AA97" s="20"/>
    </row>
    <row r="98" spans="1:27" s="4" customFormat="1" ht="15" customHeight="1" x14ac:dyDescent="0.15">
      <c r="A98" s="15"/>
      <c r="G98" s="16"/>
      <c r="H98" s="17"/>
      <c r="I98" s="17"/>
      <c r="J98" s="17"/>
      <c r="K98" s="18"/>
      <c r="L98" s="18"/>
      <c r="M98" s="18"/>
      <c r="N98" s="18"/>
      <c r="AA98" s="20"/>
    </row>
    <row r="99" spans="1:27" s="4" customFormat="1" ht="15" customHeight="1" x14ac:dyDescent="0.15">
      <c r="A99" s="15"/>
      <c r="G99" s="16"/>
      <c r="H99" s="17"/>
      <c r="I99" s="17"/>
      <c r="J99" s="17"/>
      <c r="K99" s="18"/>
      <c r="L99" s="18"/>
      <c r="M99" s="18"/>
      <c r="N99" s="18"/>
      <c r="AA99" s="20"/>
    </row>
    <row r="100" spans="1:27" s="4" customFormat="1" ht="15" customHeight="1" x14ac:dyDescent="0.15">
      <c r="A100" s="15"/>
      <c r="G100" s="16"/>
      <c r="H100" s="17"/>
      <c r="I100" s="17"/>
      <c r="J100" s="17"/>
      <c r="K100" s="18"/>
      <c r="L100" s="18"/>
      <c r="M100" s="18"/>
      <c r="N100" s="18"/>
      <c r="AA100" s="20"/>
    </row>
    <row r="101" spans="1:27" s="4" customFormat="1" ht="15" customHeight="1" x14ac:dyDescent="0.15">
      <c r="A101" s="15"/>
      <c r="G101" s="16"/>
      <c r="H101" s="17"/>
      <c r="I101" s="17"/>
      <c r="J101" s="17"/>
      <c r="K101" s="18"/>
      <c r="L101" s="18"/>
      <c r="M101" s="18"/>
      <c r="N101" s="18"/>
      <c r="AA101" s="20"/>
    </row>
    <row r="102" spans="1:27" s="4" customFormat="1" ht="15" customHeight="1" x14ac:dyDescent="0.15">
      <c r="A102" s="15"/>
      <c r="G102" s="16"/>
      <c r="H102" s="17"/>
      <c r="I102" s="17"/>
      <c r="J102" s="17"/>
      <c r="K102" s="18"/>
      <c r="L102" s="18"/>
      <c r="M102" s="18"/>
      <c r="N102" s="18"/>
      <c r="AA102" s="20"/>
    </row>
    <row r="103" spans="1:27" s="4" customFormat="1" ht="15" customHeight="1" x14ac:dyDescent="0.15">
      <c r="A103" s="15"/>
      <c r="G103" s="16"/>
      <c r="H103" s="17"/>
      <c r="I103" s="17"/>
      <c r="J103" s="17"/>
      <c r="K103" s="18"/>
      <c r="L103" s="18"/>
      <c r="M103" s="18"/>
      <c r="N103" s="18"/>
      <c r="AA103" s="20"/>
    </row>
    <row r="104" spans="1:27" s="4" customFormat="1" ht="15" customHeight="1" x14ac:dyDescent="0.15">
      <c r="A104" s="15"/>
      <c r="G104" s="16"/>
      <c r="H104" s="17"/>
      <c r="I104" s="17"/>
      <c r="J104" s="17"/>
      <c r="K104" s="18"/>
      <c r="L104" s="18"/>
      <c r="M104" s="18"/>
      <c r="N104" s="18"/>
      <c r="AA104" s="20"/>
    </row>
    <row r="105" spans="1:27" s="4" customFormat="1" ht="15" customHeight="1" x14ac:dyDescent="0.15">
      <c r="A105" s="15"/>
      <c r="G105" s="16"/>
      <c r="H105" s="17"/>
      <c r="I105" s="17"/>
      <c r="J105" s="17"/>
      <c r="K105" s="18"/>
      <c r="L105" s="18"/>
      <c r="M105" s="18"/>
      <c r="N105" s="18"/>
      <c r="AA105" s="20"/>
    </row>
    <row r="106" spans="1:27" s="4" customFormat="1" ht="15" customHeight="1" x14ac:dyDescent="0.15">
      <c r="A106" s="15"/>
      <c r="G106" s="16"/>
      <c r="H106" s="17"/>
      <c r="I106" s="17"/>
      <c r="J106" s="17"/>
      <c r="K106" s="18"/>
      <c r="L106" s="18"/>
      <c r="M106" s="18"/>
      <c r="N106" s="18"/>
      <c r="AA106" s="20"/>
    </row>
    <row r="107" spans="1:27" s="4" customFormat="1" ht="15" customHeight="1" x14ac:dyDescent="0.15">
      <c r="A107" s="15"/>
      <c r="G107" s="16"/>
      <c r="H107" s="17"/>
      <c r="I107" s="17"/>
      <c r="J107" s="17"/>
      <c r="K107" s="18"/>
      <c r="L107" s="18"/>
      <c r="M107" s="18"/>
      <c r="N107" s="18"/>
      <c r="AA107" s="20"/>
    </row>
    <row r="108" spans="1:27" s="4" customFormat="1" ht="15" customHeight="1" x14ac:dyDescent="0.15">
      <c r="A108" s="15"/>
      <c r="G108" s="16"/>
      <c r="H108" s="17"/>
      <c r="I108" s="17"/>
      <c r="J108" s="17"/>
      <c r="K108" s="18"/>
      <c r="L108" s="18"/>
      <c r="M108" s="18"/>
      <c r="N108" s="18"/>
      <c r="AA108" s="20"/>
    </row>
    <row r="109" spans="1:27" s="4" customFormat="1" ht="15" customHeight="1" x14ac:dyDescent="0.15">
      <c r="A109" s="15"/>
      <c r="G109" s="16"/>
      <c r="H109" s="17"/>
      <c r="I109" s="17"/>
      <c r="J109" s="17"/>
      <c r="K109" s="18"/>
      <c r="L109" s="18"/>
      <c r="M109" s="18"/>
      <c r="N109" s="18"/>
      <c r="AA109" s="20"/>
    </row>
    <row r="110" spans="1:27" s="4" customFormat="1" ht="15" customHeight="1" x14ac:dyDescent="0.15">
      <c r="A110" s="15"/>
      <c r="G110" s="16"/>
      <c r="H110" s="17"/>
      <c r="I110" s="17"/>
      <c r="J110" s="17"/>
      <c r="K110" s="18"/>
      <c r="L110" s="18"/>
      <c r="M110" s="18"/>
      <c r="N110" s="18"/>
      <c r="AA110" s="20"/>
    </row>
    <row r="111" spans="1:27" s="4" customFormat="1" ht="15" customHeight="1" x14ac:dyDescent="0.15">
      <c r="A111" s="15"/>
      <c r="G111" s="16"/>
      <c r="H111" s="17"/>
      <c r="I111" s="17"/>
      <c r="J111" s="17"/>
      <c r="K111" s="18"/>
      <c r="L111" s="18"/>
      <c r="M111" s="18"/>
      <c r="N111" s="18"/>
      <c r="AA111" s="20"/>
    </row>
    <row r="112" spans="1:27" s="4" customFormat="1" ht="15" customHeight="1" x14ac:dyDescent="0.15">
      <c r="A112" s="15"/>
      <c r="G112" s="16"/>
      <c r="H112" s="17"/>
      <c r="I112" s="17"/>
      <c r="J112" s="17"/>
      <c r="K112" s="18"/>
      <c r="L112" s="18"/>
      <c r="M112" s="18"/>
      <c r="N112" s="18"/>
      <c r="AA112" s="20"/>
    </row>
    <row r="113" spans="1:27" s="4" customFormat="1" ht="15" customHeight="1" x14ac:dyDescent="0.15">
      <c r="A113" s="15"/>
      <c r="G113" s="16"/>
      <c r="H113" s="17"/>
      <c r="I113" s="17"/>
      <c r="J113" s="17"/>
      <c r="K113" s="18"/>
      <c r="L113" s="18"/>
      <c r="M113" s="18"/>
      <c r="N113" s="18"/>
      <c r="AA113" s="20"/>
    </row>
    <row r="114" spans="1:27" s="4" customFormat="1" ht="15" customHeight="1" x14ac:dyDescent="0.15">
      <c r="A114" s="15"/>
      <c r="G114" s="16"/>
      <c r="H114" s="17"/>
      <c r="I114" s="17"/>
      <c r="J114" s="17"/>
      <c r="K114" s="18"/>
      <c r="L114" s="18"/>
      <c r="M114" s="18"/>
      <c r="N114" s="18"/>
      <c r="AA114" s="20"/>
    </row>
    <row r="115" spans="1:27" s="4" customFormat="1" ht="15" customHeight="1" x14ac:dyDescent="0.15">
      <c r="A115" s="15"/>
      <c r="G115" s="16"/>
      <c r="H115" s="17"/>
      <c r="I115" s="17"/>
      <c r="J115" s="17"/>
      <c r="K115" s="18"/>
      <c r="L115" s="18"/>
      <c r="M115" s="18"/>
      <c r="N115" s="18"/>
      <c r="AA115" s="20"/>
    </row>
    <row r="116" spans="1:27" s="4" customFormat="1" ht="15" customHeight="1" x14ac:dyDescent="0.15">
      <c r="A116" s="15"/>
      <c r="G116" s="16"/>
      <c r="H116" s="17"/>
      <c r="I116" s="17"/>
      <c r="J116" s="17"/>
      <c r="K116" s="18"/>
      <c r="L116" s="18"/>
      <c r="M116" s="18"/>
      <c r="N116" s="18"/>
      <c r="AA116" s="20"/>
    </row>
    <row r="117" spans="1:27" s="4" customFormat="1" ht="15" customHeight="1" x14ac:dyDescent="0.15">
      <c r="A117" s="15"/>
      <c r="G117" s="16"/>
      <c r="H117" s="17"/>
      <c r="I117" s="17"/>
      <c r="J117" s="17"/>
      <c r="K117" s="18"/>
      <c r="L117" s="18"/>
      <c r="M117" s="18"/>
      <c r="N117" s="18"/>
      <c r="AA117" s="20"/>
    </row>
    <row r="118" spans="1:27" s="4" customFormat="1" ht="15" customHeight="1" x14ac:dyDescent="0.15">
      <c r="A118" s="15"/>
      <c r="G118" s="16"/>
      <c r="H118" s="17"/>
      <c r="I118" s="17"/>
      <c r="J118" s="17"/>
      <c r="K118" s="18"/>
      <c r="L118" s="18"/>
      <c r="M118" s="18"/>
      <c r="N118" s="18"/>
      <c r="AA118" s="20"/>
    </row>
    <row r="119" spans="1:27" s="4" customFormat="1" ht="15" customHeight="1" x14ac:dyDescent="0.15">
      <c r="A119" s="15"/>
      <c r="G119" s="16"/>
      <c r="H119" s="17"/>
      <c r="I119" s="17"/>
      <c r="J119" s="17"/>
      <c r="K119" s="18"/>
      <c r="L119" s="18"/>
      <c r="M119" s="18"/>
      <c r="N119" s="18"/>
      <c r="AA119" s="20"/>
    </row>
    <row r="120" spans="1:27" s="4" customFormat="1" ht="15" customHeight="1" x14ac:dyDescent="0.15">
      <c r="A120" s="15"/>
      <c r="G120" s="16"/>
      <c r="H120" s="17"/>
      <c r="I120" s="17"/>
      <c r="J120" s="17"/>
      <c r="K120" s="18"/>
      <c r="L120" s="18"/>
      <c r="M120" s="18"/>
      <c r="N120" s="18"/>
      <c r="AA120" s="20"/>
    </row>
    <row r="121" spans="1:27" s="4" customFormat="1" ht="15" customHeight="1" x14ac:dyDescent="0.15">
      <c r="A121" s="15"/>
      <c r="G121" s="16"/>
      <c r="H121" s="17"/>
      <c r="I121" s="17"/>
      <c r="J121" s="17"/>
      <c r="K121" s="18"/>
      <c r="L121" s="18"/>
      <c r="M121" s="18"/>
      <c r="N121" s="18"/>
      <c r="AA121" s="20"/>
    </row>
    <row r="122" spans="1:27" s="4" customFormat="1" ht="15" customHeight="1" x14ac:dyDescent="0.15">
      <c r="A122" s="15"/>
      <c r="G122" s="16"/>
      <c r="H122" s="17"/>
      <c r="I122" s="17"/>
      <c r="J122" s="17"/>
      <c r="K122" s="18"/>
      <c r="L122" s="18"/>
      <c r="M122" s="18"/>
      <c r="N122" s="18"/>
      <c r="AA122" s="20"/>
    </row>
    <row r="123" spans="1:27" s="4" customFormat="1" ht="15" customHeight="1" x14ac:dyDescent="0.15">
      <c r="A123" s="15"/>
      <c r="G123" s="16"/>
      <c r="H123" s="17"/>
      <c r="I123" s="17"/>
      <c r="J123" s="17"/>
      <c r="K123" s="18"/>
      <c r="L123" s="18"/>
      <c r="M123" s="18"/>
      <c r="N123" s="18"/>
      <c r="AA123" s="20"/>
    </row>
    <row r="124" spans="1:27" s="4" customFormat="1" ht="15" customHeight="1" x14ac:dyDescent="0.15">
      <c r="A124" s="15"/>
      <c r="G124" s="16"/>
      <c r="H124" s="17"/>
      <c r="I124" s="17"/>
      <c r="J124" s="17"/>
      <c r="K124" s="18"/>
      <c r="L124" s="18"/>
      <c r="M124" s="18"/>
      <c r="N124" s="18"/>
      <c r="AA124" s="20"/>
    </row>
    <row r="125" spans="1:27" s="4" customFormat="1" ht="15" customHeight="1" x14ac:dyDescent="0.15">
      <c r="A125" s="15"/>
      <c r="G125" s="16"/>
      <c r="H125" s="17"/>
      <c r="I125" s="17"/>
      <c r="J125" s="17"/>
      <c r="K125" s="18"/>
      <c r="L125" s="18"/>
      <c r="M125" s="18"/>
      <c r="N125" s="18"/>
      <c r="AA125" s="20"/>
    </row>
    <row r="126" spans="1:27" s="4" customFormat="1" ht="15" customHeight="1" x14ac:dyDescent="0.15">
      <c r="A126" s="15"/>
      <c r="G126" s="16"/>
      <c r="H126" s="17"/>
      <c r="I126" s="17"/>
      <c r="J126" s="17"/>
      <c r="K126" s="18"/>
      <c r="L126" s="18"/>
      <c r="M126" s="18"/>
      <c r="N126" s="18"/>
      <c r="AA126" s="20"/>
    </row>
    <row r="127" spans="1:27" s="4" customFormat="1" ht="15" customHeight="1" x14ac:dyDescent="0.15">
      <c r="A127" s="15"/>
      <c r="G127" s="16"/>
      <c r="H127" s="17"/>
      <c r="I127" s="17"/>
      <c r="J127" s="17"/>
      <c r="K127" s="18"/>
      <c r="L127" s="18"/>
      <c r="M127" s="18"/>
      <c r="N127" s="18"/>
      <c r="AA127" s="20"/>
    </row>
    <row r="128" spans="1:27" s="4" customFormat="1" ht="15" customHeight="1" x14ac:dyDescent="0.15">
      <c r="A128" s="15"/>
      <c r="G128" s="16"/>
      <c r="H128" s="17"/>
      <c r="I128" s="17"/>
      <c r="J128" s="17"/>
      <c r="K128" s="18"/>
      <c r="L128" s="18"/>
      <c r="M128" s="18"/>
      <c r="N128" s="18"/>
      <c r="AA128" s="20"/>
    </row>
    <row r="129" spans="1:27" s="4" customFormat="1" ht="15" customHeight="1" x14ac:dyDescent="0.15">
      <c r="A129" s="15"/>
      <c r="G129" s="16"/>
      <c r="H129" s="17"/>
      <c r="I129" s="17"/>
      <c r="J129" s="17"/>
      <c r="K129" s="18"/>
      <c r="L129" s="18"/>
      <c r="M129" s="18"/>
      <c r="N129" s="18"/>
      <c r="AA129" s="20"/>
    </row>
    <row r="130" spans="1:27" s="4" customFormat="1" ht="15" customHeight="1" x14ac:dyDescent="0.15">
      <c r="A130" s="15"/>
      <c r="G130" s="16"/>
      <c r="H130" s="17"/>
      <c r="I130" s="17"/>
      <c r="J130" s="17"/>
      <c r="K130" s="18"/>
      <c r="L130" s="18"/>
      <c r="M130" s="18"/>
      <c r="N130" s="18"/>
      <c r="AA130" s="20"/>
    </row>
    <row r="131" spans="1:27" s="4" customFormat="1" ht="15" customHeight="1" x14ac:dyDescent="0.15">
      <c r="A131" s="15"/>
      <c r="G131" s="16"/>
      <c r="H131" s="17"/>
      <c r="I131" s="17"/>
      <c r="J131" s="17"/>
      <c r="K131" s="18"/>
      <c r="L131" s="18"/>
      <c r="M131" s="18"/>
      <c r="N131" s="18"/>
      <c r="AA131" s="20"/>
    </row>
    <row r="132" spans="1:27" s="4" customFormat="1" ht="15" customHeight="1" x14ac:dyDescent="0.15">
      <c r="A132" s="15"/>
      <c r="G132" s="16"/>
      <c r="H132" s="17"/>
      <c r="I132" s="17"/>
      <c r="J132" s="17"/>
      <c r="K132" s="18"/>
      <c r="L132" s="18"/>
      <c r="M132" s="18"/>
      <c r="N132" s="18"/>
      <c r="AA132" s="20"/>
    </row>
    <row r="133" spans="1:27" s="4" customFormat="1" ht="15" customHeight="1" x14ac:dyDescent="0.15">
      <c r="A133" s="15"/>
      <c r="G133" s="16"/>
      <c r="H133" s="17"/>
      <c r="I133" s="17"/>
      <c r="J133" s="17"/>
      <c r="K133" s="18"/>
      <c r="L133" s="18"/>
      <c r="M133" s="18"/>
      <c r="N133" s="18"/>
      <c r="AA133" s="20"/>
    </row>
    <row r="134" spans="1:27" s="4" customFormat="1" ht="15" customHeight="1" x14ac:dyDescent="0.15">
      <c r="A134" s="15"/>
      <c r="G134" s="16"/>
      <c r="H134" s="17"/>
      <c r="I134" s="17"/>
      <c r="J134" s="17"/>
      <c r="K134" s="18"/>
      <c r="L134" s="18"/>
      <c r="M134" s="18"/>
      <c r="N134" s="18"/>
      <c r="AA134" s="20"/>
    </row>
    <row r="135" spans="1:27" s="4" customFormat="1" ht="15" customHeight="1" x14ac:dyDescent="0.15">
      <c r="A135" s="15"/>
      <c r="G135" s="16"/>
      <c r="H135" s="17"/>
      <c r="I135" s="17"/>
      <c r="J135" s="17"/>
      <c r="K135" s="18"/>
      <c r="L135" s="18"/>
      <c r="M135" s="18"/>
      <c r="N135" s="18"/>
      <c r="AA135" s="20"/>
    </row>
    <row r="136" spans="1:27" s="4" customFormat="1" ht="15" customHeight="1" x14ac:dyDescent="0.15">
      <c r="A136" s="15"/>
      <c r="G136" s="16"/>
      <c r="H136" s="17"/>
      <c r="I136" s="17"/>
      <c r="J136" s="17"/>
      <c r="K136" s="18"/>
      <c r="L136" s="18"/>
      <c r="M136" s="18"/>
      <c r="N136" s="18"/>
      <c r="AA136" s="20"/>
    </row>
    <row r="137" spans="1:27" s="4" customFormat="1" ht="15" customHeight="1" x14ac:dyDescent="0.15">
      <c r="A137" s="15"/>
      <c r="G137" s="16"/>
      <c r="H137" s="17"/>
      <c r="I137" s="17"/>
      <c r="J137" s="17"/>
      <c r="K137" s="18"/>
      <c r="L137" s="18"/>
      <c r="M137" s="18"/>
      <c r="N137" s="18"/>
      <c r="AA137" s="20"/>
    </row>
    <row r="138" spans="1:27" s="4" customFormat="1" ht="15" customHeight="1" x14ac:dyDescent="0.15">
      <c r="A138" s="15"/>
      <c r="G138" s="16"/>
      <c r="H138" s="17"/>
      <c r="I138" s="17"/>
      <c r="J138" s="17"/>
      <c r="K138" s="18"/>
      <c r="L138" s="18"/>
      <c r="M138" s="18"/>
      <c r="N138" s="18"/>
      <c r="AA138" s="20"/>
    </row>
    <row r="139" spans="1:27" s="4" customFormat="1" ht="15" customHeight="1" x14ac:dyDescent="0.15">
      <c r="A139" s="15"/>
      <c r="G139" s="16"/>
      <c r="H139" s="17"/>
      <c r="I139" s="17"/>
      <c r="J139" s="17"/>
      <c r="K139" s="18"/>
      <c r="L139" s="18"/>
      <c r="M139" s="18"/>
      <c r="N139" s="18"/>
      <c r="AA139" s="20"/>
    </row>
    <row r="140" spans="1:27" s="4" customFormat="1" ht="15" customHeight="1" x14ac:dyDescent="0.15">
      <c r="A140" s="15"/>
      <c r="G140" s="16"/>
      <c r="H140" s="17"/>
      <c r="I140" s="17"/>
      <c r="J140" s="17"/>
      <c r="K140" s="18"/>
      <c r="L140" s="18"/>
      <c r="M140" s="18"/>
      <c r="N140" s="18"/>
      <c r="AA140" s="20"/>
    </row>
    <row r="141" spans="1:27" s="4" customFormat="1" ht="15" customHeight="1" x14ac:dyDescent="0.15">
      <c r="A141" s="15"/>
      <c r="G141" s="16"/>
      <c r="H141" s="17"/>
      <c r="I141" s="17"/>
      <c r="J141" s="17"/>
      <c r="K141" s="18"/>
      <c r="L141" s="18"/>
      <c r="M141" s="18"/>
      <c r="N141" s="18"/>
      <c r="AA141" s="20"/>
    </row>
    <row r="142" spans="1:27" s="4" customFormat="1" ht="15" customHeight="1" x14ac:dyDescent="0.15">
      <c r="A142" s="15"/>
      <c r="G142" s="16"/>
      <c r="H142" s="17"/>
      <c r="I142" s="17"/>
      <c r="J142" s="17"/>
      <c r="K142" s="18"/>
      <c r="L142" s="18"/>
      <c r="M142" s="18"/>
      <c r="N142" s="18"/>
      <c r="AA142" s="20"/>
    </row>
    <row r="143" spans="1:27" s="4" customFormat="1" ht="15" customHeight="1" x14ac:dyDescent="0.15">
      <c r="A143" s="15"/>
      <c r="G143" s="16"/>
      <c r="H143" s="17"/>
      <c r="I143" s="17"/>
      <c r="J143" s="17"/>
      <c r="K143" s="18"/>
      <c r="L143" s="18"/>
      <c r="M143" s="18"/>
      <c r="N143" s="18"/>
      <c r="AA143" s="20"/>
    </row>
    <row r="144" spans="1:27" s="4" customFormat="1" ht="15" customHeight="1" x14ac:dyDescent="0.15">
      <c r="A144" s="15"/>
      <c r="G144" s="16"/>
      <c r="H144" s="17"/>
      <c r="I144" s="17"/>
      <c r="J144" s="17"/>
      <c r="K144" s="18"/>
      <c r="L144" s="18"/>
      <c r="M144" s="18"/>
      <c r="N144" s="18"/>
      <c r="AA144" s="20"/>
    </row>
    <row r="145" spans="1:27" s="4" customFormat="1" ht="15" customHeight="1" x14ac:dyDescent="0.15">
      <c r="A145" s="15"/>
      <c r="G145" s="16"/>
      <c r="H145" s="17"/>
      <c r="I145" s="17"/>
      <c r="J145" s="17"/>
      <c r="K145" s="18"/>
      <c r="L145" s="18"/>
      <c r="M145" s="18"/>
      <c r="N145" s="18"/>
      <c r="AA145" s="20"/>
    </row>
    <row r="146" spans="1:27" s="4" customFormat="1" ht="15" customHeight="1" x14ac:dyDescent="0.15">
      <c r="A146" s="15"/>
      <c r="G146" s="16"/>
      <c r="H146" s="17"/>
      <c r="I146" s="17"/>
      <c r="J146" s="17"/>
      <c r="K146" s="18"/>
      <c r="L146" s="18"/>
      <c r="M146" s="18"/>
      <c r="N146" s="18"/>
      <c r="AA146" s="20"/>
    </row>
    <row r="147" spans="1:27" s="4" customFormat="1" ht="15" customHeight="1" x14ac:dyDescent="0.15">
      <c r="A147" s="15"/>
      <c r="G147" s="16"/>
      <c r="H147" s="17"/>
      <c r="I147" s="17"/>
      <c r="J147" s="17"/>
      <c r="K147" s="18"/>
      <c r="L147" s="18"/>
      <c r="M147" s="18"/>
      <c r="N147" s="18"/>
      <c r="AA147" s="20"/>
    </row>
    <row r="148" spans="1:27" s="4" customFormat="1" ht="15" customHeight="1" x14ac:dyDescent="0.15">
      <c r="A148" s="15"/>
      <c r="G148" s="16"/>
      <c r="H148" s="17"/>
      <c r="I148" s="17"/>
      <c r="J148" s="17"/>
      <c r="K148" s="18"/>
      <c r="L148" s="18"/>
      <c r="M148" s="18"/>
      <c r="N148" s="18"/>
      <c r="AA148" s="20"/>
    </row>
    <row r="149" spans="1:27" s="4" customFormat="1" ht="15" customHeight="1" x14ac:dyDescent="0.15">
      <c r="A149" s="15"/>
      <c r="G149" s="16"/>
      <c r="H149" s="17"/>
      <c r="I149" s="17"/>
      <c r="J149" s="17"/>
      <c r="K149" s="18"/>
      <c r="L149" s="18"/>
      <c r="M149" s="18"/>
      <c r="N149" s="18"/>
      <c r="AA149" s="20"/>
    </row>
    <row r="150" spans="1:27" s="4" customFormat="1" ht="15" customHeight="1" x14ac:dyDescent="0.15">
      <c r="A150" s="15"/>
      <c r="G150" s="16"/>
      <c r="H150" s="17"/>
      <c r="I150" s="17"/>
      <c r="J150" s="17"/>
      <c r="K150" s="18"/>
      <c r="L150" s="18"/>
      <c r="M150" s="18"/>
      <c r="N150" s="18"/>
      <c r="AA150" s="20"/>
    </row>
    <row r="151" spans="1:27" s="4" customFormat="1" ht="15" customHeight="1" x14ac:dyDescent="0.15">
      <c r="A151" s="15"/>
      <c r="G151" s="16"/>
      <c r="H151" s="17"/>
      <c r="I151" s="17"/>
      <c r="J151" s="17"/>
      <c r="K151" s="18"/>
      <c r="L151" s="18"/>
      <c r="M151" s="18"/>
      <c r="N151" s="18"/>
      <c r="AA151" s="20"/>
    </row>
    <row r="152" spans="1:27" s="4" customFormat="1" ht="15" customHeight="1" x14ac:dyDescent="0.15">
      <c r="A152" s="15"/>
      <c r="G152" s="16"/>
      <c r="H152" s="17"/>
      <c r="I152" s="17"/>
      <c r="J152" s="17"/>
      <c r="K152" s="18"/>
      <c r="L152" s="18"/>
      <c r="M152" s="18"/>
      <c r="N152" s="18"/>
      <c r="AA152" s="20"/>
    </row>
    <row r="153" spans="1:27" s="4" customFormat="1" ht="15" customHeight="1" x14ac:dyDescent="0.15">
      <c r="A153" s="15"/>
      <c r="G153" s="16"/>
      <c r="H153" s="17"/>
      <c r="I153" s="17"/>
      <c r="J153" s="17"/>
      <c r="K153" s="18"/>
      <c r="L153" s="18"/>
      <c r="M153" s="18"/>
      <c r="N153" s="18"/>
      <c r="AA153" s="20"/>
    </row>
    <row r="154" spans="1:27" s="4" customFormat="1" ht="15" customHeight="1" x14ac:dyDescent="0.15">
      <c r="A154" s="15"/>
      <c r="G154" s="16"/>
      <c r="H154" s="17"/>
      <c r="I154" s="17"/>
      <c r="J154" s="17"/>
      <c r="K154" s="18"/>
      <c r="L154" s="18"/>
      <c r="M154" s="18"/>
      <c r="N154" s="18"/>
      <c r="AA154" s="20"/>
    </row>
    <row r="155" spans="1:27" s="4" customFormat="1" ht="15" customHeight="1" x14ac:dyDescent="0.15">
      <c r="A155" s="15"/>
      <c r="G155" s="16"/>
      <c r="H155" s="17"/>
      <c r="I155" s="17"/>
      <c r="J155" s="17"/>
      <c r="K155" s="18"/>
      <c r="L155" s="18"/>
      <c r="M155" s="18"/>
      <c r="N155" s="18"/>
      <c r="AA155" s="20"/>
    </row>
    <row r="156" spans="1:27" s="4" customFormat="1" ht="15" customHeight="1" x14ac:dyDescent="0.15">
      <c r="A156" s="15"/>
      <c r="G156" s="16"/>
      <c r="H156" s="17"/>
      <c r="I156" s="17"/>
      <c r="J156" s="17"/>
      <c r="K156" s="18"/>
      <c r="L156" s="18"/>
      <c r="M156" s="18"/>
      <c r="N156" s="18"/>
      <c r="AA156" s="20"/>
    </row>
    <row r="157" spans="1:27" s="4" customFormat="1" ht="15" customHeight="1" x14ac:dyDescent="0.15">
      <c r="A157" s="15"/>
      <c r="G157" s="16"/>
      <c r="H157" s="17"/>
      <c r="I157" s="17"/>
      <c r="J157" s="17"/>
      <c r="K157" s="18"/>
      <c r="L157" s="18"/>
      <c r="M157" s="18"/>
      <c r="N157" s="18"/>
      <c r="AA157" s="20"/>
    </row>
    <row r="158" spans="1:27" s="4" customFormat="1" ht="15" customHeight="1" x14ac:dyDescent="0.15">
      <c r="A158" s="15"/>
      <c r="G158" s="16"/>
      <c r="H158" s="17"/>
      <c r="I158" s="17"/>
      <c r="J158" s="17"/>
      <c r="K158" s="18"/>
      <c r="L158" s="18"/>
      <c r="M158" s="18"/>
      <c r="N158" s="18"/>
      <c r="AA158" s="20"/>
    </row>
    <row r="159" spans="1:27" s="4" customFormat="1" ht="15" customHeight="1" x14ac:dyDescent="0.15">
      <c r="A159" s="15"/>
      <c r="G159" s="16"/>
      <c r="H159" s="17"/>
      <c r="I159" s="17"/>
      <c r="J159" s="17"/>
      <c r="K159" s="18"/>
      <c r="L159" s="18"/>
      <c r="M159" s="18"/>
      <c r="N159" s="18"/>
      <c r="AA159" s="20"/>
    </row>
    <row r="160" spans="1:27" s="4" customFormat="1" ht="15" customHeight="1" x14ac:dyDescent="0.15">
      <c r="A160" s="15"/>
      <c r="G160" s="16"/>
      <c r="H160" s="17"/>
      <c r="I160" s="17"/>
      <c r="J160" s="17"/>
      <c r="K160" s="18"/>
      <c r="L160" s="18"/>
      <c r="M160" s="18"/>
      <c r="N160" s="18"/>
      <c r="AA160" s="20"/>
    </row>
    <row r="161" spans="1:27" s="4" customFormat="1" ht="15" customHeight="1" x14ac:dyDescent="0.15">
      <c r="A161" s="15"/>
      <c r="G161" s="16"/>
      <c r="H161" s="17"/>
      <c r="I161" s="17"/>
      <c r="J161" s="17"/>
      <c r="K161" s="18"/>
      <c r="L161" s="18"/>
      <c r="M161" s="18"/>
      <c r="N161" s="18"/>
      <c r="AA161" s="20"/>
    </row>
    <row r="162" spans="1:27" s="4" customFormat="1" ht="15" customHeight="1" x14ac:dyDescent="0.15">
      <c r="A162" s="15"/>
      <c r="G162" s="16"/>
      <c r="H162" s="17"/>
      <c r="I162" s="17"/>
      <c r="J162" s="17"/>
      <c r="K162" s="18"/>
      <c r="L162" s="18"/>
      <c r="M162" s="18"/>
      <c r="N162" s="18"/>
      <c r="AA162" s="20"/>
    </row>
    <row r="163" spans="1:27" s="4" customFormat="1" ht="15" customHeight="1" x14ac:dyDescent="0.15">
      <c r="A163" s="15"/>
      <c r="G163" s="16"/>
      <c r="H163" s="17"/>
      <c r="I163" s="17"/>
      <c r="J163" s="17"/>
      <c r="K163" s="18"/>
      <c r="L163" s="18"/>
      <c r="M163" s="18"/>
      <c r="N163" s="18"/>
      <c r="AA163" s="20"/>
    </row>
    <row r="164" spans="1:27" s="4" customFormat="1" ht="15" customHeight="1" x14ac:dyDescent="0.15">
      <c r="A164" s="15"/>
      <c r="G164" s="16"/>
      <c r="H164" s="17"/>
      <c r="I164" s="17"/>
      <c r="J164" s="17"/>
      <c r="K164" s="18"/>
      <c r="L164" s="18"/>
      <c r="M164" s="18"/>
      <c r="N164" s="18"/>
      <c r="AA164" s="20"/>
    </row>
    <row r="165" spans="1:27" s="4" customFormat="1" ht="15" customHeight="1" x14ac:dyDescent="0.15">
      <c r="A165" s="15"/>
      <c r="G165" s="16"/>
      <c r="H165" s="17"/>
      <c r="I165" s="17"/>
      <c r="J165" s="17"/>
      <c r="K165" s="18"/>
      <c r="L165" s="18"/>
      <c r="M165" s="18"/>
      <c r="N165" s="18"/>
      <c r="AA165" s="20"/>
    </row>
    <row r="166" spans="1:27" s="4" customFormat="1" ht="15" customHeight="1" x14ac:dyDescent="0.15">
      <c r="A166" s="15"/>
      <c r="G166" s="16"/>
      <c r="H166" s="17"/>
      <c r="I166" s="17"/>
      <c r="J166" s="17"/>
      <c r="K166" s="18"/>
      <c r="L166" s="18"/>
      <c r="M166" s="18"/>
      <c r="N166" s="18"/>
      <c r="AA166" s="20"/>
    </row>
    <row r="167" spans="1:27" s="4" customFormat="1" ht="15" customHeight="1" x14ac:dyDescent="0.15">
      <c r="A167" s="15"/>
      <c r="G167" s="16"/>
      <c r="H167" s="17"/>
      <c r="I167" s="17"/>
      <c r="J167" s="17"/>
      <c r="K167" s="18"/>
      <c r="L167" s="18"/>
      <c r="M167" s="18"/>
      <c r="N167" s="18"/>
      <c r="AA167" s="20"/>
    </row>
    <row r="168" spans="1:27" s="4" customFormat="1" ht="15" customHeight="1" x14ac:dyDescent="0.15">
      <c r="A168" s="15"/>
      <c r="G168" s="16"/>
      <c r="H168" s="17"/>
      <c r="I168" s="17"/>
      <c r="J168" s="17"/>
      <c r="K168" s="18"/>
      <c r="L168" s="18"/>
      <c r="M168" s="18"/>
      <c r="N168" s="18"/>
      <c r="AA168" s="20"/>
    </row>
    <row r="169" spans="1:27" s="4" customFormat="1" ht="15" customHeight="1" x14ac:dyDescent="0.15">
      <c r="A169" s="15"/>
      <c r="G169" s="16"/>
      <c r="H169" s="17"/>
      <c r="I169" s="17"/>
      <c r="J169" s="17"/>
      <c r="K169" s="18"/>
      <c r="L169" s="18"/>
      <c r="M169" s="18"/>
      <c r="N169" s="18"/>
      <c r="AA169" s="20"/>
    </row>
    <row r="170" spans="1:27" s="4" customFormat="1" ht="15" customHeight="1" x14ac:dyDescent="0.15">
      <c r="A170" s="15"/>
      <c r="G170" s="16"/>
      <c r="H170" s="17"/>
      <c r="I170" s="17"/>
      <c r="J170" s="17"/>
      <c r="K170" s="18"/>
      <c r="L170" s="18"/>
      <c r="M170" s="18"/>
      <c r="N170" s="18"/>
      <c r="AA170" s="20"/>
    </row>
    <row r="171" spans="1:27" s="4" customFormat="1" ht="15" customHeight="1" x14ac:dyDescent="0.15">
      <c r="A171" s="15"/>
      <c r="G171" s="16"/>
      <c r="H171" s="17"/>
      <c r="I171" s="17"/>
      <c r="J171" s="17"/>
      <c r="K171" s="18"/>
      <c r="L171" s="18"/>
      <c r="M171" s="18"/>
      <c r="N171" s="18"/>
      <c r="AA171" s="20"/>
    </row>
    <row r="172" spans="1:27" s="4" customFormat="1" ht="15" customHeight="1" x14ac:dyDescent="0.15">
      <c r="A172" s="15"/>
      <c r="G172" s="16"/>
      <c r="H172" s="17"/>
      <c r="I172" s="17"/>
      <c r="J172" s="17"/>
      <c r="K172" s="18"/>
      <c r="L172" s="18"/>
      <c r="M172" s="18"/>
      <c r="N172" s="18"/>
      <c r="AA172" s="20"/>
    </row>
    <row r="173" spans="1:27" s="4" customFormat="1" ht="15" customHeight="1" x14ac:dyDescent="0.15">
      <c r="A173" s="15"/>
      <c r="G173" s="16"/>
      <c r="H173" s="17"/>
      <c r="I173" s="17"/>
      <c r="J173" s="17"/>
      <c r="K173" s="18"/>
      <c r="L173" s="18"/>
      <c r="M173" s="18"/>
      <c r="N173" s="18"/>
      <c r="AA173" s="20"/>
    </row>
    <row r="174" spans="1:27" s="4" customFormat="1" ht="15" customHeight="1" x14ac:dyDescent="0.15">
      <c r="A174" s="15"/>
      <c r="G174" s="16"/>
      <c r="H174" s="17"/>
      <c r="I174" s="17"/>
      <c r="J174" s="17"/>
      <c r="K174" s="18"/>
      <c r="L174" s="18"/>
      <c r="M174" s="18"/>
      <c r="N174" s="18"/>
      <c r="AA174" s="20"/>
    </row>
    <row r="175" spans="1:27" s="4" customFormat="1" ht="15" customHeight="1" x14ac:dyDescent="0.15">
      <c r="A175" s="15"/>
      <c r="G175" s="16"/>
      <c r="H175" s="17"/>
      <c r="I175" s="17"/>
      <c r="J175" s="17"/>
      <c r="K175" s="18"/>
      <c r="L175" s="18"/>
      <c r="M175" s="18"/>
      <c r="N175" s="18"/>
      <c r="AA175" s="20"/>
    </row>
    <row r="176" spans="1:27" s="4" customFormat="1" ht="15" customHeight="1" x14ac:dyDescent="0.15">
      <c r="A176" s="15"/>
      <c r="G176" s="16"/>
      <c r="H176" s="17"/>
      <c r="I176" s="17"/>
      <c r="J176" s="17"/>
      <c r="K176" s="18"/>
      <c r="L176" s="18"/>
      <c r="M176" s="18"/>
      <c r="N176" s="18"/>
      <c r="AA176" s="20"/>
    </row>
    <row r="177" spans="1:27" s="4" customFormat="1" ht="15" customHeight="1" x14ac:dyDescent="0.15">
      <c r="A177" s="15"/>
      <c r="G177" s="16"/>
      <c r="H177" s="17"/>
      <c r="I177" s="17"/>
      <c r="J177" s="17"/>
      <c r="K177" s="18"/>
      <c r="L177" s="18"/>
      <c r="M177" s="18"/>
      <c r="N177" s="18"/>
      <c r="AA177" s="20"/>
    </row>
    <row r="178" spans="1:27" s="4" customFormat="1" ht="15" customHeight="1" x14ac:dyDescent="0.15">
      <c r="A178" s="15"/>
      <c r="G178" s="16"/>
      <c r="H178" s="17"/>
      <c r="I178" s="17"/>
      <c r="J178" s="17"/>
      <c r="K178" s="18"/>
      <c r="L178" s="18"/>
      <c r="M178" s="18"/>
      <c r="N178" s="18"/>
      <c r="AA178" s="20"/>
    </row>
    <row r="179" spans="1:27" s="4" customFormat="1" ht="15" customHeight="1" x14ac:dyDescent="0.15">
      <c r="A179" s="15"/>
      <c r="G179" s="16"/>
      <c r="H179" s="17"/>
      <c r="I179" s="17"/>
      <c r="J179" s="17"/>
      <c r="K179" s="18"/>
      <c r="L179" s="18"/>
      <c r="M179" s="18"/>
      <c r="N179" s="18"/>
      <c r="AA179" s="20"/>
    </row>
    <row r="180" spans="1:27" s="4" customFormat="1" ht="15" customHeight="1" x14ac:dyDescent="0.15">
      <c r="A180" s="15"/>
      <c r="G180" s="16"/>
      <c r="H180" s="17"/>
      <c r="I180" s="17"/>
      <c r="J180" s="17"/>
      <c r="K180" s="18"/>
      <c r="L180" s="18"/>
      <c r="M180" s="18"/>
      <c r="N180" s="18"/>
      <c r="AA180" s="20"/>
    </row>
    <row r="181" spans="1:27" s="4" customFormat="1" ht="15" customHeight="1" x14ac:dyDescent="0.15">
      <c r="A181" s="15"/>
      <c r="G181" s="16"/>
      <c r="H181" s="17"/>
      <c r="I181" s="17"/>
      <c r="J181" s="17"/>
      <c r="K181" s="18"/>
      <c r="L181" s="18"/>
      <c r="M181" s="18"/>
      <c r="N181" s="18"/>
      <c r="AA181" s="20"/>
    </row>
    <row r="182" spans="1:27" s="4" customFormat="1" ht="15" customHeight="1" x14ac:dyDescent="0.15">
      <c r="A182" s="15"/>
      <c r="G182" s="16"/>
      <c r="H182" s="17"/>
      <c r="I182" s="17"/>
      <c r="J182" s="17"/>
      <c r="K182" s="18"/>
      <c r="L182" s="18"/>
      <c r="M182" s="18"/>
      <c r="N182" s="18"/>
      <c r="AA182" s="20"/>
    </row>
    <row r="183" spans="1:27" s="4" customFormat="1" ht="15" customHeight="1" x14ac:dyDescent="0.15">
      <c r="A183" s="15"/>
      <c r="G183" s="16"/>
      <c r="H183" s="17"/>
      <c r="I183" s="17"/>
      <c r="J183" s="17"/>
      <c r="K183" s="18"/>
      <c r="L183" s="18"/>
      <c r="M183" s="18"/>
      <c r="N183" s="18"/>
      <c r="AA183" s="20"/>
    </row>
    <row r="184" spans="1:27" s="4" customFormat="1" ht="15" customHeight="1" x14ac:dyDescent="0.15">
      <c r="A184" s="15"/>
      <c r="G184" s="16"/>
      <c r="H184" s="17"/>
      <c r="I184" s="17"/>
      <c r="J184" s="17"/>
      <c r="K184" s="18"/>
      <c r="L184" s="18"/>
      <c r="M184" s="18"/>
      <c r="N184" s="18"/>
      <c r="AA184" s="20"/>
    </row>
    <row r="185" spans="1:27" s="4" customFormat="1" ht="15" customHeight="1" x14ac:dyDescent="0.15">
      <c r="A185" s="15"/>
      <c r="G185" s="16"/>
      <c r="H185" s="17"/>
      <c r="I185" s="17"/>
      <c r="J185" s="17"/>
      <c r="K185" s="18"/>
      <c r="L185" s="18"/>
      <c r="M185" s="18"/>
      <c r="N185" s="18"/>
      <c r="AA185" s="20"/>
    </row>
    <row r="186" spans="1:27" s="4" customFormat="1" ht="15" customHeight="1" x14ac:dyDescent="0.15">
      <c r="A186" s="15"/>
      <c r="G186" s="16"/>
      <c r="H186" s="17"/>
      <c r="I186" s="17"/>
      <c r="J186" s="17"/>
      <c r="K186" s="18"/>
      <c r="L186" s="18"/>
      <c r="M186" s="18"/>
      <c r="N186" s="18"/>
      <c r="AA186" s="20"/>
    </row>
    <row r="187" spans="1:27" s="4" customFormat="1" ht="15" customHeight="1" x14ac:dyDescent="0.15">
      <c r="A187" s="15"/>
      <c r="G187" s="16"/>
      <c r="H187" s="17"/>
      <c r="I187" s="17"/>
      <c r="J187" s="17"/>
      <c r="K187" s="18"/>
      <c r="L187" s="18"/>
      <c r="M187" s="18"/>
      <c r="N187" s="18"/>
      <c r="AA187" s="20"/>
    </row>
    <row r="188" spans="1:27" s="4" customFormat="1" ht="15" customHeight="1" x14ac:dyDescent="0.15">
      <c r="A188" s="15"/>
      <c r="G188" s="16"/>
      <c r="H188" s="17"/>
      <c r="I188" s="17"/>
      <c r="J188" s="17"/>
      <c r="K188" s="18"/>
      <c r="L188" s="18"/>
      <c r="M188" s="18"/>
      <c r="N188" s="18"/>
      <c r="AA188" s="20"/>
    </row>
    <row r="189" spans="1:27" s="4" customFormat="1" ht="15" customHeight="1" x14ac:dyDescent="0.15">
      <c r="A189" s="15"/>
      <c r="G189" s="16"/>
      <c r="H189" s="17"/>
      <c r="I189" s="17"/>
      <c r="J189" s="17"/>
      <c r="K189" s="18"/>
      <c r="L189" s="18"/>
      <c r="M189" s="18"/>
      <c r="N189" s="18"/>
      <c r="AA189" s="20"/>
    </row>
    <row r="190" spans="1:27" s="4" customFormat="1" ht="15" customHeight="1" x14ac:dyDescent="0.15">
      <c r="A190" s="15"/>
      <c r="G190" s="16"/>
      <c r="H190" s="17"/>
      <c r="I190" s="17"/>
      <c r="J190" s="17"/>
      <c r="K190" s="18"/>
      <c r="L190" s="18"/>
      <c r="M190" s="18"/>
      <c r="N190" s="18"/>
      <c r="AA190" s="20"/>
    </row>
    <row r="191" spans="1:27" s="4" customFormat="1" ht="15" customHeight="1" x14ac:dyDescent="0.15">
      <c r="A191" s="15"/>
      <c r="G191" s="16"/>
      <c r="H191" s="17"/>
      <c r="I191" s="17"/>
      <c r="J191" s="17"/>
      <c r="K191" s="18"/>
      <c r="L191" s="18"/>
      <c r="M191" s="18"/>
      <c r="N191" s="18"/>
      <c r="AA191" s="20"/>
    </row>
    <row r="192" spans="1:27" s="4" customFormat="1" ht="15" customHeight="1" x14ac:dyDescent="0.15">
      <c r="A192" s="15"/>
      <c r="G192" s="16"/>
      <c r="H192" s="17"/>
      <c r="I192" s="17"/>
      <c r="J192" s="17"/>
      <c r="K192" s="18"/>
      <c r="L192" s="18"/>
      <c r="M192" s="18"/>
      <c r="N192" s="18"/>
      <c r="AA192" s="20"/>
    </row>
    <row r="193" spans="1:27" s="4" customFormat="1" ht="15" customHeight="1" x14ac:dyDescent="0.15">
      <c r="A193" s="15"/>
      <c r="G193" s="16"/>
      <c r="H193" s="17"/>
      <c r="I193" s="17"/>
      <c r="J193" s="17"/>
      <c r="K193" s="18"/>
      <c r="L193" s="18"/>
      <c r="M193" s="18"/>
      <c r="N193" s="18"/>
      <c r="AA193" s="20"/>
    </row>
    <row r="194" spans="1:27" s="4" customFormat="1" ht="15" customHeight="1" x14ac:dyDescent="0.15">
      <c r="A194" s="15"/>
      <c r="G194" s="16"/>
      <c r="H194" s="17"/>
      <c r="I194" s="17"/>
      <c r="J194" s="17"/>
      <c r="K194" s="18"/>
      <c r="L194" s="18"/>
      <c r="M194" s="18"/>
      <c r="N194" s="18"/>
      <c r="AA194" s="20"/>
    </row>
    <row r="195" spans="1:27" s="4" customFormat="1" ht="15" customHeight="1" x14ac:dyDescent="0.15">
      <c r="A195" s="15"/>
      <c r="G195" s="16"/>
      <c r="H195" s="17"/>
      <c r="I195" s="17"/>
      <c r="J195" s="17"/>
      <c r="K195" s="18"/>
      <c r="L195" s="18"/>
      <c r="M195" s="18"/>
      <c r="N195" s="18"/>
      <c r="AA195" s="20"/>
    </row>
    <row r="196" spans="1:27" s="4" customFormat="1" ht="15" customHeight="1" x14ac:dyDescent="0.15">
      <c r="A196" s="15"/>
      <c r="G196" s="16"/>
      <c r="H196" s="17"/>
      <c r="I196" s="17"/>
      <c r="J196" s="17"/>
      <c r="K196" s="18"/>
      <c r="L196" s="18"/>
      <c r="M196" s="18"/>
      <c r="N196" s="18"/>
      <c r="AA196" s="20"/>
    </row>
    <row r="197" spans="1:27" s="4" customFormat="1" ht="15" customHeight="1" x14ac:dyDescent="0.15">
      <c r="A197" s="15"/>
      <c r="G197" s="16"/>
      <c r="H197" s="17"/>
      <c r="I197" s="17"/>
      <c r="J197" s="17"/>
      <c r="K197" s="18"/>
      <c r="L197" s="18"/>
      <c r="M197" s="18"/>
      <c r="N197" s="18"/>
      <c r="AA197" s="20"/>
    </row>
    <row r="198" spans="1:27" s="4" customFormat="1" ht="15" customHeight="1" x14ac:dyDescent="0.15">
      <c r="A198" s="15"/>
      <c r="G198" s="16"/>
      <c r="H198" s="17"/>
      <c r="I198" s="17"/>
      <c r="J198" s="17"/>
      <c r="K198" s="18"/>
      <c r="L198" s="18"/>
      <c r="M198" s="18"/>
      <c r="N198" s="18"/>
      <c r="AA198" s="20"/>
    </row>
    <row r="199" spans="1:27" s="4" customFormat="1" ht="15" customHeight="1" x14ac:dyDescent="0.15">
      <c r="A199" s="15"/>
      <c r="G199" s="16"/>
      <c r="H199" s="17"/>
      <c r="I199" s="17"/>
      <c r="J199" s="17"/>
      <c r="K199" s="18"/>
      <c r="L199" s="18"/>
      <c r="M199" s="18"/>
      <c r="N199" s="18"/>
      <c r="AA199" s="20"/>
    </row>
    <row r="200" spans="1:27" s="4" customFormat="1" ht="15" customHeight="1" x14ac:dyDescent="0.15">
      <c r="A200" s="15"/>
      <c r="G200" s="16"/>
      <c r="H200" s="17"/>
      <c r="I200" s="17"/>
      <c r="J200" s="17"/>
      <c r="K200" s="18"/>
      <c r="L200" s="18"/>
      <c r="M200" s="18"/>
      <c r="N200" s="18"/>
      <c r="AA200" s="20"/>
    </row>
    <row r="201" spans="1:27" s="4" customFormat="1" ht="15" customHeight="1" x14ac:dyDescent="0.15">
      <c r="A201" s="15"/>
      <c r="G201" s="16"/>
      <c r="H201" s="17"/>
      <c r="I201" s="17"/>
      <c r="J201" s="17"/>
      <c r="K201" s="18"/>
      <c r="L201" s="18"/>
      <c r="M201" s="18"/>
      <c r="N201" s="18"/>
      <c r="AA201" s="20"/>
    </row>
    <row r="202" spans="1:27" s="4" customFormat="1" ht="15" customHeight="1" x14ac:dyDescent="0.15">
      <c r="A202" s="15"/>
      <c r="G202" s="16"/>
      <c r="H202" s="17"/>
      <c r="I202" s="17"/>
      <c r="J202" s="17"/>
      <c r="K202" s="18"/>
      <c r="L202" s="18"/>
      <c r="M202" s="18"/>
      <c r="N202" s="18"/>
      <c r="AA202" s="20"/>
    </row>
    <row r="203" spans="1:27" s="4" customFormat="1" ht="15" customHeight="1" x14ac:dyDescent="0.15">
      <c r="A203" s="15"/>
      <c r="G203" s="16"/>
      <c r="H203" s="17"/>
      <c r="I203" s="17"/>
      <c r="J203" s="17"/>
      <c r="K203" s="18"/>
      <c r="L203" s="18"/>
      <c r="M203" s="18"/>
      <c r="N203" s="18"/>
      <c r="AA203" s="20"/>
    </row>
    <row r="204" spans="1:27" s="4" customFormat="1" ht="15" customHeight="1" x14ac:dyDescent="0.15">
      <c r="A204" s="15"/>
      <c r="G204" s="16"/>
      <c r="H204" s="17"/>
      <c r="I204" s="17"/>
      <c r="J204" s="17"/>
      <c r="K204" s="18"/>
      <c r="L204" s="18"/>
      <c r="M204" s="18"/>
      <c r="N204" s="18"/>
      <c r="AA204" s="20"/>
    </row>
    <row r="205" spans="1:27" s="4" customFormat="1" ht="15" customHeight="1" x14ac:dyDescent="0.15">
      <c r="A205" s="15"/>
      <c r="G205" s="16"/>
      <c r="H205" s="17"/>
      <c r="I205" s="17"/>
      <c r="J205" s="17"/>
      <c r="K205" s="18"/>
      <c r="L205" s="18"/>
      <c r="M205" s="18"/>
      <c r="N205" s="18"/>
      <c r="AA205" s="20"/>
    </row>
    <row r="206" spans="1:27" s="4" customFormat="1" ht="15" customHeight="1" x14ac:dyDescent="0.15">
      <c r="A206" s="15"/>
      <c r="G206" s="16"/>
      <c r="H206" s="17"/>
      <c r="I206" s="17"/>
      <c r="J206" s="17"/>
      <c r="K206" s="18"/>
      <c r="L206" s="18"/>
      <c r="M206" s="18"/>
      <c r="N206" s="18"/>
      <c r="AA206" s="20"/>
    </row>
    <row r="207" spans="1:27" s="4" customFormat="1" ht="15" customHeight="1" x14ac:dyDescent="0.15">
      <c r="A207" s="15"/>
      <c r="G207" s="16"/>
      <c r="H207" s="17"/>
      <c r="I207" s="17"/>
      <c r="J207" s="17"/>
      <c r="K207" s="18"/>
      <c r="L207" s="18"/>
      <c r="M207" s="18"/>
      <c r="N207" s="18"/>
      <c r="AA207" s="20"/>
    </row>
    <row r="208" spans="1:27" s="4" customFormat="1" ht="15" customHeight="1" x14ac:dyDescent="0.15">
      <c r="A208" s="15"/>
      <c r="G208" s="16"/>
      <c r="H208" s="17"/>
      <c r="I208" s="17"/>
      <c r="J208" s="17"/>
      <c r="K208" s="18"/>
      <c r="L208" s="18"/>
      <c r="M208" s="18"/>
      <c r="N208" s="18"/>
      <c r="AA208" s="20"/>
    </row>
    <row r="209" spans="1:27" s="4" customFormat="1" ht="15" customHeight="1" x14ac:dyDescent="0.15">
      <c r="A209" s="15"/>
      <c r="G209" s="16"/>
      <c r="H209" s="17"/>
      <c r="I209" s="17"/>
      <c r="J209" s="17"/>
      <c r="K209" s="18"/>
      <c r="L209" s="18"/>
      <c r="M209" s="18"/>
      <c r="N209" s="18"/>
      <c r="AA209" s="20"/>
    </row>
    <row r="210" spans="1:27" s="4" customFormat="1" ht="15" customHeight="1" x14ac:dyDescent="0.15">
      <c r="A210" s="15"/>
      <c r="G210" s="16"/>
      <c r="H210" s="17"/>
      <c r="I210" s="17"/>
      <c r="J210" s="17"/>
      <c r="K210" s="18"/>
      <c r="L210" s="18"/>
      <c r="M210" s="18"/>
      <c r="N210" s="18"/>
      <c r="AA210" s="20"/>
    </row>
    <row r="211" spans="1:27" s="4" customFormat="1" ht="15" customHeight="1" x14ac:dyDescent="0.15">
      <c r="A211" s="15"/>
      <c r="G211" s="16"/>
      <c r="H211" s="17"/>
      <c r="I211" s="17"/>
      <c r="J211" s="17"/>
      <c r="K211" s="18"/>
      <c r="L211" s="18"/>
      <c r="M211" s="18"/>
      <c r="N211" s="18"/>
      <c r="AA211" s="20"/>
    </row>
    <row r="212" spans="1:27" s="4" customFormat="1" ht="15" customHeight="1" x14ac:dyDescent="0.15">
      <c r="A212" s="15"/>
      <c r="G212" s="16"/>
      <c r="H212" s="17"/>
      <c r="I212" s="17"/>
      <c r="J212" s="17"/>
      <c r="K212" s="18"/>
      <c r="L212" s="18"/>
      <c r="M212" s="18"/>
      <c r="N212" s="18"/>
      <c r="AA212" s="20"/>
    </row>
    <row r="213" spans="1:27" s="4" customFormat="1" ht="15" customHeight="1" x14ac:dyDescent="0.15">
      <c r="A213" s="15"/>
      <c r="G213" s="16"/>
      <c r="H213" s="17"/>
      <c r="I213" s="17"/>
      <c r="J213" s="17"/>
      <c r="K213" s="18"/>
      <c r="L213" s="18"/>
      <c r="M213" s="18"/>
      <c r="N213" s="18"/>
      <c r="AA213" s="20"/>
    </row>
    <row r="214" spans="1:27" s="4" customFormat="1" ht="15" customHeight="1" x14ac:dyDescent="0.15">
      <c r="A214" s="15"/>
      <c r="G214" s="16"/>
      <c r="H214" s="17"/>
      <c r="I214" s="17"/>
      <c r="J214" s="17"/>
      <c r="K214" s="18"/>
      <c r="L214" s="18"/>
      <c r="M214" s="18"/>
      <c r="N214" s="18"/>
      <c r="AA214" s="20"/>
    </row>
    <row r="215" spans="1:27" s="4" customFormat="1" ht="15" customHeight="1" x14ac:dyDescent="0.15">
      <c r="A215" s="15"/>
      <c r="G215" s="16"/>
      <c r="H215" s="17"/>
      <c r="I215" s="17"/>
      <c r="J215" s="17"/>
      <c r="K215" s="18"/>
      <c r="L215" s="18"/>
      <c r="M215" s="18"/>
      <c r="N215" s="18"/>
      <c r="AA215" s="20"/>
    </row>
    <row r="216" spans="1:27" s="4" customFormat="1" ht="15" customHeight="1" x14ac:dyDescent="0.15">
      <c r="A216" s="15"/>
      <c r="G216" s="16"/>
      <c r="H216" s="17"/>
      <c r="I216" s="17"/>
      <c r="J216" s="17"/>
      <c r="K216" s="18"/>
      <c r="L216" s="18"/>
      <c r="M216" s="18"/>
      <c r="N216" s="18"/>
      <c r="AA216" s="20"/>
    </row>
    <row r="217" spans="1:27" s="4" customFormat="1" ht="15" customHeight="1" x14ac:dyDescent="0.15">
      <c r="A217" s="15"/>
      <c r="G217" s="16"/>
      <c r="H217" s="17"/>
      <c r="I217" s="17"/>
      <c r="J217" s="17"/>
      <c r="K217" s="18"/>
      <c r="L217" s="18"/>
      <c r="M217" s="18"/>
      <c r="N217" s="18"/>
      <c r="AA217" s="20"/>
    </row>
    <row r="218" spans="1:27" s="4" customFormat="1" ht="15" customHeight="1" x14ac:dyDescent="0.15">
      <c r="A218" s="15"/>
      <c r="G218" s="16"/>
      <c r="H218" s="17"/>
      <c r="I218" s="17"/>
      <c r="J218" s="17"/>
      <c r="K218" s="18"/>
      <c r="L218" s="18"/>
      <c r="M218" s="18"/>
      <c r="N218" s="18"/>
      <c r="AA218" s="20"/>
    </row>
    <row r="219" spans="1:27" s="4" customFormat="1" ht="15" customHeight="1" x14ac:dyDescent="0.15">
      <c r="A219" s="15"/>
      <c r="G219" s="16"/>
      <c r="H219" s="17"/>
      <c r="I219" s="17"/>
      <c r="J219" s="17"/>
      <c r="K219" s="18"/>
      <c r="L219" s="18"/>
      <c r="M219" s="18"/>
      <c r="N219" s="18"/>
      <c r="AA219" s="20"/>
    </row>
    <row r="220" spans="1:27" s="4" customFormat="1" ht="15" customHeight="1" x14ac:dyDescent="0.15">
      <c r="A220" s="15"/>
      <c r="G220" s="16"/>
      <c r="H220" s="17"/>
      <c r="I220" s="17"/>
      <c r="J220" s="17"/>
      <c r="K220" s="18"/>
      <c r="L220" s="18"/>
      <c r="M220" s="18"/>
      <c r="N220" s="18"/>
      <c r="AA220" s="20"/>
    </row>
    <row r="221" spans="1:27" s="4" customFormat="1" ht="15" customHeight="1" x14ac:dyDescent="0.15">
      <c r="A221" s="15"/>
      <c r="G221" s="16"/>
      <c r="H221" s="17"/>
      <c r="I221" s="17"/>
      <c r="J221" s="17"/>
      <c r="K221" s="18"/>
      <c r="L221" s="18"/>
      <c r="M221" s="18"/>
      <c r="N221" s="18"/>
      <c r="AA221" s="20"/>
    </row>
    <row r="222" spans="1:27" s="4" customFormat="1" ht="15" customHeight="1" x14ac:dyDescent="0.15">
      <c r="A222" s="15"/>
      <c r="G222" s="16"/>
      <c r="H222" s="17"/>
      <c r="I222" s="17"/>
      <c r="J222" s="17"/>
      <c r="K222" s="18"/>
      <c r="L222" s="18"/>
      <c r="M222" s="18"/>
      <c r="N222" s="18"/>
      <c r="AA222" s="20"/>
    </row>
    <row r="223" spans="1:27" s="4" customFormat="1" ht="15" customHeight="1" x14ac:dyDescent="0.15">
      <c r="A223" s="15"/>
      <c r="G223" s="16"/>
      <c r="H223" s="17"/>
      <c r="I223" s="17"/>
      <c r="J223" s="17"/>
      <c r="K223" s="18"/>
      <c r="L223" s="18"/>
      <c r="M223" s="18"/>
      <c r="N223" s="18"/>
      <c r="AA223" s="20"/>
    </row>
    <row r="224" spans="1:27" s="4" customFormat="1" ht="15" customHeight="1" x14ac:dyDescent="0.15">
      <c r="A224" s="15"/>
      <c r="G224" s="16"/>
      <c r="H224" s="17"/>
      <c r="I224" s="17"/>
      <c r="J224" s="17"/>
      <c r="K224" s="18"/>
      <c r="L224" s="18"/>
      <c r="M224" s="18"/>
      <c r="N224" s="18"/>
      <c r="AA224" s="20"/>
    </row>
    <row r="225" spans="1:27" s="4" customFormat="1" ht="15" customHeight="1" x14ac:dyDescent="0.15">
      <c r="A225" s="15"/>
      <c r="G225" s="16"/>
      <c r="H225" s="17"/>
      <c r="I225" s="17"/>
      <c r="J225" s="17"/>
      <c r="K225" s="18"/>
      <c r="L225" s="18"/>
      <c r="M225" s="18"/>
      <c r="N225" s="18"/>
      <c r="AA225" s="20"/>
    </row>
    <row r="226" spans="1:27" s="4" customFormat="1" ht="15" customHeight="1" x14ac:dyDescent="0.15">
      <c r="A226" s="15"/>
      <c r="G226" s="16"/>
      <c r="H226" s="17"/>
      <c r="I226" s="17"/>
      <c r="J226" s="17"/>
      <c r="K226" s="18"/>
      <c r="L226" s="18"/>
      <c r="M226" s="18"/>
      <c r="N226" s="18"/>
      <c r="AA226" s="20"/>
    </row>
    <row r="227" spans="1:27" s="4" customFormat="1" ht="15" customHeight="1" x14ac:dyDescent="0.15">
      <c r="A227" s="15"/>
      <c r="G227" s="16"/>
      <c r="H227" s="17"/>
      <c r="I227" s="17"/>
      <c r="J227" s="17"/>
      <c r="K227" s="18"/>
      <c r="L227" s="18"/>
      <c r="M227" s="18"/>
      <c r="N227" s="18"/>
      <c r="AA227" s="20"/>
    </row>
    <row r="228" spans="1:27" s="4" customFormat="1" ht="15" customHeight="1" x14ac:dyDescent="0.15">
      <c r="A228" s="15"/>
      <c r="G228" s="16"/>
      <c r="H228" s="17"/>
      <c r="I228" s="17"/>
      <c r="J228" s="17"/>
      <c r="K228" s="18"/>
      <c r="L228" s="18"/>
      <c r="M228" s="18"/>
      <c r="N228" s="18"/>
      <c r="AA228" s="20"/>
    </row>
    <row r="229" spans="1:27" s="4" customFormat="1" ht="15" customHeight="1" x14ac:dyDescent="0.15">
      <c r="A229" s="15"/>
      <c r="G229" s="16"/>
      <c r="H229" s="17"/>
      <c r="I229" s="17"/>
      <c r="J229" s="17"/>
      <c r="K229" s="18"/>
      <c r="L229" s="18"/>
      <c r="M229" s="18"/>
      <c r="N229" s="18"/>
      <c r="AA229" s="20"/>
    </row>
    <row r="230" spans="1:27" s="4" customFormat="1" ht="15" customHeight="1" x14ac:dyDescent="0.15">
      <c r="A230" s="15"/>
      <c r="G230" s="16"/>
      <c r="H230" s="17"/>
      <c r="I230" s="17"/>
      <c r="J230" s="17"/>
      <c r="K230" s="18"/>
      <c r="L230" s="18"/>
      <c r="M230" s="18"/>
      <c r="N230" s="18"/>
      <c r="AA230" s="20"/>
    </row>
    <row r="231" spans="1:27" s="4" customFormat="1" ht="15" customHeight="1" x14ac:dyDescent="0.15">
      <c r="A231" s="15"/>
      <c r="G231" s="16"/>
      <c r="H231" s="17"/>
      <c r="I231" s="17"/>
      <c r="J231" s="17"/>
      <c r="K231" s="18"/>
      <c r="L231" s="18"/>
      <c r="M231" s="18"/>
      <c r="N231" s="18"/>
      <c r="AA231" s="20"/>
    </row>
    <row r="232" spans="1:27" s="4" customFormat="1" ht="15" customHeight="1" x14ac:dyDescent="0.15">
      <c r="A232" s="15"/>
      <c r="G232" s="16"/>
      <c r="H232" s="17"/>
      <c r="I232" s="17"/>
      <c r="J232" s="17"/>
      <c r="K232" s="18"/>
      <c r="L232" s="18"/>
      <c r="M232" s="18"/>
      <c r="N232" s="18"/>
      <c r="AA232" s="20"/>
    </row>
    <row r="233" spans="1:27" s="4" customFormat="1" ht="15" customHeight="1" x14ac:dyDescent="0.15">
      <c r="A233" s="15"/>
      <c r="G233" s="16"/>
      <c r="H233" s="17"/>
      <c r="I233" s="17"/>
      <c r="J233" s="17"/>
      <c r="K233" s="18"/>
      <c r="L233" s="18"/>
      <c r="M233" s="18"/>
      <c r="N233" s="18"/>
      <c r="AA233" s="20"/>
    </row>
    <row r="234" spans="1:27" s="4" customFormat="1" ht="15" customHeight="1" x14ac:dyDescent="0.15">
      <c r="A234" s="15"/>
      <c r="G234" s="16"/>
      <c r="H234" s="17"/>
      <c r="I234" s="17"/>
      <c r="J234" s="17"/>
      <c r="K234" s="18"/>
      <c r="L234" s="18"/>
      <c r="M234" s="18"/>
      <c r="N234" s="18"/>
      <c r="AA234" s="20"/>
    </row>
    <row r="235" spans="1:27" s="4" customFormat="1" ht="15" customHeight="1" x14ac:dyDescent="0.15">
      <c r="A235" s="15"/>
      <c r="G235" s="16"/>
      <c r="H235" s="17"/>
      <c r="I235" s="17"/>
      <c r="J235" s="17"/>
      <c r="K235" s="18"/>
      <c r="L235" s="18"/>
      <c r="M235" s="18"/>
      <c r="N235" s="18"/>
      <c r="AA235" s="20"/>
    </row>
    <row r="236" spans="1:27" s="4" customFormat="1" ht="15" customHeight="1" x14ac:dyDescent="0.15">
      <c r="A236" s="15"/>
      <c r="G236" s="16"/>
      <c r="H236" s="17"/>
      <c r="I236" s="17"/>
      <c r="J236" s="17"/>
      <c r="K236" s="18"/>
      <c r="L236" s="18"/>
      <c r="M236" s="18"/>
      <c r="N236" s="18"/>
      <c r="AA236" s="20"/>
    </row>
    <row r="237" spans="1:27" s="4" customFormat="1" ht="15" customHeight="1" x14ac:dyDescent="0.15">
      <c r="A237" s="15"/>
      <c r="G237" s="16"/>
      <c r="H237" s="17"/>
      <c r="I237" s="17"/>
      <c r="J237" s="17"/>
      <c r="K237" s="18"/>
      <c r="L237" s="18"/>
      <c r="M237" s="18"/>
      <c r="N237" s="18"/>
      <c r="AA237" s="20"/>
    </row>
    <row r="238" spans="1:27" s="4" customFormat="1" ht="15" customHeight="1" x14ac:dyDescent="0.15">
      <c r="A238" s="15"/>
      <c r="G238" s="16"/>
      <c r="H238" s="17"/>
      <c r="I238" s="17"/>
      <c r="J238" s="17"/>
      <c r="K238" s="18"/>
      <c r="L238" s="18"/>
      <c r="M238" s="18"/>
      <c r="N238" s="18"/>
      <c r="AA238" s="20"/>
    </row>
    <row r="239" spans="1:27" s="4" customFormat="1" ht="15" customHeight="1" x14ac:dyDescent="0.15">
      <c r="A239" s="15"/>
      <c r="G239" s="16"/>
      <c r="H239" s="17"/>
      <c r="I239" s="17"/>
      <c r="J239" s="17"/>
      <c r="K239" s="18"/>
      <c r="L239" s="18"/>
      <c r="M239" s="18"/>
      <c r="N239" s="18"/>
      <c r="AA239" s="20"/>
    </row>
    <row r="240" spans="1:27" s="4" customFormat="1" ht="15" customHeight="1" x14ac:dyDescent="0.15">
      <c r="A240" s="15"/>
      <c r="G240" s="16"/>
      <c r="H240" s="17"/>
      <c r="I240" s="17"/>
      <c r="J240" s="17"/>
      <c r="K240" s="18"/>
      <c r="L240" s="18"/>
      <c r="M240" s="18"/>
      <c r="N240" s="18"/>
      <c r="AA240" s="20"/>
    </row>
    <row r="241" spans="1:27" s="4" customFormat="1" ht="15" customHeight="1" x14ac:dyDescent="0.15">
      <c r="A241" s="15"/>
      <c r="G241" s="16"/>
      <c r="H241" s="17"/>
      <c r="I241" s="17"/>
      <c r="J241" s="17"/>
      <c r="K241" s="18"/>
      <c r="L241" s="18"/>
      <c r="M241" s="18"/>
      <c r="N241" s="18"/>
      <c r="AA241" s="20"/>
    </row>
    <row r="242" spans="1:27" s="4" customFormat="1" ht="15" customHeight="1" x14ac:dyDescent="0.15">
      <c r="A242" s="15"/>
      <c r="G242" s="16"/>
      <c r="H242" s="17"/>
      <c r="I242" s="17"/>
      <c r="J242" s="17"/>
      <c r="K242" s="18"/>
      <c r="L242" s="18"/>
      <c r="M242" s="18"/>
      <c r="N242" s="18"/>
      <c r="AA242" s="20"/>
    </row>
    <row r="243" spans="1:27" ht="15" customHeight="1" x14ac:dyDescent="0.15"/>
    <row r="244" spans="1:27" ht="15" customHeight="1" x14ac:dyDescent="0.15"/>
    <row r="245" spans="1:27" ht="15" customHeight="1" x14ac:dyDescent="0.15"/>
    <row r="246" spans="1:27" ht="15" customHeight="1" x14ac:dyDescent="0.15"/>
    <row r="247" spans="1:27" ht="15" customHeight="1" x14ac:dyDescent="0.15"/>
    <row r="248" spans="1:27" ht="15" customHeight="1" x14ac:dyDescent="0.15"/>
    <row r="249" spans="1:27" ht="15" customHeight="1" x14ac:dyDescent="0.15"/>
    <row r="250" spans="1:27" ht="15" customHeight="1" x14ac:dyDescent="0.15"/>
    <row r="251" spans="1:27" ht="15" customHeight="1" x14ac:dyDescent="0.15"/>
    <row r="252" spans="1:27" ht="15" customHeight="1" x14ac:dyDescent="0.15"/>
    <row r="253" spans="1:27" ht="15" customHeight="1" x14ac:dyDescent="0.15"/>
    <row r="254" spans="1:27" ht="15" customHeight="1" x14ac:dyDescent="0.15"/>
    <row r="255" spans="1:27" ht="15" customHeight="1" x14ac:dyDescent="0.15"/>
    <row r="256" spans="1:27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</sheetData>
  <mergeCells count="15">
    <mergeCell ref="Q3:S3"/>
    <mergeCell ref="Q2:U2"/>
    <mergeCell ref="T3:U3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4">
    <dataValidation imeMode="on" allowBlank="1" showInputMessage="1" showErrorMessage="1" sqref="G5:G12 G16:G18 G49 G68 G79" xr:uid="{00000000-0002-0000-0300-000000000000}"/>
    <dataValidation type="custom" errorStyle="warning" allowBlank="1" showInputMessage="1" showErrorMessage="1" sqref="M5" xr:uid="{F87D70C1-89E8-485E-8A7F-FF368CAA8ACB}">
      <formula1>J5=M5</formula1>
    </dataValidation>
    <dataValidation type="list" allowBlank="1" showInputMessage="1" showErrorMessage="1" sqref="Q5:R80 O5:O80 T5:T80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80" xr:uid="{00000000-0002-0000-03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948-5DD2-4FCC-84C1-F8106B92974B}">
  <sheetPr>
    <tabColor theme="3" tint="0.79998168889431442"/>
  </sheetPr>
  <dimension ref="A1:Z670"/>
  <sheetViews>
    <sheetView view="pageBreakPreview" topLeftCell="B1" zoomScale="80" zoomScaleNormal="100" zoomScaleSheetLayoutView="80" workbookViewId="0">
      <selection activeCell="J4" sqref="J4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13" customWidth="1"/>
    <col min="9" max="9" width="13.375" style="13" customWidth="1"/>
    <col min="10" max="10" width="15.125" style="13" bestFit="1" customWidth="1"/>
    <col min="11" max="13" width="15.125" style="13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s="4" customFormat="1" ht="30" customHeight="1" thickBot="1" x14ac:dyDescent="0.2">
      <c r="A1" s="15"/>
      <c r="B1" s="65" t="s">
        <v>23</v>
      </c>
      <c r="G1" s="16"/>
      <c r="H1" s="17"/>
      <c r="I1" s="107"/>
      <c r="J1" s="17"/>
      <c r="K1" s="17"/>
      <c r="L1" s="17"/>
      <c r="M1" s="17"/>
      <c r="N1" s="18"/>
    </row>
    <row r="2" spans="1:26" s="4" customFormat="1" ht="16.5" customHeight="1" thickBot="1" x14ac:dyDescent="0.2">
      <c r="A2" s="229"/>
      <c r="B2" s="232" t="s">
        <v>11</v>
      </c>
      <c r="C2" s="232" t="s">
        <v>12</v>
      </c>
      <c r="D2" s="238" t="s">
        <v>13</v>
      </c>
      <c r="E2" s="238" t="s">
        <v>14</v>
      </c>
      <c r="F2" s="238" t="s">
        <v>15</v>
      </c>
      <c r="G2" s="232" t="s">
        <v>16</v>
      </c>
      <c r="H2" s="243" t="s">
        <v>51</v>
      </c>
      <c r="I2" s="243"/>
      <c r="J2" s="243"/>
      <c r="K2" s="243"/>
      <c r="L2" s="243"/>
      <c r="M2" s="243"/>
      <c r="N2" s="243"/>
      <c r="O2" s="227" t="s">
        <v>19</v>
      </c>
      <c r="P2" s="227" t="s">
        <v>43</v>
      </c>
      <c r="Q2" s="227" t="s">
        <v>3</v>
      </c>
      <c r="R2" s="227"/>
      <c r="S2" s="227"/>
      <c r="T2" s="227"/>
      <c r="U2" s="227"/>
    </row>
    <row r="3" spans="1:26" s="4" customFormat="1" ht="33" customHeight="1" thickBot="1" x14ac:dyDescent="0.2">
      <c r="A3" s="230"/>
      <c r="B3" s="232"/>
      <c r="C3" s="232"/>
      <c r="D3" s="238"/>
      <c r="E3" s="238"/>
      <c r="F3" s="238"/>
      <c r="G3" s="232"/>
      <c r="H3" s="73"/>
      <c r="I3" s="236" t="s">
        <v>1</v>
      </c>
      <c r="J3" s="237"/>
      <c r="K3" s="237"/>
      <c r="L3" s="237"/>
      <c r="M3" s="237"/>
      <c r="N3" s="237"/>
      <c r="O3" s="244"/>
      <c r="P3" s="244"/>
      <c r="Q3" s="227" t="s">
        <v>4</v>
      </c>
      <c r="R3" s="227"/>
      <c r="S3" s="227"/>
      <c r="T3" s="228" t="s">
        <v>5</v>
      </c>
      <c r="U3" s="228"/>
      <c r="V3" s="61"/>
    </row>
    <row r="4" spans="1:26" s="15" customFormat="1" ht="38.25" customHeight="1" thickBot="1" x14ac:dyDescent="0.2">
      <c r="A4" s="231"/>
      <c r="B4" s="232"/>
      <c r="C4" s="232"/>
      <c r="D4" s="238"/>
      <c r="E4" s="238"/>
      <c r="F4" s="238"/>
      <c r="G4" s="232"/>
      <c r="H4" s="74" t="s">
        <v>17</v>
      </c>
      <c r="I4" s="76" t="s">
        <v>52</v>
      </c>
      <c r="J4" s="84" t="s">
        <v>59</v>
      </c>
      <c r="K4" s="84" t="s">
        <v>53</v>
      </c>
      <c r="L4" s="84" t="s">
        <v>62</v>
      </c>
      <c r="M4" s="84" t="s">
        <v>63</v>
      </c>
      <c r="N4" s="77" t="s">
        <v>64</v>
      </c>
      <c r="O4" s="245"/>
      <c r="P4" s="245"/>
      <c r="Q4" s="82" t="s">
        <v>44</v>
      </c>
      <c r="R4" s="83" t="s">
        <v>65</v>
      </c>
      <c r="S4" s="83" t="s">
        <v>45</v>
      </c>
      <c r="T4" s="79" t="s">
        <v>47</v>
      </c>
      <c r="U4" s="80" t="s">
        <v>46</v>
      </c>
    </row>
    <row r="5" spans="1:26" s="4" customFormat="1" ht="27" customHeight="1" x14ac:dyDescent="0.15">
      <c r="A5" s="14"/>
      <c r="B5" s="41" t="s">
        <v>66</v>
      </c>
      <c r="C5" s="68">
        <v>1</v>
      </c>
      <c r="D5" s="52">
        <v>2</v>
      </c>
      <c r="E5" s="124" t="s">
        <v>74</v>
      </c>
      <c r="F5" s="101" t="s">
        <v>75</v>
      </c>
      <c r="G5" s="69" t="s">
        <v>76</v>
      </c>
      <c r="H5" s="27">
        <v>15</v>
      </c>
      <c r="I5" s="28">
        <v>1052200</v>
      </c>
      <c r="J5" s="29">
        <v>1157</v>
      </c>
      <c r="K5" s="27">
        <v>262</v>
      </c>
      <c r="L5" s="98">
        <f>ROUNDUP(J5/K5,1)</f>
        <v>4.5</v>
      </c>
      <c r="M5" s="27">
        <v>12</v>
      </c>
      <c r="N5" s="70">
        <f>IF(AND(I5&gt;0,L5&gt;0,M5&gt;0),I5/L5/M5,0)</f>
        <v>19485.185185185186</v>
      </c>
      <c r="O5" s="81"/>
      <c r="P5" s="71"/>
      <c r="Q5" s="67" t="s">
        <v>69</v>
      </c>
      <c r="R5" s="67"/>
      <c r="S5" s="66">
        <v>1E-3</v>
      </c>
      <c r="T5" s="45"/>
      <c r="U5" s="58"/>
      <c r="V5" s="48">
        <v>1</v>
      </c>
      <c r="W5" s="48" t="s">
        <v>70</v>
      </c>
      <c r="Y5" s="48">
        <v>1</v>
      </c>
      <c r="Z5" s="48" t="s">
        <v>80</v>
      </c>
    </row>
    <row r="6" spans="1:26" s="4" customFormat="1" ht="27" customHeight="1" x14ac:dyDescent="0.15">
      <c r="A6" s="14"/>
      <c r="B6" s="38" t="s">
        <v>66</v>
      </c>
      <c r="C6" s="68">
        <v>2</v>
      </c>
      <c r="D6" s="34">
        <v>2</v>
      </c>
      <c r="E6" s="125" t="s">
        <v>386</v>
      </c>
      <c r="F6" s="113" t="s">
        <v>388</v>
      </c>
      <c r="G6" s="35" t="s">
        <v>387</v>
      </c>
      <c r="H6" s="21">
        <v>19</v>
      </c>
      <c r="I6" s="28">
        <v>72000</v>
      </c>
      <c r="J6" s="29">
        <v>288</v>
      </c>
      <c r="K6" s="27">
        <v>365</v>
      </c>
      <c r="L6" s="98">
        <f>ROUNDUP(J6/K6,1)</f>
        <v>0.79999999999999993</v>
      </c>
      <c r="M6" s="21">
        <v>12</v>
      </c>
      <c r="N6" s="70">
        <f>IF(AND(I6&gt;0,L6&gt;0,M6&gt;0),I6/L6/M6,0)</f>
        <v>7500.0000000000009</v>
      </c>
      <c r="O6" s="23"/>
      <c r="P6" s="33"/>
      <c r="Q6" s="42"/>
      <c r="R6" s="42"/>
      <c r="S6" s="55"/>
      <c r="T6" s="43"/>
      <c r="U6" s="57"/>
      <c r="V6" s="48">
        <v>2</v>
      </c>
      <c r="W6" s="49" t="s">
        <v>7</v>
      </c>
      <c r="Y6" s="48">
        <v>2</v>
      </c>
      <c r="Z6" s="48" t="s">
        <v>21</v>
      </c>
    </row>
    <row r="7" spans="1:26" s="4" customFormat="1" ht="27" customHeight="1" x14ac:dyDescent="0.15">
      <c r="A7" s="14"/>
      <c r="B7" s="38" t="s">
        <v>66</v>
      </c>
      <c r="C7" s="68">
        <v>3</v>
      </c>
      <c r="D7" s="34">
        <v>5</v>
      </c>
      <c r="E7" s="125" t="s">
        <v>436</v>
      </c>
      <c r="F7" s="109" t="s">
        <v>461</v>
      </c>
      <c r="G7" s="39" t="s">
        <v>462</v>
      </c>
      <c r="H7" s="21">
        <v>20</v>
      </c>
      <c r="I7" s="28">
        <v>302000</v>
      </c>
      <c r="J7" s="116">
        <v>308</v>
      </c>
      <c r="K7" s="27">
        <v>251</v>
      </c>
      <c r="L7" s="114">
        <f>ROUNDUP(J7/K7,1)</f>
        <v>1.3</v>
      </c>
      <c r="M7" s="21">
        <v>12</v>
      </c>
      <c r="N7" s="70">
        <f>IF(AND(I7&gt;0,L7&gt;0,M7&gt;0),I7/L7/M7,0)</f>
        <v>19358.974358974359</v>
      </c>
      <c r="O7" s="23"/>
      <c r="P7" s="33"/>
      <c r="Q7" s="44"/>
      <c r="R7" s="44"/>
      <c r="S7" s="55"/>
      <c r="T7" s="45"/>
      <c r="U7" s="58"/>
      <c r="V7" s="20"/>
      <c r="W7" s="49" t="s">
        <v>8</v>
      </c>
    </row>
    <row r="8" spans="1:26" s="4" customFormat="1" ht="27" customHeight="1" x14ac:dyDescent="0.15">
      <c r="A8" s="14"/>
      <c r="B8" s="38" t="s">
        <v>775</v>
      </c>
      <c r="C8" s="68">
        <v>4</v>
      </c>
      <c r="D8" s="34">
        <v>5</v>
      </c>
      <c r="E8" s="125">
        <v>5420005002399</v>
      </c>
      <c r="F8" s="109" t="s">
        <v>482</v>
      </c>
      <c r="G8" s="35" t="s">
        <v>483</v>
      </c>
      <c r="H8" s="21">
        <v>20</v>
      </c>
      <c r="I8" s="28">
        <v>135000</v>
      </c>
      <c r="J8" s="29">
        <v>266</v>
      </c>
      <c r="K8" s="27">
        <v>270</v>
      </c>
      <c r="L8" s="98">
        <f>ROUNDUP(J8/K8,1)</f>
        <v>1</v>
      </c>
      <c r="M8" s="21">
        <v>12</v>
      </c>
      <c r="N8" s="70">
        <f>IF(AND(I8&gt;0,L8&gt;0,M8&gt;0),I8/L8/M8,0)</f>
        <v>11250</v>
      </c>
      <c r="O8" s="23"/>
      <c r="P8" s="33"/>
      <c r="Q8" s="42"/>
      <c r="R8" s="42"/>
      <c r="S8" s="55"/>
      <c r="T8" s="43"/>
      <c r="U8" s="57"/>
      <c r="V8" s="48">
        <v>4</v>
      </c>
      <c r="W8" s="49" t="s">
        <v>20</v>
      </c>
    </row>
    <row r="9" spans="1:26" s="4" customFormat="1" ht="15" customHeight="1" x14ac:dyDescent="0.15">
      <c r="A9" s="15"/>
      <c r="B9" s="20" t="s">
        <v>2</v>
      </c>
      <c r="C9" s="16"/>
      <c r="D9" s="24">
        <f>COUNTIF(D5:D8,1)</f>
        <v>0</v>
      </c>
      <c r="E9" s="24"/>
      <c r="G9" s="16">
        <f>COUNTA(G5:G8)</f>
        <v>4</v>
      </c>
      <c r="H9" s="17">
        <f>SUM(H5:H8)</f>
        <v>74</v>
      </c>
      <c r="I9" s="17">
        <f>SUM(I5:I8)</f>
        <v>1561200</v>
      </c>
      <c r="J9" s="17">
        <f>SUM(J5:J8)</f>
        <v>2019</v>
      </c>
      <c r="K9" s="17">
        <f>SUM(K5:K8)</f>
        <v>1148</v>
      </c>
      <c r="L9" s="99">
        <f>SUM(L5:L8)</f>
        <v>7.6</v>
      </c>
      <c r="M9" s="97">
        <f>AVERAGEIF(M5:M8,"&gt;0")</f>
        <v>12</v>
      </c>
      <c r="N9" s="85"/>
    </row>
    <row r="10" spans="1:26" s="4" customFormat="1" ht="15" customHeight="1" x14ac:dyDescent="0.15">
      <c r="A10" s="15"/>
      <c r="D10" s="24">
        <f>COUNTIF(D5:D8,2)</f>
        <v>2</v>
      </c>
      <c r="E10" s="24"/>
      <c r="F10" s="25"/>
      <c r="G10" s="16"/>
      <c r="H10" s="17"/>
      <c r="I10" s="17"/>
      <c r="J10" s="17"/>
      <c r="K10" s="17"/>
      <c r="L10" s="98"/>
      <c r="M10" s="100">
        <f>ROUND(M9,1)</f>
        <v>12</v>
      </c>
      <c r="N10" s="18">
        <f>AVERAGEIF(N5:N8,"&gt;0")</f>
        <v>14398.539886039885</v>
      </c>
    </row>
    <row r="11" spans="1:26" s="4" customFormat="1" ht="15" customHeight="1" x14ac:dyDescent="0.15">
      <c r="A11" s="15"/>
      <c r="D11" s="24">
        <f>COUNTIF(D5:D8,3)</f>
        <v>0</v>
      </c>
      <c r="E11" s="24"/>
      <c r="F11" s="26"/>
      <c r="G11" s="26"/>
      <c r="H11" s="17">
        <f>COUNTA(H5:H8)</f>
        <v>4</v>
      </c>
      <c r="I11" s="17"/>
      <c r="J11" s="17"/>
      <c r="K11" s="17"/>
      <c r="L11" s="17"/>
      <c r="M11" s="17"/>
      <c r="N11" s="18"/>
    </row>
    <row r="12" spans="1:26" s="4" customFormat="1" ht="15" customHeight="1" x14ac:dyDescent="0.15">
      <c r="A12" s="15"/>
      <c r="D12" s="24">
        <f>COUNTIF(D5:D8,4)</f>
        <v>0</v>
      </c>
      <c r="E12" s="24"/>
      <c r="F12" s="26"/>
      <c r="G12" s="26"/>
      <c r="H12" s="17"/>
      <c r="I12" s="17"/>
      <c r="J12" s="17"/>
      <c r="K12" s="17"/>
      <c r="L12" s="17"/>
      <c r="M12" s="17"/>
      <c r="N12" s="18"/>
    </row>
    <row r="13" spans="1:26" s="4" customFormat="1" ht="15" customHeight="1" x14ac:dyDescent="0.15">
      <c r="A13" s="15"/>
      <c r="D13" s="24">
        <f>COUNTIF(D5:D8,5)</f>
        <v>2</v>
      </c>
      <c r="E13" s="24"/>
      <c r="F13" s="26"/>
      <c r="G13" s="26"/>
      <c r="H13" s="17"/>
      <c r="I13" s="17"/>
      <c r="J13" s="17"/>
      <c r="K13" s="17"/>
      <c r="L13" s="17"/>
      <c r="M13" s="17"/>
      <c r="N13" s="18"/>
    </row>
    <row r="14" spans="1:26" s="4" customFormat="1" ht="15" customHeight="1" x14ac:dyDescent="0.15">
      <c r="A14" s="15"/>
      <c r="D14" s="24">
        <f>COUNTIF(D5:D8,6)</f>
        <v>0</v>
      </c>
      <c r="E14" s="24"/>
      <c r="F14" s="26"/>
      <c r="G14" s="26"/>
      <c r="H14" s="17"/>
      <c r="I14" s="17"/>
      <c r="J14" s="17"/>
      <c r="K14" s="17"/>
      <c r="L14" s="17"/>
      <c r="M14" s="17"/>
      <c r="N14" s="18"/>
    </row>
    <row r="15" spans="1:26" s="4" customFormat="1" ht="15" customHeight="1" x14ac:dyDescent="0.15">
      <c r="A15" s="15"/>
      <c r="B15" s="20" t="s">
        <v>61</v>
      </c>
      <c r="D15" s="24">
        <f>SUM(D9:D14)</f>
        <v>4</v>
      </c>
      <c r="E15" s="24"/>
      <c r="F15" s="25"/>
      <c r="G15" s="16"/>
      <c r="H15" s="17"/>
      <c r="I15" s="17"/>
      <c r="J15" s="17"/>
      <c r="K15" s="17"/>
      <c r="L15" s="17"/>
      <c r="M15" s="17"/>
      <c r="N15" s="18"/>
    </row>
    <row r="16" spans="1:26" s="4" customFormat="1" ht="15" customHeight="1" x14ac:dyDescent="0.15">
      <c r="A16" s="15"/>
      <c r="D16" s="24"/>
      <c r="E16" s="24"/>
      <c r="F16" s="26"/>
      <c r="G16" s="16"/>
      <c r="H16" s="17"/>
      <c r="I16" s="17"/>
      <c r="J16" s="17"/>
      <c r="K16" s="17"/>
      <c r="L16" s="17"/>
      <c r="M16" s="17"/>
      <c r="N16" s="18"/>
    </row>
    <row r="17" spans="1:22" s="4" customFormat="1" ht="15" customHeight="1" x14ac:dyDescent="0.15">
      <c r="A17" s="15"/>
      <c r="D17" s="24"/>
      <c r="E17" s="24"/>
      <c r="F17" s="26"/>
      <c r="G17" s="16"/>
      <c r="H17" s="17"/>
      <c r="I17" s="17"/>
      <c r="J17" s="17"/>
      <c r="K17" s="17"/>
      <c r="L17" s="17"/>
      <c r="M17" s="17"/>
      <c r="N17" s="18"/>
    </row>
    <row r="18" spans="1:22" s="4" customFormat="1" ht="15" customHeight="1" x14ac:dyDescent="0.15">
      <c r="A18" s="15"/>
      <c r="G18" s="16"/>
      <c r="H18" s="17"/>
      <c r="I18" s="17"/>
      <c r="J18" s="17"/>
      <c r="K18" s="17"/>
      <c r="L18" s="17"/>
      <c r="M18" s="17"/>
      <c r="N18" s="18"/>
    </row>
    <row r="19" spans="1:22" s="4" customFormat="1" ht="15" customHeight="1" x14ac:dyDescent="0.15">
      <c r="A19" s="15"/>
      <c r="G19" s="16"/>
      <c r="H19" s="17"/>
      <c r="I19" s="17"/>
      <c r="J19" s="17"/>
      <c r="K19" s="17"/>
      <c r="L19" s="17"/>
      <c r="M19" s="17"/>
      <c r="N19" s="18"/>
    </row>
    <row r="20" spans="1:22" s="4" customFormat="1" ht="15" customHeight="1" x14ac:dyDescent="0.15">
      <c r="A20" s="15"/>
      <c r="G20" s="16"/>
      <c r="H20" s="17"/>
      <c r="I20" s="17"/>
      <c r="J20" s="17"/>
      <c r="K20" s="17"/>
      <c r="L20" s="17"/>
      <c r="M20" s="17"/>
      <c r="N20" s="18"/>
      <c r="V20" s="59"/>
    </row>
    <row r="21" spans="1:22" s="4" customFormat="1" ht="15" customHeight="1" x14ac:dyDescent="0.15">
      <c r="A21" s="15"/>
      <c r="G21" s="16"/>
      <c r="H21" s="17"/>
      <c r="I21" s="17"/>
      <c r="J21" s="17"/>
      <c r="K21" s="17"/>
      <c r="L21" s="17"/>
      <c r="M21" s="17"/>
      <c r="N21" s="18"/>
    </row>
    <row r="22" spans="1:22" s="4" customFormat="1" ht="15" customHeight="1" x14ac:dyDescent="0.15">
      <c r="A22" s="15"/>
      <c r="G22" s="16"/>
      <c r="H22" s="17"/>
      <c r="I22" s="17"/>
      <c r="J22" s="17"/>
      <c r="K22" s="17"/>
      <c r="L22" s="17"/>
      <c r="M22" s="17"/>
      <c r="N22" s="18"/>
    </row>
    <row r="23" spans="1:22" s="4" customFormat="1" ht="15" customHeight="1" x14ac:dyDescent="0.15">
      <c r="A23" s="15"/>
      <c r="G23" s="16"/>
      <c r="H23" s="17"/>
      <c r="I23" s="17"/>
      <c r="J23" s="17"/>
      <c r="K23" s="17"/>
      <c r="L23" s="17"/>
      <c r="M23" s="17"/>
      <c r="N23" s="18"/>
    </row>
    <row r="24" spans="1:22" s="4" customFormat="1" ht="15" customHeight="1" x14ac:dyDescent="0.15">
      <c r="A24" s="15"/>
      <c r="G24" s="16"/>
      <c r="H24" s="17"/>
      <c r="I24" s="17"/>
      <c r="J24" s="17"/>
      <c r="K24" s="17"/>
      <c r="L24" s="17"/>
      <c r="M24" s="17"/>
      <c r="N24" s="18"/>
    </row>
    <row r="25" spans="1:22" s="4" customFormat="1" ht="15" customHeight="1" x14ac:dyDescent="0.15">
      <c r="A25" s="15"/>
      <c r="G25" s="16"/>
      <c r="H25" s="17"/>
      <c r="I25" s="17"/>
      <c r="J25" s="17"/>
      <c r="K25" s="17"/>
      <c r="L25" s="17"/>
      <c r="M25" s="17"/>
      <c r="N25" s="18"/>
    </row>
    <row r="26" spans="1:22" s="4" customFormat="1" ht="15" customHeight="1" x14ac:dyDescent="0.15">
      <c r="A26" s="15"/>
      <c r="G26" s="16"/>
      <c r="H26" s="17"/>
      <c r="I26" s="17"/>
      <c r="J26" s="17"/>
      <c r="K26" s="17"/>
      <c r="L26" s="17"/>
      <c r="M26" s="17"/>
      <c r="N26" s="18"/>
    </row>
    <row r="27" spans="1:22" s="4" customFormat="1" ht="15" customHeight="1" x14ac:dyDescent="0.15">
      <c r="A27" s="15"/>
      <c r="G27" s="16"/>
      <c r="H27" s="17"/>
      <c r="I27" s="17"/>
      <c r="J27" s="17"/>
      <c r="K27" s="17"/>
      <c r="L27" s="17"/>
      <c r="M27" s="17"/>
      <c r="N27" s="18"/>
    </row>
    <row r="28" spans="1:22" s="4" customFormat="1" ht="15" customHeight="1" x14ac:dyDescent="0.15">
      <c r="A28" s="15"/>
      <c r="G28" s="16"/>
      <c r="H28" s="17"/>
      <c r="I28" s="17"/>
      <c r="J28" s="17"/>
      <c r="K28" s="17"/>
      <c r="L28" s="17"/>
      <c r="M28" s="17"/>
      <c r="N28" s="18"/>
    </row>
    <row r="29" spans="1:22" s="4" customFormat="1" ht="15" customHeight="1" x14ac:dyDescent="0.15">
      <c r="A29" s="15"/>
      <c r="G29" s="16"/>
      <c r="H29" s="17"/>
      <c r="I29" s="17"/>
      <c r="J29" s="17"/>
      <c r="K29" s="17"/>
      <c r="L29" s="17"/>
      <c r="M29" s="17"/>
      <c r="N29" s="18"/>
    </row>
    <row r="30" spans="1:22" s="4" customFormat="1" ht="15" customHeight="1" x14ac:dyDescent="0.15">
      <c r="A30" s="15"/>
      <c r="G30" s="16"/>
      <c r="H30" s="17"/>
      <c r="I30" s="17"/>
      <c r="J30" s="17"/>
      <c r="K30" s="17"/>
      <c r="L30" s="17"/>
      <c r="M30" s="17"/>
      <c r="N30" s="18"/>
    </row>
    <row r="31" spans="1:22" s="4" customFormat="1" ht="15" customHeight="1" x14ac:dyDescent="0.15">
      <c r="A31" s="15"/>
      <c r="G31" s="16"/>
      <c r="H31" s="17"/>
      <c r="I31" s="17"/>
      <c r="J31" s="17"/>
      <c r="K31" s="17"/>
      <c r="L31" s="17"/>
      <c r="M31" s="17"/>
      <c r="N31" s="18"/>
    </row>
    <row r="32" spans="1:22" s="4" customFormat="1" ht="15" customHeight="1" x14ac:dyDescent="0.15">
      <c r="A32" s="15"/>
      <c r="G32" s="16"/>
      <c r="H32" s="17"/>
      <c r="I32" s="17"/>
      <c r="J32" s="17"/>
      <c r="K32" s="17"/>
      <c r="L32" s="17"/>
      <c r="M32" s="17"/>
      <c r="N32" s="18"/>
    </row>
    <row r="33" spans="1:14" s="4" customFormat="1" ht="15" customHeight="1" x14ac:dyDescent="0.15">
      <c r="A33" s="15"/>
      <c r="G33" s="16"/>
      <c r="H33" s="17"/>
      <c r="I33" s="17"/>
      <c r="J33" s="17"/>
      <c r="K33" s="17"/>
      <c r="L33" s="17"/>
      <c r="M33" s="17"/>
      <c r="N33" s="18"/>
    </row>
    <row r="34" spans="1:14" s="4" customFormat="1" ht="15" customHeight="1" x14ac:dyDescent="0.15">
      <c r="A34" s="15"/>
      <c r="G34" s="16"/>
      <c r="H34" s="17"/>
      <c r="I34" s="17"/>
      <c r="J34" s="17"/>
      <c r="K34" s="17"/>
      <c r="L34" s="17"/>
      <c r="M34" s="17"/>
      <c r="N34" s="18"/>
    </row>
    <row r="35" spans="1:14" s="4" customFormat="1" ht="15" customHeight="1" x14ac:dyDescent="0.15">
      <c r="A35" s="15"/>
      <c r="G35" s="16"/>
      <c r="H35" s="17"/>
      <c r="I35" s="17"/>
      <c r="J35" s="17"/>
      <c r="K35" s="17"/>
      <c r="L35" s="17"/>
      <c r="M35" s="17"/>
      <c r="N35" s="18"/>
    </row>
    <row r="36" spans="1:14" s="4" customFormat="1" ht="15" customHeight="1" x14ac:dyDescent="0.15">
      <c r="A36" s="15"/>
      <c r="G36" s="16"/>
      <c r="H36" s="17"/>
      <c r="I36" s="17"/>
      <c r="J36" s="17"/>
      <c r="K36" s="17"/>
      <c r="L36" s="17"/>
      <c r="M36" s="17"/>
      <c r="N36" s="18"/>
    </row>
    <row r="37" spans="1:14" s="4" customFormat="1" ht="15" customHeight="1" x14ac:dyDescent="0.15">
      <c r="A37" s="15"/>
      <c r="G37" s="16"/>
      <c r="H37" s="17"/>
      <c r="I37" s="17"/>
      <c r="J37" s="17"/>
      <c r="K37" s="17"/>
      <c r="L37" s="17"/>
      <c r="M37" s="17"/>
      <c r="N37" s="18"/>
    </row>
    <row r="38" spans="1:14" s="4" customFormat="1" ht="15" customHeight="1" x14ac:dyDescent="0.15">
      <c r="A38" s="15"/>
      <c r="G38" s="16"/>
      <c r="H38" s="17"/>
      <c r="I38" s="17"/>
      <c r="J38" s="17"/>
      <c r="K38" s="17"/>
      <c r="L38" s="17"/>
      <c r="M38" s="17"/>
      <c r="N38" s="18"/>
    </row>
    <row r="39" spans="1:14" s="4" customFormat="1" ht="15" customHeight="1" x14ac:dyDescent="0.15">
      <c r="A39" s="15"/>
      <c r="G39" s="16"/>
      <c r="H39" s="17"/>
      <c r="I39" s="17"/>
      <c r="J39" s="17"/>
      <c r="K39" s="17"/>
      <c r="L39" s="17"/>
      <c r="M39" s="17"/>
      <c r="N39" s="18"/>
    </row>
    <row r="40" spans="1:14" s="4" customFormat="1" ht="15" customHeight="1" x14ac:dyDescent="0.15">
      <c r="A40" s="15"/>
      <c r="G40" s="16"/>
      <c r="H40" s="17"/>
      <c r="I40" s="17"/>
      <c r="J40" s="17"/>
      <c r="K40" s="17"/>
      <c r="L40" s="17"/>
      <c r="M40" s="17"/>
      <c r="N40" s="18"/>
    </row>
    <row r="41" spans="1:14" s="4" customFormat="1" ht="15" customHeight="1" x14ac:dyDescent="0.15">
      <c r="A41" s="15"/>
      <c r="G41" s="16"/>
      <c r="H41" s="17"/>
      <c r="I41" s="17"/>
      <c r="J41" s="17"/>
      <c r="K41" s="17"/>
      <c r="L41" s="17"/>
      <c r="M41" s="17"/>
      <c r="N41" s="18"/>
    </row>
    <row r="42" spans="1:14" s="4" customFormat="1" ht="15" customHeight="1" x14ac:dyDescent="0.15">
      <c r="A42" s="15"/>
      <c r="G42" s="16"/>
      <c r="H42" s="17"/>
      <c r="I42" s="17"/>
      <c r="J42" s="17"/>
      <c r="K42" s="17"/>
      <c r="L42" s="17"/>
      <c r="M42" s="17"/>
      <c r="N42" s="18"/>
    </row>
    <row r="43" spans="1:14" s="4" customFormat="1" ht="15" customHeight="1" x14ac:dyDescent="0.15">
      <c r="A43" s="15"/>
      <c r="G43" s="16"/>
      <c r="H43" s="17"/>
      <c r="I43" s="17"/>
      <c r="J43" s="17"/>
      <c r="K43" s="17"/>
      <c r="L43" s="17"/>
      <c r="M43" s="17"/>
      <c r="N43" s="18"/>
    </row>
    <row r="44" spans="1:14" s="4" customFormat="1" ht="15" customHeight="1" x14ac:dyDescent="0.15">
      <c r="A44" s="15"/>
      <c r="G44" s="16"/>
      <c r="H44" s="17"/>
      <c r="I44" s="17"/>
      <c r="J44" s="17"/>
      <c r="K44" s="17"/>
      <c r="L44" s="17"/>
      <c r="M44" s="17"/>
      <c r="N44" s="18"/>
    </row>
    <row r="45" spans="1:14" s="4" customFormat="1" ht="15" customHeight="1" x14ac:dyDescent="0.15">
      <c r="A45" s="15"/>
      <c r="G45" s="16"/>
      <c r="H45" s="17"/>
      <c r="I45" s="17"/>
      <c r="J45" s="17"/>
      <c r="K45" s="17"/>
      <c r="L45" s="17"/>
      <c r="M45" s="17"/>
      <c r="N45" s="18"/>
    </row>
    <row r="46" spans="1:14" s="4" customFormat="1" ht="15" customHeight="1" x14ac:dyDescent="0.15">
      <c r="A46" s="15"/>
      <c r="G46" s="16"/>
      <c r="H46" s="17"/>
      <c r="I46" s="17"/>
      <c r="J46" s="17"/>
      <c r="K46" s="17"/>
      <c r="L46" s="17"/>
      <c r="M46" s="17"/>
      <c r="N46" s="18"/>
    </row>
    <row r="47" spans="1:14" s="4" customFormat="1" ht="15" customHeight="1" x14ac:dyDescent="0.15">
      <c r="A47" s="15"/>
      <c r="G47" s="16"/>
      <c r="H47" s="17"/>
      <c r="I47" s="17"/>
      <c r="J47" s="17"/>
      <c r="K47" s="17"/>
      <c r="L47" s="17"/>
      <c r="M47" s="17"/>
      <c r="N47" s="18"/>
    </row>
    <row r="48" spans="1:14" s="4" customFormat="1" ht="15" customHeight="1" x14ac:dyDescent="0.15">
      <c r="A48" s="15"/>
      <c r="G48" s="16"/>
      <c r="H48" s="17"/>
      <c r="I48" s="17"/>
      <c r="J48" s="17"/>
      <c r="K48" s="17"/>
      <c r="L48" s="17"/>
      <c r="M48" s="17"/>
      <c r="N48" s="18"/>
    </row>
    <row r="49" spans="1:22" s="4" customFormat="1" ht="15" customHeight="1" x14ac:dyDescent="0.15">
      <c r="A49" s="15"/>
      <c r="G49" s="16"/>
      <c r="H49" s="17"/>
      <c r="I49" s="17"/>
      <c r="J49" s="17"/>
      <c r="K49" s="17"/>
      <c r="L49" s="17"/>
      <c r="M49" s="17"/>
      <c r="N49" s="18"/>
    </row>
    <row r="50" spans="1:22" s="4" customFormat="1" ht="15" customHeight="1" x14ac:dyDescent="0.15">
      <c r="A50" s="15"/>
      <c r="G50" s="16"/>
      <c r="H50" s="17"/>
      <c r="I50" s="17"/>
      <c r="J50" s="17"/>
      <c r="K50" s="17"/>
      <c r="L50" s="17"/>
      <c r="M50" s="17"/>
      <c r="N50" s="18"/>
    </row>
    <row r="51" spans="1:22" s="4" customFormat="1" ht="15" customHeight="1" x14ac:dyDescent="0.15">
      <c r="A51" s="15"/>
      <c r="G51" s="16"/>
      <c r="H51" s="17"/>
      <c r="I51" s="17"/>
      <c r="J51" s="17"/>
      <c r="K51" s="17"/>
      <c r="L51" s="17"/>
      <c r="M51" s="17"/>
      <c r="N51" s="18"/>
    </row>
    <row r="52" spans="1:22" s="4" customFormat="1" ht="15" customHeight="1" x14ac:dyDescent="0.15">
      <c r="A52" s="15"/>
      <c r="G52" s="16"/>
      <c r="H52" s="17"/>
      <c r="I52" s="17"/>
      <c r="J52" s="17"/>
      <c r="K52" s="17"/>
      <c r="L52" s="17"/>
      <c r="M52" s="17"/>
      <c r="N52" s="18"/>
    </row>
    <row r="53" spans="1:22" s="4" customFormat="1" ht="15" customHeight="1" x14ac:dyDescent="0.15">
      <c r="A53" s="15"/>
      <c r="G53" s="16"/>
      <c r="H53" s="17"/>
      <c r="I53" s="17"/>
      <c r="J53" s="17"/>
      <c r="K53" s="17"/>
      <c r="L53" s="17"/>
      <c r="M53" s="17"/>
      <c r="N53" s="18"/>
    </row>
    <row r="54" spans="1:22" s="4" customFormat="1" ht="15" customHeight="1" x14ac:dyDescent="0.15">
      <c r="A54" s="15"/>
      <c r="G54" s="16"/>
      <c r="H54" s="17"/>
      <c r="I54" s="17"/>
      <c r="J54" s="17"/>
      <c r="K54" s="17"/>
      <c r="L54" s="17"/>
      <c r="M54" s="17"/>
      <c r="N54" s="18"/>
      <c r="V54" s="60"/>
    </row>
    <row r="55" spans="1:22" s="4" customFormat="1" ht="15" customHeight="1" x14ac:dyDescent="0.15">
      <c r="A55" s="15"/>
      <c r="G55" s="16"/>
      <c r="H55" s="17"/>
      <c r="I55" s="17"/>
      <c r="J55" s="17"/>
      <c r="K55" s="17"/>
      <c r="L55" s="17"/>
      <c r="M55" s="17"/>
      <c r="N55" s="18"/>
    </row>
    <row r="56" spans="1:22" s="4" customFormat="1" ht="15" customHeight="1" x14ac:dyDescent="0.15">
      <c r="A56" s="15"/>
      <c r="G56" s="16"/>
      <c r="H56" s="17"/>
      <c r="I56" s="17"/>
      <c r="J56" s="17"/>
      <c r="K56" s="17"/>
      <c r="L56" s="17"/>
      <c r="M56" s="17"/>
      <c r="N56" s="18"/>
    </row>
    <row r="57" spans="1:22" s="4" customFormat="1" ht="15" customHeight="1" x14ac:dyDescent="0.15">
      <c r="A57" s="15"/>
      <c r="G57" s="16"/>
      <c r="H57" s="17"/>
      <c r="I57" s="17"/>
      <c r="J57" s="17"/>
      <c r="K57" s="17"/>
      <c r="L57" s="17"/>
      <c r="M57" s="17"/>
      <c r="N57" s="18"/>
    </row>
    <row r="58" spans="1:22" s="4" customFormat="1" ht="15" customHeight="1" x14ac:dyDescent="0.15">
      <c r="A58" s="15"/>
      <c r="G58" s="16"/>
      <c r="H58" s="17"/>
      <c r="I58" s="17"/>
      <c r="J58" s="17"/>
      <c r="K58" s="17"/>
      <c r="L58" s="17"/>
      <c r="M58" s="17"/>
      <c r="N58" s="18"/>
    </row>
    <row r="59" spans="1:22" s="4" customFormat="1" ht="15" customHeight="1" x14ac:dyDescent="0.15">
      <c r="A59" s="15"/>
      <c r="G59" s="16"/>
      <c r="H59" s="17"/>
      <c r="I59" s="17"/>
      <c r="J59" s="17"/>
      <c r="K59" s="17"/>
      <c r="L59" s="17"/>
      <c r="M59" s="17"/>
      <c r="N59" s="18"/>
    </row>
    <row r="60" spans="1:22" s="4" customFormat="1" ht="15" customHeight="1" x14ac:dyDescent="0.15">
      <c r="A60" s="15"/>
      <c r="G60" s="16"/>
      <c r="H60" s="17"/>
      <c r="I60" s="17"/>
      <c r="J60" s="17"/>
      <c r="K60" s="17"/>
      <c r="L60" s="17"/>
      <c r="M60" s="17"/>
      <c r="N60" s="18"/>
    </row>
    <row r="61" spans="1:22" s="4" customFormat="1" ht="15" customHeight="1" x14ac:dyDescent="0.15">
      <c r="A61" s="15"/>
      <c r="G61" s="16"/>
      <c r="H61" s="17"/>
      <c r="I61" s="17"/>
      <c r="J61" s="17"/>
      <c r="K61" s="17"/>
      <c r="L61" s="17"/>
      <c r="M61" s="17"/>
      <c r="N61" s="18"/>
    </row>
    <row r="62" spans="1:22" s="4" customFormat="1" ht="15" customHeight="1" x14ac:dyDescent="0.15">
      <c r="A62" s="15"/>
      <c r="G62" s="16"/>
      <c r="H62" s="17"/>
      <c r="I62" s="17"/>
      <c r="J62" s="17"/>
      <c r="K62" s="17"/>
      <c r="L62" s="17"/>
      <c r="M62" s="17"/>
      <c r="N62" s="18"/>
    </row>
    <row r="63" spans="1:22" s="4" customFormat="1" ht="15" customHeight="1" x14ac:dyDescent="0.15">
      <c r="A63" s="15"/>
      <c r="G63" s="16"/>
      <c r="H63" s="17"/>
      <c r="I63" s="17"/>
      <c r="J63" s="17"/>
      <c r="K63" s="17"/>
      <c r="L63" s="17"/>
      <c r="M63" s="17"/>
      <c r="N63" s="18"/>
    </row>
    <row r="64" spans="1:22" s="4" customFormat="1" ht="15" customHeight="1" x14ac:dyDescent="0.15">
      <c r="A64" s="15"/>
      <c r="G64" s="16"/>
      <c r="H64" s="17"/>
      <c r="I64" s="17"/>
      <c r="J64" s="17"/>
      <c r="K64" s="17"/>
      <c r="L64" s="17"/>
      <c r="M64" s="17"/>
      <c r="N64" s="18"/>
    </row>
    <row r="65" spans="1:14" s="4" customFormat="1" ht="15" customHeight="1" x14ac:dyDescent="0.15">
      <c r="A65" s="15"/>
      <c r="G65" s="16"/>
      <c r="H65" s="17"/>
      <c r="I65" s="17"/>
      <c r="J65" s="17"/>
      <c r="K65" s="17"/>
      <c r="L65" s="17"/>
      <c r="M65" s="17"/>
      <c r="N65" s="18"/>
    </row>
    <row r="66" spans="1:14" s="4" customFormat="1" ht="15" customHeight="1" x14ac:dyDescent="0.15">
      <c r="A66" s="15"/>
      <c r="G66" s="16"/>
      <c r="H66" s="17"/>
      <c r="I66" s="17"/>
      <c r="J66" s="17"/>
      <c r="K66" s="17"/>
      <c r="L66" s="17"/>
      <c r="M66" s="17"/>
      <c r="N66" s="18"/>
    </row>
    <row r="67" spans="1:14" s="4" customFormat="1" ht="15" customHeight="1" x14ac:dyDescent="0.15">
      <c r="A67" s="15"/>
      <c r="G67" s="16"/>
      <c r="H67" s="17"/>
      <c r="I67" s="17"/>
      <c r="J67" s="17"/>
      <c r="K67" s="17"/>
      <c r="L67" s="17"/>
      <c r="M67" s="17"/>
      <c r="N67" s="18"/>
    </row>
    <row r="68" spans="1:14" s="4" customFormat="1" ht="15" customHeight="1" x14ac:dyDescent="0.15">
      <c r="A68" s="15"/>
      <c r="G68" s="16"/>
      <c r="H68" s="17"/>
      <c r="I68" s="17"/>
      <c r="J68" s="17"/>
      <c r="K68" s="17"/>
      <c r="L68" s="17"/>
      <c r="M68" s="17"/>
      <c r="N68" s="18"/>
    </row>
    <row r="69" spans="1:14" s="4" customFormat="1" ht="15" customHeight="1" x14ac:dyDescent="0.15">
      <c r="A69" s="15"/>
      <c r="G69" s="16"/>
      <c r="H69" s="17"/>
      <c r="I69" s="17"/>
      <c r="J69" s="17"/>
      <c r="K69" s="17"/>
      <c r="L69" s="17"/>
      <c r="M69" s="17"/>
      <c r="N69" s="18"/>
    </row>
    <row r="70" spans="1:14" s="4" customFormat="1" ht="15" customHeight="1" x14ac:dyDescent="0.15">
      <c r="A70" s="15"/>
      <c r="G70" s="16"/>
      <c r="H70" s="17"/>
      <c r="I70" s="17"/>
      <c r="J70" s="17"/>
      <c r="K70" s="17"/>
      <c r="L70" s="17"/>
      <c r="M70" s="17"/>
      <c r="N70" s="18"/>
    </row>
    <row r="71" spans="1:14" s="4" customFormat="1" ht="15" customHeight="1" x14ac:dyDescent="0.15">
      <c r="A71" s="15"/>
      <c r="G71" s="16"/>
      <c r="H71" s="17"/>
      <c r="I71" s="17"/>
      <c r="J71" s="17"/>
      <c r="K71" s="17"/>
      <c r="L71" s="17"/>
      <c r="M71" s="17"/>
      <c r="N71" s="18"/>
    </row>
    <row r="72" spans="1:14" s="4" customFormat="1" ht="15" customHeight="1" x14ac:dyDescent="0.15">
      <c r="A72" s="15"/>
      <c r="G72" s="16"/>
      <c r="H72" s="17"/>
      <c r="I72" s="17"/>
      <c r="J72" s="17"/>
      <c r="K72" s="17"/>
      <c r="L72" s="17"/>
      <c r="M72" s="17"/>
      <c r="N72" s="18"/>
    </row>
    <row r="73" spans="1:14" s="4" customFormat="1" ht="15" customHeight="1" x14ac:dyDescent="0.15">
      <c r="A73" s="15"/>
      <c r="G73" s="16"/>
      <c r="H73" s="17"/>
      <c r="I73" s="17"/>
      <c r="J73" s="17"/>
      <c r="K73" s="17"/>
      <c r="L73" s="17"/>
      <c r="M73" s="17"/>
      <c r="N73" s="18"/>
    </row>
    <row r="74" spans="1:14" s="4" customFormat="1" ht="15" customHeight="1" x14ac:dyDescent="0.15">
      <c r="A74" s="15"/>
      <c r="G74" s="16"/>
      <c r="H74" s="17"/>
      <c r="I74" s="17"/>
      <c r="J74" s="17"/>
      <c r="K74" s="17"/>
      <c r="L74" s="17"/>
      <c r="M74" s="17"/>
      <c r="N74" s="18"/>
    </row>
    <row r="75" spans="1:14" s="4" customFormat="1" ht="15" customHeight="1" x14ac:dyDescent="0.15">
      <c r="A75" s="15"/>
      <c r="G75" s="16"/>
      <c r="H75" s="17"/>
      <c r="I75" s="17"/>
      <c r="J75" s="17"/>
      <c r="K75" s="17"/>
      <c r="L75" s="17"/>
      <c r="M75" s="17"/>
      <c r="N75" s="18"/>
    </row>
    <row r="76" spans="1:14" s="4" customFormat="1" ht="15" customHeight="1" x14ac:dyDescent="0.15">
      <c r="A76" s="15"/>
      <c r="G76" s="16"/>
      <c r="H76" s="17"/>
      <c r="I76" s="17"/>
      <c r="J76" s="17"/>
      <c r="K76" s="17"/>
      <c r="L76" s="17"/>
      <c r="M76" s="17"/>
      <c r="N76" s="18"/>
    </row>
    <row r="77" spans="1:14" s="4" customFormat="1" ht="15" customHeight="1" x14ac:dyDescent="0.15">
      <c r="A77" s="15"/>
      <c r="G77" s="16"/>
      <c r="H77" s="17"/>
      <c r="I77" s="17"/>
      <c r="J77" s="17"/>
      <c r="K77" s="17"/>
      <c r="L77" s="17"/>
      <c r="M77" s="17"/>
      <c r="N77" s="18"/>
    </row>
    <row r="78" spans="1:14" s="4" customFormat="1" ht="15" customHeight="1" x14ac:dyDescent="0.15">
      <c r="A78" s="15"/>
      <c r="G78" s="16"/>
      <c r="H78" s="17"/>
      <c r="I78" s="17"/>
      <c r="J78" s="17"/>
      <c r="K78" s="17"/>
      <c r="L78" s="17"/>
      <c r="M78" s="17"/>
      <c r="N78" s="18"/>
    </row>
    <row r="79" spans="1:14" s="4" customFormat="1" ht="15" customHeight="1" x14ac:dyDescent="0.15">
      <c r="A79" s="15"/>
      <c r="G79" s="16"/>
      <c r="H79" s="17"/>
      <c r="I79" s="17"/>
      <c r="J79" s="17"/>
      <c r="K79" s="17"/>
      <c r="L79" s="17"/>
      <c r="M79" s="17"/>
      <c r="N79" s="18"/>
    </row>
    <row r="80" spans="1:14" s="4" customFormat="1" ht="15" customHeight="1" x14ac:dyDescent="0.15">
      <c r="A80" s="15"/>
      <c r="G80" s="16"/>
      <c r="H80" s="17"/>
      <c r="I80" s="17"/>
      <c r="J80" s="17"/>
      <c r="K80" s="17"/>
      <c r="L80" s="17"/>
      <c r="M80" s="17"/>
      <c r="N80" s="18"/>
    </row>
    <row r="81" spans="1:14" s="4" customFormat="1" ht="15" customHeight="1" x14ac:dyDescent="0.15">
      <c r="A81" s="15"/>
      <c r="G81" s="16"/>
      <c r="H81" s="17"/>
      <c r="I81" s="17"/>
      <c r="J81" s="17"/>
      <c r="K81" s="17"/>
      <c r="L81" s="17"/>
      <c r="M81" s="17"/>
      <c r="N81" s="18"/>
    </row>
    <row r="82" spans="1:14" s="4" customFormat="1" ht="15" customHeight="1" x14ac:dyDescent="0.15">
      <c r="A82" s="15"/>
      <c r="G82" s="16"/>
      <c r="H82" s="17"/>
      <c r="I82" s="17"/>
      <c r="J82" s="17"/>
      <c r="K82" s="17"/>
      <c r="L82" s="17"/>
      <c r="M82" s="17"/>
      <c r="N82" s="18"/>
    </row>
    <row r="83" spans="1:14" s="4" customFormat="1" ht="15" customHeight="1" x14ac:dyDescent="0.15">
      <c r="A83" s="15"/>
      <c r="G83" s="16"/>
      <c r="H83" s="17"/>
      <c r="I83" s="17"/>
      <c r="J83" s="17"/>
      <c r="K83" s="17"/>
      <c r="L83" s="17"/>
      <c r="M83" s="17"/>
      <c r="N83" s="18"/>
    </row>
    <row r="84" spans="1:14" s="4" customFormat="1" ht="15" customHeight="1" x14ac:dyDescent="0.15">
      <c r="A84" s="15"/>
      <c r="G84" s="16"/>
      <c r="H84" s="17"/>
      <c r="I84" s="17"/>
      <c r="J84" s="17"/>
      <c r="K84" s="17"/>
      <c r="L84" s="17"/>
      <c r="M84" s="17"/>
      <c r="N84" s="18"/>
    </row>
    <row r="85" spans="1:14" s="4" customFormat="1" ht="15" customHeight="1" x14ac:dyDescent="0.15">
      <c r="A85" s="15"/>
      <c r="G85" s="16"/>
      <c r="H85" s="17"/>
      <c r="I85" s="17"/>
      <c r="J85" s="17"/>
      <c r="K85" s="17"/>
      <c r="L85" s="17"/>
      <c r="M85" s="17"/>
      <c r="N85" s="18"/>
    </row>
    <row r="86" spans="1:14" s="4" customFormat="1" ht="15" customHeight="1" x14ac:dyDescent="0.15">
      <c r="A86" s="15"/>
      <c r="G86" s="16"/>
      <c r="H86" s="17"/>
      <c r="I86" s="17"/>
      <c r="J86" s="17"/>
      <c r="K86" s="17"/>
      <c r="L86" s="17"/>
      <c r="M86" s="17"/>
      <c r="N86" s="18"/>
    </row>
    <row r="87" spans="1:14" s="4" customFormat="1" ht="15" customHeight="1" x14ac:dyDescent="0.15">
      <c r="A87" s="15"/>
      <c r="G87" s="16"/>
      <c r="H87" s="17"/>
      <c r="I87" s="17"/>
      <c r="J87" s="17"/>
      <c r="K87" s="17"/>
      <c r="L87" s="17"/>
      <c r="M87" s="17"/>
      <c r="N87" s="18"/>
    </row>
    <row r="88" spans="1:14" s="4" customFormat="1" ht="15" customHeight="1" x14ac:dyDescent="0.15">
      <c r="A88" s="15"/>
      <c r="G88" s="16"/>
      <c r="H88" s="17"/>
      <c r="I88" s="17"/>
      <c r="J88" s="17"/>
      <c r="K88" s="17"/>
      <c r="L88" s="17"/>
      <c r="M88" s="17"/>
      <c r="N88" s="18"/>
    </row>
    <row r="89" spans="1:14" s="4" customFormat="1" ht="15" customHeight="1" x14ac:dyDescent="0.15">
      <c r="A89" s="15"/>
      <c r="G89" s="16"/>
      <c r="H89" s="17"/>
      <c r="I89" s="17"/>
      <c r="J89" s="17"/>
      <c r="K89" s="17"/>
      <c r="L89" s="17"/>
      <c r="M89" s="17"/>
      <c r="N89" s="18"/>
    </row>
    <row r="90" spans="1:14" s="4" customFormat="1" ht="15" customHeight="1" x14ac:dyDescent="0.15">
      <c r="A90" s="15"/>
      <c r="G90" s="16"/>
      <c r="H90" s="17"/>
      <c r="I90" s="17"/>
      <c r="J90" s="17"/>
      <c r="K90" s="17"/>
      <c r="L90" s="17"/>
      <c r="M90" s="17"/>
      <c r="N90" s="18"/>
    </row>
    <row r="91" spans="1:14" s="4" customFormat="1" ht="15" customHeight="1" x14ac:dyDescent="0.15">
      <c r="A91" s="15"/>
      <c r="G91" s="16"/>
      <c r="H91" s="17"/>
      <c r="I91" s="17"/>
      <c r="J91" s="17"/>
      <c r="K91" s="17"/>
      <c r="L91" s="17"/>
      <c r="M91" s="17"/>
      <c r="N91" s="18"/>
    </row>
    <row r="92" spans="1:14" s="4" customFormat="1" ht="15" customHeight="1" x14ac:dyDescent="0.15">
      <c r="A92" s="15"/>
      <c r="G92" s="16"/>
      <c r="H92" s="17"/>
      <c r="I92" s="17"/>
      <c r="J92" s="17"/>
      <c r="K92" s="17"/>
      <c r="L92" s="17"/>
      <c r="M92" s="17"/>
      <c r="N92" s="18"/>
    </row>
    <row r="93" spans="1:14" s="4" customFormat="1" ht="15" customHeight="1" x14ac:dyDescent="0.15">
      <c r="A93" s="15"/>
      <c r="G93" s="16"/>
      <c r="H93" s="17"/>
      <c r="I93" s="17"/>
      <c r="J93" s="17"/>
      <c r="K93" s="17"/>
      <c r="L93" s="17"/>
      <c r="M93" s="17"/>
      <c r="N93" s="18"/>
    </row>
    <row r="94" spans="1:14" s="4" customFormat="1" ht="15" customHeight="1" x14ac:dyDescent="0.15">
      <c r="A94" s="15"/>
      <c r="G94" s="16"/>
      <c r="H94" s="17"/>
      <c r="I94" s="17"/>
      <c r="J94" s="17"/>
      <c r="K94" s="17"/>
      <c r="L94" s="17"/>
      <c r="M94" s="17"/>
      <c r="N94" s="18"/>
    </row>
    <row r="95" spans="1:14" s="4" customFormat="1" ht="15" customHeight="1" x14ac:dyDescent="0.15">
      <c r="A95" s="15"/>
      <c r="G95" s="16"/>
      <c r="H95" s="17"/>
      <c r="I95" s="17"/>
      <c r="J95" s="17"/>
      <c r="K95" s="17"/>
      <c r="L95" s="17"/>
      <c r="M95" s="17"/>
      <c r="N95" s="18"/>
    </row>
    <row r="96" spans="1:14" s="4" customFormat="1" ht="15" customHeight="1" x14ac:dyDescent="0.15">
      <c r="A96" s="15"/>
      <c r="G96" s="16"/>
      <c r="H96" s="17"/>
      <c r="I96" s="17"/>
      <c r="J96" s="17"/>
      <c r="K96" s="17"/>
      <c r="L96" s="17"/>
      <c r="M96" s="17"/>
      <c r="N96" s="18"/>
    </row>
    <row r="97" spans="1:14" s="4" customFormat="1" ht="15" customHeight="1" x14ac:dyDescent="0.15">
      <c r="A97" s="15"/>
      <c r="G97" s="16"/>
      <c r="H97" s="17"/>
      <c r="I97" s="17"/>
      <c r="J97" s="17"/>
      <c r="K97" s="17"/>
      <c r="L97" s="17"/>
      <c r="M97" s="17"/>
      <c r="N97" s="18"/>
    </row>
    <row r="98" spans="1:14" s="4" customFormat="1" ht="15" customHeight="1" x14ac:dyDescent="0.15">
      <c r="A98" s="15"/>
      <c r="G98" s="16"/>
      <c r="H98" s="17"/>
      <c r="I98" s="17"/>
      <c r="J98" s="17"/>
      <c r="K98" s="17"/>
      <c r="L98" s="17"/>
      <c r="M98" s="17"/>
      <c r="N98" s="18"/>
    </row>
    <row r="99" spans="1:14" s="4" customFormat="1" ht="15" customHeight="1" x14ac:dyDescent="0.15">
      <c r="A99" s="15"/>
      <c r="G99" s="16"/>
      <c r="H99" s="17"/>
      <c r="I99" s="17"/>
      <c r="J99" s="17"/>
      <c r="K99" s="17"/>
      <c r="L99" s="17"/>
      <c r="M99" s="17"/>
      <c r="N99" s="18"/>
    </row>
    <row r="100" spans="1:14" s="4" customFormat="1" ht="15" customHeight="1" x14ac:dyDescent="0.15">
      <c r="A100" s="15"/>
      <c r="G100" s="16"/>
      <c r="H100" s="17"/>
      <c r="I100" s="17"/>
      <c r="J100" s="17"/>
      <c r="K100" s="17"/>
      <c r="L100" s="17"/>
      <c r="M100" s="17"/>
      <c r="N100" s="18"/>
    </row>
    <row r="101" spans="1:14" s="4" customFormat="1" ht="15" customHeight="1" x14ac:dyDescent="0.15">
      <c r="A101" s="15"/>
      <c r="G101" s="16"/>
      <c r="H101" s="17"/>
      <c r="I101" s="17"/>
      <c r="J101" s="17"/>
      <c r="K101" s="17"/>
      <c r="L101" s="17"/>
      <c r="M101" s="17"/>
      <c r="N101" s="18"/>
    </row>
    <row r="102" spans="1:14" s="4" customFormat="1" ht="15" customHeight="1" x14ac:dyDescent="0.15">
      <c r="A102" s="15"/>
      <c r="G102" s="16"/>
      <c r="H102" s="17"/>
      <c r="I102" s="17"/>
      <c r="J102" s="17"/>
      <c r="K102" s="17"/>
      <c r="L102" s="17"/>
      <c r="M102" s="17"/>
      <c r="N102" s="18"/>
    </row>
    <row r="103" spans="1:14" s="4" customFormat="1" ht="15" customHeight="1" x14ac:dyDescent="0.15">
      <c r="A103" s="15"/>
      <c r="G103" s="16"/>
      <c r="H103" s="17"/>
      <c r="I103" s="17"/>
      <c r="J103" s="17"/>
      <c r="K103" s="17"/>
      <c r="L103" s="17"/>
      <c r="M103" s="17"/>
      <c r="N103" s="18"/>
    </row>
    <row r="104" spans="1:14" s="4" customFormat="1" ht="15" customHeight="1" x14ac:dyDescent="0.15">
      <c r="A104" s="15"/>
      <c r="G104" s="16"/>
      <c r="H104" s="17"/>
      <c r="I104" s="17"/>
      <c r="J104" s="17"/>
      <c r="K104" s="17"/>
      <c r="L104" s="17"/>
      <c r="M104" s="17"/>
      <c r="N104" s="18"/>
    </row>
    <row r="105" spans="1:14" s="4" customFormat="1" ht="15" customHeight="1" x14ac:dyDescent="0.15">
      <c r="A105" s="15"/>
      <c r="G105" s="16"/>
      <c r="H105" s="17"/>
      <c r="I105" s="17"/>
      <c r="J105" s="17"/>
      <c r="K105" s="17"/>
      <c r="L105" s="17"/>
      <c r="M105" s="17"/>
      <c r="N105" s="18"/>
    </row>
    <row r="106" spans="1:14" s="4" customFormat="1" ht="15" customHeight="1" x14ac:dyDescent="0.15">
      <c r="A106" s="15"/>
      <c r="G106" s="16"/>
      <c r="H106" s="17"/>
      <c r="I106" s="17"/>
      <c r="J106" s="17"/>
      <c r="K106" s="17"/>
      <c r="L106" s="17"/>
      <c r="M106" s="17"/>
      <c r="N106" s="18"/>
    </row>
    <row r="107" spans="1:14" s="4" customFormat="1" ht="15" customHeight="1" x14ac:dyDescent="0.15">
      <c r="A107" s="15"/>
      <c r="G107" s="16"/>
      <c r="H107" s="17"/>
      <c r="I107" s="17"/>
      <c r="J107" s="17"/>
      <c r="K107" s="17"/>
      <c r="L107" s="17"/>
      <c r="M107" s="17"/>
      <c r="N107" s="18"/>
    </row>
    <row r="108" spans="1:14" s="4" customFormat="1" ht="15" customHeight="1" x14ac:dyDescent="0.15">
      <c r="A108" s="15"/>
      <c r="G108" s="16"/>
      <c r="H108" s="17"/>
      <c r="I108" s="17"/>
      <c r="J108" s="17"/>
      <c r="K108" s="17"/>
      <c r="L108" s="17"/>
      <c r="M108" s="17"/>
      <c r="N108" s="18"/>
    </row>
    <row r="109" spans="1:14" s="4" customFormat="1" ht="15" customHeight="1" x14ac:dyDescent="0.15">
      <c r="A109" s="15"/>
      <c r="G109" s="16"/>
      <c r="H109" s="17"/>
      <c r="I109" s="17"/>
      <c r="J109" s="17"/>
      <c r="K109" s="17"/>
      <c r="L109" s="17"/>
      <c r="M109" s="17"/>
      <c r="N109" s="18"/>
    </row>
    <row r="110" spans="1:14" s="4" customFormat="1" ht="15" customHeight="1" x14ac:dyDescent="0.15">
      <c r="A110" s="15"/>
      <c r="G110" s="16"/>
      <c r="H110" s="17"/>
      <c r="I110" s="17"/>
      <c r="J110" s="17"/>
      <c r="K110" s="17"/>
      <c r="L110" s="17"/>
      <c r="M110" s="17"/>
      <c r="N110" s="18"/>
    </row>
    <row r="111" spans="1:14" s="4" customFormat="1" ht="15" customHeight="1" x14ac:dyDescent="0.15">
      <c r="A111" s="15"/>
      <c r="G111" s="16"/>
      <c r="H111" s="17"/>
      <c r="I111" s="17"/>
      <c r="J111" s="17"/>
      <c r="K111" s="17"/>
      <c r="L111" s="17"/>
      <c r="M111" s="17"/>
      <c r="N111" s="18"/>
    </row>
    <row r="112" spans="1:14" s="4" customFormat="1" ht="15" customHeight="1" x14ac:dyDescent="0.15">
      <c r="A112" s="15"/>
      <c r="G112" s="16"/>
      <c r="H112" s="17"/>
      <c r="I112" s="17"/>
      <c r="J112" s="17"/>
      <c r="K112" s="17"/>
      <c r="L112" s="17"/>
      <c r="M112" s="17"/>
      <c r="N112" s="18"/>
    </row>
    <row r="113" spans="1:14" s="4" customFormat="1" ht="15" customHeight="1" x14ac:dyDescent="0.15">
      <c r="A113" s="15"/>
      <c r="G113" s="16"/>
      <c r="H113" s="17"/>
      <c r="I113" s="17"/>
      <c r="J113" s="17"/>
      <c r="K113" s="17"/>
      <c r="L113" s="17"/>
      <c r="M113" s="17"/>
      <c r="N113" s="18"/>
    </row>
    <row r="114" spans="1:14" s="4" customFormat="1" ht="15" customHeight="1" x14ac:dyDescent="0.15">
      <c r="A114" s="15"/>
      <c r="G114" s="16"/>
      <c r="H114" s="17"/>
      <c r="I114" s="17"/>
      <c r="J114" s="17"/>
      <c r="K114" s="17"/>
      <c r="L114" s="17"/>
      <c r="M114" s="17"/>
      <c r="N114" s="18"/>
    </row>
    <row r="115" spans="1:14" s="4" customFormat="1" ht="15" customHeight="1" x14ac:dyDescent="0.15">
      <c r="A115" s="15"/>
      <c r="G115" s="16"/>
      <c r="H115" s="17"/>
      <c r="I115" s="17"/>
      <c r="J115" s="17"/>
      <c r="K115" s="17"/>
      <c r="L115" s="17"/>
      <c r="M115" s="17"/>
      <c r="N115" s="18"/>
    </row>
    <row r="116" spans="1:14" s="4" customFormat="1" ht="15" customHeight="1" x14ac:dyDescent="0.15">
      <c r="A116" s="15"/>
      <c r="G116" s="16"/>
      <c r="H116" s="17"/>
      <c r="I116" s="17"/>
      <c r="J116" s="17"/>
      <c r="K116" s="17"/>
      <c r="L116" s="17"/>
      <c r="M116" s="17"/>
      <c r="N116" s="18"/>
    </row>
    <row r="117" spans="1:14" s="4" customFormat="1" ht="15" customHeight="1" x14ac:dyDescent="0.15">
      <c r="A117" s="15"/>
      <c r="G117" s="16"/>
      <c r="H117" s="17"/>
      <c r="I117" s="17"/>
      <c r="J117" s="17"/>
      <c r="K117" s="17"/>
      <c r="L117" s="17"/>
      <c r="M117" s="17"/>
      <c r="N117" s="18"/>
    </row>
    <row r="118" spans="1:14" s="4" customFormat="1" ht="15" customHeight="1" x14ac:dyDescent="0.15">
      <c r="A118" s="15"/>
      <c r="G118" s="16"/>
      <c r="H118" s="17"/>
      <c r="I118" s="17"/>
      <c r="J118" s="17"/>
      <c r="K118" s="17"/>
      <c r="L118" s="17"/>
      <c r="M118" s="17"/>
      <c r="N118" s="18"/>
    </row>
    <row r="119" spans="1:14" s="4" customFormat="1" ht="15" customHeight="1" x14ac:dyDescent="0.15">
      <c r="A119" s="15"/>
      <c r="G119" s="16"/>
      <c r="H119" s="17"/>
      <c r="I119" s="17"/>
      <c r="J119" s="17"/>
      <c r="K119" s="17"/>
      <c r="L119" s="17"/>
      <c r="M119" s="17"/>
      <c r="N119" s="18"/>
    </row>
    <row r="120" spans="1:14" s="4" customFormat="1" ht="15" customHeight="1" x14ac:dyDescent="0.15">
      <c r="A120" s="15"/>
      <c r="G120" s="16"/>
      <c r="H120" s="17"/>
      <c r="I120" s="17"/>
      <c r="J120" s="17"/>
      <c r="K120" s="17"/>
      <c r="L120" s="17"/>
      <c r="M120" s="17"/>
      <c r="N120" s="18"/>
    </row>
    <row r="121" spans="1:14" s="4" customFormat="1" ht="15" customHeight="1" x14ac:dyDescent="0.15">
      <c r="A121" s="15"/>
      <c r="G121" s="16"/>
      <c r="H121" s="17"/>
      <c r="I121" s="17"/>
      <c r="J121" s="17"/>
      <c r="K121" s="17"/>
      <c r="L121" s="17"/>
      <c r="M121" s="17"/>
      <c r="N121" s="18"/>
    </row>
    <row r="122" spans="1:14" s="4" customFormat="1" ht="15" customHeight="1" x14ac:dyDescent="0.15">
      <c r="A122" s="15"/>
      <c r="G122" s="16"/>
      <c r="H122" s="17"/>
      <c r="I122" s="17"/>
      <c r="J122" s="17"/>
      <c r="K122" s="17"/>
      <c r="L122" s="17"/>
      <c r="M122" s="17"/>
      <c r="N122" s="18"/>
    </row>
    <row r="123" spans="1:14" s="4" customFormat="1" ht="15" customHeight="1" x14ac:dyDescent="0.15">
      <c r="A123" s="15"/>
      <c r="G123" s="16"/>
      <c r="H123" s="17"/>
      <c r="I123" s="17"/>
      <c r="J123" s="17"/>
      <c r="K123" s="17"/>
      <c r="L123" s="17"/>
      <c r="M123" s="17"/>
      <c r="N123" s="18"/>
    </row>
    <row r="124" spans="1:14" s="4" customFormat="1" ht="15" customHeight="1" x14ac:dyDescent="0.15">
      <c r="A124" s="15"/>
      <c r="G124" s="16"/>
      <c r="H124" s="17"/>
      <c r="I124" s="17"/>
      <c r="J124" s="17"/>
      <c r="K124" s="17"/>
      <c r="L124" s="17"/>
      <c r="M124" s="17"/>
      <c r="N124" s="18"/>
    </row>
    <row r="125" spans="1:14" s="4" customFormat="1" ht="15" customHeight="1" x14ac:dyDescent="0.15">
      <c r="A125" s="15"/>
      <c r="G125" s="16"/>
      <c r="H125" s="17"/>
      <c r="I125" s="17"/>
      <c r="J125" s="17"/>
      <c r="K125" s="17"/>
      <c r="L125" s="17"/>
      <c r="M125" s="17"/>
      <c r="N125" s="18"/>
    </row>
    <row r="126" spans="1:14" s="4" customFormat="1" ht="15" customHeight="1" x14ac:dyDescent="0.15">
      <c r="A126" s="15"/>
      <c r="G126" s="16"/>
      <c r="H126" s="17"/>
      <c r="I126" s="17"/>
      <c r="J126" s="17"/>
      <c r="K126" s="17"/>
      <c r="L126" s="17"/>
      <c r="M126" s="17"/>
      <c r="N126" s="18"/>
    </row>
    <row r="127" spans="1:14" s="4" customFormat="1" ht="15" customHeight="1" x14ac:dyDescent="0.15">
      <c r="A127" s="15"/>
      <c r="G127" s="16"/>
      <c r="H127" s="17"/>
      <c r="I127" s="17"/>
      <c r="J127" s="17"/>
      <c r="K127" s="17"/>
      <c r="L127" s="17"/>
      <c r="M127" s="17"/>
      <c r="N127" s="18"/>
    </row>
    <row r="128" spans="1:14" s="4" customFormat="1" ht="15" customHeight="1" x14ac:dyDescent="0.15">
      <c r="A128" s="15"/>
      <c r="G128" s="16"/>
      <c r="H128" s="17"/>
      <c r="I128" s="17"/>
      <c r="J128" s="17"/>
      <c r="K128" s="17"/>
      <c r="L128" s="17"/>
      <c r="M128" s="17"/>
      <c r="N128" s="18"/>
    </row>
    <row r="129" spans="1:14" s="4" customFormat="1" ht="15" customHeight="1" x14ac:dyDescent="0.15">
      <c r="A129" s="15"/>
      <c r="G129" s="16"/>
      <c r="H129" s="17"/>
      <c r="I129" s="17"/>
      <c r="J129" s="17"/>
      <c r="K129" s="17"/>
      <c r="L129" s="17"/>
      <c r="M129" s="17"/>
      <c r="N129" s="18"/>
    </row>
    <row r="130" spans="1:14" s="4" customFormat="1" ht="15" customHeight="1" x14ac:dyDescent="0.15">
      <c r="A130" s="15"/>
      <c r="G130" s="16"/>
      <c r="H130" s="17"/>
      <c r="I130" s="17"/>
      <c r="J130" s="17"/>
      <c r="K130" s="17"/>
      <c r="L130" s="17"/>
      <c r="M130" s="17"/>
      <c r="N130" s="18"/>
    </row>
    <row r="131" spans="1:14" s="4" customFormat="1" ht="15" customHeight="1" x14ac:dyDescent="0.15">
      <c r="A131" s="15"/>
      <c r="G131" s="16"/>
      <c r="H131" s="17"/>
      <c r="I131" s="17"/>
      <c r="J131" s="17"/>
      <c r="K131" s="17"/>
      <c r="L131" s="17"/>
      <c r="M131" s="17"/>
      <c r="N131" s="18"/>
    </row>
    <row r="132" spans="1:14" s="4" customFormat="1" ht="15" customHeight="1" x14ac:dyDescent="0.15">
      <c r="A132" s="15"/>
      <c r="G132" s="16"/>
      <c r="H132" s="17"/>
      <c r="I132" s="17"/>
      <c r="J132" s="17"/>
      <c r="K132" s="17"/>
      <c r="L132" s="17"/>
      <c r="M132" s="17"/>
      <c r="N132" s="18"/>
    </row>
    <row r="133" spans="1:14" s="4" customFormat="1" ht="15" customHeight="1" x14ac:dyDescent="0.15">
      <c r="A133" s="15"/>
      <c r="G133" s="16"/>
      <c r="H133" s="17"/>
      <c r="I133" s="17"/>
      <c r="J133" s="17"/>
      <c r="K133" s="17"/>
      <c r="L133" s="17"/>
      <c r="M133" s="17"/>
      <c r="N133" s="18"/>
    </row>
    <row r="134" spans="1:14" s="4" customFormat="1" ht="15" customHeight="1" x14ac:dyDescent="0.15">
      <c r="A134" s="15"/>
      <c r="G134" s="16"/>
      <c r="H134" s="17"/>
      <c r="I134" s="17"/>
      <c r="J134" s="17"/>
      <c r="K134" s="17"/>
      <c r="L134" s="17"/>
      <c r="M134" s="17"/>
      <c r="N134" s="18"/>
    </row>
    <row r="135" spans="1:14" s="4" customFormat="1" ht="15" customHeight="1" x14ac:dyDescent="0.15">
      <c r="A135" s="15"/>
      <c r="G135" s="16"/>
      <c r="H135" s="17"/>
      <c r="I135" s="17"/>
      <c r="J135" s="17"/>
      <c r="K135" s="17"/>
      <c r="L135" s="17"/>
      <c r="M135" s="17"/>
      <c r="N135" s="18"/>
    </row>
    <row r="136" spans="1:14" s="4" customFormat="1" ht="15" customHeight="1" x14ac:dyDescent="0.15">
      <c r="A136" s="15"/>
      <c r="G136" s="16"/>
      <c r="H136" s="17"/>
      <c r="I136" s="17"/>
      <c r="J136" s="17"/>
      <c r="K136" s="17"/>
      <c r="L136" s="17"/>
      <c r="M136" s="17"/>
      <c r="N136" s="18"/>
    </row>
    <row r="137" spans="1:14" s="4" customFormat="1" ht="15" customHeight="1" x14ac:dyDescent="0.15">
      <c r="A137" s="15"/>
      <c r="G137" s="16"/>
      <c r="H137" s="17"/>
      <c r="I137" s="17"/>
      <c r="J137" s="17"/>
      <c r="K137" s="17"/>
      <c r="L137" s="17"/>
      <c r="M137" s="17"/>
      <c r="N137" s="18"/>
    </row>
    <row r="138" spans="1:14" s="4" customFormat="1" ht="15" customHeight="1" x14ac:dyDescent="0.15">
      <c r="A138" s="15"/>
      <c r="G138" s="16"/>
      <c r="H138" s="17"/>
      <c r="I138" s="17"/>
      <c r="J138" s="17"/>
      <c r="K138" s="17"/>
      <c r="L138" s="17"/>
      <c r="M138" s="17"/>
      <c r="N138" s="18"/>
    </row>
    <row r="139" spans="1:14" s="4" customFormat="1" ht="15" customHeight="1" x14ac:dyDescent="0.15">
      <c r="A139" s="15"/>
      <c r="G139" s="16"/>
      <c r="H139" s="17"/>
      <c r="I139" s="17"/>
      <c r="J139" s="17"/>
      <c r="K139" s="17"/>
      <c r="L139" s="17"/>
      <c r="M139" s="17"/>
      <c r="N139" s="18"/>
    </row>
    <row r="140" spans="1:14" s="4" customFormat="1" ht="15" customHeight="1" x14ac:dyDescent="0.15">
      <c r="A140" s="15"/>
      <c r="G140" s="16"/>
      <c r="H140" s="17"/>
      <c r="I140" s="17"/>
      <c r="J140" s="17"/>
      <c r="K140" s="17"/>
      <c r="L140" s="17"/>
      <c r="M140" s="17"/>
      <c r="N140" s="18"/>
    </row>
    <row r="141" spans="1:14" s="4" customFormat="1" ht="15" customHeight="1" x14ac:dyDescent="0.15">
      <c r="A141" s="15"/>
      <c r="G141" s="16"/>
      <c r="H141" s="17"/>
      <c r="I141" s="17"/>
      <c r="J141" s="17"/>
      <c r="K141" s="17"/>
      <c r="L141" s="17"/>
      <c r="M141" s="17"/>
      <c r="N141" s="18"/>
    </row>
    <row r="142" spans="1:14" s="4" customFormat="1" ht="15" customHeight="1" x14ac:dyDescent="0.15">
      <c r="A142" s="15"/>
      <c r="G142" s="16"/>
      <c r="H142" s="17"/>
      <c r="I142" s="17"/>
      <c r="J142" s="17"/>
      <c r="K142" s="17"/>
      <c r="L142" s="17"/>
      <c r="M142" s="17"/>
      <c r="N142" s="18"/>
    </row>
    <row r="143" spans="1:14" s="4" customFormat="1" ht="15" customHeight="1" x14ac:dyDescent="0.15">
      <c r="A143" s="15"/>
      <c r="G143" s="16"/>
      <c r="H143" s="17"/>
      <c r="I143" s="17"/>
      <c r="J143" s="17"/>
      <c r="K143" s="17"/>
      <c r="L143" s="17"/>
      <c r="M143" s="17"/>
      <c r="N143" s="18"/>
    </row>
    <row r="144" spans="1:14" s="4" customFormat="1" ht="15" customHeight="1" x14ac:dyDescent="0.15">
      <c r="A144" s="15"/>
      <c r="G144" s="16"/>
      <c r="H144" s="17"/>
      <c r="I144" s="17"/>
      <c r="J144" s="17"/>
      <c r="K144" s="17"/>
      <c r="L144" s="17"/>
      <c r="M144" s="17"/>
      <c r="N144" s="18"/>
    </row>
    <row r="145" spans="1:14" s="4" customFormat="1" ht="15" customHeight="1" x14ac:dyDescent="0.15">
      <c r="A145" s="15"/>
      <c r="G145" s="16"/>
      <c r="H145" s="17"/>
      <c r="I145" s="17"/>
      <c r="J145" s="17"/>
      <c r="K145" s="17"/>
      <c r="L145" s="17"/>
      <c r="M145" s="17"/>
      <c r="N145" s="18"/>
    </row>
    <row r="146" spans="1:14" s="4" customFormat="1" ht="15" customHeight="1" x14ac:dyDescent="0.15">
      <c r="A146" s="15"/>
      <c r="G146" s="16"/>
      <c r="H146" s="17"/>
      <c r="I146" s="17"/>
      <c r="J146" s="17"/>
      <c r="K146" s="17"/>
      <c r="L146" s="17"/>
      <c r="M146" s="17"/>
      <c r="N146" s="18"/>
    </row>
    <row r="147" spans="1:14" s="4" customFormat="1" ht="15" customHeight="1" x14ac:dyDescent="0.15">
      <c r="A147" s="15"/>
      <c r="G147" s="16"/>
      <c r="H147" s="17"/>
      <c r="I147" s="17"/>
      <c r="J147" s="17"/>
      <c r="K147" s="17"/>
      <c r="L147" s="17"/>
      <c r="M147" s="17"/>
      <c r="N147" s="18"/>
    </row>
    <row r="148" spans="1:14" s="4" customFormat="1" ht="15" customHeight="1" x14ac:dyDescent="0.15">
      <c r="A148" s="15"/>
      <c r="G148" s="16"/>
      <c r="H148" s="17"/>
      <c r="I148" s="17"/>
      <c r="J148" s="17"/>
      <c r="K148" s="17"/>
      <c r="L148" s="17"/>
      <c r="M148" s="17"/>
      <c r="N148" s="18"/>
    </row>
    <row r="149" spans="1:14" s="4" customFormat="1" ht="15" customHeight="1" x14ac:dyDescent="0.15">
      <c r="A149" s="15"/>
      <c r="G149" s="16"/>
      <c r="H149" s="17"/>
      <c r="I149" s="17"/>
      <c r="J149" s="17"/>
      <c r="K149" s="17"/>
      <c r="L149" s="17"/>
      <c r="M149" s="17"/>
      <c r="N149" s="18"/>
    </row>
    <row r="150" spans="1:14" s="4" customFormat="1" ht="15" customHeight="1" x14ac:dyDescent="0.15">
      <c r="A150" s="15"/>
      <c r="G150" s="16"/>
      <c r="H150" s="17"/>
      <c r="I150" s="17"/>
      <c r="J150" s="17"/>
      <c r="K150" s="17"/>
      <c r="L150" s="17"/>
      <c r="M150" s="17"/>
      <c r="N150" s="18"/>
    </row>
    <row r="151" spans="1:14" s="4" customFormat="1" ht="15" customHeight="1" x14ac:dyDescent="0.15">
      <c r="A151" s="15"/>
      <c r="G151" s="16"/>
      <c r="H151" s="17"/>
      <c r="I151" s="17"/>
      <c r="J151" s="17"/>
      <c r="K151" s="17"/>
      <c r="L151" s="17"/>
      <c r="M151" s="17"/>
      <c r="N151" s="18"/>
    </row>
    <row r="152" spans="1:14" s="4" customFormat="1" ht="15" customHeight="1" x14ac:dyDescent="0.15">
      <c r="A152" s="15"/>
      <c r="G152" s="16"/>
      <c r="H152" s="17"/>
      <c r="I152" s="17"/>
      <c r="J152" s="17"/>
      <c r="K152" s="17"/>
      <c r="L152" s="17"/>
      <c r="M152" s="17"/>
      <c r="N152" s="18"/>
    </row>
    <row r="153" spans="1:14" s="4" customFormat="1" ht="15" customHeight="1" x14ac:dyDescent="0.15">
      <c r="A153" s="15"/>
      <c r="G153" s="16"/>
      <c r="H153" s="17"/>
      <c r="I153" s="17"/>
      <c r="J153" s="17"/>
      <c r="K153" s="17"/>
      <c r="L153" s="17"/>
      <c r="M153" s="17"/>
      <c r="N153" s="18"/>
    </row>
    <row r="154" spans="1:14" s="4" customFormat="1" ht="15" customHeight="1" x14ac:dyDescent="0.15">
      <c r="A154" s="15"/>
      <c r="G154" s="16"/>
      <c r="H154" s="17"/>
      <c r="I154" s="17"/>
      <c r="J154" s="17"/>
      <c r="K154" s="17"/>
      <c r="L154" s="17"/>
      <c r="M154" s="17"/>
      <c r="N154" s="18"/>
    </row>
    <row r="155" spans="1:14" s="4" customFormat="1" ht="15" customHeight="1" x14ac:dyDescent="0.15">
      <c r="A155" s="15"/>
      <c r="G155" s="16"/>
      <c r="H155" s="17"/>
      <c r="I155" s="17"/>
      <c r="J155" s="17"/>
      <c r="K155" s="17"/>
      <c r="L155" s="17"/>
      <c r="M155" s="17"/>
      <c r="N155" s="18"/>
    </row>
    <row r="156" spans="1:14" s="4" customFormat="1" ht="15" customHeight="1" x14ac:dyDescent="0.15">
      <c r="A156" s="15"/>
      <c r="G156" s="16"/>
      <c r="H156" s="17"/>
      <c r="I156" s="17"/>
      <c r="J156" s="17"/>
      <c r="K156" s="17"/>
      <c r="L156" s="17"/>
      <c r="M156" s="17"/>
      <c r="N156" s="18"/>
    </row>
    <row r="157" spans="1:14" s="4" customFormat="1" ht="15" customHeight="1" x14ac:dyDescent="0.15">
      <c r="A157" s="15"/>
      <c r="G157" s="16"/>
      <c r="H157" s="17"/>
      <c r="I157" s="17"/>
      <c r="J157" s="17"/>
      <c r="K157" s="17"/>
      <c r="L157" s="17"/>
      <c r="M157" s="17"/>
      <c r="N157" s="18"/>
    </row>
    <row r="158" spans="1:14" s="4" customFormat="1" ht="15" customHeight="1" x14ac:dyDescent="0.15">
      <c r="A158" s="15"/>
      <c r="G158" s="16"/>
      <c r="H158" s="17"/>
      <c r="I158" s="17"/>
      <c r="J158" s="17"/>
      <c r="K158" s="17"/>
      <c r="L158" s="17"/>
      <c r="M158" s="17"/>
      <c r="N158" s="18"/>
    </row>
    <row r="159" spans="1:14" s="4" customFormat="1" ht="15" customHeight="1" x14ac:dyDescent="0.15">
      <c r="A159" s="15"/>
      <c r="G159" s="16"/>
      <c r="H159" s="17"/>
      <c r="I159" s="17"/>
      <c r="J159" s="17"/>
      <c r="K159" s="17"/>
      <c r="L159" s="17"/>
      <c r="M159" s="17"/>
      <c r="N159" s="18"/>
    </row>
    <row r="160" spans="1:14" s="4" customFormat="1" ht="15" customHeight="1" x14ac:dyDescent="0.15">
      <c r="A160" s="15"/>
      <c r="G160" s="16"/>
      <c r="H160" s="17"/>
      <c r="I160" s="17"/>
      <c r="J160" s="17"/>
      <c r="K160" s="17"/>
      <c r="L160" s="17"/>
      <c r="M160" s="17"/>
      <c r="N160" s="18"/>
    </row>
    <row r="161" spans="1:14" s="4" customFormat="1" ht="15" customHeight="1" x14ac:dyDescent="0.15">
      <c r="A161" s="15"/>
      <c r="G161" s="16"/>
      <c r="H161" s="17"/>
      <c r="I161" s="17"/>
      <c r="J161" s="17"/>
      <c r="K161" s="17"/>
      <c r="L161" s="17"/>
      <c r="M161" s="17"/>
      <c r="N161" s="18"/>
    </row>
    <row r="162" spans="1:14" s="4" customFormat="1" ht="15" customHeight="1" x14ac:dyDescent="0.15">
      <c r="A162" s="15"/>
      <c r="G162" s="16"/>
      <c r="H162" s="17"/>
      <c r="I162" s="17"/>
      <c r="J162" s="17"/>
      <c r="K162" s="17"/>
      <c r="L162" s="17"/>
      <c r="M162" s="17"/>
      <c r="N162" s="18"/>
    </row>
    <row r="163" spans="1:14" s="4" customFormat="1" ht="15" customHeight="1" x14ac:dyDescent="0.15">
      <c r="A163" s="15"/>
      <c r="G163" s="16"/>
      <c r="H163" s="17"/>
      <c r="I163" s="17"/>
      <c r="J163" s="17"/>
      <c r="K163" s="17"/>
      <c r="L163" s="17"/>
      <c r="M163" s="17"/>
      <c r="N163" s="18"/>
    </row>
    <row r="164" spans="1:14" s="4" customFormat="1" ht="15" customHeight="1" x14ac:dyDescent="0.15">
      <c r="A164" s="15"/>
      <c r="G164" s="16"/>
      <c r="H164" s="17"/>
      <c r="I164" s="17"/>
      <c r="J164" s="17"/>
      <c r="K164" s="17"/>
      <c r="L164" s="17"/>
      <c r="M164" s="17"/>
      <c r="N164" s="18"/>
    </row>
    <row r="165" spans="1:14" s="4" customFormat="1" ht="15" customHeight="1" x14ac:dyDescent="0.15">
      <c r="A165" s="15"/>
      <c r="G165" s="16"/>
      <c r="H165" s="17"/>
      <c r="I165" s="17"/>
      <c r="J165" s="17"/>
      <c r="K165" s="17"/>
      <c r="L165" s="17"/>
      <c r="M165" s="17"/>
      <c r="N165" s="18"/>
    </row>
    <row r="166" spans="1:14" s="4" customFormat="1" ht="15" customHeight="1" x14ac:dyDescent="0.15">
      <c r="A166" s="15"/>
      <c r="G166" s="16"/>
      <c r="H166" s="17"/>
      <c r="I166" s="17"/>
      <c r="J166" s="17"/>
      <c r="K166" s="17"/>
      <c r="L166" s="17"/>
      <c r="M166" s="17"/>
      <c r="N166" s="18"/>
    </row>
    <row r="167" spans="1:14" s="4" customFormat="1" ht="15" customHeight="1" x14ac:dyDescent="0.15">
      <c r="A167" s="15"/>
      <c r="G167" s="16"/>
      <c r="H167" s="17"/>
      <c r="I167" s="17"/>
      <c r="J167" s="17"/>
      <c r="K167" s="17"/>
      <c r="L167" s="17"/>
      <c r="M167" s="17"/>
      <c r="N167" s="18"/>
    </row>
    <row r="168" spans="1:14" s="4" customFormat="1" ht="15" customHeight="1" x14ac:dyDescent="0.15">
      <c r="A168" s="15"/>
      <c r="G168" s="16"/>
      <c r="H168" s="17"/>
      <c r="I168" s="17"/>
      <c r="J168" s="17"/>
      <c r="K168" s="17"/>
      <c r="L168" s="17"/>
      <c r="M168" s="17"/>
      <c r="N168" s="18"/>
    </row>
    <row r="169" spans="1:14" s="4" customFormat="1" ht="15" customHeight="1" x14ac:dyDescent="0.15">
      <c r="A169" s="15"/>
      <c r="G169" s="16"/>
      <c r="H169" s="17"/>
      <c r="I169" s="17"/>
      <c r="J169" s="17"/>
      <c r="K169" s="17"/>
      <c r="L169" s="17"/>
      <c r="M169" s="17"/>
      <c r="N169" s="18"/>
    </row>
    <row r="170" spans="1:14" s="4" customFormat="1" ht="15" customHeight="1" x14ac:dyDescent="0.15">
      <c r="A170" s="15"/>
      <c r="G170" s="16"/>
      <c r="H170" s="17"/>
      <c r="I170" s="17"/>
      <c r="J170" s="17"/>
      <c r="K170" s="17"/>
      <c r="L170" s="17"/>
      <c r="M170" s="17"/>
      <c r="N170" s="18"/>
    </row>
    <row r="171" spans="1:14" ht="15" customHeight="1" x14ac:dyDescent="0.15"/>
    <row r="172" spans="1:14" ht="15" customHeight="1" x14ac:dyDescent="0.15"/>
    <row r="173" spans="1:14" ht="15" customHeight="1" x14ac:dyDescent="0.15"/>
    <row r="174" spans="1:14" ht="15" customHeight="1" x14ac:dyDescent="0.15"/>
    <row r="175" spans="1:14" ht="15" customHeight="1" x14ac:dyDescent="0.15"/>
    <row r="176" spans="1:1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</sheetData>
  <mergeCells count="14">
    <mergeCell ref="A2:A4"/>
    <mergeCell ref="B2:B4"/>
    <mergeCell ref="C2:C4"/>
    <mergeCell ref="D2:D4"/>
    <mergeCell ref="E2:E4"/>
    <mergeCell ref="Q2:U2"/>
    <mergeCell ref="I3:N3"/>
    <mergeCell ref="Q3:S3"/>
    <mergeCell ref="T3:U3"/>
    <mergeCell ref="F2:F4"/>
    <mergeCell ref="G2:G4"/>
    <mergeCell ref="H2:N2"/>
    <mergeCell ref="O2:O4"/>
    <mergeCell ref="P2:P4"/>
  </mergeCells>
  <phoneticPr fontId="2"/>
  <dataValidations count="3">
    <dataValidation type="list" allowBlank="1" showInputMessage="1" showErrorMessage="1" sqref="T5:T8 O5:O8 Q5:R8" xr:uid="{06CBDDF8-A1FD-4B12-94FF-9BE1C2A3B477}">
      <formula1>"○"</formula1>
    </dataValidation>
    <dataValidation imeMode="on" allowBlank="1" showInputMessage="1" showErrorMessage="1" sqref="G5:G8" xr:uid="{253419A8-13AF-4D4D-BF67-911E39151E5D}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8" xr:uid="{962C3993-9FF4-4CCC-9F29-D3EC75B11252}">
      <formula1>$V$5:$V$8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7D5D-B2E4-4F04-B5B2-77D20AE12893}">
  <sheetPr>
    <tabColor rgb="FF92D050"/>
  </sheetPr>
  <dimension ref="A1:AA900"/>
  <sheetViews>
    <sheetView view="pageBreakPreview" topLeftCell="B1" zoomScale="80" zoomScaleNormal="100" zoomScaleSheetLayoutView="80" workbookViewId="0">
      <pane ySplit="4" topLeftCell="A221" activePane="bottomLeft" state="frozen"/>
      <selection activeCell="B1" sqref="B1"/>
      <selection pane="bottomLeft" activeCell="L239" sqref="L239"/>
    </sheetView>
  </sheetViews>
  <sheetFormatPr defaultRowHeight="13.5" x14ac:dyDescent="0.15"/>
  <cols>
    <col min="1" max="1" width="4.625" style="5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93" customWidth="1"/>
    <col min="9" max="9" width="13.375" style="93" customWidth="1"/>
    <col min="10" max="10" width="15.125" style="93" bestFit="1" customWidth="1"/>
    <col min="11" max="13" width="15.125" style="93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22" width="6.625" customWidth="1"/>
    <col min="23" max="16384" width="9" style="1"/>
  </cols>
  <sheetData>
    <row r="1" spans="1:27" ht="30" customHeight="1" thickBot="1" x14ac:dyDescent="0.2">
      <c r="B1" s="131" t="s">
        <v>24</v>
      </c>
      <c r="I1" s="132"/>
    </row>
    <row r="2" spans="1:27" ht="16.5" customHeight="1" thickBot="1" x14ac:dyDescent="0.2">
      <c r="A2" s="248"/>
      <c r="B2" s="232" t="s">
        <v>11</v>
      </c>
      <c r="C2" s="232" t="s">
        <v>12</v>
      </c>
      <c r="D2" s="251" t="s">
        <v>13</v>
      </c>
      <c r="E2" s="251" t="s">
        <v>14</v>
      </c>
      <c r="F2" s="251" t="s">
        <v>15</v>
      </c>
      <c r="G2" s="232" t="s">
        <v>16</v>
      </c>
      <c r="H2" s="243" t="s">
        <v>51</v>
      </c>
      <c r="I2" s="243"/>
      <c r="J2" s="243"/>
      <c r="K2" s="243"/>
      <c r="L2" s="243"/>
      <c r="M2" s="243"/>
      <c r="N2" s="243"/>
      <c r="O2" s="246" t="s">
        <v>19</v>
      </c>
      <c r="P2" s="246" t="s">
        <v>43</v>
      </c>
      <c r="Q2" s="246" t="s">
        <v>3</v>
      </c>
      <c r="R2" s="246"/>
      <c r="S2" s="246"/>
      <c r="T2" s="246"/>
      <c r="U2" s="246"/>
      <c r="V2" s="133"/>
    </row>
    <row r="3" spans="1:27" ht="33" customHeight="1" thickBot="1" x14ac:dyDescent="0.2">
      <c r="A3" s="249"/>
      <c r="B3" s="232"/>
      <c r="C3" s="232"/>
      <c r="D3" s="251"/>
      <c r="E3" s="251"/>
      <c r="F3" s="251"/>
      <c r="G3" s="232"/>
      <c r="H3" s="73"/>
      <c r="I3" s="236" t="s">
        <v>1</v>
      </c>
      <c r="J3" s="236"/>
      <c r="K3" s="236"/>
      <c r="L3" s="236"/>
      <c r="M3" s="236"/>
      <c r="N3" s="236"/>
      <c r="O3" s="244"/>
      <c r="P3" s="244"/>
      <c r="Q3" s="246" t="s">
        <v>4</v>
      </c>
      <c r="R3" s="246"/>
      <c r="S3" s="246"/>
      <c r="T3" s="247" t="s">
        <v>5</v>
      </c>
      <c r="U3" s="247"/>
      <c r="V3" s="134"/>
      <c r="W3" s="135"/>
    </row>
    <row r="4" spans="1:27" s="5" customFormat="1" ht="38.25" customHeight="1" thickBot="1" x14ac:dyDescent="0.2">
      <c r="A4" s="250"/>
      <c r="B4" s="232"/>
      <c r="C4" s="232"/>
      <c r="D4" s="251"/>
      <c r="E4" s="251"/>
      <c r="F4" s="251"/>
      <c r="G4" s="232"/>
      <c r="H4" s="74" t="s">
        <v>17</v>
      </c>
      <c r="I4" s="76" t="s">
        <v>52</v>
      </c>
      <c r="J4" s="84" t="s">
        <v>59</v>
      </c>
      <c r="K4" s="84" t="s">
        <v>53</v>
      </c>
      <c r="L4" s="84" t="s">
        <v>62</v>
      </c>
      <c r="M4" s="84" t="s">
        <v>63</v>
      </c>
      <c r="N4" s="77" t="s">
        <v>64</v>
      </c>
      <c r="O4" s="245"/>
      <c r="P4" s="245"/>
      <c r="Q4" s="136" t="s">
        <v>44</v>
      </c>
      <c r="R4" s="137" t="s">
        <v>65</v>
      </c>
      <c r="S4" s="137" t="s">
        <v>45</v>
      </c>
      <c r="T4" s="138" t="s">
        <v>47</v>
      </c>
      <c r="U4" s="139" t="s">
        <v>46</v>
      </c>
      <c r="V4" s="140"/>
    </row>
    <row r="5" spans="1:27" ht="27" customHeight="1" x14ac:dyDescent="0.15">
      <c r="A5" s="141"/>
      <c r="B5" s="142" t="s">
        <v>66</v>
      </c>
      <c r="C5" s="143">
        <v>1</v>
      </c>
      <c r="D5" s="52">
        <v>2</v>
      </c>
      <c r="E5" s="121" t="s">
        <v>81</v>
      </c>
      <c r="F5" s="101" t="s">
        <v>82</v>
      </c>
      <c r="G5" s="144" t="s">
        <v>83</v>
      </c>
      <c r="H5" s="145">
        <v>30</v>
      </c>
      <c r="I5" s="146">
        <v>9878382</v>
      </c>
      <c r="J5" s="90">
        <v>7426</v>
      </c>
      <c r="K5" s="145">
        <v>295</v>
      </c>
      <c r="L5" s="147">
        <f t="shared" ref="L5:L22" si="0">ROUNDUP(J5/K5,1)</f>
        <v>25.200000000000003</v>
      </c>
      <c r="M5" s="145">
        <v>12</v>
      </c>
      <c r="N5" s="91">
        <v>32666.6</v>
      </c>
      <c r="O5" s="148"/>
      <c r="P5" s="149"/>
      <c r="Q5" s="150" t="s">
        <v>69</v>
      </c>
      <c r="R5" s="150"/>
      <c r="S5" s="151">
        <v>1</v>
      </c>
      <c r="T5" s="152"/>
      <c r="U5" s="153"/>
      <c r="V5" s="154"/>
      <c r="W5" s="112">
        <v>1</v>
      </c>
      <c r="X5" s="112" t="s">
        <v>104</v>
      </c>
      <c r="Z5" s="112">
        <v>1</v>
      </c>
      <c r="AA5" s="112" t="s">
        <v>105</v>
      </c>
    </row>
    <row r="6" spans="1:27" ht="27" customHeight="1" x14ac:dyDescent="0.15">
      <c r="A6" s="141"/>
      <c r="B6" s="142" t="s">
        <v>66</v>
      </c>
      <c r="C6" s="143">
        <v>2</v>
      </c>
      <c r="D6" s="34">
        <v>5</v>
      </c>
      <c r="E6" s="122" t="s">
        <v>84</v>
      </c>
      <c r="F6" s="155" t="s">
        <v>85</v>
      </c>
      <c r="G6" s="155" t="s">
        <v>86</v>
      </c>
      <c r="H6" s="156">
        <v>20</v>
      </c>
      <c r="I6" s="146">
        <v>646440</v>
      </c>
      <c r="J6" s="90">
        <v>1243</v>
      </c>
      <c r="K6" s="145">
        <v>244</v>
      </c>
      <c r="L6" s="157">
        <f t="shared" si="0"/>
        <v>5.0999999999999996</v>
      </c>
      <c r="M6" s="156">
        <v>12</v>
      </c>
      <c r="N6" s="91">
        <f t="shared" ref="N6:N22" si="1">IF(AND(I6&gt;0,L6&gt;0,M6&gt;0),I6/L6/M6,0)</f>
        <v>10562.745098039217</v>
      </c>
      <c r="O6" s="158"/>
      <c r="P6" s="159"/>
      <c r="Q6" s="160"/>
      <c r="R6" s="160"/>
      <c r="S6" s="161"/>
      <c r="T6" s="162"/>
      <c r="U6" s="163"/>
      <c r="V6" s="154"/>
      <c r="W6" s="112">
        <v>2</v>
      </c>
      <c r="X6" s="49" t="s">
        <v>7</v>
      </c>
      <c r="Z6" s="112">
        <v>2</v>
      </c>
      <c r="AA6" s="112" t="s">
        <v>21</v>
      </c>
    </row>
    <row r="7" spans="1:27" ht="27" customHeight="1" x14ac:dyDescent="0.15">
      <c r="A7" s="141"/>
      <c r="B7" s="142" t="s">
        <v>66</v>
      </c>
      <c r="C7" s="143">
        <v>3</v>
      </c>
      <c r="D7" s="34">
        <v>4</v>
      </c>
      <c r="E7" s="122" t="s">
        <v>87</v>
      </c>
      <c r="F7" s="155" t="s">
        <v>88</v>
      </c>
      <c r="G7" s="110" t="s">
        <v>89</v>
      </c>
      <c r="H7" s="156">
        <v>20</v>
      </c>
      <c r="I7" s="146">
        <v>9938249</v>
      </c>
      <c r="J7" s="90">
        <v>5336</v>
      </c>
      <c r="K7" s="145">
        <v>295</v>
      </c>
      <c r="L7" s="157">
        <f t="shared" si="0"/>
        <v>18.100000000000001</v>
      </c>
      <c r="M7" s="156">
        <v>12</v>
      </c>
      <c r="N7" s="91">
        <f t="shared" si="1"/>
        <v>45756.210865561698</v>
      </c>
      <c r="O7" s="158"/>
      <c r="P7" s="159"/>
      <c r="Q7" s="164" t="s">
        <v>69</v>
      </c>
      <c r="R7" s="164"/>
      <c r="S7" s="161">
        <v>0.8</v>
      </c>
      <c r="T7" s="152"/>
      <c r="U7" s="153"/>
      <c r="V7" s="154"/>
      <c r="W7" s="112">
        <v>3</v>
      </c>
      <c r="X7" s="49" t="s">
        <v>8</v>
      </c>
    </row>
    <row r="8" spans="1:27" ht="27" customHeight="1" x14ac:dyDescent="0.15">
      <c r="A8" s="141"/>
      <c r="B8" s="142" t="s">
        <v>66</v>
      </c>
      <c r="C8" s="143">
        <v>4</v>
      </c>
      <c r="D8" s="34">
        <v>2</v>
      </c>
      <c r="E8" s="122" t="s">
        <v>74</v>
      </c>
      <c r="F8" s="155" t="s">
        <v>75</v>
      </c>
      <c r="G8" s="155" t="s">
        <v>90</v>
      </c>
      <c r="H8" s="156">
        <v>15</v>
      </c>
      <c r="I8" s="146">
        <v>1260550</v>
      </c>
      <c r="J8" s="90">
        <v>2833</v>
      </c>
      <c r="K8" s="145">
        <v>262</v>
      </c>
      <c r="L8" s="157">
        <f t="shared" si="0"/>
        <v>10.9</v>
      </c>
      <c r="M8" s="156">
        <v>12</v>
      </c>
      <c r="N8" s="91">
        <f t="shared" si="1"/>
        <v>9637.2324159021409</v>
      </c>
      <c r="O8" s="158"/>
      <c r="P8" s="159"/>
      <c r="Q8" s="160" t="s">
        <v>69</v>
      </c>
      <c r="R8" s="160"/>
      <c r="S8" s="161">
        <v>1E-3</v>
      </c>
      <c r="T8" s="162"/>
      <c r="U8" s="163"/>
      <c r="V8" s="154"/>
      <c r="W8" s="112">
        <v>4</v>
      </c>
      <c r="X8" s="49" t="s">
        <v>20</v>
      </c>
    </row>
    <row r="9" spans="1:27" ht="27" customHeight="1" x14ac:dyDescent="0.15">
      <c r="A9" s="141"/>
      <c r="B9" s="142" t="s">
        <v>66</v>
      </c>
      <c r="C9" s="143">
        <v>5</v>
      </c>
      <c r="D9" s="34">
        <v>6</v>
      </c>
      <c r="E9" s="122" t="s">
        <v>91</v>
      </c>
      <c r="F9" s="155" t="s">
        <v>92</v>
      </c>
      <c r="G9" s="155" t="s">
        <v>93</v>
      </c>
      <c r="H9" s="156">
        <v>10</v>
      </c>
      <c r="I9" s="146">
        <v>3465952</v>
      </c>
      <c r="J9" s="90">
        <v>1961</v>
      </c>
      <c r="K9" s="145">
        <v>294</v>
      </c>
      <c r="L9" s="157">
        <f t="shared" si="0"/>
        <v>6.6999999999999993</v>
      </c>
      <c r="M9" s="156">
        <v>12</v>
      </c>
      <c r="N9" s="91">
        <f t="shared" si="1"/>
        <v>43108.85572139304</v>
      </c>
      <c r="O9" s="158"/>
      <c r="P9" s="159"/>
      <c r="Q9" s="164"/>
      <c r="R9" s="164"/>
      <c r="S9" s="161"/>
      <c r="T9" s="152" t="s">
        <v>69</v>
      </c>
      <c r="U9" s="153">
        <v>1</v>
      </c>
      <c r="V9" s="154"/>
      <c r="W9" s="112">
        <v>5</v>
      </c>
      <c r="X9" s="49" t="s">
        <v>10</v>
      </c>
    </row>
    <row r="10" spans="1:27" ht="27" customHeight="1" x14ac:dyDescent="0.15">
      <c r="A10" s="141"/>
      <c r="B10" s="142" t="s">
        <v>66</v>
      </c>
      <c r="C10" s="143">
        <v>6</v>
      </c>
      <c r="D10" s="34">
        <v>5</v>
      </c>
      <c r="E10" s="122" t="s">
        <v>77</v>
      </c>
      <c r="F10" s="155" t="s">
        <v>78</v>
      </c>
      <c r="G10" s="155" t="s">
        <v>79</v>
      </c>
      <c r="H10" s="156">
        <v>10</v>
      </c>
      <c r="I10" s="146">
        <v>3320925</v>
      </c>
      <c r="J10" s="90">
        <v>2314</v>
      </c>
      <c r="K10" s="145">
        <v>308</v>
      </c>
      <c r="L10" s="157">
        <f t="shared" si="0"/>
        <v>7.6</v>
      </c>
      <c r="M10" s="156">
        <v>12</v>
      </c>
      <c r="N10" s="91">
        <f t="shared" si="1"/>
        <v>36413.651315789473</v>
      </c>
      <c r="O10" s="158"/>
      <c r="P10" s="159"/>
      <c r="Q10" s="160"/>
      <c r="R10" s="160"/>
      <c r="S10" s="161"/>
      <c r="T10" s="162" t="s">
        <v>69</v>
      </c>
      <c r="U10" s="163">
        <v>9.5000000000000001E-2</v>
      </c>
      <c r="V10" s="154"/>
      <c r="W10" s="112">
        <v>6</v>
      </c>
      <c r="X10" s="49" t="s">
        <v>9</v>
      </c>
    </row>
    <row r="11" spans="1:27" ht="27" customHeight="1" x14ac:dyDescent="0.15">
      <c r="A11" s="141"/>
      <c r="B11" s="142" t="s">
        <v>66</v>
      </c>
      <c r="C11" s="143">
        <v>7</v>
      </c>
      <c r="D11" s="34">
        <v>1</v>
      </c>
      <c r="E11" s="122" t="s">
        <v>94</v>
      </c>
      <c r="F11" s="155" t="s">
        <v>95</v>
      </c>
      <c r="G11" s="155" t="s">
        <v>96</v>
      </c>
      <c r="H11" s="156">
        <v>10</v>
      </c>
      <c r="I11" s="165">
        <v>1563567</v>
      </c>
      <c r="J11" s="166">
        <v>1442</v>
      </c>
      <c r="K11" s="156">
        <v>259</v>
      </c>
      <c r="L11" s="157">
        <f t="shared" si="0"/>
        <v>5.6</v>
      </c>
      <c r="M11" s="156">
        <v>12</v>
      </c>
      <c r="N11" s="91">
        <f t="shared" si="1"/>
        <v>23267.366071428576</v>
      </c>
      <c r="O11" s="158"/>
      <c r="P11" s="159"/>
      <c r="Q11" s="164"/>
      <c r="R11" s="164"/>
      <c r="S11" s="161"/>
      <c r="T11" s="152"/>
      <c r="U11" s="153"/>
      <c r="V11" s="154"/>
      <c r="W11" s="112"/>
      <c r="X11" s="49"/>
    </row>
    <row r="12" spans="1:27" ht="27" customHeight="1" x14ac:dyDescent="0.15">
      <c r="A12" s="141"/>
      <c r="B12" s="142" t="s">
        <v>66</v>
      </c>
      <c r="C12" s="143">
        <v>8</v>
      </c>
      <c r="D12" s="34">
        <v>2</v>
      </c>
      <c r="E12" s="122" t="s">
        <v>97</v>
      </c>
      <c r="F12" s="155" t="s">
        <v>98</v>
      </c>
      <c r="G12" s="155" t="s">
        <v>167</v>
      </c>
      <c r="H12" s="156">
        <v>20</v>
      </c>
      <c r="I12" s="165">
        <v>687885</v>
      </c>
      <c r="J12" s="167">
        <v>3334</v>
      </c>
      <c r="K12" s="156">
        <v>241</v>
      </c>
      <c r="L12" s="168">
        <f>ROUNDUP(J12/K12,1)</f>
        <v>13.9</v>
      </c>
      <c r="M12" s="156">
        <v>12</v>
      </c>
      <c r="N12" s="91">
        <f>IF(AND(I12&gt;0,L12&gt;0,M12&gt;0),I12/L12/M12,0)</f>
        <v>4124.0107913669062</v>
      </c>
      <c r="O12" s="158"/>
      <c r="P12" s="159"/>
      <c r="Q12" s="160"/>
      <c r="R12" s="160"/>
      <c r="S12" s="161"/>
      <c r="T12" s="162"/>
      <c r="U12" s="163"/>
      <c r="V12" s="154"/>
      <c r="W12" s="112"/>
      <c r="X12" s="49"/>
    </row>
    <row r="13" spans="1:27" ht="27" customHeight="1" x14ac:dyDescent="0.15">
      <c r="A13" s="141"/>
      <c r="B13" s="142" t="s">
        <v>66</v>
      </c>
      <c r="C13" s="143">
        <v>9</v>
      </c>
      <c r="D13" s="34">
        <v>2</v>
      </c>
      <c r="E13" s="122" t="s">
        <v>97</v>
      </c>
      <c r="F13" s="155" t="s">
        <v>99</v>
      </c>
      <c r="G13" s="155" t="s">
        <v>100</v>
      </c>
      <c r="H13" s="156">
        <v>20</v>
      </c>
      <c r="I13" s="165">
        <v>2359457</v>
      </c>
      <c r="J13" s="166">
        <v>3601</v>
      </c>
      <c r="K13" s="156">
        <v>238</v>
      </c>
      <c r="L13" s="157">
        <f t="shared" si="0"/>
        <v>15.2</v>
      </c>
      <c r="M13" s="156">
        <v>12</v>
      </c>
      <c r="N13" s="91">
        <f t="shared" si="1"/>
        <v>12935.619517543861</v>
      </c>
      <c r="O13" s="158"/>
      <c r="P13" s="159"/>
      <c r="Q13" s="164"/>
      <c r="R13" s="164"/>
      <c r="S13" s="161"/>
      <c r="T13" s="152"/>
      <c r="U13" s="153"/>
      <c r="V13" s="154"/>
      <c r="W13" s="112"/>
      <c r="X13" s="49"/>
    </row>
    <row r="14" spans="1:27" ht="27" customHeight="1" x14ac:dyDescent="0.15">
      <c r="A14" s="141"/>
      <c r="B14" s="142" t="s">
        <v>66</v>
      </c>
      <c r="C14" s="143">
        <v>10</v>
      </c>
      <c r="D14" s="34">
        <v>4</v>
      </c>
      <c r="E14" s="122" t="s">
        <v>101</v>
      </c>
      <c r="F14" s="155" t="s">
        <v>102</v>
      </c>
      <c r="G14" s="155" t="s">
        <v>103</v>
      </c>
      <c r="H14" s="156">
        <v>20</v>
      </c>
      <c r="I14" s="165">
        <v>4574675</v>
      </c>
      <c r="J14" s="166">
        <v>5727</v>
      </c>
      <c r="K14" s="156">
        <v>311</v>
      </c>
      <c r="L14" s="157">
        <f t="shared" si="0"/>
        <v>18.5</v>
      </c>
      <c r="M14" s="156">
        <v>12</v>
      </c>
      <c r="N14" s="91">
        <f t="shared" si="1"/>
        <v>20606.644144144146</v>
      </c>
      <c r="O14" s="158"/>
      <c r="P14" s="159"/>
      <c r="Q14" s="160"/>
      <c r="R14" s="160"/>
      <c r="S14" s="161"/>
      <c r="T14" s="162"/>
      <c r="U14" s="163"/>
      <c r="V14" s="154"/>
    </row>
    <row r="15" spans="1:27" ht="27" customHeight="1" x14ac:dyDescent="0.15">
      <c r="A15" s="141"/>
      <c r="B15" s="142" t="s">
        <v>66</v>
      </c>
      <c r="C15" s="143">
        <v>11</v>
      </c>
      <c r="D15" s="34">
        <v>4</v>
      </c>
      <c r="E15" s="122" t="s">
        <v>106</v>
      </c>
      <c r="F15" s="155" t="s">
        <v>107</v>
      </c>
      <c r="G15" s="155" t="s">
        <v>108</v>
      </c>
      <c r="H15" s="156">
        <v>30</v>
      </c>
      <c r="I15" s="165">
        <v>10391625</v>
      </c>
      <c r="J15" s="166">
        <v>8646</v>
      </c>
      <c r="K15" s="156">
        <v>310</v>
      </c>
      <c r="L15" s="157">
        <f t="shared" si="0"/>
        <v>27.900000000000002</v>
      </c>
      <c r="M15" s="156">
        <v>12</v>
      </c>
      <c r="N15" s="91">
        <f t="shared" si="1"/>
        <v>31038.306451612898</v>
      </c>
      <c r="O15" s="158"/>
      <c r="P15" s="159"/>
      <c r="Q15" s="164" t="s">
        <v>69</v>
      </c>
      <c r="R15" s="164"/>
      <c r="S15" s="161">
        <v>0.02</v>
      </c>
      <c r="T15" s="152" t="s">
        <v>69</v>
      </c>
      <c r="U15" s="153">
        <v>0.04</v>
      </c>
      <c r="V15" s="154"/>
    </row>
    <row r="16" spans="1:27" ht="27" customHeight="1" x14ac:dyDescent="0.15">
      <c r="A16" s="141"/>
      <c r="B16" s="142" t="s">
        <v>66</v>
      </c>
      <c r="C16" s="143">
        <v>12</v>
      </c>
      <c r="D16" s="34">
        <v>4</v>
      </c>
      <c r="E16" s="122" t="s">
        <v>112</v>
      </c>
      <c r="F16" s="155" t="s">
        <v>113</v>
      </c>
      <c r="G16" s="155" t="s">
        <v>113</v>
      </c>
      <c r="H16" s="156">
        <v>10</v>
      </c>
      <c r="I16" s="165">
        <v>1323000</v>
      </c>
      <c r="J16" s="167">
        <v>980</v>
      </c>
      <c r="K16" s="156">
        <v>312</v>
      </c>
      <c r="L16" s="168">
        <f t="shared" si="0"/>
        <v>3.2</v>
      </c>
      <c r="M16" s="156">
        <v>12</v>
      </c>
      <c r="N16" s="91">
        <f t="shared" si="1"/>
        <v>34453.125</v>
      </c>
      <c r="O16" s="158"/>
      <c r="P16" s="159"/>
      <c r="Q16" s="160"/>
      <c r="R16" s="160"/>
      <c r="S16" s="161"/>
      <c r="T16" s="162"/>
      <c r="U16" s="163"/>
      <c r="V16" s="154"/>
    </row>
    <row r="17" spans="1:22" ht="27" customHeight="1" x14ac:dyDescent="0.15">
      <c r="A17" s="141"/>
      <c r="B17" s="142" t="s">
        <v>66</v>
      </c>
      <c r="C17" s="143">
        <v>13</v>
      </c>
      <c r="D17" s="34">
        <v>4</v>
      </c>
      <c r="E17" s="122" t="s">
        <v>87</v>
      </c>
      <c r="F17" s="155" t="s">
        <v>114</v>
      </c>
      <c r="G17" s="155" t="s">
        <v>115</v>
      </c>
      <c r="H17" s="156">
        <v>20</v>
      </c>
      <c r="I17" s="165">
        <v>257555</v>
      </c>
      <c r="J17" s="166">
        <v>411</v>
      </c>
      <c r="K17" s="156">
        <v>48</v>
      </c>
      <c r="L17" s="157">
        <f t="shared" si="0"/>
        <v>8.6</v>
      </c>
      <c r="M17" s="156">
        <v>2</v>
      </c>
      <c r="N17" s="91">
        <f t="shared" si="1"/>
        <v>14974.127906976744</v>
      </c>
      <c r="O17" s="158" t="s">
        <v>69</v>
      </c>
      <c r="P17" s="159"/>
      <c r="Q17" s="164" t="s">
        <v>69</v>
      </c>
      <c r="R17" s="164" t="s">
        <v>69</v>
      </c>
      <c r="S17" s="161">
        <v>1</v>
      </c>
      <c r="T17" s="152"/>
      <c r="U17" s="153"/>
      <c r="V17" s="154"/>
    </row>
    <row r="18" spans="1:22" ht="27" customHeight="1" x14ac:dyDescent="0.15">
      <c r="A18" s="141"/>
      <c r="B18" s="142" t="s">
        <v>66</v>
      </c>
      <c r="C18" s="143">
        <v>14</v>
      </c>
      <c r="D18" s="34">
        <v>4</v>
      </c>
      <c r="E18" s="122" t="s">
        <v>116</v>
      </c>
      <c r="F18" s="110" t="s">
        <v>117</v>
      </c>
      <c r="G18" s="155" t="s">
        <v>118</v>
      </c>
      <c r="H18" s="156">
        <v>20</v>
      </c>
      <c r="I18" s="165">
        <v>8558968</v>
      </c>
      <c r="J18" s="166">
        <v>5566</v>
      </c>
      <c r="K18" s="156">
        <v>290</v>
      </c>
      <c r="L18" s="157">
        <f t="shared" si="0"/>
        <v>19.200000000000003</v>
      </c>
      <c r="M18" s="156">
        <v>12</v>
      </c>
      <c r="N18" s="91">
        <f t="shared" si="1"/>
        <v>37148.298611111102</v>
      </c>
      <c r="O18" s="158"/>
      <c r="P18" s="159"/>
      <c r="Q18" s="160" t="s">
        <v>69</v>
      </c>
      <c r="R18" s="160"/>
      <c r="S18" s="161">
        <v>0.98</v>
      </c>
      <c r="T18" s="162" t="s">
        <v>69</v>
      </c>
      <c r="U18" s="163">
        <v>0.05</v>
      </c>
      <c r="V18" s="154"/>
    </row>
    <row r="19" spans="1:22" ht="27" customHeight="1" x14ac:dyDescent="0.15">
      <c r="A19" s="141"/>
      <c r="B19" s="142" t="s">
        <v>66</v>
      </c>
      <c r="C19" s="143">
        <v>15</v>
      </c>
      <c r="D19" s="34">
        <v>4</v>
      </c>
      <c r="E19" s="122" t="s">
        <v>119</v>
      </c>
      <c r="F19" s="155" t="s">
        <v>120</v>
      </c>
      <c r="G19" s="155" t="s">
        <v>121</v>
      </c>
      <c r="H19" s="156">
        <v>20</v>
      </c>
      <c r="I19" s="165">
        <v>1306676</v>
      </c>
      <c r="J19" s="166">
        <v>5475</v>
      </c>
      <c r="K19" s="156">
        <v>258</v>
      </c>
      <c r="L19" s="157">
        <f t="shared" si="0"/>
        <v>21.3</v>
      </c>
      <c r="M19" s="156">
        <v>12</v>
      </c>
      <c r="N19" s="91">
        <f t="shared" si="1"/>
        <v>5112.1909233176839</v>
      </c>
      <c r="O19" s="158"/>
      <c r="P19" s="159"/>
      <c r="Q19" s="164" t="s">
        <v>69</v>
      </c>
      <c r="R19" s="164"/>
      <c r="S19" s="161">
        <v>0.11</v>
      </c>
      <c r="T19" s="152"/>
      <c r="U19" s="153"/>
      <c r="V19" s="154"/>
    </row>
    <row r="20" spans="1:22" ht="27" customHeight="1" x14ac:dyDescent="0.15">
      <c r="A20" s="141"/>
      <c r="B20" s="142" t="s">
        <v>66</v>
      </c>
      <c r="C20" s="143">
        <v>16</v>
      </c>
      <c r="D20" s="34">
        <v>1</v>
      </c>
      <c r="E20" s="122" t="s">
        <v>122</v>
      </c>
      <c r="F20" s="155" t="s">
        <v>123</v>
      </c>
      <c r="G20" s="155" t="s">
        <v>124</v>
      </c>
      <c r="H20" s="156">
        <v>20</v>
      </c>
      <c r="I20" s="165">
        <v>5539080</v>
      </c>
      <c r="J20" s="166">
        <v>4528</v>
      </c>
      <c r="K20" s="156">
        <v>238</v>
      </c>
      <c r="L20" s="157">
        <f t="shared" si="0"/>
        <v>19.100000000000001</v>
      </c>
      <c r="M20" s="156">
        <v>12</v>
      </c>
      <c r="N20" s="91">
        <f t="shared" si="1"/>
        <v>24167.01570680628</v>
      </c>
      <c r="O20" s="158"/>
      <c r="P20" s="159"/>
      <c r="Q20" s="160"/>
      <c r="R20" s="160"/>
      <c r="S20" s="161"/>
      <c r="T20" s="162"/>
      <c r="U20" s="163"/>
      <c r="V20" s="154"/>
    </row>
    <row r="21" spans="1:22" ht="27" customHeight="1" x14ac:dyDescent="0.15">
      <c r="A21" s="141"/>
      <c r="B21" s="142" t="s">
        <v>66</v>
      </c>
      <c r="C21" s="143">
        <v>17</v>
      </c>
      <c r="D21" s="34">
        <v>2</v>
      </c>
      <c r="E21" s="169">
        <v>4420005003555</v>
      </c>
      <c r="F21" s="155" t="s">
        <v>125</v>
      </c>
      <c r="G21" s="155" t="s">
        <v>126</v>
      </c>
      <c r="H21" s="156">
        <v>20</v>
      </c>
      <c r="I21" s="165">
        <v>5986927</v>
      </c>
      <c r="J21" s="166">
        <v>5209</v>
      </c>
      <c r="K21" s="156">
        <v>308</v>
      </c>
      <c r="L21" s="157">
        <f t="shared" si="0"/>
        <v>17</v>
      </c>
      <c r="M21" s="156">
        <v>12</v>
      </c>
      <c r="N21" s="91">
        <f t="shared" si="1"/>
        <v>29347.681372549021</v>
      </c>
      <c r="O21" s="158"/>
      <c r="P21" s="159"/>
      <c r="Q21" s="160"/>
      <c r="R21" s="160"/>
      <c r="S21" s="161"/>
      <c r="T21" s="162"/>
      <c r="U21" s="163"/>
      <c r="V21" s="154"/>
    </row>
    <row r="22" spans="1:22" ht="27" customHeight="1" x14ac:dyDescent="0.15">
      <c r="A22" s="141"/>
      <c r="B22" s="142" t="s">
        <v>66</v>
      </c>
      <c r="C22" s="143">
        <v>18</v>
      </c>
      <c r="D22" s="34">
        <v>4</v>
      </c>
      <c r="E22" s="122" t="s">
        <v>127</v>
      </c>
      <c r="F22" s="155" t="s">
        <v>128</v>
      </c>
      <c r="G22" s="155" t="s">
        <v>129</v>
      </c>
      <c r="H22" s="156">
        <v>20</v>
      </c>
      <c r="I22" s="165">
        <v>3467860</v>
      </c>
      <c r="J22" s="166">
        <v>3320</v>
      </c>
      <c r="K22" s="156">
        <v>270</v>
      </c>
      <c r="L22" s="157">
        <f t="shared" si="0"/>
        <v>12.299999999999999</v>
      </c>
      <c r="M22" s="156">
        <v>12</v>
      </c>
      <c r="N22" s="91">
        <f t="shared" si="1"/>
        <v>23494.9864498645</v>
      </c>
      <c r="O22" s="158"/>
      <c r="P22" s="159"/>
      <c r="Q22" s="160" t="s">
        <v>69</v>
      </c>
      <c r="R22" s="160"/>
      <c r="S22" s="161">
        <v>0.5</v>
      </c>
      <c r="T22" s="162" t="s">
        <v>69</v>
      </c>
      <c r="U22" s="163">
        <f>1/23</f>
        <v>4.3478260869565216E-2</v>
      </c>
      <c r="V22" s="154"/>
    </row>
    <row r="23" spans="1:22" ht="27" customHeight="1" x14ac:dyDescent="0.15">
      <c r="A23" s="141"/>
      <c r="B23" s="142" t="s">
        <v>66</v>
      </c>
      <c r="C23" s="143">
        <v>19</v>
      </c>
      <c r="D23" s="34">
        <v>6</v>
      </c>
      <c r="E23" s="122" t="s">
        <v>130</v>
      </c>
      <c r="F23" s="155" t="s">
        <v>131</v>
      </c>
      <c r="G23" s="155" t="s">
        <v>131</v>
      </c>
      <c r="H23" s="156">
        <v>20</v>
      </c>
      <c r="I23" s="165">
        <v>1800000</v>
      </c>
      <c r="J23" s="166">
        <v>1457</v>
      </c>
      <c r="K23" s="156">
        <v>245</v>
      </c>
      <c r="L23" s="157">
        <f>ROUNDUP(J23/K23,1)</f>
        <v>6</v>
      </c>
      <c r="M23" s="156">
        <v>12</v>
      </c>
      <c r="N23" s="91">
        <f>IF(AND(I23&gt;0,L23&gt;0,M23&gt;0),I23/L23/M23,0)</f>
        <v>25000</v>
      </c>
      <c r="O23" s="158"/>
      <c r="P23" s="159"/>
      <c r="Q23" s="164"/>
      <c r="R23" s="164"/>
      <c r="S23" s="161"/>
      <c r="T23" s="152"/>
      <c r="U23" s="153"/>
      <c r="V23" s="154"/>
    </row>
    <row r="24" spans="1:22" ht="27" customHeight="1" x14ac:dyDescent="0.15">
      <c r="A24" s="141"/>
      <c r="B24" s="142" t="s">
        <v>66</v>
      </c>
      <c r="C24" s="143">
        <v>20</v>
      </c>
      <c r="D24" s="34">
        <v>2</v>
      </c>
      <c r="E24" s="122" t="s">
        <v>132</v>
      </c>
      <c r="F24" s="155" t="s">
        <v>133</v>
      </c>
      <c r="G24" s="155" t="s">
        <v>135</v>
      </c>
      <c r="H24" s="156">
        <v>20</v>
      </c>
      <c r="I24" s="165">
        <v>7934382</v>
      </c>
      <c r="J24" s="166">
        <v>5027</v>
      </c>
      <c r="K24" s="156">
        <v>245</v>
      </c>
      <c r="L24" s="157">
        <f>ROUNDUP(J24/K24,1)</f>
        <v>20.6</v>
      </c>
      <c r="M24" s="156">
        <v>12</v>
      </c>
      <c r="N24" s="91">
        <f>IF(AND(I24&gt;0,L24&gt;0,M24&gt;0),I24/L24/M24,0)</f>
        <v>32097.014563106797</v>
      </c>
      <c r="O24" s="158"/>
      <c r="P24" s="159"/>
      <c r="Q24" s="160"/>
      <c r="R24" s="160"/>
      <c r="S24" s="161"/>
      <c r="T24" s="162"/>
      <c r="U24" s="163"/>
      <c r="V24" s="154"/>
    </row>
    <row r="25" spans="1:22" ht="27" customHeight="1" x14ac:dyDescent="0.15">
      <c r="A25" s="141"/>
      <c r="B25" s="142" t="s">
        <v>66</v>
      </c>
      <c r="C25" s="143">
        <v>21</v>
      </c>
      <c r="D25" s="34">
        <v>5</v>
      </c>
      <c r="E25" s="122" t="s">
        <v>136</v>
      </c>
      <c r="F25" s="155" t="s">
        <v>137</v>
      </c>
      <c r="G25" s="155" t="s">
        <v>138</v>
      </c>
      <c r="H25" s="156">
        <v>10</v>
      </c>
      <c r="I25" s="165">
        <v>2439532</v>
      </c>
      <c r="J25" s="166">
        <v>2385</v>
      </c>
      <c r="K25" s="156">
        <v>310</v>
      </c>
      <c r="L25" s="157">
        <f>ROUNDUP(J25/K25,1)</f>
        <v>7.6999999999999993</v>
      </c>
      <c r="M25" s="156">
        <v>12</v>
      </c>
      <c r="N25" s="91">
        <f>IF(AND(I25&gt;0,L25&gt;0,M25&gt;0),I25/L25/M25,0)</f>
        <v>26401.861471861474</v>
      </c>
      <c r="O25" s="158"/>
      <c r="P25" s="159"/>
      <c r="Q25" s="164"/>
      <c r="R25" s="164"/>
      <c r="S25" s="161"/>
      <c r="T25" s="152"/>
      <c r="U25" s="153"/>
      <c r="V25" s="154"/>
    </row>
    <row r="26" spans="1:22" ht="27" customHeight="1" x14ac:dyDescent="0.15">
      <c r="A26" s="141"/>
      <c r="B26" s="142" t="s">
        <v>66</v>
      </c>
      <c r="C26" s="143">
        <v>22</v>
      </c>
      <c r="D26" s="34">
        <v>5</v>
      </c>
      <c r="E26" s="122">
        <v>3420005002327</v>
      </c>
      <c r="F26" s="155" t="s">
        <v>139</v>
      </c>
      <c r="G26" s="155" t="s">
        <v>140</v>
      </c>
      <c r="H26" s="156">
        <v>20</v>
      </c>
      <c r="I26" s="165">
        <v>5263238</v>
      </c>
      <c r="J26" s="166">
        <v>2706</v>
      </c>
      <c r="K26" s="156">
        <v>366</v>
      </c>
      <c r="L26" s="157">
        <f t="shared" ref="L26:L35" si="2">ROUNDUP(J26/K26,1)</f>
        <v>7.3999999999999995</v>
      </c>
      <c r="M26" s="156">
        <v>12</v>
      </c>
      <c r="N26" s="91">
        <f t="shared" ref="N26:N64" si="3">IF(AND(I26&gt;0,L26&gt;0,M26&gt;0),I26/L26/M26,0)</f>
        <v>59270.698198198203</v>
      </c>
      <c r="O26" s="158"/>
      <c r="P26" s="159"/>
      <c r="Q26" s="164" t="s">
        <v>69</v>
      </c>
      <c r="R26" s="164"/>
      <c r="S26" s="161">
        <v>9.2999999999999999E-2</v>
      </c>
      <c r="T26" s="162"/>
      <c r="U26" s="163"/>
      <c r="V26" s="154"/>
    </row>
    <row r="27" spans="1:22" ht="27" customHeight="1" x14ac:dyDescent="0.15">
      <c r="A27" s="141"/>
      <c r="B27" s="142" t="s">
        <v>66</v>
      </c>
      <c r="C27" s="143">
        <v>23</v>
      </c>
      <c r="D27" s="34">
        <v>5</v>
      </c>
      <c r="E27" s="122" t="s">
        <v>136</v>
      </c>
      <c r="F27" s="155" t="s">
        <v>141</v>
      </c>
      <c r="G27" s="155" t="s">
        <v>142</v>
      </c>
      <c r="H27" s="156">
        <v>22</v>
      </c>
      <c r="I27" s="165">
        <v>3530228</v>
      </c>
      <c r="J27" s="166">
        <v>3775</v>
      </c>
      <c r="K27" s="156">
        <v>257</v>
      </c>
      <c r="L27" s="157">
        <f t="shared" si="2"/>
        <v>14.7</v>
      </c>
      <c r="M27" s="156">
        <v>12</v>
      </c>
      <c r="N27" s="91">
        <f t="shared" si="3"/>
        <v>20012.63038548753</v>
      </c>
      <c r="O27" s="158"/>
      <c r="P27" s="159"/>
      <c r="Q27" s="160" t="s">
        <v>69</v>
      </c>
      <c r="R27" s="160"/>
      <c r="S27" s="161">
        <v>0.13</v>
      </c>
      <c r="T27" s="162"/>
      <c r="U27" s="163"/>
      <c r="V27" s="154"/>
    </row>
    <row r="28" spans="1:22" ht="27" customHeight="1" x14ac:dyDescent="0.15">
      <c r="A28" s="141"/>
      <c r="B28" s="142" t="s">
        <v>66</v>
      </c>
      <c r="C28" s="143">
        <v>24</v>
      </c>
      <c r="D28" s="34">
        <v>4</v>
      </c>
      <c r="E28" s="122" t="s">
        <v>143</v>
      </c>
      <c r="F28" s="155" t="s">
        <v>144</v>
      </c>
      <c r="G28" s="155" t="s">
        <v>145</v>
      </c>
      <c r="H28" s="156">
        <v>10</v>
      </c>
      <c r="I28" s="165">
        <v>1251210</v>
      </c>
      <c r="J28" s="166">
        <v>1594</v>
      </c>
      <c r="K28" s="156">
        <v>251</v>
      </c>
      <c r="L28" s="157">
        <f t="shared" si="2"/>
        <v>6.3999999999999995</v>
      </c>
      <c r="M28" s="156">
        <v>12</v>
      </c>
      <c r="N28" s="91">
        <f t="shared" si="3"/>
        <v>16291.796875000002</v>
      </c>
      <c r="O28" s="158"/>
      <c r="P28" s="159"/>
      <c r="Q28" s="164" t="s">
        <v>69</v>
      </c>
      <c r="R28" s="164"/>
      <c r="S28" s="161">
        <v>0.05</v>
      </c>
      <c r="T28" s="152" t="s">
        <v>69</v>
      </c>
      <c r="U28" s="153">
        <v>0.08</v>
      </c>
      <c r="V28" s="154"/>
    </row>
    <row r="29" spans="1:22" ht="27" customHeight="1" x14ac:dyDescent="0.15">
      <c r="A29" s="141"/>
      <c r="B29" s="142" t="s">
        <v>66</v>
      </c>
      <c r="C29" s="143">
        <v>25</v>
      </c>
      <c r="D29" s="34">
        <v>2</v>
      </c>
      <c r="E29" s="122" t="s">
        <v>146</v>
      </c>
      <c r="F29" s="155" t="s">
        <v>147</v>
      </c>
      <c r="G29" s="155" t="s">
        <v>148</v>
      </c>
      <c r="H29" s="156">
        <v>40</v>
      </c>
      <c r="I29" s="165">
        <v>20623372</v>
      </c>
      <c r="J29" s="166">
        <v>9479</v>
      </c>
      <c r="K29" s="156">
        <v>253</v>
      </c>
      <c r="L29" s="157">
        <f t="shared" si="2"/>
        <v>37.5</v>
      </c>
      <c r="M29" s="156">
        <v>12</v>
      </c>
      <c r="N29" s="91">
        <f t="shared" si="3"/>
        <v>45829.715555555558</v>
      </c>
      <c r="O29" s="158"/>
      <c r="P29" s="159"/>
      <c r="Q29" s="160"/>
      <c r="R29" s="160"/>
      <c r="S29" s="161"/>
      <c r="T29" s="162"/>
      <c r="U29" s="163"/>
      <c r="V29" s="154"/>
    </row>
    <row r="30" spans="1:22" ht="27" customHeight="1" x14ac:dyDescent="0.15">
      <c r="A30" s="141"/>
      <c r="B30" s="142" t="s">
        <v>66</v>
      </c>
      <c r="C30" s="143">
        <v>26</v>
      </c>
      <c r="D30" s="34">
        <v>5</v>
      </c>
      <c r="E30" s="122" t="s">
        <v>149</v>
      </c>
      <c r="F30" s="155" t="s">
        <v>150</v>
      </c>
      <c r="G30" s="155" t="s">
        <v>150</v>
      </c>
      <c r="H30" s="156">
        <v>40</v>
      </c>
      <c r="I30" s="165">
        <v>4443540</v>
      </c>
      <c r="J30" s="166">
        <v>6440</v>
      </c>
      <c r="K30" s="156">
        <v>270</v>
      </c>
      <c r="L30" s="157">
        <f t="shared" si="2"/>
        <v>23.900000000000002</v>
      </c>
      <c r="M30" s="156">
        <v>12</v>
      </c>
      <c r="N30" s="91">
        <f t="shared" si="3"/>
        <v>15493.514644351462</v>
      </c>
      <c r="O30" s="158"/>
      <c r="P30" s="159"/>
      <c r="Q30" s="164"/>
      <c r="R30" s="164"/>
      <c r="S30" s="161"/>
      <c r="T30" s="152"/>
      <c r="U30" s="153"/>
      <c r="V30" s="154"/>
    </row>
    <row r="31" spans="1:22" ht="27" customHeight="1" x14ac:dyDescent="0.15">
      <c r="A31" s="141"/>
      <c r="B31" s="142" t="s">
        <v>66</v>
      </c>
      <c r="C31" s="143">
        <v>27</v>
      </c>
      <c r="D31" s="34">
        <v>2</v>
      </c>
      <c r="E31" s="122">
        <v>5420005006053</v>
      </c>
      <c r="F31" s="155" t="s">
        <v>155</v>
      </c>
      <c r="G31" s="155" t="s">
        <v>154</v>
      </c>
      <c r="H31" s="156">
        <v>20</v>
      </c>
      <c r="I31" s="165">
        <v>5506970</v>
      </c>
      <c r="J31" s="166">
        <v>6103</v>
      </c>
      <c r="K31" s="156">
        <v>270</v>
      </c>
      <c r="L31" s="157">
        <f t="shared" si="2"/>
        <v>22.700000000000003</v>
      </c>
      <c r="M31" s="156">
        <v>12</v>
      </c>
      <c r="N31" s="91">
        <f t="shared" si="3"/>
        <v>20216.483113069015</v>
      </c>
      <c r="O31" s="158"/>
      <c r="P31" s="159"/>
      <c r="Q31" s="160" t="s">
        <v>69</v>
      </c>
      <c r="R31" s="160"/>
      <c r="S31" s="161">
        <v>0.97799999999999998</v>
      </c>
      <c r="T31" s="162"/>
      <c r="U31" s="163"/>
      <c r="V31" s="154"/>
    </row>
    <row r="32" spans="1:22" ht="27" customHeight="1" x14ac:dyDescent="0.15">
      <c r="A32" s="141"/>
      <c r="B32" s="142" t="s">
        <v>66</v>
      </c>
      <c r="C32" s="143">
        <v>28</v>
      </c>
      <c r="D32" s="34">
        <v>2</v>
      </c>
      <c r="E32" s="122" t="s">
        <v>156</v>
      </c>
      <c r="F32" s="155" t="s">
        <v>157</v>
      </c>
      <c r="G32" s="155" t="s">
        <v>158</v>
      </c>
      <c r="H32" s="156">
        <v>20</v>
      </c>
      <c r="I32" s="165">
        <v>10773970</v>
      </c>
      <c r="J32" s="166">
        <v>6961</v>
      </c>
      <c r="K32" s="156">
        <v>270</v>
      </c>
      <c r="L32" s="157">
        <f t="shared" si="2"/>
        <v>25.8</v>
      </c>
      <c r="M32" s="156">
        <v>12</v>
      </c>
      <c r="N32" s="91">
        <f t="shared" si="3"/>
        <v>34799.644702842379</v>
      </c>
      <c r="O32" s="158"/>
      <c r="P32" s="159"/>
      <c r="Q32" s="164"/>
      <c r="R32" s="164"/>
      <c r="S32" s="161"/>
      <c r="T32" s="152"/>
      <c r="U32" s="153"/>
      <c r="V32" s="154"/>
    </row>
    <row r="33" spans="1:22" ht="27" customHeight="1" x14ac:dyDescent="0.15">
      <c r="A33" s="141"/>
      <c r="B33" s="142" t="s">
        <v>66</v>
      </c>
      <c r="C33" s="143">
        <v>29</v>
      </c>
      <c r="D33" s="34">
        <v>4</v>
      </c>
      <c r="E33" s="122" t="s">
        <v>159</v>
      </c>
      <c r="F33" s="155" t="s">
        <v>160</v>
      </c>
      <c r="G33" s="155" t="s">
        <v>161</v>
      </c>
      <c r="H33" s="156">
        <v>20</v>
      </c>
      <c r="I33" s="165">
        <v>3356690</v>
      </c>
      <c r="J33" s="166">
        <v>4236</v>
      </c>
      <c r="K33" s="156">
        <v>270</v>
      </c>
      <c r="L33" s="157">
        <f t="shared" si="2"/>
        <v>15.7</v>
      </c>
      <c r="M33" s="156">
        <v>12</v>
      </c>
      <c r="N33" s="91">
        <f t="shared" si="3"/>
        <v>17816.825902335459</v>
      </c>
      <c r="O33" s="158"/>
      <c r="P33" s="159"/>
      <c r="Q33" s="160" t="s">
        <v>69</v>
      </c>
      <c r="R33" s="160"/>
      <c r="S33" s="161">
        <v>0.44500000000000001</v>
      </c>
      <c r="T33" s="162" t="s">
        <v>69</v>
      </c>
      <c r="U33" s="163">
        <v>1.008E-2</v>
      </c>
      <c r="V33" s="154"/>
    </row>
    <row r="34" spans="1:22" ht="27" customHeight="1" x14ac:dyDescent="0.15">
      <c r="A34" s="141"/>
      <c r="B34" s="142" t="s">
        <v>66</v>
      </c>
      <c r="C34" s="143">
        <v>30</v>
      </c>
      <c r="D34" s="34">
        <v>2</v>
      </c>
      <c r="E34" s="122">
        <v>1420005005777</v>
      </c>
      <c r="F34" s="155" t="s">
        <v>162</v>
      </c>
      <c r="G34" s="155" t="s">
        <v>163</v>
      </c>
      <c r="H34" s="156">
        <v>20</v>
      </c>
      <c r="I34" s="165">
        <v>3698421</v>
      </c>
      <c r="J34" s="166">
        <v>4761</v>
      </c>
      <c r="K34" s="156">
        <v>261</v>
      </c>
      <c r="L34" s="157">
        <f t="shared" si="2"/>
        <v>18.3</v>
      </c>
      <c r="M34" s="156">
        <v>12</v>
      </c>
      <c r="N34" s="91">
        <f t="shared" si="3"/>
        <v>16841.625683060109</v>
      </c>
      <c r="O34" s="158"/>
      <c r="P34" s="159"/>
      <c r="Q34" s="164"/>
      <c r="R34" s="164"/>
      <c r="S34" s="161"/>
      <c r="T34" s="152"/>
      <c r="U34" s="153"/>
      <c r="V34" s="154"/>
    </row>
    <row r="35" spans="1:22" ht="27" customHeight="1" x14ac:dyDescent="0.15">
      <c r="A35" s="141"/>
      <c r="B35" s="142" t="s">
        <v>66</v>
      </c>
      <c r="C35" s="143">
        <v>31</v>
      </c>
      <c r="D35" s="34">
        <v>2</v>
      </c>
      <c r="E35" s="122">
        <v>5420005006053</v>
      </c>
      <c r="F35" s="155" t="s">
        <v>155</v>
      </c>
      <c r="G35" s="155" t="s">
        <v>164</v>
      </c>
      <c r="H35" s="156">
        <v>20</v>
      </c>
      <c r="I35" s="165">
        <v>3504743</v>
      </c>
      <c r="J35" s="166">
        <v>5101</v>
      </c>
      <c r="K35" s="156">
        <v>270</v>
      </c>
      <c r="L35" s="157">
        <f t="shared" si="2"/>
        <v>18.900000000000002</v>
      </c>
      <c r="M35" s="156">
        <v>12</v>
      </c>
      <c r="N35" s="91">
        <f t="shared" si="3"/>
        <v>15453.011463844794</v>
      </c>
      <c r="O35" s="158"/>
      <c r="P35" s="159"/>
      <c r="Q35" s="160"/>
      <c r="R35" s="160"/>
      <c r="S35" s="161"/>
      <c r="T35" s="162"/>
      <c r="U35" s="163"/>
      <c r="V35" s="154"/>
    </row>
    <row r="36" spans="1:22" ht="27" customHeight="1" x14ac:dyDescent="0.15">
      <c r="A36" s="141"/>
      <c r="B36" s="142" t="s">
        <v>66</v>
      </c>
      <c r="C36" s="143">
        <v>32</v>
      </c>
      <c r="D36" s="34">
        <v>4</v>
      </c>
      <c r="E36" s="122">
        <v>420001016568</v>
      </c>
      <c r="F36" s="155" t="s">
        <v>165</v>
      </c>
      <c r="G36" s="155" t="s">
        <v>166</v>
      </c>
      <c r="H36" s="156">
        <v>20</v>
      </c>
      <c r="I36" s="165">
        <v>4019130</v>
      </c>
      <c r="J36" s="166">
        <v>3752</v>
      </c>
      <c r="K36" s="156">
        <v>288</v>
      </c>
      <c r="L36" s="157">
        <v>17.7</v>
      </c>
      <c r="M36" s="156">
        <v>12</v>
      </c>
      <c r="N36" s="91">
        <f t="shared" si="3"/>
        <v>18922.457627118645</v>
      </c>
      <c r="O36" s="158"/>
      <c r="P36" s="159"/>
      <c r="Q36" s="164" t="s">
        <v>69</v>
      </c>
      <c r="R36" s="164" t="s">
        <v>69</v>
      </c>
      <c r="S36" s="161">
        <v>0.96</v>
      </c>
      <c r="T36" s="152"/>
      <c r="U36" s="153"/>
      <c r="V36" s="154"/>
    </row>
    <row r="37" spans="1:22" ht="27" customHeight="1" x14ac:dyDescent="0.15">
      <c r="A37" s="141"/>
      <c r="B37" s="142" t="s">
        <v>66</v>
      </c>
      <c r="C37" s="143">
        <v>33</v>
      </c>
      <c r="D37" s="34">
        <v>2</v>
      </c>
      <c r="E37" s="122" t="s">
        <v>97</v>
      </c>
      <c r="F37" s="155" t="s">
        <v>98</v>
      </c>
      <c r="G37" s="155" t="s">
        <v>168</v>
      </c>
      <c r="H37" s="156">
        <v>20</v>
      </c>
      <c r="I37" s="165">
        <v>479580</v>
      </c>
      <c r="J37" s="166">
        <v>2525</v>
      </c>
      <c r="K37" s="156">
        <v>287</v>
      </c>
      <c r="L37" s="157">
        <f t="shared" ref="L37:L64" si="4">ROUNDUP(J37/K37,1)</f>
        <v>8.7999999999999989</v>
      </c>
      <c r="M37" s="156">
        <v>12</v>
      </c>
      <c r="N37" s="91">
        <f t="shared" si="3"/>
        <v>4541.477272727273</v>
      </c>
      <c r="O37" s="158"/>
      <c r="P37" s="159"/>
      <c r="Q37" s="160"/>
      <c r="R37" s="160"/>
      <c r="S37" s="161"/>
      <c r="T37" s="162"/>
      <c r="U37" s="163"/>
      <c r="V37" s="154"/>
    </row>
    <row r="38" spans="1:22" ht="27" customHeight="1" x14ac:dyDescent="0.15">
      <c r="A38" s="141"/>
      <c r="B38" s="142" t="s">
        <v>66</v>
      </c>
      <c r="C38" s="143">
        <v>34</v>
      </c>
      <c r="D38" s="34">
        <v>5</v>
      </c>
      <c r="E38" s="122" t="s">
        <v>169</v>
      </c>
      <c r="F38" s="155" t="s">
        <v>170</v>
      </c>
      <c r="G38" s="155" t="s">
        <v>171</v>
      </c>
      <c r="H38" s="156">
        <v>20</v>
      </c>
      <c r="I38" s="165">
        <v>6254830</v>
      </c>
      <c r="J38" s="166">
        <v>4674</v>
      </c>
      <c r="K38" s="156">
        <v>251</v>
      </c>
      <c r="L38" s="157">
        <f t="shared" si="4"/>
        <v>18.700000000000003</v>
      </c>
      <c r="M38" s="156">
        <v>12</v>
      </c>
      <c r="N38" s="91">
        <f t="shared" si="3"/>
        <v>27873.573975044561</v>
      </c>
      <c r="O38" s="158"/>
      <c r="P38" s="159"/>
      <c r="Q38" s="164" t="s">
        <v>69</v>
      </c>
      <c r="R38" s="164"/>
      <c r="S38" s="161">
        <v>0.13100000000000001</v>
      </c>
      <c r="T38" s="152"/>
      <c r="U38" s="153"/>
      <c r="V38" s="154"/>
    </row>
    <row r="39" spans="1:22" ht="27" customHeight="1" x14ac:dyDescent="0.15">
      <c r="A39" s="141"/>
      <c r="B39" s="142" t="s">
        <v>66</v>
      </c>
      <c r="C39" s="143">
        <v>35</v>
      </c>
      <c r="D39" s="34">
        <v>5</v>
      </c>
      <c r="E39" s="122" t="s">
        <v>172</v>
      </c>
      <c r="F39" s="155" t="s">
        <v>173</v>
      </c>
      <c r="G39" s="155" t="s">
        <v>174</v>
      </c>
      <c r="H39" s="156">
        <v>20</v>
      </c>
      <c r="I39" s="165">
        <v>1202542</v>
      </c>
      <c r="J39" s="166">
        <v>2093</v>
      </c>
      <c r="K39" s="156">
        <v>264</v>
      </c>
      <c r="L39" s="157">
        <f t="shared" si="4"/>
        <v>8</v>
      </c>
      <c r="M39" s="156">
        <v>12</v>
      </c>
      <c r="N39" s="91">
        <f t="shared" si="3"/>
        <v>12526.479166666666</v>
      </c>
      <c r="O39" s="158"/>
      <c r="P39" s="159"/>
      <c r="Q39" s="160"/>
      <c r="R39" s="160"/>
      <c r="S39" s="161"/>
      <c r="T39" s="162"/>
      <c r="U39" s="163"/>
      <c r="V39" s="154"/>
    </row>
    <row r="40" spans="1:22" ht="27" customHeight="1" x14ac:dyDescent="0.15">
      <c r="A40" s="141"/>
      <c r="B40" s="142" t="s">
        <v>66</v>
      </c>
      <c r="C40" s="143">
        <v>36</v>
      </c>
      <c r="D40" s="34">
        <v>4</v>
      </c>
      <c r="E40" s="122" t="s">
        <v>175</v>
      </c>
      <c r="F40" s="155" t="s">
        <v>176</v>
      </c>
      <c r="G40" s="155" t="s">
        <v>177</v>
      </c>
      <c r="H40" s="156">
        <v>13</v>
      </c>
      <c r="I40" s="165">
        <v>504737</v>
      </c>
      <c r="J40" s="166">
        <v>1491</v>
      </c>
      <c r="K40" s="156">
        <v>270</v>
      </c>
      <c r="L40" s="157">
        <f t="shared" si="4"/>
        <v>5.6</v>
      </c>
      <c r="M40" s="156">
        <v>12</v>
      </c>
      <c r="N40" s="91">
        <f t="shared" si="3"/>
        <v>7510.9672619047624</v>
      </c>
      <c r="O40" s="158"/>
      <c r="P40" s="159"/>
      <c r="Q40" s="164"/>
      <c r="R40" s="164"/>
      <c r="S40" s="161"/>
      <c r="T40" s="152"/>
      <c r="U40" s="153"/>
      <c r="V40" s="154"/>
    </row>
    <row r="41" spans="1:22" ht="27" customHeight="1" x14ac:dyDescent="0.15">
      <c r="A41" s="141"/>
      <c r="B41" s="142" t="s">
        <v>66</v>
      </c>
      <c r="C41" s="143">
        <v>37</v>
      </c>
      <c r="D41" s="34">
        <v>4</v>
      </c>
      <c r="E41" s="122" t="s">
        <v>106</v>
      </c>
      <c r="F41" s="155" t="s">
        <v>107</v>
      </c>
      <c r="G41" s="155" t="s">
        <v>178</v>
      </c>
      <c r="H41" s="156">
        <v>20</v>
      </c>
      <c r="I41" s="165">
        <v>4732725</v>
      </c>
      <c r="J41" s="166">
        <v>6457</v>
      </c>
      <c r="K41" s="156">
        <v>311</v>
      </c>
      <c r="L41" s="157">
        <f t="shared" si="4"/>
        <v>20.8</v>
      </c>
      <c r="M41" s="156">
        <v>12</v>
      </c>
      <c r="N41" s="91">
        <f t="shared" si="3"/>
        <v>18961.23798076923</v>
      </c>
      <c r="O41" s="158"/>
      <c r="P41" s="159"/>
      <c r="Q41" s="160"/>
      <c r="R41" s="160"/>
      <c r="S41" s="161"/>
      <c r="T41" s="162"/>
      <c r="U41" s="163"/>
      <c r="V41" s="154"/>
    </row>
    <row r="42" spans="1:22" ht="27" customHeight="1" x14ac:dyDescent="0.15">
      <c r="A42" s="141"/>
      <c r="B42" s="142" t="s">
        <v>66</v>
      </c>
      <c r="C42" s="143">
        <v>38</v>
      </c>
      <c r="D42" s="34">
        <v>4</v>
      </c>
      <c r="E42" s="122" t="s">
        <v>106</v>
      </c>
      <c r="F42" s="155" t="s">
        <v>107</v>
      </c>
      <c r="G42" s="155" t="s">
        <v>179</v>
      </c>
      <c r="H42" s="156">
        <v>20</v>
      </c>
      <c r="I42" s="165">
        <v>3168275</v>
      </c>
      <c r="J42" s="166">
        <v>4460</v>
      </c>
      <c r="K42" s="156">
        <v>289</v>
      </c>
      <c r="L42" s="157">
        <f t="shared" si="4"/>
        <v>15.5</v>
      </c>
      <c r="M42" s="156">
        <v>12</v>
      </c>
      <c r="N42" s="91">
        <f t="shared" si="3"/>
        <v>17033.736559139787</v>
      </c>
      <c r="O42" s="158"/>
      <c r="P42" s="159"/>
      <c r="Q42" s="164"/>
      <c r="R42" s="164"/>
      <c r="S42" s="161"/>
      <c r="T42" s="152"/>
      <c r="U42" s="153"/>
      <c r="V42" s="154"/>
    </row>
    <row r="43" spans="1:22" ht="27" customHeight="1" x14ac:dyDescent="0.15">
      <c r="A43" s="141"/>
      <c r="B43" s="142" t="s">
        <v>66</v>
      </c>
      <c r="C43" s="143">
        <v>39</v>
      </c>
      <c r="D43" s="34">
        <v>4</v>
      </c>
      <c r="E43" s="122" t="s">
        <v>106</v>
      </c>
      <c r="F43" s="155" t="s">
        <v>107</v>
      </c>
      <c r="G43" s="155" t="s">
        <v>180</v>
      </c>
      <c r="H43" s="156">
        <v>20</v>
      </c>
      <c r="I43" s="165">
        <v>2050825</v>
      </c>
      <c r="J43" s="166">
        <v>2854</v>
      </c>
      <c r="K43" s="156">
        <v>258</v>
      </c>
      <c r="L43" s="157">
        <f t="shared" si="4"/>
        <v>11.1</v>
      </c>
      <c r="M43" s="156">
        <v>12</v>
      </c>
      <c r="N43" s="91">
        <f t="shared" si="3"/>
        <v>15396.584084084085</v>
      </c>
      <c r="O43" s="158"/>
      <c r="P43" s="159"/>
      <c r="Q43" s="160" t="s">
        <v>69</v>
      </c>
      <c r="R43" s="160"/>
      <c r="S43" s="161">
        <v>0.67</v>
      </c>
      <c r="T43" s="162"/>
      <c r="U43" s="163"/>
      <c r="V43" s="154"/>
    </row>
    <row r="44" spans="1:22" ht="27" customHeight="1" x14ac:dyDescent="0.15">
      <c r="A44" s="141"/>
      <c r="B44" s="142" t="s">
        <v>66</v>
      </c>
      <c r="C44" s="143">
        <v>40</v>
      </c>
      <c r="D44" s="34">
        <v>4</v>
      </c>
      <c r="E44" s="122" t="s">
        <v>181</v>
      </c>
      <c r="F44" s="155" t="s">
        <v>182</v>
      </c>
      <c r="G44" s="155" t="s">
        <v>184</v>
      </c>
      <c r="H44" s="156">
        <v>10</v>
      </c>
      <c r="I44" s="165">
        <v>1986025</v>
      </c>
      <c r="J44" s="166">
        <v>2509</v>
      </c>
      <c r="K44" s="156">
        <v>249</v>
      </c>
      <c r="L44" s="157">
        <f t="shared" si="4"/>
        <v>10.1</v>
      </c>
      <c r="M44" s="156">
        <v>12</v>
      </c>
      <c r="N44" s="91">
        <f t="shared" si="3"/>
        <v>16386.344884488451</v>
      </c>
      <c r="O44" s="158"/>
      <c r="P44" s="159"/>
      <c r="Q44" s="164" t="s">
        <v>69</v>
      </c>
      <c r="R44" s="164" t="s">
        <v>69</v>
      </c>
      <c r="S44" s="161">
        <v>0.05</v>
      </c>
      <c r="T44" s="152"/>
      <c r="U44" s="153"/>
      <c r="V44" s="154"/>
    </row>
    <row r="45" spans="1:22" ht="27" customHeight="1" x14ac:dyDescent="0.15">
      <c r="A45" s="141"/>
      <c r="B45" s="142" t="s">
        <v>66</v>
      </c>
      <c r="C45" s="143">
        <v>41</v>
      </c>
      <c r="D45" s="34">
        <v>2</v>
      </c>
      <c r="E45" s="122" t="s">
        <v>185</v>
      </c>
      <c r="F45" s="155" t="s">
        <v>186</v>
      </c>
      <c r="G45" s="155" t="s">
        <v>187</v>
      </c>
      <c r="H45" s="156">
        <v>10</v>
      </c>
      <c r="I45" s="165">
        <v>1075275</v>
      </c>
      <c r="J45" s="166">
        <v>1097</v>
      </c>
      <c r="K45" s="156">
        <v>270</v>
      </c>
      <c r="L45" s="157">
        <f t="shared" si="4"/>
        <v>4.0999999999999996</v>
      </c>
      <c r="M45" s="156">
        <v>12</v>
      </c>
      <c r="N45" s="91">
        <f t="shared" si="3"/>
        <v>21855.182926829268</v>
      </c>
      <c r="O45" s="158"/>
      <c r="P45" s="159"/>
      <c r="Q45" s="160"/>
      <c r="R45" s="160"/>
      <c r="S45" s="161"/>
      <c r="T45" s="162"/>
      <c r="U45" s="163"/>
      <c r="V45" s="154"/>
    </row>
    <row r="46" spans="1:22" ht="27" customHeight="1" x14ac:dyDescent="0.15">
      <c r="A46" s="141"/>
      <c r="B46" s="142" t="s">
        <v>66</v>
      </c>
      <c r="C46" s="143">
        <v>42</v>
      </c>
      <c r="D46" s="34">
        <v>2</v>
      </c>
      <c r="E46" s="122" t="s">
        <v>191</v>
      </c>
      <c r="F46" s="155" t="s">
        <v>192</v>
      </c>
      <c r="G46" s="155" t="s">
        <v>193</v>
      </c>
      <c r="H46" s="156">
        <v>10</v>
      </c>
      <c r="I46" s="165">
        <v>3504090</v>
      </c>
      <c r="J46" s="166">
        <v>2490</v>
      </c>
      <c r="K46" s="156">
        <v>270</v>
      </c>
      <c r="L46" s="157">
        <f t="shared" si="4"/>
        <v>9.2999999999999989</v>
      </c>
      <c r="M46" s="156">
        <v>12</v>
      </c>
      <c r="N46" s="91">
        <f t="shared" si="3"/>
        <v>31398.655913978499</v>
      </c>
      <c r="O46" s="158"/>
      <c r="P46" s="159"/>
      <c r="Q46" s="164" t="s">
        <v>69</v>
      </c>
      <c r="R46" s="164"/>
      <c r="S46" s="161">
        <v>2.53E-2</v>
      </c>
      <c r="T46" s="152"/>
      <c r="U46" s="153"/>
      <c r="V46" s="154"/>
    </row>
    <row r="47" spans="1:22" ht="27" customHeight="1" x14ac:dyDescent="0.15">
      <c r="A47" s="141"/>
      <c r="B47" s="142" t="s">
        <v>66</v>
      </c>
      <c r="C47" s="143">
        <v>43</v>
      </c>
      <c r="D47" s="34">
        <v>2</v>
      </c>
      <c r="E47" s="122" t="s">
        <v>194</v>
      </c>
      <c r="F47" s="155" t="s">
        <v>195</v>
      </c>
      <c r="G47" s="155" t="s">
        <v>196</v>
      </c>
      <c r="H47" s="156">
        <v>20</v>
      </c>
      <c r="I47" s="165">
        <v>1545866</v>
      </c>
      <c r="J47" s="166">
        <v>1806</v>
      </c>
      <c r="K47" s="156">
        <v>262</v>
      </c>
      <c r="L47" s="157">
        <f t="shared" si="4"/>
        <v>6.8999999999999995</v>
      </c>
      <c r="M47" s="156">
        <v>12</v>
      </c>
      <c r="N47" s="91">
        <f t="shared" si="3"/>
        <v>18669.879227053141</v>
      </c>
      <c r="O47" s="158"/>
      <c r="P47" s="159"/>
      <c r="Q47" s="160"/>
      <c r="R47" s="160"/>
      <c r="S47" s="161"/>
      <c r="T47" s="162"/>
      <c r="U47" s="163"/>
      <c r="V47" s="154"/>
    </row>
    <row r="48" spans="1:22" ht="27" customHeight="1" x14ac:dyDescent="0.15">
      <c r="A48" s="141"/>
      <c r="B48" s="142" t="s">
        <v>66</v>
      </c>
      <c r="C48" s="143">
        <v>44</v>
      </c>
      <c r="D48" s="34">
        <v>2</v>
      </c>
      <c r="E48" s="122" t="s">
        <v>197</v>
      </c>
      <c r="F48" s="155" t="s">
        <v>199</v>
      </c>
      <c r="G48" s="155" t="s">
        <v>198</v>
      </c>
      <c r="H48" s="156">
        <v>22</v>
      </c>
      <c r="I48" s="165">
        <v>2396455</v>
      </c>
      <c r="J48" s="166">
        <v>5306</v>
      </c>
      <c r="K48" s="156">
        <v>262</v>
      </c>
      <c r="L48" s="157">
        <f t="shared" si="4"/>
        <v>20.3</v>
      </c>
      <c r="M48" s="156">
        <v>12</v>
      </c>
      <c r="N48" s="91">
        <f t="shared" si="3"/>
        <v>9837.6642036124795</v>
      </c>
      <c r="O48" s="158"/>
      <c r="P48" s="159"/>
      <c r="Q48" s="164"/>
      <c r="R48" s="164"/>
      <c r="S48" s="161"/>
      <c r="T48" s="152"/>
      <c r="U48" s="153"/>
      <c r="V48" s="154"/>
    </row>
    <row r="49" spans="1:22" ht="27" customHeight="1" x14ac:dyDescent="0.15">
      <c r="A49" s="141"/>
      <c r="B49" s="142" t="s">
        <v>66</v>
      </c>
      <c r="C49" s="143">
        <v>45</v>
      </c>
      <c r="D49" s="34">
        <v>2</v>
      </c>
      <c r="E49" s="122" t="s">
        <v>200</v>
      </c>
      <c r="F49" s="155" t="s">
        <v>201</v>
      </c>
      <c r="G49" s="155" t="s">
        <v>202</v>
      </c>
      <c r="H49" s="156">
        <v>24</v>
      </c>
      <c r="I49" s="165">
        <v>7552591</v>
      </c>
      <c r="J49" s="166">
        <v>7721</v>
      </c>
      <c r="K49" s="156">
        <v>247</v>
      </c>
      <c r="L49" s="157">
        <f t="shared" si="4"/>
        <v>31.3</v>
      </c>
      <c r="M49" s="156">
        <v>12</v>
      </c>
      <c r="N49" s="91">
        <f t="shared" si="3"/>
        <v>20108.069755058572</v>
      </c>
      <c r="O49" s="158"/>
      <c r="P49" s="159"/>
      <c r="Q49" s="160" t="s">
        <v>69</v>
      </c>
      <c r="R49" s="160"/>
      <c r="S49" s="161">
        <v>0.09</v>
      </c>
      <c r="T49" s="162"/>
      <c r="U49" s="163"/>
      <c r="V49" s="154"/>
    </row>
    <row r="50" spans="1:22" ht="27" customHeight="1" x14ac:dyDescent="0.15">
      <c r="A50" s="141"/>
      <c r="B50" s="142" t="s">
        <v>66</v>
      </c>
      <c r="C50" s="143">
        <v>46</v>
      </c>
      <c r="D50" s="34">
        <v>4</v>
      </c>
      <c r="E50" s="122" t="s">
        <v>203</v>
      </c>
      <c r="F50" s="155" t="s">
        <v>204</v>
      </c>
      <c r="G50" s="155" t="s">
        <v>205</v>
      </c>
      <c r="H50" s="156">
        <v>20</v>
      </c>
      <c r="I50" s="165">
        <v>2799756</v>
      </c>
      <c r="J50" s="166">
        <v>2600</v>
      </c>
      <c r="K50" s="156">
        <v>270</v>
      </c>
      <c r="L50" s="157">
        <f t="shared" si="4"/>
        <v>9.6999999999999993</v>
      </c>
      <c r="M50" s="156">
        <v>12</v>
      </c>
      <c r="N50" s="91">
        <f t="shared" si="3"/>
        <v>24052.886597938148</v>
      </c>
      <c r="O50" s="158"/>
      <c r="P50" s="159"/>
      <c r="Q50" s="164"/>
      <c r="R50" s="164"/>
      <c r="S50" s="161"/>
      <c r="T50" s="152"/>
      <c r="U50" s="153"/>
      <c r="V50" s="154"/>
    </row>
    <row r="51" spans="1:22" ht="27" customHeight="1" x14ac:dyDescent="0.15">
      <c r="A51" s="141"/>
      <c r="B51" s="142" t="s">
        <v>66</v>
      </c>
      <c r="C51" s="143">
        <v>47</v>
      </c>
      <c r="D51" s="34">
        <v>2</v>
      </c>
      <c r="E51" s="122" t="s">
        <v>206</v>
      </c>
      <c r="F51" s="155" t="s">
        <v>207</v>
      </c>
      <c r="G51" s="155" t="s">
        <v>208</v>
      </c>
      <c r="H51" s="156">
        <v>40</v>
      </c>
      <c r="I51" s="165">
        <v>3723140</v>
      </c>
      <c r="J51" s="166">
        <v>9083</v>
      </c>
      <c r="K51" s="156">
        <v>270</v>
      </c>
      <c r="L51" s="157">
        <f t="shared" si="4"/>
        <v>33.700000000000003</v>
      </c>
      <c r="M51" s="156">
        <v>12</v>
      </c>
      <c r="N51" s="91">
        <f t="shared" si="3"/>
        <v>9206.5776458951532</v>
      </c>
      <c r="O51" s="158"/>
      <c r="P51" s="159"/>
      <c r="Q51" s="160"/>
      <c r="R51" s="160"/>
      <c r="S51" s="161"/>
      <c r="T51" s="162"/>
      <c r="U51" s="163"/>
      <c r="V51" s="154"/>
    </row>
    <row r="52" spans="1:22" ht="27" customHeight="1" x14ac:dyDescent="0.15">
      <c r="A52" s="141"/>
      <c r="B52" s="142" t="s">
        <v>66</v>
      </c>
      <c r="C52" s="143">
        <v>48</v>
      </c>
      <c r="D52" s="34">
        <v>2</v>
      </c>
      <c r="E52" s="122" t="s">
        <v>209</v>
      </c>
      <c r="F52" s="155" t="s">
        <v>214</v>
      </c>
      <c r="G52" s="110" t="s">
        <v>210</v>
      </c>
      <c r="H52" s="156">
        <v>20</v>
      </c>
      <c r="I52" s="165">
        <v>2146950</v>
      </c>
      <c r="J52" s="166">
        <v>3893</v>
      </c>
      <c r="K52" s="156">
        <v>263</v>
      </c>
      <c r="L52" s="157">
        <f t="shared" si="4"/>
        <v>14.9</v>
      </c>
      <c r="M52" s="156">
        <v>12</v>
      </c>
      <c r="N52" s="91">
        <f t="shared" si="3"/>
        <v>12007.55033557047</v>
      </c>
      <c r="O52" s="158"/>
      <c r="P52" s="159"/>
      <c r="Q52" s="160"/>
      <c r="R52" s="160"/>
      <c r="S52" s="161"/>
      <c r="T52" s="162"/>
      <c r="U52" s="163"/>
      <c r="V52" s="154"/>
    </row>
    <row r="53" spans="1:22" ht="27" customHeight="1" x14ac:dyDescent="0.15">
      <c r="A53" s="141"/>
      <c r="B53" s="142" t="s">
        <v>66</v>
      </c>
      <c r="C53" s="143">
        <v>49</v>
      </c>
      <c r="D53" s="34">
        <v>2</v>
      </c>
      <c r="E53" s="122" t="s">
        <v>211</v>
      </c>
      <c r="F53" s="155" t="s">
        <v>212</v>
      </c>
      <c r="G53" s="155" t="s">
        <v>213</v>
      </c>
      <c r="H53" s="156">
        <v>20</v>
      </c>
      <c r="I53" s="165">
        <v>2858515</v>
      </c>
      <c r="J53" s="166">
        <v>4940</v>
      </c>
      <c r="K53" s="156">
        <v>243</v>
      </c>
      <c r="L53" s="157">
        <f t="shared" si="4"/>
        <v>20.400000000000002</v>
      </c>
      <c r="M53" s="156">
        <v>12</v>
      </c>
      <c r="N53" s="91">
        <f t="shared" si="3"/>
        <v>11676.940359477123</v>
      </c>
      <c r="O53" s="158"/>
      <c r="P53" s="159"/>
      <c r="Q53" s="164"/>
      <c r="R53" s="164"/>
      <c r="S53" s="161"/>
      <c r="T53" s="152"/>
      <c r="U53" s="153"/>
      <c r="V53" s="154"/>
    </row>
    <row r="54" spans="1:22" ht="27" customHeight="1" x14ac:dyDescent="0.15">
      <c r="A54" s="141"/>
      <c r="B54" s="142" t="s">
        <v>66</v>
      </c>
      <c r="C54" s="143">
        <v>50</v>
      </c>
      <c r="D54" s="34">
        <v>2</v>
      </c>
      <c r="E54" s="122">
        <v>4420005003555</v>
      </c>
      <c r="F54" s="155" t="s">
        <v>215</v>
      </c>
      <c r="G54" s="155" t="s">
        <v>216</v>
      </c>
      <c r="H54" s="156">
        <v>15</v>
      </c>
      <c r="I54" s="165">
        <v>6045950</v>
      </c>
      <c r="J54" s="166">
        <v>3063</v>
      </c>
      <c r="K54" s="156">
        <v>311</v>
      </c>
      <c r="L54" s="157">
        <f t="shared" si="4"/>
        <v>9.9</v>
      </c>
      <c r="M54" s="156">
        <v>12</v>
      </c>
      <c r="N54" s="91">
        <f t="shared" si="3"/>
        <v>50891.835016835015</v>
      </c>
      <c r="O54" s="158"/>
      <c r="P54" s="159"/>
      <c r="Q54" s="170"/>
      <c r="R54" s="171"/>
      <c r="S54" s="161"/>
      <c r="T54" s="172"/>
      <c r="U54" s="173"/>
      <c r="V54" s="154"/>
    </row>
    <row r="55" spans="1:22" ht="27" customHeight="1" x14ac:dyDescent="0.15">
      <c r="A55" s="141"/>
      <c r="B55" s="142" t="s">
        <v>66</v>
      </c>
      <c r="C55" s="143">
        <v>51</v>
      </c>
      <c r="D55" s="34">
        <v>5</v>
      </c>
      <c r="E55" s="122" t="s">
        <v>217</v>
      </c>
      <c r="F55" s="155" t="s">
        <v>218</v>
      </c>
      <c r="G55" s="155" t="s">
        <v>218</v>
      </c>
      <c r="H55" s="156">
        <v>20</v>
      </c>
      <c r="I55" s="165">
        <v>1030905</v>
      </c>
      <c r="J55" s="167">
        <v>1627</v>
      </c>
      <c r="K55" s="174">
        <v>268</v>
      </c>
      <c r="L55" s="168">
        <f>ROUNDUP(J55/K55,1)</f>
        <v>6.1</v>
      </c>
      <c r="M55" s="174">
        <v>12</v>
      </c>
      <c r="N55" s="91">
        <f>IF(AND(I55&gt;0,L55&gt;0,M55&gt;0),I55/L55/M55,0)</f>
        <v>14083.401639344263</v>
      </c>
      <c r="O55" s="158"/>
      <c r="P55" s="159"/>
      <c r="Q55" s="164"/>
      <c r="R55" s="164"/>
      <c r="S55" s="161"/>
      <c r="T55" s="152"/>
      <c r="U55" s="153"/>
      <c r="V55" s="175"/>
    </row>
    <row r="56" spans="1:22" ht="27" customHeight="1" x14ac:dyDescent="0.15">
      <c r="A56" s="141"/>
      <c r="B56" s="142" t="s">
        <v>66</v>
      </c>
      <c r="C56" s="143">
        <v>52</v>
      </c>
      <c r="D56" s="34">
        <v>2</v>
      </c>
      <c r="E56" s="122" t="s">
        <v>219</v>
      </c>
      <c r="F56" s="155" t="s">
        <v>220</v>
      </c>
      <c r="G56" s="155" t="s">
        <v>221</v>
      </c>
      <c r="H56" s="156">
        <v>20</v>
      </c>
      <c r="I56" s="165">
        <v>2594825</v>
      </c>
      <c r="J56" s="166">
        <v>1861</v>
      </c>
      <c r="K56" s="156">
        <v>256</v>
      </c>
      <c r="L56" s="157">
        <f t="shared" si="4"/>
        <v>7.3</v>
      </c>
      <c r="M56" s="156">
        <v>12</v>
      </c>
      <c r="N56" s="91">
        <f t="shared" si="3"/>
        <v>29621.289954337903</v>
      </c>
      <c r="O56" s="158"/>
      <c r="P56" s="159"/>
      <c r="Q56" s="160"/>
      <c r="R56" s="160"/>
      <c r="S56" s="161"/>
      <c r="T56" s="162"/>
      <c r="U56" s="163"/>
      <c r="V56" s="154"/>
    </row>
    <row r="57" spans="1:22" ht="27" customHeight="1" x14ac:dyDescent="0.15">
      <c r="A57" s="141"/>
      <c r="B57" s="142" t="s">
        <v>66</v>
      </c>
      <c r="C57" s="143">
        <v>53</v>
      </c>
      <c r="D57" s="34">
        <v>2</v>
      </c>
      <c r="E57" s="122" t="s">
        <v>222</v>
      </c>
      <c r="F57" s="155" t="s">
        <v>223</v>
      </c>
      <c r="G57" s="155" t="s">
        <v>224</v>
      </c>
      <c r="H57" s="156">
        <v>40</v>
      </c>
      <c r="I57" s="165">
        <v>13265326</v>
      </c>
      <c r="J57" s="166">
        <v>10293</v>
      </c>
      <c r="K57" s="156">
        <v>262</v>
      </c>
      <c r="L57" s="157">
        <f t="shared" si="4"/>
        <v>39.300000000000004</v>
      </c>
      <c r="M57" s="156">
        <v>12</v>
      </c>
      <c r="N57" s="91">
        <f t="shared" si="3"/>
        <v>28128.341815097538</v>
      </c>
      <c r="O57" s="158"/>
      <c r="P57" s="159"/>
      <c r="Q57" s="164"/>
      <c r="R57" s="164"/>
      <c r="S57" s="161"/>
      <c r="T57" s="152"/>
      <c r="U57" s="153"/>
      <c r="V57" s="154"/>
    </row>
    <row r="58" spans="1:22" ht="27" customHeight="1" x14ac:dyDescent="0.15">
      <c r="A58" s="141"/>
      <c r="B58" s="142" t="s">
        <v>66</v>
      </c>
      <c r="C58" s="143">
        <v>54</v>
      </c>
      <c r="D58" s="34">
        <v>6</v>
      </c>
      <c r="E58" s="122">
        <v>5000020028347</v>
      </c>
      <c r="F58" s="155" t="s">
        <v>225</v>
      </c>
      <c r="G58" s="155" t="s">
        <v>226</v>
      </c>
      <c r="H58" s="156">
        <v>60</v>
      </c>
      <c r="I58" s="165">
        <v>10189970</v>
      </c>
      <c r="J58" s="166">
        <v>14463</v>
      </c>
      <c r="K58" s="156">
        <v>251</v>
      </c>
      <c r="L58" s="157">
        <f t="shared" si="4"/>
        <v>57.7</v>
      </c>
      <c r="M58" s="156">
        <v>12</v>
      </c>
      <c r="N58" s="91">
        <f t="shared" si="3"/>
        <v>14716.883304448296</v>
      </c>
      <c r="O58" s="158"/>
      <c r="P58" s="159"/>
      <c r="Q58" s="160"/>
      <c r="R58" s="160"/>
      <c r="S58" s="161"/>
      <c r="T58" s="162"/>
      <c r="U58" s="163"/>
      <c r="V58" s="154"/>
    </row>
    <row r="59" spans="1:22" ht="27" customHeight="1" x14ac:dyDescent="0.15">
      <c r="A59" s="141"/>
      <c r="B59" s="142" t="s">
        <v>66</v>
      </c>
      <c r="C59" s="143">
        <v>55</v>
      </c>
      <c r="D59" s="34">
        <v>2</v>
      </c>
      <c r="E59" s="122" t="s">
        <v>227</v>
      </c>
      <c r="F59" s="155" t="s">
        <v>229</v>
      </c>
      <c r="G59" s="176" t="s">
        <v>228</v>
      </c>
      <c r="H59" s="156">
        <v>34</v>
      </c>
      <c r="I59" s="165">
        <v>13976211</v>
      </c>
      <c r="J59" s="166">
        <v>10319</v>
      </c>
      <c r="K59" s="156">
        <v>270</v>
      </c>
      <c r="L59" s="157">
        <f t="shared" si="4"/>
        <v>38.300000000000004</v>
      </c>
      <c r="M59" s="156">
        <v>12</v>
      </c>
      <c r="N59" s="91">
        <f t="shared" si="3"/>
        <v>30409.510443864227</v>
      </c>
      <c r="O59" s="158"/>
      <c r="P59" s="159"/>
      <c r="Q59" s="164" t="s">
        <v>69</v>
      </c>
      <c r="R59" s="164"/>
      <c r="S59" s="177">
        <v>1E-4</v>
      </c>
      <c r="T59" s="152"/>
      <c r="U59" s="153"/>
      <c r="V59" s="175"/>
    </row>
    <row r="60" spans="1:22" ht="27" customHeight="1" x14ac:dyDescent="0.15">
      <c r="A60" s="141"/>
      <c r="B60" s="142" t="s">
        <v>66</v>
      </c>
      <c r="C60" s="143">
        <v>56</v>
      </c>
      <c r="D60" s="34">
        <v>2</v>
      </c>
      <c r="E60" s="122" t="s">
        <v>230</v>
      </c>
      <c r="F60" s="155" t="s">
        <v>231</v>
      </c>
      <c r="G60" s="178" t="s">
        <v>382</v>
      </c>
      <c r="H60" s="156">
        <v>34</v>
      </c>
      <c r="I60" s="165">
        <v>12936171</v>
      </c>
      <c r="J60" s="166">
        <v>10885</v>
      </c>
      <c r="K60" s="156">
        <v>363</v>
      </c>
      <c r="L60" s="157">
        <f>ROUNDUP(J60/K60,1)</f>
        <v>30</v>
      </c>
      <c r="M60" s="156">
        <v>12</v>
      </c>
      <c r="N60" s="91">
        <f>IF(AND(I60&gt;0,L60&gt;0,M60&gt;0),I60/L60/M60,0)</f>
        <v>35933.808333333334</v>
      </c>
      <c r="O60" s="158"/>
      <c r="P60" s="159"/>
      <c r="Q60" s="160" t="s">
        <v>69</v>
      </c>
      <c r="R60" s="160"/>
      <c r="S60" s="161">
        <v>7.4999999999999997E-2</v>
      </c>
      <c r="T60" s="162"/>
      <c r="U60" s="163"/>
      <c r="V60" s="154"/>
    </row>
    <row r="61" spans="1:22" ht="27" customHeight="1" x14ac:dyDescent="0.15">
      <c r="A61" s="141"/>
      <c r="B61" s="142" t="s">
        <v>66</v>
      </c>
      <c r="C61" s="143">
        <v>57</v>
      </c>
      <c r="D61" s="34">
        <v>6</v>
      </c>
      <c r="E61" s="122" t="s">
        <v>232</v>
      </c>
      <c r="F61" s="155" t="s">
        <v>233</v>
      </c>
      <c r="G61" s="176" t="s">
        <v>234</v>
      </c>
      <c r="H61" s="156">
        <v>20</v>
      </c>
      <c r="I61" s="165">
        <v>652400</v>
      </c>
      <c r="J61" s="166">
        <v>3262</v>
      </c>
      <c r="K61" s="156">
        <v>269</v>
      </c>
      <c r="L61" s="157">
        <f t="shared" si="4"/>
        <v>12.2</v>
      </c>
      <c r="M61" s="156">
        <v>12</v>
      </c>
      <c r="N61" s="91">
        <f t="shared" si="3"/>
        <v>4456.2841530054648</v>
      </c>
      <c r="O61" s="158"/>
      <c r="P61" s="159"/>
      <c r="Q61" s="164"/>
      <c r="R61" s="164"/>
      <c r="S61" s="161"/>
      <c r="T61" s="152"/>
      <c r="U61" s="153"/>
      <c r="V61" s="154"/>
    </row>
    <row r="62" spans="1:22" ht="27" customHeight="1" x14ac:dyDescent="0.15">
      <c r="A62" s="141"/>
      <c r="B62" s="142" t="s">
        <v>66</v>
      </c>
      <c r="C62" s="143">
        <v>58</v>
      </c>
      <c r="D62" s="34">
        <v>1</v>
      </c>
      <c r="E62" s="122" t="s">
        <v>235</v>
      </c>
      <c r="F62" s="155" t="s">
        <v>236</v>
      </c>
      <c r="G62" s="176" t="s">
        <v>237</v>
      </c>
      <c r="H62" s="156">
        <v>10</v>
      </c>
      <c r="I62" s="165">
        <v>524880</v>
      </c>
      <c r="J62" s="166">
        <v>2028</v>
      </c>
      <c r="K62" s="156">
        <v>295</v>
      </c>
      <c r="L62" s="157">
        <f t="shared" si="4"/>
        <v>6.8999999999999995</v>
      </c>
      <c r="M62" s="156">
        <v>12</v>
      </c>
      <c r="N62" s="91">
        <f t="shared" si="3"/>
        <v>6339.130434782609</v>
      </c>
      <c r="O62" s="158"/>
      <c r="P62" s="159"/>
      <c r="Q62" s="160"/>
      <c r="R62" s="160"/>
      <c r="S62" s="161"/>
      <c r="T62" s="162"/>
      <c r="U62" s="163"/>
      <c r="V62" s="154"/>
    </row>
    <row r="63" spans="1:22" ht="27" customHeight="1" x14ac:dyDescent="0.15">
      <c r="A63" s="141"/>
      <c r="B63" s="142" t="s">
        <v>66</v>
      </c>
      <c r="C63" s="143">
        <v>59</v>
      </c>
      <c r="D63" s="34">
        <v>4</v>
      </c>
      <c r="E63" s="122" t="s">
        <v>238</v>
      </c>
      <c r="F63" s="155" t="s">
        <v>239</v>
      </c>
      <c r="G63" s="176" t="s">
        <v>240</v>
      </c>
      <c r="H63" s="156">
        <v>20</v>
      </c>
      <c r="I63" s="165">
        <v>6787608</v>
      </c>
      <c r="J63" s="166">
        <v>3826</v>
      </c>
      <c r="K63" s="156">
        <v>250</v>
      </c>
      <c r="L63" s="157">
        <f t="shared" si="4"/>
        <v>15.4</v>
      </c>
      <c r="M63" s="156">
        <v>12</v>
      </c>
      <c r="N63" s="91">
        <f t="shared" si="3"/>
        <v>36729.480519480516</v>
      </c>
      <c r="O63" s="158"/>
      <c r="P63" s="159"/>
      <c r="Q63" s="164" t="s">
        <v>69</v>
      </c>
      <c r="R63" s="164"/>
      <c r="S63" s="161">
        <v>4.0000000000000001E-3</v>
      </c>
      <c r="T63" s="152"/>
      <c r="U63" s="153"/>
      <c r="V63" s="154"/>
    </row>
    <row r="64" spans="1:22" ht="27" customHeight="1" x14ac:dyDescent="0.15">
      <c r="A64" s="141"/>
      <c r="B64" s="142" t="s">
        <v>66</v>
      </c>
      <c r="C64" s="143">
        <v>60</v>
      </c>
      <c r="D64" s="34">
        <v>4</v>
      </c>
      <c r="E64" s="122" t="s">
        <v>241</v>
      </c>
      <c r="F64" s="155" t="s">
        <v>102</v>
      </c>
      <c r="G64" s="176" t="s">
        <v>242</v>
      </c>
      <c r="H64" s="156">
        <v>10</v>
      </c>
      <c r="I64" s="165">
        <v>1519750</v>
      </c>
      <c r="J64" s="166">
        <v>2416</v>
      </c>
      <c r="K64" s="156">
        <v>311</v>
      </c>
      <c r="L64" s="157">
        <f t="shared" si="4"/>
        <v>7.8</v>
      </c>
      <c r="M64" s="156">
        <v>12</v>
      </c>
      <c r="N64" s="91">
        <f t="shared" si="3"/>
        <v>16236.645299145299</v>
      </c>
      <c r="O64" s="158"/>
      <c r="P64" s="159"/>
      <c r="Q64" s="160"/>
      <c r="R64" s="160"/>
      <c r="S64" s="161"/>
      <c r="T64" s="162"/>
      <c r="U64" s="163"/>
      <c r="V64" s="154"/>
    </row>
    <row r="65" spans="1:22" ht="27" customHeight="1" x14ac:dyDescent="0.15">
      <c r="A65" s="141"/>
      <c r="B65" s="142" t="s">
        <v>66</v>
      </c>
      <c r="C65" s="143">
        <v>61</v>
      </c>
      <c r="D65" s="34">
        <v>2</v>
      </c>
      <c r="E65" s="122" t="s">
        <v>243</v>
      </c>
      <c r="F65" s="155" t="s">
        <v>244</v>
      </c>
      <c r="G65" s="176" t="s">
        <v>246</v>
      </c>
      <c r="H65" s="156">
        <v>10</v>
      </c>
      <c r="I65" s="165">
        <v>1943959</v>
      </c>
      <c r="J65" s="166">
        <v>1353</v>
      </c>
      <c r="K65" s="156">
        <v>241</v>
      </c>
      <c r="L65" s="157">
        <f>ROUNDUP(J65/K65,1)</f>
        <v>5.6999999999999993</v>
      </c>
      <c r="M65" s="156">
        <v>12</v>
      </c>
      <c r="N65" s="91">
        <f>IF(AND(I65&gt;0,L65&gt;0,M65&gt;0),I65/L65/M65,0)</f>
        <v>28420.453216374273</v>
      </c>
      <c r="O65" s="158"/>
      <c r="P65" s="159"/>
      <c r="Q65" s="164"/>
      <c r="R65" s="164"/>
      <c r="S65" s="161"/>
      <c r="T65" s="152"/>
      <c r="U65" s="153"/>
      <c r="V65" s="154"/>
    </row>
    <row r="66" spans="1:22" ht="27" customHeight="1" x14ac:dyDescent="0.15">
      <c r="A66" s="141"/>
      <c r="B66" s="142" t="s">
        <v>66</v>
      </c>
      <c r="C66" s="143">
        <v>62</v>
      </c>
      <c r="D66" s="34">
        <v>2</v>
      </c>
      <c r="E66" s="122" t="s">
        <v>247</v>
      </c>
      <c r="F66" s="155" t="s">
        <v>248</v>
      </c>
      <c r="G66" s="176" t="s">
        <v>249</v>
      </c>
      <c r="H66" s="156">
        <v>24</v>
      </c>
      <c r="I66" s="165">
        <v>9087030</v>
      </c>
      <c r="J66" s="166">
        <v>5753</v>
      </c>
      <c r="K66" s="156">
        <v>243</v>
      </c>
      <c r="L66" s="157">
        <f>ROUNDUP(J66/K66,1)</f>
        <v>23.700000000000003</v>
      </c>
      <c r="M66" s="156">
        <v>12</v>
      </c>
      <c r="N66" s="91">
        <f>IF(AND(I66&gt;0,L66&gt;0,M66&gt;0),I66/L66/M66,0)</f>
        <v>31951.582278481012</v>
      </c>
      <c r="O66" s="158"/>
      <c r="P66" s="159"/>
      <c r="Q66" s="160"/>
      <c r="R66" s="160"/>
      <c r="S66" s="161"/>
      <c r="T66" s="162"/>
      <c r="U66" s="163"/>
      <c r="V66" s="154"/>
    </row>
    <row r="67" spans="1:22" ht="27" customHeight="1" x14ac:dyDescent="0.15">
      <c r="A67" s="141"/>
      <c r="B67" s="142" t="s">
        <v>66</v>
      </c>
      <c r="C67" s="143">
        <v>63</v>
      </c>
      <c r="D67" s="34">
        <v>2</v>
      </c>
      <c r="E67" s="122" t="s">
        <v>81</v>
      </c>
      <c r="F67" s="155" t="s">
        <v>251</v>
      </c>
      <c r="G67" s="176" t="s">
        <v>252</v>
      </c>
      <c r="H67" s="156">
        <v>20</v>
      </c>
      <c r="I67" s="165">
        <v>4280620</v>
      </c>
      <c r="J67" s="166">
        <v>5452</v>
      </c>
      <c r="K67" s="156">
        <v>266</v>
      </c>
      <c r="L67" s="157">
        <f>ROUNDUP(J67/K67,1)</f>
        <v>20.5</v>
      </c>
      <c r="M67" s="156">
        <v>12</v>
      </c>
      <c r="N67" s="91">
        <f>IF(AND(I67&gt;0,L67&gt;0,M67&gt;0),I67/L67/M67,0)</f>
        <v>17400.89430894309</v>
      </c>
      <c r="O67" s="158"/>
      <c r="P67" s="159"/>
      <c r="Q67" s="164"/>
      <c r="R67" s="164"/>
      <c r="S67" s="161"/>
      <c r="T67" s="152"/>
      <c r="U67" s="153"/>
      <c r="V67" s="154"/>
    </row>
    <row r="68" spans="1:22" ht="27" customHeight="1" x14ac:dyDescent="0.15">
      <c r="A68" s="141"/>
      <c r="B68" s="142" t="s">
        <v>66</v>
      </c>
      <c r="C68" s="143">
        <v>64</v>
      </c>
      <c r="D68" s="34">
        <v>2</v>
      </c>
      <c r="E68" s="122" t="s">
        <v>256</v>
      </c>
      <c r="F68" s="155" t="s">
        <v>257</v>
      </c>
      <c r="G68" s="176" t="s">
        <v>259</v>
      </c>
      <c r="H68" s="156">
        <v>20</v>
      </c>
      <c r="I68" s="179">
        <v>3510000</v>
      </c>
      <c r="J68" s="166">
        <v>1885</v>
      </c>
      <c r="K68" s="156">
        <v>260</v>
      </c>
      <c r="L68" s="157">
        <f>ROUNDUP(J68/K68,1)</f>
        <v>7.3</v>
      </c>
      <c r="M68" s="156">
        <v>12</v>
      </c>
      <c r="N68" s="91">
        <f>IF(AND(I68&gt;0,L68&gt;0,M68&gt;0),I68/L68/M68,0)</f>
        <v>40068.493150684932</v>
      </c>
      <c r="O68" s="158"/>
      <c r="P68" s="159"/>
      <c r="Q68" s="160"/>
      <c r="R68" s="160"/>
      <c r="S68" s="161"/>
      <c r="T68" s="162"/>
      <c r="U68" s="163"/>
      <c r="V68" s="154"/>
    </row>
    <row r="69" spans="1:22" ht="27" customHeight="1" x14ac:dyDescent="0.15">
      <c r="A69" s="141"/>
      <c r="B69" s="142" t="s">
        <v>66</v>
      </c>
      <c r="C69" s="143">
        <v>65</v>
      </c>
      <c r="D69" s="34">
        <v>5</v>
      </c>
      <c r="E69" s="122" t="s">
        <v>260</v>
      </c>
      <c r="F69" s="155" t="s">
        <v>261</v>
      </c>
      <c r="G69" s="176" t="s">
        <v>262</v>
      </c>
      <c r="H69" s="156">
        <v>6</v>
      </c>
      <c r="I69" s="165">
        <v>599500</v>
      </c>
      <c r="J69" s="166">
        <v>1106</v>
      </c>
      <c r="K69" s="156">
        <v>246</v>
      </c>
      <c r="L69" s="157">
        <f t="shared" ref="L69:L75" si="5">ROUNDUP(J69/K69,1)</f>
        <v>4.5</v>
      </c>
      <c r="M69" s="156">
        <v>12</v>
      </c>
      <c r="N69" s="91">
        <f t="shared" ref="N69:N109" si="6">IF(AND(I69&gt;0,L69&gt;0,M69&gt;0),I69/L69/M69,0)</f>
        <v>11101.851851851852</v>
      </c>
      <c r="O69" s="158"/>
      <c r="P69" s="159"/>
      <c r="Q69" s="164"/>
      <c r="R69" s="164"/>
      <c r="S69" s="161"/>
      <c r="T69" s="152"/>
      <c r="U69" s="153"/>
      <c r="V69" s="154"/>
    </row>
    <row r="70" spans="1:22" ht="27" customHeight="1" x14ac:dyDescent="0.15">
      <c r="A70" s="141"/>
      <c r="B70" s="142" t="s">
        <v>66</v>
      </c>
      <c r="C70" s="143">
        <v>66</v>
      </c>
      <c r="D70" s="34">
        <v>4</v>
      </c>
      <c r="E70" s="122" t="s">
        <v>263</v>
      </c>
      <c r="F70" s="155" t="s">
        <v>264</v>
      </c>
      <c r="G70" s="176" t="s">
        <v>265</v>
      </c>
      <c r="H70" s="156">
        <v>30</v>
      </c>
      <c r="I70" s="165">
        <v>6599873</v>
      </c>
      <c r="J70" s="166">
        <v>7963</v>
      </c>
      <c r="K70" s="156">
        <v>312</v>
      </c>
      <c r="L70" s="157">
        <f t="shared" si="5"/>
        <v>25.6</v>
      </c>
      <c r="M70" s="156">
        <v>12</v>
      </c>
      <c r="N70" s="91">
        <f t="shared" si="6"/>
        <v>21483.961588541668</v>
      </c>
      <c r="O70" s="158"/>
      <c r="P70" s="159"/>
      <c r="Q70" s="160"/>
      <c r="R70" s="160"/>
      <c r="S70" s="161"/>
      <c r="T70" s="162"/>
      <c r="U70" s="163"/>
      <c r="V70" s="154"/>
    </row>
    <row r="71" spans="1:22" ht="27" customHeight="1" x14ac:dyDescent="0.15">
      <c r="A71" s="141"/>
      <c r="B71" s="142" t="s">
        <v>66</v>
      </c>
      <c r="C71" s="143">
        <v>67</v>
      </c>
      <c r="D71" s="34">
        <v>5</v>
      </c>
      <c r="E71" s="122" t="s">
        <v>266</v>
      </c>
      <c r="F71" s="155" t="s">
        <v>268</v>
      </c>
      <c r="G71" s="155" t="s">
        <v>267</v>
      </c>
      <c r="H71" s="156">
        <v>20</v>
      </c>
      <c r="I71" s="165">
        <v>3447220</v>
      </c>
      <c r="J71" s="166">
        <v>4198</v>
      </c>
      <c r="K71" s="156">
        <v>255</v>
      </c>
      <c r="L71" s="157">
        <f t="shared" si="5"/>
        <v>16.5</v>
      </c>
      <c r="M71" s="156">
        <v>12</v>
      </c>
      <c r="N71" s="91">
        <f t="shared" si="6"/>
        <v>17410.202020202021</v>
      </c>
      <c r="O71" s="158"/>
      <c r="P71" s="159"/>
      <c r="Q71" s="164" t="s">
        <v>69</v>
      </c>
      <c r="R71" s="164"/>
      <c r="S71" s="161">
        <v>7.8E-2</v>
      </c>
      <c r="T71" s="152"/>
      <c r="U71" s="153"/>
      <c r="V71" s="175"/>
    </row>
    <row r="72" spans="1:22" ht="27" customHeight="1" x14ac:dyDescent="0.15">
      <c r="A72" s="141"/>
      <c r="B72" s="142" t="s">
        <v>66</v>
      </c>
      <c r="C72" s="143">
        <v>68</v>
      </c>
      <c r="D72" s="34">
        <v>1</v>
      </c>
      <c r="E72" s="122" t="s">
        <v>269</v>
      </c>
      <c r="F72" s="155" t="s">
        <v>270</v>
      </c>
      <c r="G72" s="176" t="s">
        <v>271</v>
      </c>
      <c r="H72" s="156">
        <v>20</v>
      </c>
      <c r="I72" s="165">
        <v>1853500</v>
      </c>
      <c r="J72" s="166">
        <v>5571</v>
      </c>
      <c r="K72" s="156">
        <v>282</v>
      </c>
      <c r="L72" s="157">
        <f t="shared" si="5"/>
        <v>19.8</v>
      </c>
      <c r="M72" s="156">
        <v>12</v>
      </c>
      <c r="N72" s="91">
        <f t="shared" si="6"/>
        <v>7800.9259259259261</v>
      </c>
      <c r="O72" s="158"/>
      <c r="P72" s="159"/>
      <c r="Q72" s="160" t="s">
        <v>69</v>
      </c>
      <c r="R72" s="160"/>
      <c r="S72" s="161">
        <v>0.33900000000000002</v>
      </c>
      <c r="T72" s="162"/>
      <c r="U72" s="163"/>
      <c r="V72" s="154"/>
    </row>
    <row r="73" spans="1:22" ht="27" customHeight="1" x14ac:dyDescent="0.15">
      <c r="A73" s="141"/>
      <c r="B73" s="142" t="s">
        <v>66</v>
      </c>
      <c r="C73" s="143">
        <v>69</v>
      </c>
      <c r="D73" s="34">
        <v>6</v>
      </c>
      <c r="E73" s="122" t="s">
        <v>272</v>
      </c>
      <c r="F73" s="155" t="s">
        <v>273</v>
      </c>
      <c r="G73" s="176" t="s">
        <v>274</v>
      </c>
      <c r="H73" s="156">
        <v>20</v>
      </c>
      <c r="I73" s="165">
        <v>4625156</v>
      </c>
      <c r="J73" s="166">
        <v>4782</v>
      </c>
      <c r="K73" s="156">
        <v>270</v>
      </c>
      <c r="L73" s="157">
        <f t="shared" si="5"/>
        <v>17.8</v>
      </c>
      <c r="M73" s="156">
        <v>12</v>
      </c>
      <c r="N73" s="91">
        <f t="shared" si="6"/>
        <v>21653.352059925095</v>
      </c>
      <c r="O73" s="158"/>
      <c r="P73" s="159"/>
      <c r="Q73" s="164"/>
      <c r="R73" s="164"/>
      <c r="S73" s="161"/>
      <c r="T73" s="152"/>
      <c r="U73" s="153"/>
      <c r="V73" s="154"/>
    </row>
    <row r="74" spans="1:22" ht="27" customHeight="1" x14ac:dyDescent="0.15">
      <c r="A74" s="141"/>
      <c r="B74" s="142" t="s">
        <v>66</v>
      </c>
      <c r="C74" s="143">
        <v>70</v>
      </c>
      <c r="D74" s="34">
        <v>4</v>
      </c>
      <c r="E74" s="122" t="s">
        <v>275</v>
      </c>
      <c r="F74" s="155" t="s">
        <v>276</v>
      </c>
      <c r="G74" s="176" t="s">
        <v>277</v>
      </c>
      <c r="H74" s="156">
        <v>20</v>
      </c>
      <c r="I74" s="165">
        <v>988650</v>
      </c>
      <c r="J74" s="166">
        <v>925</v>
      </c>
      <c r="K74" s="156">
        <v>306</v>
      </c>
      <c r="L74" s="157">
        <f t="shared" si="5"/>
        <v>3.1</v>
      </c>
      <c r="M74" s="156">
        <v>12</v>
      </c>
      <c r="N74" s="91">
        <f t="shared" si="6"/>
        <v>26576.612903225807</v>
      </c>
      <c r="O74" s="158"/>
      <c r="P74" s="159"/>
      <c r="Q74" s="160"/>
      <c r="R74" s="160"/>
      <c r="S74" s="161"/>
      <c r="T74" s="162"/>
      <c r="U74" s="163"/>
      <c r="V74" s="154"/>
    </row>
    <row r="75" spans="1:22" ht="27" customHeight="1" x14ac:dyDescent="0.15">
      <c r="A75" s="141"/>
      <c r="B75" s="142" t="s">
        <v>66</v>
      </c>
      <c r="C75" s="143">
        <v>71</v>
      </c>
      <c r="D75" s="34">
        <v>2</v>
      </c>
      <c r="E75" s="122" t="s">
        <v>278</v>
      </c>
      <c r="F75" s="155" t="s">
        <v>279</v>
      </c>
      <c r="G75" s="176" t="s">
        <v>280</v>
      </c>
      <c r="H75" s="156">
        <v>20</v>
      </c>
      <c r="I75" s="165">
        <v>2012525</v>
      </c>
      <c r="J75" s="166">
        <v>2772</v>
      </c>
      <c r="K75" s="156">
        <v>259</v>
      </c>
      <c r="L75" s="157">
        <f t="shared" si="5"/>
        <v>10.799999999999999</v>
      </c>
      <c r="M75" s="156">
        <v>12</v>
      </c>
      <c r="N75" s="91">
        <f t="shared" si="6"/>
        <v>15528.742283950618</v>
      </c>
      <c r="O75" s="158"/>
      <c r="P75" s="159"/>
      <c r="Q75" s="164" t="s">
        <v>69</v>
      </c>
      <c r="R75" s="164"/>
      <c r="S75" s="161">
        <v>2.9000000000000001E-2</v>
      </c>
      <c r="T75" s="152"/>
      <c r="U75" s="153"/>
      <c r="V75" s="154"/>
    </row>
    <row r="76" spans="1:22" ht="27" customHeight="1" x14ac:dyDescent="0.15">
      <c r="A76" s="141"/>
      <c r="B76" s="142" t="s">
        <v>66</v>
      </c>
      <c r="C76" s="143">
        <v>72</v>
      </c>
      <c r="D76" s="34">
        <v>5</v>
      </c>
      <c r="E76" s="122">
        <v>4420005007606</v>
      </c>
      <c r="F76" s="155" t="s">
        <v>281</v>
      </c>
      <c r="G76" s="178" t="s">
        <v>282</v>
      </c>
      <c r="H76" s="156">
        <v>40</v>
      </c>
      <c r="I76" s="165">
        <v>12193965</v>
      </c>
      <c r="J76" s="166">
        <v>8902</v>
      </c>
      <c r="K76" s="156">
        <v>270</v>
      </c>
      <c r="L76" s="157">
        <v>33</v>
      </c>
      <c r="M76" s="156">
        <v>12</v>
      </c>
      <c r="N76" s="91">
        <f t="shared" si="6"/>
        <v>30792.840909090908</v>
      </c>
      <c r="O76" s="158"/>
      <c r="P76" s="159"/>
      <c r="Q76" s="160"/>
      <c r="R76" s="160"/>
      <c r="S76" s="161"/>
      <c r="T76" s="162" t="s">
        <v>69</v>
      </c>
      <c r="U76" s="163">
        <f>1/42</f>
        <v>2.3809523809523808E-2</v>
      </c>
      <c r="V76" s="154"/>
    </row>
    <row r="77" spans="1:22" ht="27" customHeight="1" x14ac:dyDescent="0.15">
      <c r="A77" s="141"/>
      <c r="B77" s="142" t="s">
        <v>66</v>
      </c>
      <c r="C77" s="143">
        <v>73</v>
      </c>
      <c r="D77" s="34">
        <v>4</v>
      </c>
      <c r="E77" s="122" t="s">
        <v>283</v>
      </c>
      <c r="F77" s="155" t="s">
        <v>284</v>
      </c>
      <c r="G77" s="176" t="s">
        <v>285</v>
      </c>
      <c r="H77" s="156">
        <v>10</v>
      </c>
      <c r="I77" s="165">
        <v>1386800</v>
      </c>
      <c r="J77" s="166">
        <v>1781</v>
      </c>
      <c r="K77" s="156">
        <v>234</v>
      </c>
      <c r="L77" s="157">
        <f t="shared" ref="L77:L82" si="7">ROUNDUP(J77/K77,1)</f>
        <v>7.6999999999999993</v>
      </c>
      <c r="M77" s="156">
        <v>12</v>
      </c>
      <c r="N77" s="91">
        <f t="shared" si="6"/>
        <v>15008.658008658009</v>
      </c>
      <c r="O77" s="158"/>
      <c r="P77" s="159"/>
      <c r="Q77" s="164" t="s">
        <v>69</v>
      </c>
      <c r="R77" s="164"/>
      <c r="S77" s="161">
        <v>1</v>
      </c>
      <c r="T77" s="152"/>
      <c r="U77" s="153"/>
      <c r="V77" s="154"/>
    </row>
    <row r="78" spans="1:22" ht="27" customHeight="1" x14ac:dyDescent="0.15">
      <c r="A78" s="141"/>
      <c r="B78" s="142" t="s">
        <v>66</v>
      </c>
      <c r="C78" s="143">
        <v>74</v>
      </c>
      <c r="D78" s="34">
        <v>4</v>
      </c>
      <c r="E78" s="122" t="s">
        <v>286</v>
      </c>
      <c r="F78" s="155" t="s">
        <v>287</v>
      </c>
      <c r="G78" s="176" t="s">
        <v>288</v>
      </c>
      <c r="H78" s="156">
        <v>20</v>
      </c>
      <c r="I78" s="165">
        <v>12428</v>
      </c>
      <c r="J78" s="166">
        <v>73</v>
      </c>
      <c r="K78" s="156">
        <v>73</v>
      </c>
      <c r="L78" s="157">
        <f t="shared" si="7"/>
        <v>1</v>
      </c>
      <c r="M78" s="156">
        <v>4</v>
      </c>
      <c r="N78" s="91">
        <f t="shared" si="6"/>
        <v>3107</v>
      </c>
      <c r="O78" s="158" t="s">
        <v>69</v>
      </c>
      <c r="P78" s="180"/>
      <c r="Q78" s="160"/>
      <c r="R78" s="160"/>
      <c r="S78" s="161"/>
      <c r="T78" s="162" t="s">
        <v>69</v>
      </c>
      <c r="U78" s="163">
        <v>0</v>
      </c>
      <c r="V78" s="175"/>
    </row>
    <row r="79" spans="1:22" ht="27" customHeight="1" x14ac:dyDescent="0.15">
      <c r="A79" s="141"/>
      <c r="B79" s="142" t="s">
        <v>66</v>
      </c>
      <c r="C79" s="143">
        <v>75</v>
      </c>
      <c r="D79" s="34">
        <v>4</v>
      </c>
      <c r="E79" s="122" t="s">
        <v>289</v>
      </c>
      <c r="F79" s="155" t="s">
        <v>290</v>
      </c>
      <c r="G79" s="176" t="s">
        <v>291</v>
      </c>
      <c r="H79" s="156">
        <v>20</v>
      </c>
      <c r="I79" s="165">
        <v>2268184</v>
      </c>
      <c r="J79" s="166">
        <v>2533</v>
      </c>
      <c r="K79" s="156">
        <v>241</v>
      </c>
      <c r="L79" s="157">
        <f t="shared" si="7"/>
        <v>10.6</v>
      </c>
      <c r="M79" s="156">
        <v>12</v>
      </c>
      <c r="N79" s="91">
        <f t="shared" si="6"/>
        <v>17831.635220125787</v>
      </c>
      <c r="O79" s="158"/>
      <c r="P79" s="159"/>
      <c r="Q79" s="164"/>
      <c r="R79" s="164"/>
      <c r="S79" s="161"/>
      <c r="T79" s="152"/>
      <c r="U79" s="153"/>
      <c r="V79" s="154"/>
    </row>
    <row r="80" spans="1:22" ht="27" customHeight="1" x14ac:dyDescent="0.15">
      <c r="A80" s="141"/>
      <c r="B80" s="142" t="s">
        <v>66</v>
      </c>
      <c r="C80" s="143">
        <v>76</v>
      </c>
      <c r="D80" s="34">
        <v>5</v>
      </c>
      <c r="E80" s="122">
        <v>4420005007606</v>
      </c>
      <c r="F80" s="155" t="s">
        <v>281</v>
      </c>
      <c r="G80" s="176" t="s">
        <v>292</v>
      </c>
      <c r="H80" s="156">
        <v>20</v>
      </c>
      <c r="I80" s="165">
        <v>5724658</v>
      </c>
      <c r="J80" s="166">
        <v>4946</v>
      </c>
      <c r="K80" s="156">
        <v>270</v>
      </c>
      <c r="L80" s="157">
        <f t="shared" si="7"/>
        <v>18.400000000000002</v>
      </c>
      <c r="M80" s="156">
        <v>12</v>
      </c>
      <c r="N80" s="91">
        <f t="shared" si="6"/>
        <v>25926.893115942028</v>
      </c>
      <c r="O80" s="158"/>
      <c r="P80" s="159"/>
      <c r="Q80" s="160"/>
      <c r="R80" s="160"/>
      <c r="S80" s="161"/>
      <c r="T80" s="162" t="s">
        <v>69</v>
      </c>
      <c r="U80" s="163">
        <v>0.04</v>
      </c>
      <c r="V80" s="154"/>
    </row>
    <row r="81" spans="1:22" ht="27" customHeight="1" x14ac:dyDescent="0.15">
      <c r="A81" s="141"/>
      <c r="B81" s="142" t="s">
        <v>66</v>
      </c>
      <c r="C81" s="143">
        <v>77</v>
      </c>
      <c r="D81" s="34">
        <v>4</v>
      </c>
      <c r="E81" s="122" t="s">
        <v>293</v>
      </c>
      <c r="F81" s="155" t="s">
        <v>294</v>
      </c>
      <c r="G81" s="176" t="s">
        <v>295</v>
      </c>
      <c r="H81" s="156">
        <v>20</v>
      </c>
      <c r="I81" s="165">
        <v>3521271</v>
      </c>
      <c r="J81" s="166">
        <v>3295</v>
      </c>
      <c r="K81" s="156">
        <v>308</v>
      </c>
      <c r="L81" s="157">
        <f t="shared" si="7"/>
        <v>10.7</v>
      </c>
      <c r="M81" s="156">
        <v>12</v>
      </c>
      <c r="N81" s="91">
        <f t="shared" si="6"/>
        <v>27424.228971962617</v>
      </c>
      <c r="O81" s="158"/>
      <c r="P81" s="159"/>
      <c r="Q81" s="164" t="s">
        <v>69</v>
      </c>
      <c r="R81" s="164"/>
      <c r="S81" s="161">
        <v>5.0000000000000001E-4</v>
      </c>
      <c r="T81" s="152" t="s">
        <v>69</v>
      </c>
      <c r="U81" s="153">
        <v>0.06</v>
      </c>
      <c r="V81" s="154"/>
    </row>
    <row r="82" spans="1:22" ht="27" customHeight="1" x14ac:dyDescent="0.15">
      <c r="A82" s="141"/>
      <c r="B82" s="142" t="s">
        <v>66</v>
      </c>
      <c r="C82" s="143">
        <v>78</v>
      </c>
      <c r="D82" s="34">
        <v>6</v>
      </c>
      <c r="E82" s="122" t="s">
        <v>296</v>
      </c>
      <c r="F82" s="155" t="s">
        <v>297</v>
      </c>
      <c r="G82" s="176" t="s">
        <v>298</v>
      </c>
      <c r="H82" s="156">
        <v>20</v>
      </c>
      <c r="I82" s="165">
        <v>420025</v>
      </c>
      <c r="J82" s="166">
        <v>1306</v>
      </c>
      <c r="K82" s="156">
        <v>255</v>
      </c>
      <c r="L82" s="157">
        <f t="shared" si="7"/>
        <v>5.1999999999999993</v>
      </c>
      <c r="M82" s="156">
        <v>12</v>
      </c>
      <c r="N82" s="91">
        <f t="shared" si="6"/>
        <v>6731.1698717948721</v>
      </c>
      <c r="O82" s="158"/>
      <c r="P82" s="159"/>
      <c r="Q82" s="160"/>
      <c r="R82" s="160"/>
      <c r="S82" s="161"/>
      <c r="T82" s="162"/>
      <c r="U82" s="163"/>
      <c r="V82" s="154"/>
    </row>
    <row r="83" spans="1:22" ht="27" customHeight="1" x14ac:dyDescent="0.15">
      <c r="A83" s="141"/>
      <c r="B83" s="142" t="s">
        <v>66</v>
      </c>
      <c r="C83" s="143">
        <v>79</v>
      </c>
      <c r="D83" s="34">
        <v>4</v>
      </c>
      <c r="E83" s="122" t="s">
        <v>299</v>
      </c>
      <c r="F83" s="155" t="s">
        <v>300</v>
      </c>
      <c r="G83" s="176" t="s">
        <v>301</v>
      </c>
      <c r="H83" s="156">
        <v>20</v>
      </c>
      <c r="I83" s="165">
        <v>4366810</v>
      </c>
      <c r="J83" s="166">
        <v>4834</v>
      </c>
      <c r="K83" s="156">
        <v>307</v>
      </c>
      <c r="L83" s="157">
        <v>15.7</v>
      </c>
      <c r="M83" s="156">
        <v>12</v>
      </c>
      <c r="N83" s="91">
        <f t="shared" si="6"/>
        <v>23178.397027600851</v>
      </c>
      <c r="O83" s="158"/>
      <c r="P83" s="159"/>
      <c r="Q83" s="160" t="s">
        <v>69</v>
      </c>
      <c r="R83" s="160"/>
      <c r="S83" s="161"/>
      <c r="T83" s="162" t="s">
        <v>69</v>
      </c>
      <c r="U83" s="163">
        <v>4.55</v>
      </c>
      <c r="V83" s="154"/>
    </row>
    <row r="84" spans="1:22" ht="27" customHeight="1" x14ac:dyDescent="0.15">
      <c r="A84" s="141"/>
      <c r="B84" s="142" t="s">
        <v>66</v>
      </c>
      <c r="C84" s="143">
        <v>80</v>
      </c>
      <c r="D84" s="34">
        <v>4</v>
      </c>
      <c r="E84" s="122">
        <v>4420003001825</v>
      </c>
      <c r="F84" s="155" t="s">
        <v>302</v>
      </c>
      <c r="G84" s="181" t="s">
        <v>303</v>
      </c>
      <c r="H84" s="156">
        <v>20</v>
      </c>
      <c r="I84" s="165">
        <v>3557180</v>
      </c>
      <c r="J84" s="166">
        <v>2974</v>
      </c>
      <c r="K84" s="156">
        <v>268</v>
      </c>
      <c r="L84" s="157">
        <f t="shared" ref="L84:L109" si="8">ROUNDUP(J84/K84,1)</f>
        <v>11.1</v>
      </c>
      <c r="M84" s="156">
        <v>12</v>
      </c>
      <c r="N84" s="91">
        <f t="shared" si="6"/>
        <v>26705.555555555558</v>
      </c>
      <c r="O84" s="158"/>
      <c r="P84" s="159"/>
      <c r="Q84" s="164"/>
      <c r="R84" s="164"/>
      <c r="S84" s="161"/>
      <c r="T84" s="152"/>
      <c r="U84" s="153"/>
      <c r="V84" s="154"/>
    </row>
    <row r="85" spans="1:22" ht="27" customHeight="1" x14ac:dyDescent="0.15">
      <c r="A85" s="141"/>
      <c r="B85" s="142" t="s">
        <v>66</v>
      </c>
      <c r="C85" s="143">
        <v>81</v>
      </c>
      <c r="D85" s="34">
        <v>5</v>
      </c>
      <c r="E85" s="122">
        <v>1420005003905</v>
      </c>
      <c r="F85" s="155" t="s">
        <v>304</v>
      </c>
      <c r="G85" s="181" t="s">
        <v>305</v>
      </c>
      <c r="H85" s="156">
        <v>20</v>
      </c>
      <c r="I85" s="165">
        <v>4184725</v>
      </c>
      <c r="J85" s="167">
        <v>5245</v>
      </c>
      <c r="K85" s="156">
        <v>252</v>
      </c>
      <c r="L85" s="168">
        <f>ROUNDUP(J85/K85,1)</f>
        <v>20.900000000000002</v>
      </c>
      <c r="M85" s="174">
        <v>12</v>
      </c>
      <c r="N85" s="91">
        <f>IF(AND(I85&gt;0,L85&gt;0,M85&gt;0),I85/L85/M85,0)</f>
        <v>16685.506379585324</v>
      </c>
      <c r="O85" s="158"/>
      <c r="P85" s="159"/>
      <c r="Q85" s="160" t="s">
        <v>69</v>
      </c>
      <c r="R85" s="160"/>
      <c r="S85" s="161">
        <v>6.59E-2</v>
      </c>
      <c r="T85" s="162" t="s">
        <v>69</v>
      </c>
      <c r="U85" s="163">
        <v>8.0000000000000002E-3</v>
      </c>
      <c r="V85" s="175"/>
    </row>
    <row r="86" spans="1:22" ht="27" customHeight="1" x14ac:dyDescent="0.15">
      <c r="A86" s="141"/>
      <c r="B86" s="142" t="s">
        <v>66</v>
      </c>
      <c r="C86" s="143">
        <v>82</v>
      </c>
      <c r="D86" s="34">
        <v>5</v>
      </c>
      <c r="E86" s="122" t="s">
        <v>306</v>
      </c>
      <c r="F86" s="155" t="s">
        <v>307</v>
      </c>
      <c r="G86" s="181" t="s">
        <v>308</v>
      </c>
      <c r="H86" s="156">
        <v>20</v>
      </c>
      <c r="I86" s="165">
        <v>2297560</v>
      </c>
      <c r="J86" s="166">
        <v>2061</v>
      </c>
      <c r="K86" s="156">
        <v>255</v>
      </c>
      <c r="L86" s="157">
        <f t="shared" si="8"/>
        <v>8.1</v>
      </c>
      <c r="M86" s="156">
        <v>12</v>
      </c>
      <c r="N86" s="91">
        <f t="shared" si="6"/>
        <v>23637.448559670782</v>
      </c>
      <c r="O86" s="158"/>
      <c r="P86" s="159"/>
      <c r="Q86" s="164"/>
      <c r="R86" s="164"/>
      <c r="S86" s="161"/>
      <c r="T86" s="152"/>
      <c r="U86" s="153"/>
      <c r="V86" s="154"/>
    </row>
    <row r="87" spans="1:22" ht="27" customHeight="1" x14ac:dyDescent="0.15">
      <c r="A87" s="141"/>
      <c r="B87" s="142" t="s">
        <v>66</v>
      </c>
      <c r="C87" s="143">
        <v>83</v>
      </c>
      <c r="D87" s="34">
        <v>4</v>
      </c>
      <c r="E87" s="122" t="s">
        <v>309</v>
      </c>
      <c r="F87" s="155" t="s">
        <v>310</v>
      </c>
      <c r="G87" s="182" t="s">
        <v>311</v>
      </c>
      <c r="H87" s="156">
        <v>20</v>
      </c>
      <c r="I87" s="165">
        <v>879000</v>
      </c>
      <c r="J87" s="166">
        <v>716</v>
      </c>
      <c r="K87" s="156">
        <v>253</v>
      </c>
      <c r="L87" s="157">
        <f t="shared" si="8"/>
        <v>2.9</v>
      </c>
      <c r="M87" s="156">
        <v>12</v>
      </c>
      <c r="N87" s="91">
        <f t="shared" si="6"/>
        <v>25258.620689655174</v>
      </c>
      <c r="O87" s="158" t="s">
        <v>69</v>
      </c>
      <c r="P87" s="180"/>
      <c r="Q87" s="160" t="s">
        <v>69</v>
      </c>
      <c r="R87" s="160" t="s">
        <v>69</v>
      </c>
      <c r="S87" s="161">
        <v>1</v>
      </c>
      <c r="T87" s="162" t="s">
        <v>69</v>
      </c>
      <c r="U87" s="163">
        <v>0</v>
      </c>
      <c r="V87" s="175"/>
    </row>
    <row r="88" spans="1:22" ht="27" customHeight="1" x14ac:dyDescent="0.15">
      <c r="A88" s="141"/>
      <c r="B88" s="142" t="s">
        <v>66</v>
      </c>
      <c r="C88" s="143">
        <v>84</v>
      </c>
      <c r="D88" s="34">
        <v>4</v>
      </c>
      <c r="E88" s="122">
        <v>3420002011826</v>
      </c>
      <c r="F88" s="155" t="s">
        <v>312</v>
      </c>
      <c r="G88" s="181" t="s">
        <v>313</v>
      </c>
      <c r="H88" s="156">
        <v>20</v>
      </c>
      <c r="I88" s="165">
        <v>4132965</v>
      </c>
      <c r="J88" s="166">
        <v>5642</v>
      </c>
      <c r="K88" s="156">
        <v>270</v>
      </c>
      <c r="L88" s="157">
        <f t="shared" si="8"/>
        <v>20.900000000000002</v>
      </c>
      <c r="M88" s="174">
        <v>12</v>
      </c>
      <c r="N88" s="91">
        <f t="shared" si="6"/>
        <v>16479.126794258373</v>
      </c>
      <c r="O88" s="158"/>
      <c r="P88" s="159"/>
      <c r="Q88" s="160" t="s">
        <v>69</v>
      </c>
      <c r="R88" s="160"/>
      <c r="S88" s="161"/>
      <c r="T88" s="162"/>
      <c r="U88" s="163"/>
      <c r="V88" s="175"/>
    </row>
    <row r="89" spans="1:22" ht="27" customHeight="1" x14ac:dyDescent="0.15">
      <c r="A89" s="141"/>
      <c r="B89" s="142" t="s">
        <v>66</v>
      </c>
      <c r="C89" s="143">
        <v>85</v>
      </c>
      <c r="D89" s="34">
        <v>4</v>
      </c>
      <c r="E89" s="122">
        <v>3420002011826</v>
      </c>
      <c r="F89" s="155" t="s">
        <v>312</v>
      </c>
      <c r="G89" s="181" t="s">
        <v>314</v>
      </c>
      <c r="H89" s="156">
        <v>20</v>
      </c>
      <c r="I89" s="165">
        <v>4000392</v>
      </c>
      <c r="J89" s="166">
        <v>5925</v>
      </c>
      <c r="K89" s="156">
        <v>270</v>
      </c>
      <c r="L89" s="157">
        <f t="shared" si="8"/>
        <v>22</v>
      </c>
      <c r="M89" s="174">
        <v>12</v>
      </c>
      <c r="N89" s="91">
        <f t="shared" si="6"/>
        <v>15153</v>
      </c>
      <c r="O89" s="158"/>
      <c r="P89" s="159"/>
      <c r="Q89" s="164" t="s">
        <v>69</v>
      </c>
      <c r="R89" s="164"/>
      <c r="S89" s="161"/>
      <c r="T89" s="152"/>
      <c r="U89" s="153"/>
      <c r="V89" s="175"/>
    </row>
    <row r="90" spans="1:22" ht="27" customHeight="1" x14ac:dyDescent="0.15">
      <c r="A90" s="141"/>
      <c r="B90" s="142" t="s">
        <v>66</v>
      </c>
      <c r="C90" s="143">
        <v>86</v>
      </c>
      <c r="D90" s="34">
        <v>5</v>
      </c>
      <c r="E90" s="122" t="s">
        <v>315</v>
      </c>
      <c r="F90" s="155" t="s">
        <v>317</v>
      </c>
      <c r="G90" s="181" t="s">
        <v>316</v>
      </c>
      <c r="H90" s="156">
        <v>25</v>
      </c>
      <c r="I90" s="165">
        <v>8716420</v>
      </c>
      <c r="J90" s="166">
        <v>7119</v>
      </c>
      <c r="K90" s="156">
        <v>270</v>
      </c>
      <c r="L90" s="157">
        <f t="shared" si="8"/>
        <v>26.400000000000002</v>
      </c>
      <c r="M90" s="156">
        <v>12</v>
      </c>
      <c r="N90" s="91">
        <f t="shared" si="6"/>
        <v>27513.952020202018</v>
      </c>
      <c r="O90" s="158"/>
      <c r="P90" s="159"/>
      <c r="Q90" s="160"/>
      <c r="R90" s="160"/>
      <c r="S90" s="161"/>
      <c r="T90" s="162"/>
      <c r="U90" s="163"/>
      <c r="V90" s="154"/>
    </row>
    <row r="91" spans="1:22" ht="27" customHeight="1" x14ac:dyDescent="0.15">
      <c r="A91" s="141"/>
      <c r="B91" s="142" t="s">
        <v>66</v>
      </c>
      <c r="C91" s="143">
        <v>87</v>
      </c>
      <c r="D91" s="34">
        <v>5</v>
      </c>
      <c r="E91" s="122" t="s">
        <v>318</v>
      </c>
      <c r="F91" s="155" t="s">
        <v>320</v>
      </c>
      <c r="G91" s="181" t="s">
        <v>319</v>
      </c>
      <c r="H91" s="156">
        <v>20</v>
      </c>
      <c r="I91" s="165">
        <v>1316740</v>
      </c>
      <c r="J91" s="166">
        <v>2199</v>
      </c>
      <c r="K91" s="156">
        <v>266</v>
      </c>
      <c r="L91" s="157">
        <f t="shared" si="8"/>
        <v>8.2999999999999989</v>
      </c>
      <c r="M91" s="156">
        <v>12</v>
      </c>
      <c r="N91" s="91">
        <f t="shared" si="6"/>
        <v>13220.281124497995</v>
      </c>
      <c r="O91" s="158"/>
      <c r="P91" s="159"/>
      <c r="Q91" s="164"/>
      <c r="R91" s="164"/>
      <c r="S91" s="161"/>
      <c r="T91" s="152"/>
      <c r="U91" s="153"/>
      <c r="V91" s="154"/>
    </row>
    <row r="92" spans="1:22" ht="27" customHeight="1" x14ac:dyDescent="0.15">
      <c r="A92" s="141"/>
      <c r="B92" s="142" t="s">
        <v>66</v>
      </c>
      <c r="C92" s="143">
        <v>88</v>
      </c>
      <c r="D92" s="34">
        <v>5</v>
      </c>
      <c r="E92" s="122" t="s">
        <v>321</v>
      </c>
      <c r="F92" s="155" t="s">
        <v>322</v>
      </c>
      <c r="G92" s="181" t="s">
        <v>323</v>
      </c>
      <c r="H92" s="156">
        <v>20</v>
      </c>
      <c r="I92" s="165">
        <v>3365290</v>
      </c>
      <c r="J92" s="166">
        <v>2995</v>
      </c>
      <c r="K92" s="156">
        <v>250</v>
      </c>
      <c r="L92" s="157">
        <f t="shared" si="8"/>
        <v>12</v>
      </c>
      <c r="M92" s="156">
        <v>12</v>
      </c>
      <c r="N92" s="91">
        <f t="shared" si="6"/>
        <v>23370.069444444442</v>
      </c>
      <c r="O92" s="158"/>
      <c r="P92" s="159"/>
      <c r="Q92" s="160"/>
      <c r="R92" s="160"/>
      <c r="S92" s="161"/>
      <c r="T92" s="162"/>
      <c r="U92" s="163"/>
      <c r="V92" s="154"/>
    </row>
    <row r="93" spans="1:22" ht="27" customHeight="1" x14ac:dyDescent="0.15">
      <c r="A93" s="141"/>
      <c r="B93" s="142" t="s">
        <v>66</v>
      </c>
      <c r="C93" s="143">
        <v>89</v>
      </c>
      <c r="D93" s="34">
        <v>6</v>
      </c>
      <c r="E93" s="122" t="s">
        <v>324</v>
      </c>
      <c r="F93" s="155" t="s">
        <v>325</v>
      </c>
      <c r="G93" s="181" t="s">
        <v>326</v>
      </c>
      <c r="H93" s="156">
        <v>10</v>
      </c>
      <c r="I93" s="165">
        <v>4701446</v>
      </c>
      <c r="J93" s="166">
        <v>1907</v>
      </c>
      <c r="K93" s="156">
        <v>341</v>
      </c>
      <c r="L93" s="157">
        <f t="shared" si="8"/>
        <v>5.6</v>
      </c>
      <c r="M93" s="156">
        <v>12</v>
      </c>
      <c r="N93" s="91">
        <f t="shared" si="6"/>
        <v>69961.994047619053</v>
      </c>
      <c r="O93" s="158" t="s">
        <v>69</v>
      </c>
      <c r="P93" s="180"/>
      <c r="Q93" s="164" t="s">
        <v>69</v>
      </c>
      <c r="R93" s="164" t="s">
        <v>69</v>
      </c>
      <c r="S93" s="161">
        <v>0.9</v>
      </c>
      <c r="T93" s="152" t="s">
        <v>69</v>
      </c>
      <c r="U93" s="153">
        <v>0</v>
      </c>
      <c r="V93" s="175"/>
    </row>
    <row r="94" spans="1:22" ht="27" customHeight="1" x14ac:dyDescent="0.15">
      <c r="A94" s="141"/>
      <c r="B94" s="142" t="s">
        <v>66</v>
      </c>
      <c r="C94" s="143">
        <v>90</v>
      </c>
      <c r="D94" s="34">
        <v>2</v>
      </c>
      <c r="E94" s="122">
        <v>1420005002923</v>
      </c>
      <c r="F94" s="155" t="s">
        <v>328</v>
      </c>
      <c r="G94" s="182" t="s">
        <v>327</v>
      </c>
      <c r="H94" s="156">
        <v>20</v>
      </c>
      <c r="I94" s="165">
        <v>5627646</v>
      </c>
      <c r="J94" s="166">
        <v>5749</v>
      </c>
      <c r="K94" s="156">
        <v>270</v>
      </c>
      <c r="L94" s="157">
        <f t="shared" si="8"/>
        <v>21.3</v>
      </c>
      <c r="M94" s="156">
        <v>12</v>
      </c>
      <c r="N94" s="91">
        <f t="shared" si="6"/>
        <v>22017.394366197183</v>
      </c>
      <c r="O94" s="158"/>
      <c r="P94" s="159"/>
      <c r="Q94" s="160" t="s">
        <v>69</v>
      </c>
      <c r="R94" s="160"/>
      <c r="S94" s="161">
        <v>1.2E-2</v>
      </c>
      <c r="T94" s="162"/>
      <c r="U94" s="163"/>
      <c r="V94" s="154"/>
    </row>
    <row r="95" spans="1:22" ht="27" customHeight="1" x14ac:dyDescent="0.15">
      <c r="A95" s="141"/>
      <c r="B95" s="142" t="s">
        <v>66</v>
      </c>
      <c r="C95" s="143">
        <v>91</v>
      </c>
      <c r="D95" s="34">
        <v>2</v>
      </c>
      <c r="E95" s="122" t="s">
        <v>329</v>
      </c>
      <c r="F95" s="155" t="s">
        <v>331</v>
      </c>
      <c r="G95" s="181" t="s">
        <v>330</v>
      </c>
      <c r="H95" s="156">
        <v>20</v>
      </c>
      <c r="I95" s="165">
        <v>5955733</v>
      </c>
      <c r="J95" s="166">
        <v>4648</v>
      </c>
      <c r="K95" s="156">
        <v>270</v>
      </c>
      <c r="L95" s="157">
        <f t="shared" si="8"/>
        <v>17.3</v>
      </c>
      <c r="M95" s="156">
        <v>12</v>
      </c>
      <c r="N95" s="91">
        <f t="shared" si="6"/>
        <v>28688.501926782275</v>
      </c>
      <c r="O95" s="158"/>
      <c r="P95" s="159"/>
      <c r="Q95" s="164"/>
      <c r="R95" s="164"/>
      <c r="S95" s="161"/>
      <c r="T95" s="152"/>
      <c r="U95" s="153"/>
      <c r="V95" s="154"/>
    </row>
    <row r="96" spans="1:22" ht="27" customHeight="1" x14ac:dyDescent="0.15">
      <c r="A96" s="141"/>
      <c r="B96" s="142" t="s">
        <v>66</v>
      </c>
      <c r="C96" s="143">
        <v>92</v>
      </c>
      <c r="D96" s="34">
        <v>2</v>
      </c>
      <c r="E96" s="122" t="s">
        <v>222</v>
      </c>
      <c r="F96" s="155" t="s">
        <v>332</v>
      </c>
      <c r="G96" s="183" t="s">
        <v>333</v>
      </c>
      <c r="H96" s="156">
        <v>20</v>
      </c>
      <c r="I96" s="165">
        <v>2281366</v>
      </c>
      <c r="J96" s="166">
        <v>5244</v>
      </c>
      <c r="K96" s="156">
        <v>247</v>
      </c>
      <c r="L96" s="157">
        <f t="shared" si="8"/>
        <v>21.3</v>
      </c>
      <c r="M96" s="156">
        <v>12</v>
      </c>
      <c r="N96" s="91">
        <f t="shared" si="6"/>
        <v>8925.5320813771523</v>
      </c>
      <c r="O96" s="158"/>
      <c r="P96" s="159"/>
      <c r="Q96" s="160"/>
      <c r="R96" s="160"/>
      <c r="S96" s="161"/>
      <c r="T96" s="162"/>
      <c r="U96" s="163"/>
      <c r="V96" s="154"/>
    </row>
    <row r="97" spans="1:22" ht="27" customHeight="1" x14ac:dyDescent="0.15">
      <c r="A97" s="141"/>
      <c r="B97" s="142" t="s">
        <v>66</v>
      </c>
      <c r="C97" s="143">
        <v>93</v>
      </c>
      <c r="D97" s="34">
        <v>2</v>
      </c>
      <c r="E97" s="122" t="s">
        <v>334</v>
      </c>
      <c r="F97" s="155" t="s">
        <v>335</v>
      </c>
      <c r="G97" s="176" t="s">
        <v>336</v>
      </c>
      <c r="H97" s="156">
        <v>20</v>
      </c>
      <c r="I97" s="165">
        <v>8482985</v>
      </c>
      <c r="J97" s="166">
        <v>5722</v>
      </c>
      <c r="K97" s="156">
        <v>303</v>
      </c>
      <c r="L97" s="157">
        <f t="shared" si="8"/>
        <v>18.900000000000002</v>
      </c>
      <c r="M97" s="156">
        <v>12</v>
      </c>
      <c r="N97" s="91">
        <f t="shared" si="6"/>
        <v>37402.932098765428</v>
      </c>
      <c r="O97" s="158"/>
      <c r="P97" s="159"/>
      <c r="Q97" s="164" t="s">
        <v>69</v>
      </c>
      <c r="R97" s="164"/>
      <c r="S97" s="161">
        <v>0.27900000000000003</v>
      </c>
      <c r="T97" s="152"/>
      <c r="U97" s="153"/>
      <c r="V97" s="154"/>
    </row>
    <row r="98" spans="1:22" ht="27" customHeight="1" x14ac:dyDescent="0.15">
      <c r="A98" s="141"/>
      <c r="B98" s="142" t="s">
        <v>66</v>
      </c>
      <c r="C98" s="143">
        <v>94</v>
      </c>
      <c r="D98" s="34">
        <v>2</v>
      </c>
      <c r="E98" s="122" t="s">
        <v>337</v>
      </c>
      <c r="F98" s="155" t="s">
        <v>338</v>
      </c>
      <c r="G98" s="176" t="s">
        <v>339</v>
      </c>
      <c r="H98" s="156">
        <v>22</v>
      </c>
      <c r="I98" s="165">
        <v>4837467</v>
      </c>
      <c r="J98" s="166">
        <v>5593</v>
      </c>
      <c r="K98" s="156">
        <v>269</v>
      </c>
      <c r="L98" s="157">
        <f t="shared" si="8"/>
        <v>20.8</v>
      </c>
      <c r="M98" s="156">
        <v>12</v>
      </c>
      <c r="N98" s="91">
        <f t="shared" si="6"/>
        <v>19380.877403846152</v>
      </c>
      <c r="O98" s="158"/>
      <c r="P98" s="159"/>
      <c r="Q98" s="160"/>
      <c r="R98" s="160"/>
      <c r="S98" s="161"/>
      <c r="T98" s="162"/>
      <c r="U98" s="163"/>
      <c r="V98" s="154"/>
    </row>
    <row r="99" spans="1:22" ht="27" customHeight="1" x14ac:dyDescent="0.15">
      <c r="A99" s="141"/>
      <c r="B99" s="142" t="s">
        <v>66</v>
      </c>
      <c r="C99" s="143">
        <v>95</v>
      </c>
      <c r="D99" s="34">
        <v>1</v>
      </c>
      <c r="E99" s="122" t="s">
        <v>340</v>
      </c>
      <c r="F99" s="155" t="s">
        <v>341</v>
      </c>
      <c r="G99" s="176" t="s">
        <v>342</v>
      </c>
      <c r="H99" s="156">
        <v>20</v>
      </c>
      <c r="I99" s="165">
        <v>995925</v>
      </c>
      <c r="J99" s="166">
        <v>2673</v>
      </c>
      <c r="K99" s="156">
        <v>244</v>
      </c>
      <c r="L99" s="157">
        <f t="shared" si="8"/>
        <v>11</v>
      </c>
      <c r="M99" s="156">
        <v>12</v>
      </c>
      <c r="N99" s="91">
        <f t="shared" si="6"/>
        <v>7544.886363636364</v>
      </c>
      <c r="O99" s="158"/>
      <c r="P99" s="159"/>
      <c r="Q99" s="164"/>
      <c r="R99" s="164"/>
      <c r="S99" s="161"/>
      <c r="T99" s="152"/>
      <c r="U99" s="153"/>
      <c r="V99" s="154"/>
    </row>
    <row r="100" spans="1:22" ht="27" customHeight="1" x14ac:dyDescent="0.15">
      <c r="A100" s="141"/>
      <c r="B100" s="142" t="s">
        <v>66</v>
      </c>
      <c r="C100" s="143">
        <v>96</v>
      </c>
      <c r="D100" s="34">
        <v>5</v>
      </c>
      <c r="E100" s="122">
        <v>420005003907</v>
      </c>
      <c r="F100" s="155" t="s">
        <v>343</v>
      </c>
      <c r="G100" s="176" t="s">
        <v>343</v>
      </c>
      <c r="H100" s="156">
        <v>20</v>
      </c>
      <c r="I100" s="165">
        <v>2253080</v>
      </c>
      <c r="J100" s="166">
        <v>4558</v>
      </c>
      <c r="K100" s="156">
        <v>269</v>
      </c>
      <c r="L100" s="157">
        <f t="shared" si="8"/>
        <v>17</v>
      </c>
      <c r="M100" s="156">
        <v>12</v>
      </c>
      <c r="N100" s="91">
        <f t="shared" si="6"/>
        <v>11044.509803921568</v>
      </c>
      <c r="O100" s="158"/>
      <c r="P100" s="159"/>
      <c r="Q100" s="160"/>
      <c r="R100" s="160"/>
      <c r="S100" s="161"/>
      <c r="T100" s="162"/>
      <c r="U100" s="163"/>
      <c r="V100" s="154"/>
    </row>
    <row r="101" spans="1:22" ht="27" customHeight="1" x14ac:dyDescent="0.15">
      <c r="A101" s="141"/>
      <c r="B101" s="142" t="s">
        <v>66</v>
      </c>
      <c r="C101" s="143">
        <v>97</v>
      </c>
      <c r="D101" s="34">
        <v>5</v>
      </c>
      <c r="E101" s="122" t="s">
        <v>344</v>
      </c>
      <c r="F101" s="155" t="s">
        <v>345</v>
      </c>
      <c r="G101" s="176" t="s">
        <v>346</v>
      </c>
      <c r="H101" s="156">
        <v>20</v>
      </c>
      <c r="I101" s="165">
        <v>6304414</v>
      </c>
      <c r="J101" s="166">
        <v>3932</v>
      </c>
      <c r="K101" s="156">
        <v>270</v>
      </c>
      <c r="L101" s="157">
        <f t="shared" si="8"/>
        <v>14.6</v>
      </c>
      <c r="M101" s="156">
        <v>12</v>
      </c>
      <c r="N101" s="91">
        <f t="shared" si="6"/>
        <v>35984.09817351598</v>
      </c>
      <c r="O101" s="158"/>
      <c r="P101" s="159"/>
      <c r="Q101" s="164"/>
      <c r="R101" s="164"/>
      <c r="S101" s="161"/>
      <c r="T101" s="152"/>
      <c r="U101" s="153"/>
      <c r="V101" s="154"/>
    </row>
    <row r="102" spans="1:22" ht="27" customHeight="1" x14ac:dyDescent="0.15">
      <c r="A102" s="141"/>
      <c r="B102" s="142" t="s">
        <v>66</v>
      </c>
      <c r="C102" s="143">
        <v>98</v>
      </c>
      <c r="D102" s="34">
        <v>6</v>
      </c>
      <c r="E102" s="122" t="s">
        <v>347</v>
      </c>
      <c r="F102" s="155" t="s">
        <v>348</v>
      </c>
      <c r="G102" s="176" t="s">
        <v>349</v>
      </c>
      <c r="H102" s="156">
        <v>20</v>
      </c>
      <c r="I102" s="165">
        <v>8000410</v>
      </c>
      <c r="J102" s="166">
        <v>4492</v>
      </c>
      <c r="K102" s="156">
        <v>306</v>
      </c>
      <c r="L102" s="157">
        <f t="shared" si="8"/>
        <v>14.7</v>
      </c>
      <c r="M102" s="156">
        <v>12</v>
      </c>
      <c r="N102" s="91">
        <f t="shared" si="6"/>
        <v>45353.798185941043</v>
      </c>
      <c r="O102" s="158"/>
      <c r="P102" s="159"/>
      <c r="Q102" s="160" t="s">
        <v>69</v>
      </c>
      <c r="R102" s="160"/>
      <c r="S102" s="161">
        <v>0.45</v>
      </c>
      <c r="T102" s="162" t="s">
        <v>69</v>
      </c>
      <c r="U102" s="163">
        <v>0</v>
      </c>
      <c r="V102" s="175"/>
    </row>
    <row r="103" spans="1:22" ht="27" customHeight="1" x14ac:dyDescent="0.15">
      <c r="A103" s="141"/>
      <c r="B103" s="142" t="s">
        <v>66</v>
      </c>
      <c r="C103" s="143">
        <v>99</v>
      </c>
      <c r="D103" s="34">
        <v>2</v>
      </c>
      <c r="E103" s="122" t="s">
        <v>350</v>
      </c>
      <c r="F103" s="155" t="s">
        <v>352</v>
      </c>
      <c r="G103" s="176" t="s">
        <v>353</v>
      </c>
      <c r="H103" s="156">
        <v>40</v>
      </c>
      <c r="I103" s="165">
        <v>5349956</v>
      </c>
      <c r="J103" s="166">
        <v>9878</v>
      </c>
      <c r="K103" s="156">
        <v>270</v>
      </c>
      <c r="L103" s="157">
        <f t="shared" si="8"/>
        <v>36.6</v>
      </c>
      <c r="M103" s="156">
        <v>12</v>
      </c>
      <c r="N103" s="91">
        <f t="shared" si="6"/>
        <v>12181.138433515482</v>
      </c>
      <c r="O103" s="158"/>
      <c r="P103" s="159"/>
      <c r="Q103" s="164"/>
      <c r="R103" s="164"/>
      <c r="S103" s="161"/>
      <c r="T103" s="152"/>
      <c r="U103" s="153"/>
      <c r="V103" s="154"/>
    </row>
    <row r="104" spans="1:22" ht="27" customHeight="1" x14ac:dyDescent="0.15">
      <c r="A104" s="141"/>
      <c r="B104" s="142" t="s">
        <v>66</v>
      </c>
      <c r="C104" s="143">
        <v>100</v>
      </c>
      <c r="D104" s="34">
        <v>2</v>
      </c>
      <c r="E104" s="122" t="s">
        <v>354</v>
      </c>
      <c r="F104" s="155" t="s">
        <v>356</v>
      </c>
      <c r="G104" s="176" t="s">
        <v>355</v>
      </c>
      <c r="H104" s="156">
        <v>20</v>
      </c>
      <c r="I104" s="165">
        <v>6164307</v>
      </c>
      <c r="J104" s="166">
        <v>5034</v>
      </c>
      <c r="K104" s="156">
        <v>252</v>
      </c>
      <c r="L104" s="157">
        <f t="shared" si="8"/>
        <v>20</v>
      </c>
      <c r="M104" s="156">
        <v>12</v>
      </c>
      <c r="N104" s="91">
        <f t="shared" si="6"/>
        <v>25684.612499999999</v>
      </c>
      <c r="O104" s="158"/>
      <c r="P104" s="159"/>
      <c r="Q104" s="160" t="s">
        <v>69</v>
      </c>
      <c r="R104" s="160"/>
      <c r="S104" s="161">
        <v>0.57999999999999996</v>
      </c>
      <c r="T104" s="162"/>
      <c r="U104" s="163"/>
      <c r="V104" s="154"/>
    </row>
    <row r="105" spans="1:22" ht="27" customHeight="1" x14ac:dyDescent="0.15">
      <c r="A105" s="141"/>
      <c r="B105" s="142" t="s">
        <v>66</v>
      </c>
      <c r="C105" s="143">
        <v>101</v>
      </c>
      <c r="D105" s="34">
        <v>2</v>
      </c>
      <c r="E105" s="122" t="s">
        <v>357</v>
      </c>
      <c r="F105" s="155" t="s">
        <v>358</v>
      </c>
      <c r="G105" s="176" t="s">
        <v>360</v>
      </c>
      <c r="H105" s="156">
        <v>20</v>
      </c>
      <c r="I105" s="165">
        <v>2372622</v>
      </c>
      <c r="J105" s="166">
        <v>4250</v>
      </c>
      <c r="K105" s="156">
        <v>318</v>
      </c>
      <c r="L105" s="157">
        <f t="shared" si="8"/>
        <v>13.4</v>
      </c>
      <c r="M105" s="156">
        <v>12</v>
      </c>
      <c r="N105" s="91">
        <f t="shared" si="6"/>
        <v>14755.111940298506</v>
      </c>
      <c r="O105" s="158"/>
      <c r="P105" s="159"/>
      <c r="Q105" s="164" t="s">
        <v>69</v>
      </c>
      <c r="R105" s="164"/>
      <c r="S105" s="161">
        <v>3.3000000000000002E-2</v>
      </c>
      <c r="T105" s="152" t="s">
        <v>69</v>
      </c>
      <c r="U105" s="153">
        <v>0</v>
      </c>
      <c r="V105" s="175"/>
    </row>
    <row r="106" spans="1:22" ht="27" customHeight="1" x14ac:dyDescent="0.15">
      <c r="A106" s="141"/>
      <c r="B106" s="142" t="s">
        <v>66</v>
      </c>
      <c r="C106" s="143">
        <v>102</v>
      </c>
      <c r="D106" s="34">
        <v>2</v>
      </c>
      <c r="E106" s="122" t="s">
        <v>361</v>
      </c>
      <c r="F106" s="155" t="s">
        <v>363</v>
      </c>
      <c r="G106" s="176" t="s">
        <v>362</v>
      </c>
      <c r="H106" s="156">
        <v>20</v>
      </c>
      <c r="I106" s="165">
        <v>1320115</v>
      </c>
      <c r="J106" s="166">
        <v>2111</v>
      </c>
      <c r="K106" s="156">
        <v>241</v>
      </c>
      <c r="L106" s="157">
        <f t="shared" si="8"/>
        <v>8.7999999999999989</v>
      </c>
      <c r="M106" s="156">
        <v>12</v>
      </c>
      <c r="N106" s="91">
        <f t="shared" si="6"/>
        <v>12501.089015151518</v>
      </c>
      <c r="O106" s="158"/>
      <c r="P106" s="159"/>
      <c r="Q106" s="160"/>
      <c r="R106" s="160"/>
      <c r="S106" s="161"/>
      <c r="T106" s="162"/>
      <c r="U106" s="163"/>
      <c r="V106" s="154"/>
    </row>
    <row r="107" spans="1:22" ht="27" customHeight="1" x14ac:dyDescent="0.15">
      <c r="A107" s="141"/>
      <c r="B107" s="142" t="s">
        <v>66</v>
      </c>
      <c r="C107" s="143">
        <v>103</v>
      </c>
      <c r="D107" s="34">
        <v>2</v>
      </c>
      <c r="E107" s="122" t="s">
        <v>364</v>
      </c>
      <c r="F107" s="155" t="s">
        <v>366</v>
      </c>
      <c r="G107" s="176" t="s">
        <v>368</v>
      </c>
      <c r="H107" s="156">
        <v>15</v>
      </c>
      <c r="I107" s="165">
        <v>1146950</v>
      </c>
      <c r="J107" s="166">
        <v>3195</v>
      </c>
      <c r="K107" s="156">
        <v>269</v>
      </c>
      <c r="L107" s="157">
        <f t="shared" si="8"/>
        <v>11.9</v>
      </c>
      <c r="M107" s="156">
        <v>12</v>
      </c>
      <c r="N107" s="91">
        <f t="shared" si="6"/>
        <v>8031.8627450980384</v>
      </c>
      <c r="O107" s="158"/>
      <c r="P107" s="159"/>
      <c r="Q107" s="164"/>
      <c r="R107" s="164"/>
      <c r="S107" s="161"/>
      <c r="T107" s="152"/>
      <c r="U107" s="153"/>
      <c r="V107" s="154"/>
    </row>
    <row r="108" spans="1:22" ht="27" customHeight="1" x14ac:dyDescent="0.15">
      <c r="A108" s="141"/>
      <c r="B108" s="142" t="s">
        <v>66</v>
      </c>
      <c r="C108" s="143">
        <v>104</v>
      </c>
      <c r="D108" s="34">
        <v>2</v>
      </c>
      <c r="E108" s="122" t="s">
        <v>364</v>
      </c>
      <c r="F108" s="155" t="s">
        <v>366</v>
      </c>
      <c r="G108" s="176" t="s">
        <v>369</v>
      </c>
      <c r="H108" s="156">
        <v>15</v>
      </c>
      <c r="I108" s="165">
        <v>1452855</v>
      </c>
      <c r="J108" s="166">
        <v>3080</v>
      </c>
      <c r="K108" s="156">
        <v>269</v>
      </c>
      <c r="L108" s="157">
        <f t="shared" si="8"/>
        <v>11.5</v>
      </c>
      <c r="M108" s="156">
        <v>12</v>
      </c>
      <c r="N108" s="91">
        <f t="shared" si="6"/>
        <v>10527.934782608696</v>
      </c>
      <c r="O108" s="158"/>
      <c r="P108" s="159"/>
      <c r="Q108" s="160"/>
      <c r="R108" s="160"/>
      <c r="S108" s="161"/>
      <c r="T108" s="162"/>
      <c r="U108" s="163"/>
      <c r="V108" s="154"/>
    </row>
    <row r="109" spans="1:22" ht="27" customHeight="1" x14ac:dyDescent="0.15">
      <c r="A109" s="141"/>
      <c r="B109" s="142" t="s">
        <v>66</v>
      </c>
      <c r="C109" s="143">
        <v>105</v>
      </c>
      <c r="D109" s="34">
        <v>2</v>
      </c>
      <c r="E109" s="122" t="s">
        <v>364</v>
      </c>
      <c r="F109" s="155" t="s">
        <v>366</v>
      </c>
      <c r="G109" s="176" t="s">
        <v>365</v>
      </c>
      <c r="H109" s="156">
        <v>20</v>
      </c>
      <c r="I109" s="165">
        <v>2899344</v>
      </c>
      <c r="J109" s="166">
        <v>4852</v>
      </c>
      <c r="K109" s="156">
        <v>269</v>
      </c>
      <c r="L109" s="157">
        <f t="shared" si="8"/>
        <v>18.100000000000001</v>
      </c>
      <c r="M109" s="156">
        <v>12</v>
      </c>
      <c r="N109" s="91">
        <f t="shared" si="6"/>
        <v>13348.729281767955</v>
      </c>
      <c r="O109" s="158"/>
      <c r="P109" s="159"/>
      <c r="Q109" s="164"/>
      <c r="R109" s="164"/>
      <c r="S109" s="161"/>
      <c r="T109" s="152"/>
      <c r="U109" s="153"/>
      <c r="V109" s="154"/>
    </row>
    <row r="110" spans="1:22" ht="27" customHeight="1" x14ac:dyDescent="0.15">
      <c r="A110" s="141"/>
      <c r="B110" s="142" t="s">
        <v>66</v>
      </c>
      <c r="C110" s="143">
        <v>106</v>
      </c>
      <c r="D110" s="34">
        <v>1</v>
      </c>
      <c r="E110" s="122" t="s">
        <v>370</v>
      </c>
      <c r="F110" s="155" t="s">
        <v>371</v>
      </c>
      <c r="G110" s="176" t="s">
        <v>372</v>
      </c>
      <c r="H110" s="156">
        <v>36.799999999999997</v>
      </c>
      <c r="I110" s="165">
        <v>6673520</v>
      </c>
      <c r="J110" s="166">
        <v>8012</v>
      </c>
      <c r="K110" s="156">
        <v>240</v>
      </c>
      <c r="L110" s="157">
        <v>33.4</v>
      </c>
      <c r="M110" s="156">
        <v>12</v>
      </c>
      <c r="N110" s="91">
        <v>16650.49900199601</v>
      </c>
      <c r="O110" s="158"/>
      <c r="P110" s="159"/>
      <c r="Q110" s="160" t="s">
        <v>69</v>
      </c>
      <c r="R110" s="160" t="s">
        <v>69</v>
      </c>
      <c r="S110" s="161">
        <v>0.03</v>
      </c>
      <c r="T110" s="162"/>
      <c r="U110" s="163"/>
      <c r="V110" s="154"/>
    </row>
    <row r="111" spans="1:22" ht="27" customHeight="1" x14ac:dyDescent="0.15">
      <c r="A111" s="141"/>
      <c r="B111" s="142" t="s">
        <v>66</v>
      </c>
      <c r="C111" s="143">
        <v>107</v>
      </c>
      <c r="D111" s="34">
        <v>2</v>
      </c>
      <c r="E111" s="122" t="s">
        <v>373</v>
      </c>
      <c r="F111" s="155" t="s">
        <v>374</v>
      </c>
      <c r="G111" s="176" t="s">
        <v>375</v>
      </c>
      <c r="H111" s="156">
        <v>40</v>
      </c>
      <c r="I111" s="165">
        <v>9185119</v>
      </c>
      <c r="J111" s="166">
        <v>9845</v>
      </c>
      <c r="K111" s="156">
        <v>267</v>
      </c>
      <c r="L111" s="157">
        <v>36.9</v>
      </c>
      <c r="M111" s="156">
        <v>12</v>
      </c>
      <c r="N111" s="91">
        <v>20743.267841011744</v>
      </c>
      <c r="O111" s="158"/>
      <c r="P111" s="159"/>
      <c r="Q111" s="164"/>
      <c r="R111" s="164"/>
      <c r="S111" s="161"/>
      <c r="T111" s="152"/>
      <c r="U111" s="153"/>
      <c r="V111" s="154"/>
    </row>
    <row r="112" spans="1:22" ht="27" customHeight="1" x14ac:dyDescent="0.15">
      <c r="A112" s="141"/>
      <c r="B112" s="142" t="s">
        <v>66</v>
      </c>
      <c r="C112" s="143">
        <v>108</v>
      </c>
      <c r="D112" s="34">
        <v>2</v>
      </c>
      <c r="E112" s="122">
        <v>2420005007244</v>
      </c>
      <c r="F112" s="110" t="s">
        <v>376</v>
      </c>
      <c r="G112" s="176" t="s">
        <v>377</v>
      </c>
      <c r="H112" s="156">
        <v>10</v>
      </c>
      <c r="I112" s="165">
        <v>2131750</v>
      </c>
      <c r="J112" s="166">
        <v>1724</v>
      </c>
      <c r="K112" s="156">
        <v>266</v>
      </c>
      <c r="L112" s="157">
        <f t="shared" ref="L112:L117" si="9">ROUNDUP(J112/K112,1)</f>
        <v>6.5</v>
      </c>
      <c r="M112" s="156">
        <v>12</v>
      </c>
      <c r="N112" s="91">
        <f t="shared" ref="N112:N117" si="10">IF(AND(I112&gt;0,L112&gt;0,M112&gt;0),I112/L112/M112,0)</f>
        <v>27330.128205128203</v>
      </c>
      <c r="O112" s="158"/>
      <c r="P112" s="159"/>
      <c r="Q112" s="160"/>
      <c r="R112" s="160"/>
      <c r="S112" s="161"/>
      <c r="T112" s="162"/>
      <c r="U112" s="163"/>
      <c r="V112" s="154"/>
    </row>
    <row r="113" spans="1:22" ht="27" customHeight="1" x14ac:dyDescent="0.15">
      <c r="A113" s="141"/>
      <c r="B113" s="142" t="s">
        <v>66</v>
      </c>
      <c r="C113" s="143">
        <v>109</v>
      </c>
      <c r="D113" s="34">
        <v>4</v>
      </c>
      <c r="E113" s="122" t="s">
        <v>380</v>
      </c>
      <c r="F113" s="155" t="s">
        <v>379</v>
      </c>
      <c r="G113" s="178" t="s">
        <v>381</v>
      </c>
      <c r="H113" s="156">
        <v>15</v>
      </c>
      <c r="I113" s="165">
        <v>6755190</v>
      </c>
      <c r="J113" s="166">
        <v>4629</v>
      </c>
      <c r="K113" s="156">
        <v>310</v>
      </c>
      <c r="L113" s="157">
        <f t="shared" si="9"/>
        <v>15</v>
      </c>
      <c r="M113" s="156">
        <v>12</v>
      </c>
      <c r="N113" s="91">
        <f t="shared" si="10"/>
        <v>37528.833333333336</v>
      </c>
      <c r="O113" s="158"/>
      <c r="P113" s="159"/>
      <c r="Q113" s="160" t="s">
        <v>69</v>
      </c>
      <c r="R113" s="160"/>
      <c r="S113" s="161">
        <v>8.9999999999999993E-3</v>
      </c>
      <c r="T113" s="162" t="s">
        <v>69</v>
      </c>
      <c r="U113" s="163">
        <v>6.5000000000000002E-2</v>
      </c>
      <c r="V113" s="154"/>
    </row>
    <row r="114" spans="1:22" ht="27" customHeight="1" x14ac:dyDescent="0.15">
      <c r="A114" s="141"/>
      <c r="B114" s="142" t="s">
        <v>66</v>
      </c>
      <c r="C114" s="143">
        <v>110</v>
      </c>
      <c r="D114" s="34">
        <v>4</v>
      </c>
      <c r="E114" s="122" t="s">
        <v>383</v>
      </c>
      <c r="F114" s="155" t="s">
        <v>384</v>
      </c>
      <c r="G114" s="176" t="s">
        <v>385</v>
      </c>
      <c r="H114" s="156">
        <v>15</v>
      </c>
      <c r="I114" s="165">
        <v>2682610</v>
      </c>
      <c r="J114" s="166">
        <v>4302</v>
      </c>
      <c r="K114" s="156">
        <v>270</v>
      </c>
      <c r="L114" s="157">
        <f t="shared" si="9"/>
        <v>16</v>
      </c>
      <c r="M114" s="156">
        <v>12</v>
      </c>
      <c r="N114" s="91">
        <f t="shared" si="10"/>
        <v>13971.927083333334</v>
      </c>
      <c r="O114" s="158"/>
      <c r="P114" s="159"/>
      <c r="Q114" s="164" t="s">
        <v>69</v>
      </c>
      <c r="R114" s="164"/>
      <c r="S114" s="161">
        <v>0.38</v>
      </c>
      <c r="T114" s="152"/>
      <c r="U114" s="153"/>
      <c r="V114" s="154"/>
    </row>
    <row r="115" spans="1:22" ht="27" customHeight="1" x14ac:dyDescent="0.15">
      <c r="A115" s="141"/>
      <c r="B115" s="142" t="s">
        <v>66</v>
      </c>
      <c r="C115" s="143">
        <v>111</v>
      </c>
      <c r="D115" s="34">
        <v>4</v>
      </c>
      <c r="E115" s="122" t="s">
        <v>392</v>
      </c>
      <c r="F115" s="155" t="s">
        <v>393</v>
      </c>
      <c r="G115" s="176" t="s">
        <v>394</v>
      </c>
      <c r="H115" s="156">
        <v>20</v>
      </c>
      <c r="I115" s="165">
        <v>2106670</v>
      </c>
      <c r="J115" s="166">
        <v>3941</v>
      </c>
      <c r="K115" s="156">
        <v>270</v>
      </c>
      <c r="L115" s="157">
        <f t="shared" si="9"/>
        <v>14.6</v>
      </c>
      <c r="M115" s="156">
        <v>12</v>
      </c>
      <c r="N115" s="91">
        <f t="shared" si="10"/>
        <v>12024.372146118722</v>
      </c>
      <c r="O115" s="158"/>
      <c r="P115" s="159"/>
      <c r="Q115" s="160" t="s">
        <v>69</v>
      </c>
      <c r="R115" s="160"/>
      <c r="S115" s="161">
        <v>0.38</v>
      </c>
      <c r="T115" s="162"/>
      <c r="U115" s="163"/>
      <c r="V115" s="154"/>
    </row>
    <row r="116" spans="1:22" ht="27" customHeight="1" x14ac:dyDescent="0.15">
      <c r="A116" s="141"/>
      <c r="B116" s="142" t="s">
        <v>66</v>
      </c>
      <c r="C116" s="143">
        <v>112</v>
      </c>
      <c r="D116" s="34">
        <v>6</v>
      </c>
      <c r="E116" s="122" t="s">
        <v>395</v>
      </c>
      <c r="F116" s="155" t="s">
        <v>396</v>
      </c>
      <c r="G116" s="176" t="s">
        <v>397</v>
      </c>
      <c r="H116" s="156">
        <v>20</v>
      </c>
      <c r="I116" s="165">
        <v>413000</v>
      </c>
      <c r="J116" s="166">
        <v>468</v>
      </c>
      <c r="K116" s="156">
        <v>103</v>
      </c>
      <c r="L116" s="157">
        <f t="shared" si="9"/>
        <v>4.5999999999999996</v>
      </c>
      <c r="M116" s="156">
        <v>5</v>
      </c>
      <c r="N116" s="91">
        <f t="shared" si="10"/>
        <v>17956.521739130436</v>
      </c>
      <c r="O116" s="158" t="s">
        <v>69</v>
      </c>
      <c r="P116" s="180"/>
      <c r="Q116" s="164"/>
      <c r="R116" s="164"/>
      <c r="S116" s="161"/>
      <c r="T116" s="152" t="s">
        <v>69</v>
      </c>
      <c r="U116" s="153">
        <v>0</v>
      </c>
      <c r="V116" s="175"/>
    </row>
    <row r="117" spans="1:22" ht="27" customHeight="1" x14ac:dyDescent="0.15">
      <c r="A117" s="141"/>
      <c r="B117" s="142" t="s">
        <v>66</v>
      </c>
      <c r="C117" s="143">
        <v>113</v>
      </c>
      <c r="D117" s="34">
        <v>5</v>
      </c>
      <c r="E117" s="123" t="s">
        <v>398</v>
      </c>
      <c r="F117" s="184" t="s">
        <v>399</v>
      </c>
      <c r="G117" s="185" t="s">
        <v>401</v>
      </c>
      <c r="H117" s="156">
        <v>20</v>
      </c>
      <c r="I117" s="165">
        <v>2189761</v>
      </c>
      <c r="J117" s="166">
        <v>1843</v>
      </c>
      <c r="K117" s="156">
        <v>246</v>
      </c>
      <c r="L117" s="157">
        <f t="shared" si="9"/>
        <v>7.5</v>
      </c>
      <c r="M117" s="156">
        <v>12</v>
      </c>
      <c r="N117" s="91">
        <f t="shared" si="10"/>
        <v>24330.677777777779</v>
      </c>
      <c r="O117" s="158"/>
      <c r="P117" s="159"/>
      <c r="Q117" s="160"/>
      <c r="R117" s="160"/>
      <c r="S117" s="161"/>
      <c r="T117" s="162"/>
      <c r="U117" s="163"/>
      <c r="V117" s="154"/>
    </row>
    <row r="118" spans="1:22" ht="27" customHeight="1" x14ac:dyDescent="0.15">
      <c r="A118" s="141"/>
      <c r="B118" s="142" t="s">
        <v>66</v>
      </c>
      <c r="C118" s="143">
        <v>114</v>
      </c>
      <c r="D118" s="34">
        <v>4</v>
      </c>
      <c r="E118" s="122" t="s">
        <v>402</v>
      </c>
      <c r="F118" s="155" t="s">
        <v>403</v>
      </c>
      <c r="G118" s="176" t="s">
        <v>404</v>
      </c>
      <c r="H118" s="156">
        <v>10</v>
      </c>
      <c r="I118" s="165">
        <f>230*88*4*6</f>
        <v>485760</v>
      </c>
      <c r="J118" s="166">
        <f>6*88</f>
        <v>528</v>
      </c>
      <c r="K118" s="156">
        <v>88</v>
      </c>
      <c r="L118" s="157">
        <f>ROUNDUP(J118/K118,1)</f>
        <v>6</v>
      </c>
      <c r="M118" s="156">
        <v>4</v>
      </c>
      <c r="N118" s="91">
        <f>IF(AND(I118&gt;0,L118&gt;0,M118&gt;0),I118/L118/M118,0)</f>
        <v>20240</v>
      </c>
      <c r="O118" s="158" t="s">
        <v>69</v>
      </c>
      <c r="P118" s="180"/>
      <c r="Q118" s="164"/>
      <c r="R118" s="164" t="s">
        <v>69</v>
      </c>
      <c r="S118" s="161">
        <v>0.2</v>
      </c>
      <c r="T118" s="152"/>
      <c r="U118" s="153"/>
      <c r="V118" s="154"/>
    </row>
    <row r="119" spans="1:22" ht="27" customHeight="1" x14ac:dyDescent="0.15">
      <c r="A119" s="141"/>
      <c r="B119" s="142" t="s">
        <v>66</v>
      </c>
      <c r="C119" s="143">
        <v>115</v>
      </c>
      <c r="D119" s="34">
        <v>2</v>
      </c>
      <c r="E119" s="121" t="s">
        <v>407</v>
      </c>
      <c r="F119" s="144" t="s">
        <v>406</v>
      </c>
      <c r="G119" s="186" t="s">
        <v>405</v>
      </c>
      <c r="H119" s="174">
        <v>20</v>
      </c>
      <c r="I119" s="165">
        <v>7254587</v>
      </c>
      <c r="J119" s="166">
        <v>3503</v>
      </c>
      <c r="K119" s="156">
        <v>305</v>
      </c>
      <c r="L119" s="157">
        <f>ROUNDUP(J119/K119,1)</f>
        <v>11.5</v>
      </c>
      <c r="M119" s="156">
        <v>12</v>
      </c>
      <c r="N119" s="91">
        <f>IF(AND(I119&gt;0,L119&gt;0,M119&gt;0),I119/L119/M119,0)</f>
        <v>52569.471014492759</v>
      </c>
      <c r="O119" s="158"/>
      <c r="P119" s="159"/>
      <c r="Q119" s="160"/>
      <c r="R119" s="160"/>
      <c r="S119" s="161"/>
      <c r="T119" s="162"/>
      <c r="U119" s="163"/>
      <c r="V119" s="175"/>
    </row>
    <row r="120" spans="1:22" ht="27" customHeight="1" x14ac:dyDescent="0.15">
      <c r="A120" s="141"/>
      <c r="B120" s="142" t="s">
        <v>66</v>
      </c>
      <c r="C120" s="143">
        <v>116</v>
      </c>
      <c r="D120" s="34">
        <v>2</v>
      </c>
      <c r="E120" s="122" t="s">
        <v>211</v>
      </c>
      <c r="F120" s="155" t="s">
        <v>408</v>
      </c>
      <c r="G120" s="176" t="s">
        <v>409</v>
      </c>
      <c r="H120" s="156">
        <v>40</v>
      </c>
      <c r="I120" s="165">
        <v>4850938</v>
      </c>
      <c r="J120" s="166">
        <v>8900</v>
      </c>
      <c r="K120" s="156">
        <v>243</v>
      </c>
      <c r="L120" s="157">
        <f>ROUNDUP(J120/K120,1)</f>
        <v>36.700000000000003</v>
      </c>
      <c r="M120" s="156">
        <v>12</v>
      </c>
      <c r="N120" s="91">
        <f>IF(AND(I120&gt;0,L120&gt;0,M120&gt;0),I120/L120/M120,0)</f>
        <v>11014.845594913713</v>
      </c>
      <c r="O120" s="158"/>
      <c r="P120" s="159"/>
      <c r="Q120" s="164"/>
      <c r="R120" s="164"/>
      <c r="S120" s="161"/>
      <c r="T120" s="152"/>
      <c r="U120" s="153"/>
      <c r="V120" s="154"/>
    </row>
    <row r="121" spans="1:22" ht="27" customHeight="1" x14ac:dyDescent="0.15">
      <c r="A121" s="141"/>
      <c r="B121" s="142" t="s">
        <v>66</v>
      </c>
      <c r="C121" s="143">
        <v>117</v>
      </c>
      <c r="D121" s="34">
        <v>5</v>
      </c>
      <c r="E121" s="122" t="s">
        <v>410</v>
      </c>
      <c r="F121" s="155" t="s">
        <v>411</v>
      </c>
      <c r="G121" s="176" t="s">
        <v>412</v>
      </c>
      <c r="H121" s="156">
        <v>10</v>
      </c>
      <c r="I121" s="165">
        <v>1674420</v>
      </c>
      <c r="J121" s="166">
        <v>3062</v>
      </c>
      <c r="K121" s="156">
        <v>327</v>
      </c>
      <c r="L121" s="157">
        <f>ROUNDUP(J121/K121,1)</f>
        <v>9.4</v>
      </c>
      <c r="M121" s="156">
        <v>12</v>
      </c>
      <c r="N121" s="91">
        <f>IF(AND(I121&gt;0,L121&gt;0,M121&gt;0),I121/L121/M121,0)</f>
        <v>14844.148936170212</v>
      </c>
      <c r="O121" s="158"/>
      <c r="P121" s="159"/>
      <c r="Q121" s="160"/>
      <c r="R121" s="160"/>
      <c r="S121" s="161"/>
      <c r="T121" s="162"/>
      <c r="U121" s="163"/>
      <c r="V121" s="154"/>
    </row>
    <row r="122" spans="1:22" ht="27" customHeight="1" x14ac:dyDescent="0.15">
      <c r="A122" s="141"/>
      <c r="B122" s="142" t="s">
        <v>66</v>
      </c>
      <c r="C122" s="143">
        <v>118</v>
      </c>
      <c r="D122" s="34">
        <v>2</v>
      </c>
      <c r="E122" s="122" t="s">
        <v>413</v>
      </c>
      <c r="F122" s="155" t="s">
        <v>414</v>
      </c>
      <c r="G122" s="176" t="s">
        <v>415</v>
      </c>
      <c r="H122" s="156">
        <v>30</v>
      </c>
      <c r="I122" s="165">
        <v>4352440</v>
      </c>
      <c r="J122" s="166">
        <v>7824</v>
      </c>
      <c r="K122" s="156">
        <v>240</v>
      </c>
      <c r="L122" s="157">
        <f>ROUNDUP(J122/K122,1)</f>
        <v>32.6</v>
      </c>
      <c r="M122" s="156">
        <v>12</v>
      </c>
      <c r="N122" s="91">
        <f>IF(AND(I122&gt;0,L122&gt;0,M122&gt;0),I122/L122/M122,0)</f>
        <v>11125.869120654395</v>
      </c>
      <c r="O122" s="158"/>
      <c r="P122" s="159"/>
      <c r="Q122" s="164"/>
      <c r="R122" s="164"/>
      <c r="S122" s="161"/>
      <c r="T122" s="152"/>
      <c r="U122" s="153"/>
      <c r="V122" s="154"/>
    </row>
    <row r="123" spans="1:22" ht="27" customHeight="1" x14ac:dyDescent="0.15">
      <c r="A123" s="141"/>
      <c r="B123" s="142" t="s">
        <v>66</v>
      </c>
      <c r="C123" s="143">
        <v>119</v>
      </c>
      <c r="D123" s="34">
        <v>4</v>
      </c>
      <c r="E123" s="122" t="s">
        <v>416</v>
      </c>
      <c r="F123" s="155" t="s">
        <v>417</v>
      </c>
      <c r="G123" s="176" t="s">
        <v>440</v>
      </c>
      <c r="H123" s="156">
        <v>20</v>
      </c>
      <c r="I123" s="165">
        <v>2150000</v>
      </c>
      <c r="J123" s="167">
        <v>1684</v>
      </c>
      <c r="K123" s="156">
        <v>254</v>
      </c>
      <c r="L123" s="168">
        <f t="shared" ref="L123:L136" si="11">ROUNDUP(J123/K123,1)</f>
        <v>6.6999999999999993</v>
      </c>
      <c r="M123" s="156">
        <v>12</v>
      </c>
      <c r="N123" s="91">
        <f t="shared" ref="N123:N136" si="12">IF(AND(I123&gt;0,L123&gt;0,M123&gt;0),I123/L123/M123,0)</f>
        <v>26741.293532338314</v>
      </c>
      <c r="O123" s="158"/>
      <c r="P123" s="159"/>
      <c r="Q123" s="160" t="s">
        <v>69</v>
      </c>
      <c r="R123" s="160"/>
      <c r="S123" s="161">
        <v>0.21</v>
      </c>
      <c r="T123" s="162"/>
      <c r="U123" s="163"/>
      <c r="V123" s="175"/>
    </row>
    <row r="124" spans="1:22" ht="27" customHeight="1" x14ac:dyDescent="0.15">
      <c r="A124" s="141"/>
      <c r="B124" s="142" t="s">
        <v>66</v>
      </c>
      <c r="C124" s="143">
        <v>120</v>
      </c>
      <c r="D124" s="34">
        <v>2</v>
      </c>
      <c r="E124" s="122" t="s">
        <v>222</v>
      </c>
      <c r="F124" s="155" t="s">
        <v>421</v>
      </c>
      <c r="G124" s="176" t="s">
        <v>420</v>
      </c>
      <c r="H124" s="156">
        <v>12</v>
      </c>
      <c r="I124" s="165">
        <v>1794935</v>
      </c>
      <c r="J124" s="166">
        <v>2791</v>
      </c>
      <c r="K124" s="156">
        <v>257</v>
      </c>
      <c r="L124" s="157">
        <f t="shared" si="11"/>
        <v>10.9</v>
      </c>
      <c r="M124" s="174">
        <v>12</v>
      </c>
      <c r="N124" s="91">
        <f t="shared" si="12"/>
        <v>13722.744648318041</v>
      </c>
      <c r="O124" s="158"/>
      <c r="P124" s="159"/>
      <c r="Q124" s="164"/>
      <c r="R124" s="164"/>
      <c r="S124" s="161"/>
      <c r="T124" s="152"/>
      <c r="U124" s="153"/>
      <c r="V124" s="175"/>
    </row>
    <row r="125" spans="1:22" ht="27" customHeight="1" x14ac:dyDescent="0.15">
      <c r="A125" s="141"/>
      <c r="B125" s="142" t="s">
        <v>66</v>
      </c>
      <c r="C125" s="143">
        <v>121</v>
      </c>
      <c r="D125" s="34">
        <v>2</v>
      </c>
      <c r="E125" s="122" t="s">
        <v>243</v>
      </c>
      <c r="F125" s="155" t="s">
        <v>244</v>
      </c>
      <c r="G125" s="176" t="s">
        <v>422</v>
      </c>
      <c r="H125" s="156">
        <v>20</v>
      </c>
      <c r="I125" s="165">
        <v>3424120</v>
      </c>
      <c r="J125" s="166">
        <v>4116</v>
      </c>
      <c r="K125" s="156">
        <v>267</v>
      </c>
      <c r="L125" s="157">
        <f t="shared" si="11"/>
        <v>15.5</v>
      </c>
      <c r="M125" s="156">
        <v>12</v>
      </c>
      <c r="N125" s="91">
        <f t="shared" si="12"/>
        <v>18409.247311827956</v>
      </c>
      <c r="O125" s="158"/>
      <c r="P125" s="159"/>
      <c r="Q125" s="160"/>
      <c r="R125" s="160"/>
      <c r="S125" s="161"/>
      <c r="T125" s="162"/>
      <c r="U125" s="163"/>
      <c r="V125" s="154"/>
    </row>
    <row r="126" spans="1:22" ht="27" customHeight="1" x14ac:dyDescent="0.15">
      <c r="A126" s="141"/>
      <c r="B126" s="142" t="s">
        <v>66</v>
      </c>
      <c r="C126" s="143">
        <v>122</v>
      </c>
      <c r="D126" s="34">
        <v>6</v>
      </c>
      <c r="E126" s="122" t="s">
        <v>423</v>
      </c>
      <c r="F126" s="155" t="s">
        <v>424</v>
      </c>
      <c r="G126" s="176" t="s">
        <v>425</v>
      </c>
      <c r="H126" s="156">
        <v>20</v>
      </c>
      <c r="I126" s="165">
        <v>2752501</v>
      </c>
      <c r="J126" s="166">
        <v>2272</v>
      </c>
      <c r="K126" s="156">
        <v>243</v>
      </c>
      <c r="L126" s="157">
        <f t="shared" si="11"/>
        <v>9.4</v>
      </c>
      <c r="M126" s="156">
        <v>12</v>
      </c>
      <c r="N126" s="91">
        <f t="shared" si="12"/>
        <v>24401.60460992908</v>
      </c>
      <c r="O126" s="158"/>
      <c r="P126" s="159"/>
      <c r="Q126" s="164"/>
      <c r="R126" s="164"/>
      <c r="S126" s="161"/>
      <c r="T126" s="152"/>
      <c r="U126" s="153"/>
      <c r="V126" s="154"/>
    </row>
    <row r="127" spans="1:22" ht="27" customHeight="1" x14ac:dyDescent="0.15">
      <c r="A127" s="141"/>
      <c r="B127" s="142" t="s">
        <v>66</v>
      </c>
      <c r="C127" s="143">
        <v>123</v>
      </c>
      <c r="D127" s="34">
        <v>6</v>
      </c>
      <c r="E127" s="122" t="s">
        <v>426</v>
      </c>
      <c r="F127" s="155" t="s">
        <v>427</v>
      </c>
      <c r="G127" s="178" t="s">
        <v>428</v>
      </c>
      <c r="H127" s="156">
        <v>20</v>
      </c>
      <c r="I127" s="165">
        <v>3235550</v>
      </c>
      <c r="J127" s="166">
        <v>4386</v>
      </c>
      <c r="K127" s="156">
        <v>270</v>
      </c>
      <c r="L127" s="157">
        <f t="shared" si="11"/>
        <v>16.3</v>
      </c>
      <c r="M127" s="156">
        <v>12</v>
      </c>
      <c r="N127" s="91">
        <f t="shared" si="12"/>
        <v>16541.666666666668</v>
      </c>
      <c r="O127" s="158"/>
      <c r="P127" s="159"/>
      <c r="Q127" s="160" t="s">
        <v>69</v>
      </c>
      <c r="R127" s="160" t="s">
        <v>69</v>
      </c>
      <c r="S127" s="161">
        <v>4.1000000000000002E-2</v>
      </c>
      <c r="T127" s="162"/>
      <c r="U127" s="163"/>
      <c r="V127" s="154"/>
    </row>
    <row r="128" spans="1:22" ht="27" customHeight="1" x14ac:dyDescent="0.15">
      <c r="A128" s="141"/>
      <c r="B128" s="142" t="s">
        <v>66</v>
      </c>
      <c r="C128" s="143">
        <v>124</v>
      </c>
      <c r="D128" s="34">
        <v>2</v>
      </c>
      <c r="E128" s="122">
        <v>9420005003542</v>
      </c>
      <c r="F128" s="176" t="s">
        <v>430</v>
      </c>
      <c r="G128" s="176" t="s">
        <v>429</v>
      </c>
      <c r="H128" s="156">
        <v>20</v>
      </c>
      <c r="I128" s="165">
        <v>3446100</v>
      </c>
      <c r="J128" s="166">
        <v>5395</v>
      </c>
      <c r="K128" s="156">
        <v>270</v>
      </c>
      <c r="L128" s="157">
        <f t="shared" si="11"/>
        <v>20</v>
      </c>
      <c r="M128" s="156">
        <v>12</v>
      </c>
      <c r="N128" s="91">
        <f t="shared" si="12"/>
        <v>14358.75</v>
      </c>
      <c r="O128" s="158"/>
      <c r="P128" s="159"/>
      <c r="Q128" s="164"/>
      <c r="R128" s="164"/>
      <c r="S128" s="161"/>
      <c r="T128" s="152"/>
      <c r="U128" s="153"/>
      <c r="V128" s="154"/>
    </row>
    <row r="129" spans="1:22" ht="27" customHeight="1" x14ac:dyDescent="0.15">
      <c r="A129" s="141"/>
      <c r="B129" s="142" t="s">
        <v>66</v>
      </c>
      <c r="C129" s="143">
        <v>125</v>
      </c>
      <c r="D129" s="34">
        <v>2</v>
      </c>
      <c r="E129" s="122" t="s">
        <v>431</v>
      </c>
      <c r="F129" s="176" t="s">
        <v>433</v>
      </c>
      <c r="G129" s="176" t="s">
        <v>432</v>
      </c>
      <c r="H129" s="156">
        <v>40</v>
      </c>
      <c r="I129" s="165">
        <v>6966420</v>
      </c>
      <c r="J129" s="166">
        <v>10038</v>
      </c>
      <c r="K129" s="156">
        <v>289</v>
      </c>
      <c r="L129" s="157">
        <f t="shared" si="11"/>
        <v>34.800000000000004</v>
      </c>
      <c r="M129" s="156">
        <v>12</v>
      </c>
      <c r="N129" s="91">
        <f t="shared" si="12"/>
        <v>16682.040229885057</v>
      </c>
      <c r="O129" s="158"/>
      <c r="P129" s="159"/>
      <c r="Q129" s="160"/>
      <c r="R129" s="160"/>
      <c r="S129" s="161"/>
      <c r="T129" s="162"/>
      <c r="U129" s="163"/>
      <c r="V129" s="154"/>
    </row>
    <row r="130" spans="1:22" ht="27" customHeight="1" x14ac:dyDescent="0.15">
      <c r="A130" s="141"/>
      <c r="B130" s="142" t="s">
        <v>66</v>
      </c>
      <c r="C130" s="143">
        <v>126</v>
      </c>
      <c r="D130" s="34">
        <v>2</v>
      </c>
      <c r="E130" s="122" t="s">
        <v>247</v>
      </c>
      <c r="F130" s="176" t="s">
        <v>250</v>
      </c>
      <c r="G130" s="176" t="s">
        <v>439</v>
      </c>
      <c r="H130" s="156">
        <v>20</v>
      </c>
      <c r="I130" s="165">
        <v>3250975</v>
      </c>
      <c r="J130" s="166">
        <v>2045</v>
      </c>
      <c r="K130" s="156">
        <v>245</v>
      </c>
      <c r="L130" s="157">
        <f t="shared" si="11"/>
        <v>8.4</v>
      </c>
      <c r="M130" s="156">
        <v>12</v>
      </c>
      <c r="N130" s="91">
        <f t="shared" si="12"/>
        <v>32251.736111111109</v>
      </c>
      <c r="O130" s="158"/>
      <c r="P130" s="159"/>
      <c r="Q130" s="164"/>
      <c r="R130" s="164"/>
      <c r="S130" s="161"/>
      <c r="T130" s="152"/>
      <c r="U130" s="153"/>
      <c r="V130" s="154"/>
    </row>
    <row r="131" spans="1:22" ht="27" customHeight="1" x14ac:dyDescent="0.15">
      <c r="A131" s="141"/>
      <c r="B131" s="142" t="s">
        <v>66</v>
      </c>
      <c r="C131" s="143">
        <v>127</v>
      </c>
      <c r="D131" s="34">
        <v>4</v>
      </c>
      <c r="E131" s="122" t="s">
        <v>444</v>
      </c>
      <c r="F131" s="176" t="s">
        <v>445</v>
      </c>
      <c r="G131" s="176" t="s">
        <v>446</v>
      </c>
      <c r="H131" s="156">
        <v>20</v>
      </c>
      <c r="I131" s="165">
        <v>932228</v>
      </c>
      <c r="J131" s="166">
        <v>3346</v>
      </c>
      <c r="K131" s="156">
        <v>254</v>
      </c>
      <c r="L131" s="157">
        <f t="shared" si="11"/>
        <v>13.2</v>
      </c>
      <c r="M131" s="156">
        <v>12</v>
      </c>
      <c r="N131" s="91">
        <f t="shared" si="12"/>
        <v>5885.2777777777783</v>
      </c>
      <c r="O131" s="158"/>
      <c r="P131" s="159"/>
      <c r="Q131" s="160"/>
      <c r="R131" s="160"/>
      <c r="S131" s="161"/>
      <c r="T131" s="162"/>
      <c r="U131" s="163"/>
      <c r="V131" s="154"/>
    </row>
    <row r="132" spans="1:22" ht="27" customHeight="1" x14ac:dyDescent="0.15">
      <c r="A132" s="141"/>
      <c r="B132" s="142" t="s">
        <v>66</v>
      </c>
      <c r="C132" s="143">
        <v>128</v>
      </c>
      <c r="D132" s="34">
        <v>4</v>
      </c>
      <c r="E132" s="122" t="s">
        <v>71</v>
      </c>
      <c r="F132" s="176" t="s">
        <v>72</v>
      </c>
      <c r="G132" s="176" t="s">
        <v>447</v>
      </c>
      <c r="H132" s="156">
        <v>20</v>
      </c>
      <c r="I132" s="165">
        <v>5228800</v>
      </c>
      <c r="J132" s="166">
        <v>5535</v>
      </c>
      <c r="K132" s="156">
        <v>246</v>
      </c>
      <c r="L132" s="157">
        <f t="shared" si="11"/>
        <v>22.5</v>
      </c>
      <c r="M132" s="156">
        <v>12</v>
      </c>
      <c r="N132" s="91">
        <f t="shared" si="12"/>
        <v>19365.925925925927</v>
      </c>
      <c r="O132" s="158"/>
      <c r="P132" s="159"/>
      <c r="Q132" s="164"/>
      <c r="R132" s="164"/>
      <c r="S132" s="161"/>
      <c r="T132" s="152"/>
      <c r="U132" s="153"/>
      <c r="V132" s="154"/>
    </row>
    <row r="133" spans="1:22" ht="27" customHeight="1" x14ac:dyDescent="0.15">
      <c r="A133" s="141"/>
      <c r="B133" s="142" t="s">
        <v>66</v>
      </c>
      <c r="C133" s="143">
        <v>129</v>
      </c>
      <c r="D133" s="34">
        <v>6</v>
      </c>
      <c r="E133" s="122" t="s">
        <v>448</v>
      </c>
      <c r="F133" s="176" t="s">
        <v>449</v>
      </c>
      <c r="G133" s="176" t="s">
        <v>450</v>
      </c>
      <c r="H133" s="156">
        <v>14</v>
      </c>
      <c r="I133" s="165">
        <v>1193074</v>
      </c>
      <c r="J133" s="166">
        <v>1416</v>
      </c>
      <c r="K133" s="156">
        <v>270</v>
      </c>
      <c r="L133" s="157">
        <f t="shared" si="11"/>
        <v>5.3</v>
      </c>
      <c r="M133" s="156">
        <v>12</v>
      </c>
      <c r="N133" s="91">
        <f t="shared" si="12"/>
        <v>18759.025157232707</v>
      </c>
      <c r="O133" s="158"/>
      <c r="P133" s="159"/>
      <c r="Q133" s="160" t="s">
        <v>69</v>
      </c>
      <c r="R133" s="160" t="s">
        <v>69</v>
      </c>
      <c r="S133" s="161">
        <v>0.8</v>
      </c>
      <c r="T133" s="162"/>
      <c r="U133" s="163"/>
      <c r="V133" s="154"/>
    </row>
    <row r="134" spans="1:22" ht="27" customHeight="1" x14ac:dyDescent="0.15">
      <c r="A134" s="141"/>
      <c r="B134" s="142" t="s">
        <v>66</v>
      </c>
      <c r="C134" s="143">
        <v>130</v>
      </c>
      <c r="D134" s="34">
        <v>6</v>
      </c>
      <c r="E134" s="122" t="s">
        <v>451</v>
      </c>
      <c r="F134" s="176" t="s">
        <v>452</v>
      </c>
      <c r="G134" s="176" t="s">
        <v>453</v>
      </c>
      <c r="H134" s="156">
        <v>20</v>
      </c>
      <c r="I134" s="165">
        <v>1173605</v>
      </c>
      <c r="J134" s="166">
        <v>3520</v>
      </c>
      <c r="K134" s="156">
        <v>270</v>
      </c>
      <c r="L134" s="157">
        <f t="shared" si="11"/>
        <v>13.1</v>
      </c>
      <c r="M134" s="156">
        <v>12</v>
      </c>
      <c r="N134" s="91">
        <f t="shared" si="12"/>
        <v>7465.6806615776086</v>
      </c>
      <c r="O134" s="158"/>
      <c r="P134" s="159"/>
      <c r="Q134" s="164"/>
      <c r="R134" s="164"/>
      <c r="S134" s="161"/>
      <c r="T134" s="152"/>
      <c r="U134" s="153"/>
      <c r="V134" s="154"/>
    </row>
    <row r="135" spans="1:22" ht="27" customHeight="1" x14ac:dyDescent="0.15">
      <c r="A135" s="141"/>
      <c r="B135" s="142" t="s">
        <v>66</v>
      </c>
      <c r="C135" s="143">
        <v>131</v>
      </c>
      <c r="D135" s="34">
        <v>5</v>
      </c>
      <c r="E135" s="122">
        <v>7420005003362</v>
      </c>
      <c r="F135" s="176" t="s">
        <v>456</v>
      </c>
      <c r="G135" s="176" t="s">
        <v>458</v>
      </c>
      <c r="H135" s="156">
        <v>10</v>
      </c>
      <c r="I135" s="165">
        <v>776440</v>
      </c>
      <c r="J135" s="166">
        <v>1260</v>
      </c>
      <c r="K135" s="156">
        <v>270</v>
      </c>
      <c r="L135" s="157">
        <f t="shared" si="11"/>
        <v>4.6999999999999993</v>
      </c>
      <c r="M135" s="156">
        <v>12</v>
      </c>
      <c r="N135" s="91">
        <f t="shared" si="12"/>
        <v>13766.66666666667</v>
      </c>
      <c r="O135" s="158"/>
      <c r="P135" s="159"/>
      <c r="Q135" s="160" t="s">
        <v>69</v>
      </c>
      <c r="R135" s="160"/>
      <c r="S135" s="161" t="s">
        <v>457</v>
      </c>
      <c r="T135" s="162"/>
      <c r="U135" s="163"/>
      <c r="V135" s="154"/>
    </row>
    <row r="136" spans="1:22" ht="27" customHeight="1" x14ac:dyDescent="0.15">
      <c r="A136" s="141"/>
      <c r="B136" s="142" t="s">
        <v>66</v>
      </c>
      <c r="C136" s="143">
        <v>132</v>
      </c>
      <c r="D136" s="34">
        <v>2</v>
      </c>
      <c r="E136" s="122" t="s">
        <v>191</v>
      </c>
      <c r="F136" s="176" t="s">
        <v>459</v>
      </c>
      <c r="G136" s="176" t="s">
        <v>460</v>
      </c>
      <c r="H136" s="156">
        <v>20</v>
      </c>
      <c r="I136" s="165">
        <v>7055220</v>
      </c>
      <c r="J136" s="166">
        <v>4952</v>
      </c>
      <c r="K136" s="156">
        <v>266</v>
      </c>
      <c r="L136" s="157">
        <f t="shared" si="11"/>
        <v>18.700000000000003</v>
      </c>
      <c r="M136" s="156">
        <v>12</v>
      </c>
      <c r="N136" s="91">
        <f t="shared" si="12"/>
        <v>31440.3743315508</v>
      </c>
      <c r="O136" s="158"/>
      <c r="P136" s="159"/>
      <c r="Q136" s="160"/>
      <c r="R136" s="160"/>
      <c r="S136" s="161"/>
      <c r="T136" s="162"/>
      <c r="U136" s="163"/>
      <c r="V136" s="154"/>
    </row>
    <row r="137" spans="1:22" ht="27" customHeight="1" x14ac:dyDescent="0.15">
      <c r="A137" s="141"/>
      <c r="B137" s="142" t="s">
        <v>66</v>
      </c>
      <c r="C137" s="143">
        <v>133</v>
      </c>
      <c r="D137" s="34">
        <v>5</v>
      </c>
      <c r="E137" s="122" t="s">
        <v>464</v>
      </c>
      <c r="F137" s="176" t="s">
        <v>465</v>
      </c>
      <c r="G137" s="176" t="s">
        <v>466</v>
      </c>
      <c r="H137" s="156">
        <v>20</v>
      </c>
      <c r="I137" s="165">
        <v>3613000</v>
      </c>
      <c r="J137" s="166">
        <v>3470</v>
      </c>
      <c r="K137" s="156">
        <v>269</v>
      </c>
      <c r="L137" s="157">
        <f>ROUNDUP(J137/K137,1)</f>
        <v>12.9</v>
      </c>
      <c r="M137" s="156">
        <v>12</v>
      </c>
      <c r="N137" s="91">
        <f>IF(AND(I137&gt;0,L137&gt;0,M137&gt;0),I137/L137/M137,0)</f>
        <v>23339.793281653747</v>
      </c>
      <c r="O137" s="158"/>
      <c r="P137" s="159"/>
      <c r="Q137" s="164" t="s">
        <v>69</v>
      </c>
      <c r="R137" s="164"/>
      <c r="S137" s="161">
        <v>0.3</v>
      </c>
      <c r="T137" s="152"/>
      <c r="U137" s="187"/>
      <c r="V137" s="175"/>
    </row>
    <row r="138" spans="1:22" ht="27" customHeight="1" x14ac:dyDescent="0.15">
      <c r="A138" s="141"/>
      <c r="B138" s="142" t="s">
        <v>66</v>
      </c>
      <c r="C138" s="143">
        <v>134</v>
      </c>
      <c r="D138" s="34">
        <v>4</v>
      </c>
      <c r="E138" s="122" t="s">
        <v>527</v>
      </c>
      <c r="F138" s="176" t="s">
        <v>528</v>
      </c>
      <c r="G138" s="176" t="s">
        <v>529</v>
      </c>
      <c r="H138" s="156">
        <v>20</v>
      </c>
      <c r="I138" s="165">
        <v>785450</v>
      </c>
      <c r="J138" s="166">
        <v>1109</v>
      </c>
      <c r="K138" s="156">
        <v>225</v>
      </c>
      <c r="L138" s="157">
        <f t="shared" ref="L138:L187" si="13">ROUNDUP(J138/K138,1)</f>
        <v>5</v>
      </c>
      <c r="M138" s="156">
        <v>10</v>
      </c>
      <c r="N138" s="91">
        <f t="shared" ref="N138:N187" si="14">IF(AND(I138&gt;0,L138&gt;0,M138&gt;0),I138/L138/M138,0)</f>
        <v>15709</v>
      </c>
      <c r="O138" s="158"/>
      <c r="P138" s="159" t="s">
        <v>530</v>
      </c>
      <c r="Q138" s="164"/>
      <c r="R138" s="164"/>
      <c r="S138" s="161"/>
      <c r="T138" s="188"/>
      <c r="U138" s="189"/>
      <c r="V138" s="175"/>
    </row>
    <row r="139" spans="1:22" ht="27" customHeight="1" x14ac:dyDescent="0.15">
      <c r="A139" s="141"/>
      <c r="B139" s="142" t="s">
        <v>66</v>
      </c>
      <c r="C139" s="143">
        <v>135</v>
      </c>
      <c r="D139" s="34">
        <v>4</v>
      </c>
      <c r="E139" s="122" t="s">
        <v>527</v>
      </c>
      <c r="F139" s="176" t="s">
        <v>528</v>
      </c>
      <c r="G139" s="176" t="s">
        <v>531</v>
      </c>
      <c r="H139" s="156">
        <v>20</v>
      </c>
      <c r="I139" s="165">
        <v>3391476</v>
      </c>
      <c r="J139" s="166">
        <v>4699</v>
      </c>
      <c r="K139" s="156">
        <v>270</v>
      </c>
      <c r="L139" s="157">
        <f t="shared" si="13"/>
        <v>17.5</v>
      </c>
      <c r="M139" s="156">
        <v>12</v>
      </c>
      <c r="N139" s="91">
        <f t="shared" si="14"/>
        <v>16149.885714285714</v>
      </c>
      <c r="O139" s="158"/>
      <c r="P139" s="159"/>
      <c r="Q139" s="164"/>
      <c r="R139" s="164"/>
      <c r="S139" s="161"/>
      <c r="T139" s="162"/>
      <c r="U139" s="190"/>
      <c r="V139" s="175"/>
    </row>
    <row r="140" spans="1:22" ht="27" customHeight="1" x14ac:dyDescent="0.15">
      <c r="A140" s="141"/>
      <c r="B140" s="142" t="s">
        <v>66</v>
      </c>
      <c r="C140" s="143">
        <v>136</v>
      </c>
      <c r="D140" s="34">
        <v>2</v>
      </c>
      <c r="E140" s="122" t="s">
        <v>532</v>
      </c>
      <c r="F140" s="176" t="s">
        <v>533</v>
      </c>
      <c r="G140" s="176" t="s">
        <v>534</v>
      </c>
      <c r="H140" s="156">
        <v>20</v>
      </c>
      <c r="I140" s="165">
        <v>2998310</v>
      </c>
      <c r="J140" s="166">
        <v>3659</v>
      </c>
      <c r="K140" s="156">
        <v>253</v>
      </c>
      <c r="L140" s="157">
        <f t="shared" si="13"/>
        <v>14.5</v>
      </c>
      <c r="M140" s="156">
        <v>12</v>
      </c>
      <c r="N140" s="91">
        <f t="shared" si="14"/>
        <v>17231.666666666668</v>
      </c>
      <c r="O140" s="158"/>
      <c r="P140" s="159"/>
      <c r="Q140" s="164"/>
      <c r="R140" s="164"/>
      <c r="S140" s="161"/>
      <c r="T140" s="162"/>
      <c r="U140" s="190"/>
      <c r="V140" s="175"/>
    </row>
    <row r="141" spans="1:22" ht="27" customHeight="1" x14ac:dyDescent="0.15">
      <c r="A141" s="141"/>
      <c r="B141" s="142" t="s">
        <v>66</v>
      </c>
      <c r="C141" s="143">
        <v>137</v>
      </c>
      <c r="D141" s="34">
        <v>4</v>
      </c>
      <c r="E141" s="122" t="s">
        <v>522</v>
      </c>
      <c r="F141" s="176" t="s">
        <v>523</v>
      </c>
      <c r="G141" s="176" t="s">
        <v>535</v>
      </c>
      <c r="H141" s="156">
        <v>20</v>
      </c>
      <c r="I141" s="165">
        <v>2532157</v>
      </c>
      <c r="J141" s="166">
        <v>3095</v>
      </c>
      <c r="K141" s="156">
        <v>244</v>
      </c>
      <c r="L141" s="157">
        <f t="shared" si="13"/>
        <v>12.7</v>
      </c>
      <c r="M141" s="156">
        <v>12</v>
      </c>
      <c r="N141" s="91">
        <f t="shared" si="14"/>
        <v>16615.203412073493</v>
      </c>
      <c r="O141" s="158"/>
      <c r="P141" s="159"/>
      <c r="Q141" s="164"/>
      <c r="R141" s="164"/>
      <c r="S141" s="161"/>
      <c r="T141" s="162"/>
      <c r="U141" s="190"/>
      <c r="V141" s="175"/>
    </row>
    <row r="142" spans="1:22" ht="27" customHeight="1" x14ac:dyDescent="0.15">
      <c r="A142" s="141"/>
      <c r="B142" s="142" t="s">
        <v>66</v>
      </c>
      <c r="C142" s="143">
        <v>138</v>
      </c>
      <c r="D142" s="34">
        <v>2</v>
      </c>
      <c r="E142" s="122" t="s">
        <v>536</v>
      </c>
      <c r="F142" s="176" t="s">
        <v>537</v>
      </c>
      <c r="G142" s="176" t="s">
        <v>538</v>
      </c>
      <c r="H142" s="156">
        <v>20</v>
      </c>
      <c r="I142" s="165">
        <v>3841950</v>
      </c>
      <c r="J142" s="166">
        <v>5110</v>
      </c>
      <c r="K142" s="156">
        <v>257</v>
      </c>
      <c r="L142" s="157">
        <f t="shared" si="13"/>
        <v>19.900000000000002</v>
      </c>
      <c r="M142" s="156">
        <v>12</v>
      </c>
      <c r="N142" s="91">
        <f t="shared" si="14"/>
        <v>16088.567839195979</v>
      </c>
      <c r="O142" s="158"/>
      <c r="P142" s="159"/>
      <c r="Q142" s="164"/>
      <c r="R142" s="164"/>
      <c r="S142" s="161"/>
      <c r="T142" s="162"/>
      <c r="U142" s="190"/>
      <c r="V142" s="175"/>
    </row>
    <row r="143" spans="1:22" ht="27" customHeight="1" x14ac:dyDescent="0.15">
      <c r="A143" s="141"/>
      <c r="B143" s="142" t="s">
        <v>66</v>
      </c>
      <c r="C143" s="143">
        <v>139</v>
      </c>
      <c r="D143" s="34">
        <v>4</v>
      </c>
      <c r="E143" s="122" t="s">
        <v>106</v>
      </c>
      <c r="F143" s="176" t="s">
        <v>107</v>
      </c>
      <c r="G143" s="176" t="s">
        <v>539</v>
      </c>
      <c r="H143" s="156">
        <v>20</v>
      </c>
      <c r="I143" s="165">
        <v>2718750</v>
      </c>
      <c r="J143" s="166">
        <v>3933</v>
      </c>
      <c r="K143" s="156">
        <v>264</v>
      </c>
      <c r="L143" s="157">
        <f t="shared" si="13"/>
        <v>14.9</v>
      </c>
      <c r="M143" s="156">
        <v>12</v>
      </c>
      <c r="N143" s="91">
        <f t="shared" si="14"/>
        <v>15205.536912751677</v>
      </c>
      <c r="O143" s="158"/>
      <c r="P143" s="159"/>
      <c r="Q143" s="164" t="s">
        <v>69</v>
      </c>
      <c r="R143" s="164"/>
      <c r="S143" s="161">
        <v>0.27800000000000002</v>
      </c>
      <c r="T143" s="162"/>
      <c r="U143" s="190"/>
      <c r="V143" s="175"/>
    </row>
    <row r="144" spans="1:22" ht="27" customHeight="1" x14ac:dyDescent="0.15">
      <c r="A144" s="141"/>
      <c r="B144" s="142" t="s">
        <v>66</v>
      </c>
      <c r="C144" s="143">
        <v>140</v>
      </c>
      <c r="D144" s="34">
        <v>5</v>
      </c>
      <c r="E144" s="122" t="s">
        <v>540</v>
      </c>
      <c r="F144" s="176" t="s">
        <v>139</v>
      </c>
      <c r="G144" s="176" t="s">
        <v>541</v>
      </c>
      <c r="H144" s="156">
        <v>20</v>
      </c>
      <c r="I144" s="165">
        <v>6203213</v>
      </c>
      <c r="J144" s="166">
        <v>3572</v>
      </c>
      <c r="K144" s="156">
        <v>338</v>
      </c>
      <c r="L144" s="157">
        <f t="shared" si="13"/>
        <v>10.6</v>
      </c>
      <c r="M144" s="156">
        <v>12</v>
      </c>
      <c r="N144" s="91">
        <f t="shared" si="14"/>
        <v>48767.397798742139</v>
      </c>
      <c r="O144" s="158"/>
      <c r="P144" s="159"/>
      <c r="Q144" s="164" t="s">
        <v>69</v>
      </c>
      <c r="R144" s="164"/>
      <c r="S144" s="161">
        <v>0.05</v>
      </c>
      <c r="T144" s="162"/>
      <c r="U144" s="190"/>
      <c r="V144" s="175"/>
    </row>
    <row r="145" spans="1:22" ht="27" customHeight="1" x14ac:dyDescent="0.15">
      <c r="A145" s="141"/>
      <c r="B145" s="142" t="s">
        <v>66</v>
      </c>
      <c r="C145" s="143">
        <v>141</v>
      </c>
      <c r="D145" s="34">
        <v>2</v>
      </c>
      <c r="E145" s="122" t="s">
        <v>542</v>
      </c>
      <c r="F145" s="176" t="s">
        <v>543</v>
      </c>
      <c r="G145" s="176" t="s">
        <v>544</v>
      </c>
      <c r="H145" s="156">
        <v>29</v>
      </c>
      <c r="I145" s="165">
        <v>2637400</v>
      </c>
      <c r="J145" s="166">
        <v>4931</v>
      </c>
      <c r="K145" s="156">
        <v>269</v>
      </c>
      <c r="L145" s="157">
        <f t="shared" si="13"/>
        <v>18.400000000000002</v>
      </c>
      <c r="M145" s="156">
        <v>12</v>
      </c>
      <c r="N145" s="91">
        <f t="shared" si="14"/>
        <v>11944.746376811592</v>
      </c>
      <c r="O145" s="158"/>
      <c r="P145" s="159"/>
      <c r="Q145" s="164"/>
      <c r="R145" s="164"/>
      <c r="S145" s="161"/>
      <c r="T145" s="162"/>
      <c r="U145" s="190"/>
      <c r="V145" s="175"/>
    </row>
    <row r="146" spans="1:22" ht="27" customHeight="1" x14ac:dyDescent="0.15">
      <c r="A146" s="141"/>
      <c r="B146" s="142" t="s">
        <v>66</v>
      </c>
      <c r="C146" s="143">
        <v>142</v>
      </c>
      <c r="D146" s="34">
        <v>4</v>
      </c>
      <c r="E146" s="122" t="s">
        <v>479</v>
      </c>
      <c r="F146" s="176" t="s">
        <v>471</v>
      </c>
      <c r="G146" s="176" t="s">
        <v>472</v>
      </c>
      <c r="H146" s="156">
        <v>10</v>
      </c>
      <c r="I146" s="165">
        <v>94200</v>
      </c>
      <c r="J146" s="166">
        <v>60</v>
      </c>
      <c r="K146" s="156">
        <v>63</v>
      </c>
      <c r="L146" s="157">
        <f t="shared" si="13"/>
        <v>1</v>
      </c>
      <c r="M146" s="156">
        <v>5</v>
      </c>
      <c r="N146" s="91">
        <f t="shared" si="14"/>
        <v>18840</v>
      </c>
      <c r="O146" s="158" t="s">
        <v>69</v>
      </c>
      <c r="P146" s="159" t="s">
        <v>545</v>
      </c>
      <c r="Q146" s="164"/>
      <c r="R146" s="164"/>
      <c r="S146" s="161"/>
      <c r="T146" s="162"/>
      <c r="U146" s="190"/>
      <c r="V146" s="175"/>
    </row>
    <row r="147" spans="1:22" ht="27" customHeight="1" x14ac:dyDescent="0.15">
      <c r="A147" s="141"/>
      <c r="B147" s="142" t="s">
        <v>66</v>
      </c>
      <c r="C147" s="143">
        <v>143</v>
      </c>
      <c r="D147" s="34">
        <v>5</v>
      </c>
      <c r="E147" s="122" t="s">
        <v>467</v>
      </c>
      <c r="F147" s="176" t="s">
        <v>517</v>
      </c>
      <c r="G147" s="176" t="s">
        <v>546</v>
      </c>
      <c r="H147" s="156">
        <v>20</v>
      </c>
      <c r="I147" s="165">
        <v>2584010</v>
      </c>
      <c r="J147" s="166">
        <v>2150</v>
      </c>
      <c r="K147" s="156">
        <v>270</v>
      </c>
      <c r="L147" s="157">
        <f t="shared" si="13"/>
        <v>8</v>
      </c>
      <c r="M147" s="156">
        <v>12</v>
      </c>
      <c r="N147" s="91">
        <f t="shared" si="14"/>
        <v>26916.770833333332</v>
      </c>
      <c r="O147" s="158"/>
      <c r="P147" s="159"/>
      <c r="Q147" s="164"/>
      <c r="R147" s="164"/>
      <c r="S147" s="161"/>
      <c r="T147" s="162"/>
      <c r="U147" s="190"/>
      <c r="V147" s="175"/>
    </row>
    <row r="148" spans="1:22" ht="27" customHeight="1" x14ac:dyDescent="0.15">
      <c r="A148" s="141"/>
      <c r="B148" s="142" t="s">
        <v>66</v>
      </c>
      <c r="C148" s="143">
        <v>144</v>
      </c>
      <c r="D148" s="34">
        <v>4</v>
      </c>
      <c r="E148" s="122" t="s">
        <v>106</v>
      </c>
      <c r="F148" s="176" t="s">
        <v>107</v>
      </c>
      <c r="G148" s="176" t="s">
        <v>242</v>
      </c>
      <c r="H148" s="156">
        <v>14</v>
      </c>
      <c r="I148" s="165">
        <v>4015450</v>
      </c>
      <c r="J148" s="166">
        <v>5711</v>
      </c>
      <c r="K148" s="156">
        <v>311</v>
      </c>
      <c r="L148" s="157">
        <f t="shared" si="13"/>
        <v>18.400000000000002</v>
      </c>
      <c r="M148" s="156">
        <v>12</v>
      </c>
      <c r="N148" s="91">
        <f t="shared" si="14"/>
        <v>18185.91485507246</v>
      </c>
      <c r="O148" s="158"/>
      <c r="P148" s="159"/>
      <c r="Q148" s="164"/>
      <c r="R148" s="164"/>
      <c r="S148" s="161"/>
      <c r="T148" s="162"/>
      <c r="U148" s="190"/>
      <c r="V148" s="175"/>
    </row>
    <row r="149" spans="1:22" ht="27" customHeight="1" x14ac:dyDescent="0.15">
      <c r="A149" s="141"/>
      <c r="B149" s="142" t="s">
        <v>66</v>
      </c>
      <c r="C149" s="143">
        <v>145</v>
      </c>
      <c r="D149" s="34">
        <v>5</v>
      </c>
      <c r="E149" s="122" t="s">
        <v>547</v>
      </c>
      <c r="F149" s="176" t="s">
        <v>548</v>
      </c>
      <c r="G149" s="176" t="s">
        <v>549</v>
      </c>
      <c r="H149" s="156">
        <v>20</v>
      </c>
      <c r="I149" s="165">
        <v>1009175</v>
      </c>
      <c r="J149" s="166">
        <v>2492</v>
      </c>
      <c r="K149" s="156">
        <v>252</v>
      </c>
      <c r="L149" s="157">
        <f t="shared" si="13"/>
        <v>9.9</v>
      </c>
      <c r="M149" s="156">
        <v>12</v>
      </c>
      <c r="N149" s="91">
        <f t="shared" si="14"/>
        <v>8494.7390572390559</v>
      </c>
      <c r="O149" s="158"/>
      <c r="P149" s="159"/>
      <c r="Q149" s="164"/>
      <c r="R149" s="164"/>
      <c r="S149" s="161"/>
      <c r="T149" s="162" t="s">
        <v>69</v>
      </c>
      <c r="U149" s="163">
        <v>0</v>
      </c>
      <c r="V149" s="175"/>
    </row>
    <row r="150" spans="1:22" ht="27" customHeight="1" x14ac:dyDescent="0.15">
      <c r="A150" s="141"/>
      <c r="B150" s="142" t="s">
        <v>66</v>
      </c>
      <c r="C150" s="143">
        <v>146</v>
      </c>
      <c r="D150" s="34">
        <v>5</v>
      </c>
      <c r="E150" s="122" t="s">
        <v>550</v>
      </c>
      <c r="F150" s="176" t="s">
        <v>551</v>
      </c>
      <c r="G150" s="176" t="s">
        <v>552</v>
      </c>
      <c r="H150" s="156">
        <v>20</v>
      </c>
      <c r="I150" s="165">
        <v>1376000</v>
      </c>
      <c r="J150" s="166">
        <v>2747</v>
      </c>
      <c r="K150" s="156">
        <v>263</v>
      </c>
      <c r="L150" s="157">
        <f t="shared" si="13"/>
        <v>10.5</v>
      </c>
      <c r="M150" s="156">
        <v>12</v>
      </c>
      <c r="N150" s="91">
        <f t="shared" si="14"/>
        <v>10920.63492063492</v>
      </c>
      <c r="O150" s="158"/>
      <c r="P150" s="159"/>
      <c r="Q150" s="164"/>
      <c r="R150" s="164"/>
      <c r="S150" s="161"/>
      <c r="T150" s="162"/>
      <c r="U150" s="163"/>
      <c r="V150" s="175"/>
    </row>
    <row r="151" spans="1:22" ht="27" customHeight="1" x14ac:dyDescent="0.15">
      <c r="A151" s="141"/>
      <c r="B151" s="142" t="s">
        <v>66</v>
      </c>
      <c r="C151" s="143">
        <v>147</v>
      </c>
      <c r="D151" s="34">
        <v>4</v>
      </c>
      <c r="E151" s="122" t="s">
        <v>106</v>
      </c>
      <c r="F151" s="176" t="s">
        <v>107</v>
      </c>
      <c r="G151" s="176" t="s">
        <v>553</v>
      </c>
      <c r="H151" s="156">
        <v>20</v>
      </c>
      <c r="I151" s="165">
        <v>4807425</v>
      </c>
      <c r="J151" s="166">
        <v>6695</v>
      </c>
      <c r="K151" s="156">
        <v>311</v>
      </c>
      <c r="L151" s="157">
        <f t="shared" si="13"/>
        <v>21.6</v>
      </c>
      <c r="M151" s="156">
        <v>12</v>
      </c>
      <c r="N151" s="91">
        <f t="shared" si="14"/>
        <v>18547.16435185185</v>
      </c>
      <c r="O151" s="158"/>
      <c r="P151" s="159"/>
      <c r="Q151" s="164"/>
      <c r="R151" s="164"/>
      <c r="S151" s="161"/>
      <c r="T151" s="162"/>
      <c r="U151" s="163"/>
      <c r="V151" s="175"/>
    </row>
    <row r="152" spans="1:22" ht="27" customHeight="1" x14ac:dyDescent="0.15">
      <c r="A152" s="141"/>
      <c r="B152" s="142" t="s">
        <v>66</v>
      </c>
      <c r="C152" s="143">
        <v>148</v>
      </c>
      <c r="D152" s="34">
        <v>2</v>
      </c>
      <c r="E152" s="122" t="s">
        <v>554</v>
      </c>
      <c r="F152" s="176" t="s">
        <v>555</v>
      </c>
      <c r="G152" s="176" t="s">
        <v>556</v>
      </c>
      <c r="H152" s="156">
        <v>20</v>
      </c>
      <c r="I152" s="165">
        <v>3570400</v>
      </c>
      <c r="J152" s="166">
        <v>4763</v>
      </c>
      <c r="K152" s="156">
        <v>270</v>
      </c>
      <c r="L152" s="157">
        <f t="shared" si="13"/>
        <v>17.700000000000003</v>
      </c>
      <c r="M152" s="156">
        <v>12</v>
      </c>
      <c r="N152" s="91">
        <f t="shared" si="14"/>
        <v>16809.792843691146</v>
      </c>
      <c r="O152" s="158"/>
      <c r="P152" s="159"/>
      <c r="Q152" s="164"/>
      <c r="R152" s="164"/>
      <c r="S152" s="161"/>
      <c r="T152" s="162"/>
      <c r="U152" s="163"/>
      <c r="V152" s="175"/>
    </row>
    <row r="153" spans="1:22" ht="27" customHeight="1" x14ac:dyDescent="0.15">
      <c r="A153" s="141"/>
      <c r="B153" s="142" t="s">
        <v>66</v>
      </c>
      <c r="C153" s="143">
        <v>149</v>
      </c>
      <c r="D153" s="34">
        <v>4</v>
      </c>
      <c r="E153" s="122" t="s">
        <v>557</v>
      </c>
      <c r="F153" s="176" t="s">
        <v>474</v>
      </c>
      <c r="G153" s="176" t="s">
        <v>558</v>
      </c>
      <c r="H153" s="156">
        <v>20</v>
      </c>
      <c r="I153" s="165">
        <v>4966500</v>
      </c>
      <c r="J153" s="166">
        <v>5214</v>
      </c>
      <c r="K153" s="156">
        <v>245</v>
      </c>
      <c r="L153" s="157">
        <f t="shared" si="13"/>
        <v>21.3</v>
      </c>
      <c r="M153" s="156">
        <v>12</v>
      </c>
      <c r="N153" s="91">
        <f t="shared" si="14"/>
        <v>19430.751173708919</v>
      </c>
      <c r="O153" s="158"/>
      <c r="P153" s="159"/>
      <c r="Q153" s="164"/>
      <c r="R153" s="164"/>
      <c r="S153" s="161"/>
      <c r="T153" s="162" t="s">
        <v>69</v>
      </c>
      <c r="U153" s="163">
        <v>0.01</v>
      </c>
      <c r="V153" s="175"/>
    </row>
    <row r="154" spans="1:22" ht="27" customHeight="1" x14ac:dyDescent="0.15">
      <c r="A154" s="141"/>
      <c r="B154" s="142" t="s">
        <v>66</v>
      </c>
      <c r="C154" s="143">
        <v>150</v>
      </c>
      <c r="D154" s="34">
        <v>2</v>
      </c>
      <c r="E154" s="122" t="s">
        <v>559</v>
      </c>
      <c r="F154" s="176" t="s">
        <v>560</v>
      </c>
      <c r="G154" s="176" t="s">
        <v>561</v>
      </c>
      <c r="H154" s="156">
        <v>10</v>
      </c>
      <c r="I154" s="165">
        <v>2368936</v>
      </c>
      <c r="J154" s="166">
        <v>2778</v>
      </c>
      <c r="K154" s="156">
        <v>251</v>
      </c>
      <c r="L154" s="157">
        <f t="shared" si="13"/>
        <v>11.1</v>
      </c>
      <c r="M154" s="156">
        <v>12</v>
      </c>
      <c r="N154" s="91">
        <f t="shared" si="14"/>
        <v>17784.804804804804</v>
      </c>
      <c r="O154" s="158"/>
      <c r="P154" s="159"/>
      <c r="Q154" s="164"/>
      <c r="R154" s="164"/>
      <c r="S154" s="161"/>
      <c r="T154" s="162"/>
      <c r="U154" s="190"/>
      <c r="V154" s="175"/>
    </row>
    <row r="155" spans="1:22" ht="27" customHeight="1" x14ac:dyDescent="0.15">
      <c r="A155" s="141"/>
      <c r="B155" s="142" t="s">
        <v>66</v>
      </c>
      <c r="C155" s="143">
        <v>151</v>
      </c>
      <c r="D155" s="34">
        <v>2</v>
      </c>
      <c r="E155" s="122" t="s">
        <v>476</v>
      </c>
      <c r="F155" s="176" t="s">
        <v>477</v>
      </c>
      <c r="G155" s="176" t="s">
        <v>478</v>
      </c>
      <c r="H155" s="156">
        <v>20</v>
      </c>
      <c r="I155" s="165">
        <v>7014905</v>
      </c>
      <c r="J155" s="166">
        <v>4687</v>
      </c>
      <c r="K155" s="156">
        <v>270</v>
      </c>
      <c r="L155" s="157">
        <f t="shared" si="13"/>
        <v>17.400000000000002</v>
      </c>
      <c r="M155" s="156">
        <v>12</v>
      </c>
      <c r="N155" s="91">
        <f t="shared" si="14"/>
        <v>33596.288314176243</v>
      </c>
      <c r="O155" s="158"/>
      <c r="P155" s="159"/>
      <c r="Q155" s="164"/>
      <c r="R155" s="164"/>
      <c r="S155" s="161"/>
      <c r="T155" s="162"/>
      <c r="U155" s="190"/>
      <c r="V155" s="175"/>
    </row>
    <row r="156" spans="1:22" ht="27" customHeight="1" x14ac:dyDescent="0.15">
      <c r="A156" s="141"/>
      <c r="B156" s="142" t="s">
        <v>66</v>
      </c>
      <c r="C156" s="143">
        <v>152</v>
      </c>
      <c r="D156" s="34">
        <v>2</v>
      </c>
      <c r="E156" s="122" t="s">
        <v>476</v>
      </c>
      <c r="F156" s="176" t="s">
        <v>477</v>
      </c>
      <c r="G156" s="176" t="s">
        <v>562</v>
      </c>
      <c r="H156" s="156">
        <v>40</v>
      </c>
      <c r="I156" s="165">
        <v>9587621</v>
      </c>
      <c r="J156" s="166">
        <v>8092</v>
      </c>
      <c r="K156" s="156">
        <v>270</v>
      </c>
      <c r="L156" s="157">
        <f t="shared" si="13"/>
        <v>30</v>
      </c>
      <c r="M156" s="156">
        <v>12</v>
      </c>
      <c r="N156" s="91">
        <f t="shared" si="14"/>
        <v>26632.280555555553</v>
      </c>
      <c r="O156" s="158"/>
      <c r="P156" s="159"/>
      <c r="Q156" s="164"/>
      <c r="R156" s="164"/>
      <c r="S156" s="161"/>
      <c r="T156" s="162"/>
      <c r="U156" s="190"/>
      <c r="V156" s="175"/>
    </row>
    <row r="157" spans="1:22" ht="27" customHeight="1" x14ac:dyDescent="0.15">
      <c r="A157" s="141"/>
      <c r="B157" s="142" t="s">
        <v>66</v>
      </c>
      <c r="C157" s="143">
        <v>153</v>
      </c>
      <c r="D157" s="34">
        <v>5</v>
      </c>
      <c r="E157" s="122" t="s">
        <v>563</v>
      </c>
      <c r="F157" s="176" t="s">
        <v>564</v>
      </c>
      <c r="G157" s="176" t="s">
        <v>565</v>
      </c>
      <c r="H157" s="156">
        <v>20</v>
      </c>
      <c r="I157" s="165">
        <v>3682400</v>
      </c>
      <c r="J157" s="166">
        <v>4631</v>
      </c>
      <c r="K157" s="156">
        <v>270</v>
      </c>
      <c r="L157" s="157">
        <f t="shared" si="13"/>
        <v>17.200000000000003</v>
      </c>
      <c r="M157" s="156">
        <v>12</v>
      </c>
      <c r="N157" s="91">
        <f t="shared" si="14"/>
        <v>17841.085271317828</v>
      </c>
      <c r="O157" s="158"/>
      <c r="P157" s="159"/>
      <c r="Q157" s="164"/>
      <c r="R157" s="164"/>
      <c r="S157" s="161"/>
      <c r="T157" s="162"/>
      <c r="U157" s="190"/>
      <c r="V157" s="175"/>
    </row>
    <row r="158" spans="1:22" ht="27" customHeight="1" x14ac:dyDescent="0.15">
      <c r="A158" s="141"/>
      <c r="B158" s="142" t="s">
        <v>66</v>
      </c>
      <c r="C158" s="143">
        <v>154</v>
      </c>
      <c r="D158" s="34">
        <v>5</v>
      </c>
      <c r="E158" s="122" t="s">
        <v>566</v>
      </c>
      <c r="F158" s="176" t="s">
        <v>567</v>
      </c>
      <c r="G158" s="176" t="s">
        <v>568</v>
      </c>
      <c r="H158" s="156">
        <v>20</v>
      </c>
      <c r="I158" s="165">
        <v>1184989</v>
      </c>
      <c r="J158" s="166">
        <v>2229</v>
      </c>
      <c r="K158" s="156">
        <v>240</v>
      </c>
      <c r="L158" s="157">
        <f t="shared" si="13"/>
        <v>9.2999999999999989</v>
      </c>
      <c r="M158" s="156">
        <v>12</v>
      </c>
      <c r="N158" s="91">
        <f t="shared" si="14"/>
        <v>10618.18100358423</v>
      </c>
      <c r="O158" s="158"/>
      <c r="P158" s="159"/>
      <c r="Q158" s="164"/>
      <c r="R158" s="164"/>
      <c r="S158" s="161"/>
      <c r="T158" s="162"/>
      <c r="U158" s="190"/>
      <c r="V158" s="175"/>
    </row>
    <row r="159" spans="1:22" ht="27" customHeight="1" x14ac:dyDescent="0.15">
      <c r="A159" s="141"/>
      <c r="B159" s="142" t="s">
        <v>66</v>
      </c>
      <c r="C159" s="143">
        <v>155</v>
      </c>
      <c r="D159" s="34">
        <v>2</v>
      </c>
      <c r="E159" s="122" t="s">
        <v>484</v>
      </c>
      <c r="F159" s="176" t="s">
        <v>485</v>
      </c>
      <c r="G159" s="176" t="s">
        <v>486</v>
      </c>
      <c r="H159" s="156">
        <v>10</v>
      </c>
      <c r="I159" s="165">
        <v>1002662</v>
      </c>
      <c r="J159" s="166">
        <v>1994</v>
      </c>
      <c r="K159" s="156">
        <v>244</v>
      </c>
      <c r="L159" s="157">
        <f t="shared" si="13"/>
        <v>8.1999999999999993</v>
      </c>
      <c r="M159" s="156">
        <v>12</v>
      </c>
      <c r="N159" s="91">
        <f t="shared" si="14"/>
        <v>10189.654471544716</v>
      </c>
      <c r="O159" s="158"/>
      <c r="P159" s="159"/>
      <c r="Q159" s="164"/>
      <c r="R159" s="164"/>
      <c r="S159" s="161"/>
      <c r="T159" s="152"/>
      <c r="U159" s="187"/>
      <c r="V159" s="175"/>
    </row>
    <row r="160" spans="1:22" ht="27" customHeight="1" x14ac:dyDescent="0.15">
      <c r="A160" s="141"/>
      <c r="B160" s="142" t="s">
        <v>66</v>
      </c>
      <c r="C160" s="143">
        <v>156</v>
      </c>
      <c r="D160" s="34">
        <v>5</v>
      </c>
      <c r="E160" s="122" t="s">
        <v>569</v>
      </c>
      <c r="F160" s="176" t="s">
        <v>570</v>
      </c>
      <c r="G160" s="176" t="s">
        <v>571</v>
      </c>
      <c r="H160" s="156">
        <v>20</v>
      </c>
      <c r="I160" s="165">
        <v>684900</v>
      </c>
      <c r="J160" s="166">
        <v>2570</v>
      </c>
      <c r="K160" s="156">
        <v>240</v>
      </c>
      <c r="L160" s="157">
        <f t="shared" si="13"/>
        <v>10.799999999999999</v>
      </c>
      <c r="M160" s="156">
        <v>12</v>
      </c>
      <c r="N160" s="91">
        <f t="shared" si="14"/>
        <v>5284.7222222222226</v>
      </c>
      <c r="O160" s="158"/>
      <c r="P160" s="159"/>
      <c r="Q160" s="160"/>
      <c r="R160" s="160"/>
      <c r="S160" s="161"/>
      <c r="T160" s="162"/>
      <c r="U160" s="163"/>
      <c r="V160" s="154"/>
    </row>
    <row r="161" spans="1:22" ht="27" customHeight="1" x14ac:dyDescent="0.15">
      <c r="A161" s="141"/>
      <c r="B161" s="142" t="s">
        <v>66</v>
      </c>
      <c r="C161" s="143">
        <v>157</v>
      </c>
      <c r="D161" s="34">
        <v>2</v>
      </c>
      <c r="E161" s="122" t="s">
        <v>476</v>
      </c>
      <c r="F161" s="176" t="s">
        <v>490</v>
      </c>
      <c r="G161" s="176" t="s">
        <v>572</v>
      </c>
      <c r="H161" s="156">
        <v>40</v>
      </c>
      <c r="I161" s="165">
        <v>3126977</v>
      </c>
      <c r="J161" s="166">
        <v>5883</v>
      </c>
      <c r="K161" s="156">
        <v>270</v>
      </c>
      <c r="L161" s="157">
        <f t="shared" si="13"/>
        <v>21.8</v>
      </c>
      <c r="M161" s="156">
        <v>12</v>
      </c>
      <c r="N161" s="91">
        <f t="shared" si="14"/>
        <v>11953.275993883792</v>
      </c>
      <c r="O161" s="158"/>
      <c r="P161" s="159"/>
      <c r="Q161" s="164"/>
      <c r="R161" s="164"/>
      <c r="S161" s="161"/>
      <c r="T161" s="152"/>
      <c r="U161" s="153"/>
      <c r="V161" s="154"/>
    </row>
    <row r="162" spans="1:22" ht="27" customHeight="1" x14ac:dyDescent="0.15">
      <c r="A162" s="141"/>
      <c r="B162" s="142" t="s">
        <v>66</v>
      </c>
      <c r="C162" s="143">
        <v>158</v>
      </c>
      <c r="D162" s="34">
        <v>4</v>
      </c>
      <c r="E162" s="122" t="s">
        <v>487</v>
      </c>
      <c r="F162" s="176" t="s">
        <v>488</v>
      </c>
      <c r="G162" s="176" t="s">
        <v>489</v>
      </c>
      <c r="H162" s="156">
        <v>20</v>
      </c>
      <c r="I162" s="165">
        <v>3893984</v>
      </c>
      <c r="J162" s="166">
        <v>3560</v>
      </c>
      <c r="K162" s="156">
        <v>270</v>
      </c>
      <c r="L162" s="157">
        <f t="shared" si="13"/>
        <v>13.2</v>
      </c>
      <c r="M162" s="156">
        <v>12</v>
      </c>
      <c r="N162" s="91">
        <f t="shared" si="14"/>
        <v>24583.232323232325</v>
      </c>
      <c r="O162" s="158"/>
      <c r="P162" s="159"/>
      <c r="Q162" s="160"/>
      <c r="R162" s="160"/>
      <c r="S162" s="161"/>
      <c r="T162" s="162"/>
      <c r="U162" s="163"/>
      <c r="V162" s="154"/>
    </row>
    <row r="163" spans="1:22" ht="27" customHeight="1" x14ac:dyDescent="0.15">
      <c r="A163" s="141"/>
      <c r="B163" s="142" t="s">
        <v>66</v>
      </c>
      <c r="C163" s="143">
        <v>159</v>
      </c>
      <c r="D163" s="34">
        <v>5</v>
      </c>
      <c r="E163" s="121" t="s">
        <v>573</v>
      </c>
      <c r="F163" s="186" t="s">
        <v>574</v>
      </c>
      <c r="G163" s="186" t="s">
        <v>575</v>
      </c>
      <c r="H163" s="156">
        <v>20</v>
      </c>
      <c r="I163" s="165">
        <v>2770293</v>
      </c>
      <c r="J163" s="166">
        <v>2961</v>
      </c>
      <c r="K163" s="156">
        <v>291</v>
      </c>
      <c r="L163" s="157">
        <f t="shared" si="13"/>
        <v>10.199999999999999</v>
      </c>
      <c r="M163" s="156">
        <v>12</v>
      </c>
      <c r="N163" s="91">
        <f t="shared" si="14"/>
        <v>22633.112745098042</v>
      </c>
      <c r="O163" s="158"/>
      <c r="P163" s="159"/>
      <c r="Q163" s="164"/>
      <c r="R163" s="164"/>
      <c r="S163" s="161"/>
      <c r="T163" s="152"/>
      <c r="U163" s="153"/>
      <c r="V163" s="154"/>
    </row>
    <row r="164" spans="1:22" ht="27" customHeight="1" x14ac:dyDescent="0.15">
      <c r="A164" s="141"/>
      <c r="B164" s="142" t="s">
        <v>66</v>
      </c>
      <c r="C164" s="143">
        <v>160</v>
      </c>
      <c r="D164" s="34">
        <v>5</v>
      </c>
      <c r="E164" s="122" t="s">
        <v>576</v>
      </c>
      <c r="F164" s="176" t="s">
        <v>577</v>
      </c>
      <c r="G164" s="176" t="s">
        <v>578</v>
      </c>
      <c r="H164" s="156">
        <v>20</v>
      </c>
      <c r="I164" s="165">
        <v>5398800</v>
      </c>
      <c r="J164" s="166">
        <v>2167</v>
      </c>
      <c r="K164" s="156">
        <v>239</v>
      </c>
      <c r="L164" s="157">
        <f t="shared" si="13"/>
        <v>9.1</v>
      </c>
      <c r="M164" s="156">
        <v>12</v>
      </c>
      <c r="N164" s="91">
        <f t="shared" si="14"/>
        <v>49439.560439560446</v>
      </c>
      <c r="O164" s="158"/>
      <c r="P164" s="159"/>
      <c r="Q164" s="160"/>
      <c r="R164" s="160"/>
      <c r="S164" s="161"/>
      <c r="T164" s="162"/>
      <c r="U164" s="163"/>
      <c r="V164" s="154"/>
    </row>
    <row r="165" spans="1:22" ht="27" customHeight="1" x14ac:dyDescent="0.15">
      <c r="A165" s="141"/>
      <c r="B165" s="142" t="s">
        <v>66</v>
      </c>
      <c r="C165" s="143">
        <v>161</v>
      </c>
      <c r="D165" s="34">
        <v>2</v>
      </c>
      <c r="E165" s="122" t="s">
        <v>579</v>
      </c>
      <c r="F165" s="176" t="s">
        <v>580</v>
      </c>
      <c r="G165" s="176" t="s">
        <v>581</v>
      </c>
      <c r="H165" s="156">
        <v>30</v>
      </c>
      <c r="I165" s="165">
        <v>8784030</v>
      </c>
      <c r="J165" s="166">
        <v>11236</v>
      </c>
      <c r="K165" s="156">
        <v>279</v>
      </c>
      <c r="L165" s="157">
        <f t="shared" si="13"/>
        <v>40.300000000000004</v>
      </c>
      <c r="M165" s="156">
        <v>12</v>
      </c>
      <c r="N165" s="91">
        <f t="shared" si="14"/>
        <v>18163.833746898261</v>
      </c>
      <c r="O165" s="158"/>
      <c r="P165" s="159"/>
      <c r="Q165" s="160" t="s">
        <v>69</v>
      </c>
      <c r="R165" s="160"/>
      <c r="S165" s="161">
        <v>0.1</v>
      </c>
      <c r="T165" s="162" t="s">
        <v>69</v>
      </c>
      <c r="U165" s="163">
        <v>2.0000000000000001E-4</v>
      </c>
      <c r="V165" s="154"/>
    </row>
    <row r="166" spans="1:22" ht="27" customHeight="1" x14ac:dyDescent="0.15">
      <c r="A166" s="141"/>
      <c r="B166" s="142" t="s">
        <v>66</v>
      </c>
      <c r="C166" s="143">
        <v>162</v>
      </c>
      <c r="D166" s="34">
        <v>1</v>
      </c>
      <c r="E166" s="122" t="s">
        <v>582</v>
      </c>
      <c r="F166" s="176" t="s">
        <v>583</v>
      </c>
      <c r="G166" s="176" t="s">
        <v>584</v>
      </c>
      <c r="H166" s="156">
        <v>10</v>
      </c>
      <c r="I166" s="165">
        <v>1546022</v>
      </c>
      <c r="J166" s="166">
        <v>2115</v>
      </c>
      <c r="K166" s="156">
        <v>260</v>
      </c>
      <c r="L166" s="157">
        <f t="shared" si="13"/>
        <v>8.1999999999999993</v>
      </c>
      <c r="M166" s="156">
        <v>12</v>
      </c>
      <c r="N166" s="91">
        <f t="shared" si="14"/>
        <v>15711.605691056911</v>
      </c>
      <c r="O166" s="158"/>
      <c r="P166" s="159"/>
      <c r="Q166" s="164"/>
      <c r="R166" s="164"/>
      <c r="S166" s="161"/>
      <c r="T166" s="152"/>
      <c r="U166" s="153"/>
      <c r="V166" s="154"/>
    </row>
    <row r="167" spans="1:22" ht="27" customHeight="1" x14ac:dyDescent="0.15">
      <c r="A167" s="141"/>
      <c r="B167" s="142" t="s">
        <v>66</v>
      </c>
      <c r="C167" s="143">
        <v>163</v>
      </c>
      <c r="D167" s="34">
        <v>2</v>
      </c>
      <c r="E167" s="122" t="s">
        <v>476</v>
      </c>
      <c r="F167" s="176" t="s">
        <v>490</v>
      </c>
      <c r="G167" s="176" t="s">
        <v>491</v>
      </c>
      <c r="H167" s="156">
        <v>30</v>
      </c>
      <c r="I167" s="165">
        <v>6617302</v>
      </c>
      <c r="J167" s="166">
        <v>4115</v>
      </c>
      <c r="K167" s="156">
        <v>270</v>
      </c>
      <c r="L167" s="157">
        <f t="shared" si="13"/>
        <v>15.299999999999999</v>
      </c>
      <c r="M167" s="156">
        <v>12</v>
      </c>
      <c r="N167" s="91">
        <f t="shared" si="14"/>
        <v>36041.949891067539</v>
      </c>
      <c r="O167" s="158"/>
      <c r="P167" s="159"/>
      <c r="Q167" s="160"/>
      <c r="R167" s="160"/>
      <c r="S167" s="161"/>
      <c r="T167" s="162"/>
      <c r="U167" s="163"/>
      <c r="V167" s="154"/>
    </row>
    <row r="168" spans="1:22" ht="27" customHeight="1" x14ac:dyDescent="0.15">
      <c r="A168" s="141"/>
      <c r="B168" s="142" t="s">
        <v>66</v>
      </c>
      <c r="C168" s="143">
        <v>164</v>
      </c>
      <c r="D168" s="34">
        <v>4</v>
      </c>
      <c r="E168" s="122" t="s">
        <v>585</v>
      </c>
      <c r="F168" s="176" t="s">
        <v>586</v>
      </c>
      <c r="G168" s="176" t="s">
        <v>587</v>
      </c>
      <c r="H168" s="156">
        <v>20</v>
      </c>
      <c r="I168" s="165">
        <v>454689</v>
      </c>
      <c r="J168" s="166">
        <v>480</v>
      </c>
      <c r="K168" s="156">
        <v>125</v>
      </c>
      <c r="L168" s="157">
        <f t="shared" si="13"/>
        <v>3.9</v>
      </c>
      <c r="M168" s="156">
        <v>6</v>
      </c>
      <c r="N168" s="91">
        <f t="shared" si="14"/>
        <v>19431.153846153848</v>
      </c>
      <c r="O168" s="158" t="s">
        <v>69</v>
      </c>
      <c r="P168" s="159" t="s">
        <v>588</v>
      </c>
      <c r="Q168" s="164"/>
      <c r="R168" s="164" t="s">
        <v>69</v>
      </c>
      <c r="S168" s="161">
        <v>0.6</v>
      </c>
      <c r="T168" s="152"/>
      <c r="U168" s="153"/>
      <c r="V168" s="154"/>
    </row>
    <row r="169" spans="1:22" ht="27" customHeight="1" x14ac:dyDescent="0.15">
      <c r="A169" s="141"/>
      <c r="B169" s="142" t="s">
        <v>66</v>
      </c>
      <c r="C169" s="143">
        <v>165</v>
      </c>
      <c r="D169" s="34">
        <v>4</v>
      </c>
      <c r="E169" s="122" t="s">
        <v>589</v>
      </c>
      <c r="F169" s="176" t="s">
        <v>590</v>
      </c>
      <c r="G169" s="176" t="s">
        <v>591</v>
      </c>
      <c r="H169" s="156">
        <v>20</v>
      </c>
      <c r="I169" s="165">
        <v>1033250</v>
      </c>
      <c r="J169" s="166">
        <v>1126</v>
      </c>
      <c r="K169" s="156">
        <v>220</v>
      </c>
      <c r="L169" s="157">
        <f t="shared" si="13"/>
        <v>5.1999999999999993</v>
      </c>
      <c r="M169" s="156">
        <v>10</v>
      </c>
      <c r="N169" s="91">
        <f t="shared" si="14"/>
        <v>19870.192307692309</v>
      </c>
      <c r="O169" s="158" t="s">
        <v>69</v>
      </c>
      <c r="P169" s="159"/>
      <c r="Q169" s="160"/>
      <c r="R169" s="160"/>
      <c r="S169" s="161"/>
      <c r="T169" s="162"/>
      <c r="U169" s="163"/>
      <c r="V169" s="154"/>
    </row>
    <row r="170" spans="1:22" ht="27" customHeight="1" x14ac:dyDescent="0.15">
      <c r="A170" s="141"/>
      <c r="B170" s="142" t="s">
        <v>66</v>
      </c>
      <c r="C170" s="143">
        <v>166</v>
      </c>
      <c r="D170" s="34">
        <v>4</v>
      </c>
      <c r="E170" s="122" t="s">
        <v>592</v>
      </c>
      <c r="F170" s="176" t="s">
        <v>593</v>
      </c>
      <c r="G170" s="176" t="s">
        <v>594</v>
      </c>
      <c r="H170" s="156">
        <v>20</v>
      </c>
      <c r="I170" s="165">
        <v>1736850</v>
      </c>
      <c r="J170" s="166">
        <v>3034</v>
      </c>
      <c r="K170" s="156">
        <v>239</v>
      </c>
      <c r="L170" s="157">
        <f t="shared" si="13"/>
        <v>12.7</v>
      </c>
      <c r="M170" s="156">
        <v>12</v>
      </c>
      <c r="N170" s="91">
        <f t="shared" si="14"/>
        <v>11396.653543307088</v>
      </c>
      <c r="O170" s="158"/>
      <c r="P170" s="159"/>
      <c r="Q170" s="160"/>
      <c r="R170" s="160"/>
      <c r="S170" s="161"/>
      <c r="T170" s="162"/>
      <c r="U170" s="163"/>
      <c r="V170" s="154"/>
    </row>
    <row r="171" spans="1:22" ht="27" customHeight="1" x14ac:dyDescent="0.15">
      <c r="A171" s="141"/>
      <c r="B171" s="142" t="s">
        <v>66</v>
      </c>
      <c r="C171" s="143">
        <v>167</v>
      </c>
      <c r="D171" s="34">
        <v>4</v>
      </c>
      <c r="E171" s="122" t="s">
        <v>595</v>
      </c>
      <c r="F171" s="176" t="s">
        <v>596</v>
      </c>
      <c r="G171" s="176" t="s">
        <v>597</v>
      </c>
      <c r="H171" s="156">
        <v>20</v>
      </c>
      <c r="I171" s="165">
        <v>1317793</v>
      </c>
      <c r="J171" s="166">
        <v>1867</v>
      </c>
      <c r="K171" s="156">
        <v>242</v>
      </c>
      <c r="L171" s="157">
        <f t="shared" si="13"/>
        <v>7.8</v>
      </c>
      <c r="M171" s="156">
        <v>12</v>
      </c>
      <c r="N171" s="91">
        <f t="shared" si="14"/>
        <v>14078.985042735045</v>
      </c>
      <c r="O171" s="158"/>
      <c r="P171" s="159"/>
      <c r="Q171" s="164"/>
      <c r="R171" s="164"/>
      <c r="S171" s="161"/>
      <c r="T171" s="152"/>
      <c r="U171" s="153"/>
      <c r="V171" s="154"/>
    </row>
    <row r="172" spans="1:22" ht="27" customHeight="1" x14ac:dyDescent="0.15">
      <c r="A172" s="141"/>
      <c r="B172" s="142" t="s">
        <v>66</v>
      </c>
      <c r="C172" s="143">
        <v>168</v>
      </c>
      <c r="D172" s="34">
        <v>2</v>
      </c>
      <c r="E172" s="122" t="s">
        <v>81</v>
      </c>
      <c r="F172" s="176" t="s">
        <v>598</v>
      </c>
      <c r="G172" s="176" t="s">
        <v>599</v>
      </c>
      <c r="H172" s="156">
        <v>20</v>
      </c>
      <c r="I172" s="165">
        <v>5278545</v>
      </c>
      <c r="J172" s="166">
        <v>5595</v>
      </c>
      <c r="K172" s="156">
        <v>256</v>
      </c>
      <c r="L172" s="157">
        <f t="shared" si="13"/>
        <v>21.900000000000002</v>
      </c>
      <c r="M172" s="156">
        <v>12</v>
      </c>
      <c r="N172" s="91">
        <f t="shared" si="14"/>
        <v>20085.787671232876</v>
      </c>
      <c r="O172" s="158"/>
      <c r="P172" s="159"/>
      <c r="Q172" s="160" t="s">
        <v>69</v>
      </c>
      <c r="R172" s="160"/>
      <c r="S172" s="161">
        <v>2.4E-2</v>
      </c>
      <c r="T172" s="162"/>
      <c r="U172" s="163"/>
      <c r="V172" s="154"/>
    </row>
    <row r="173" spans="1:22" ht="27" customHeight="1" x14ac:dyDescent="0.15">
      <c r="A173" s="141"/>
      <c r="B173" s="142" t="s">
        <v>66</v>
      </c>
      <c r="C173" s="143">
        <v>169</v>
      </c>
      <c r="D173" s="34">
        <v>4</v>
      </c>
      <c r="E173" s="122" t="s">
        <v>106</v>
      </c>
      <c r="F173" s="176" t="s">
        <v>107</v>
      </c>
      <c r="G173" s="176" t="s">
        <v>600</v>
      </c>
      <c r="H173" s="156">
        <v>20</v>
      </c>
      <c r="I173" s="165">
        <v>4868225</v>
      </c>
      <c r="J173" s="166">
        <v>4820</v>
      </c>
      <c r="K173" s="156">
        <v>311</v>
      </c>
      <c r="L173" s="157">
        <f t="shared" si="13"/>
        <v>15.5</v>
      </c>
      <c r="M173" s="156">
        <v>12</v>
      </c>
      <c r="N173" s="91">
        <f t="shared" si="14"/>
        <v>26173.252688172044</v>
      </c>
      <c r="O173" s="158"/>
      <c r="P173" s="159"/>
      <c r="Q173" s="164"/>
      <c r="R173" s="164"/>
      <c r="S173" s="161"/>
      <c r="T173" s="152"/>
      <c r="U173" s="153"/>
      <c r="V173" s="154"/>
    </row>
    <row r="174" spans="1:22" ht="27" customHeight="1" x14ac:dyDescent="0.15">
      <c r="A174" s="141"/>
      <c r="B174" s="142" t="s">
        <v>66</v>
      </c>
      <c r="C174" s="143">
        <v>170</v>
      </c>
      <c r="D174" s="34">
        <v>2</v>
      </c>
      <c r="E174" s="122" t="s">
        <v>601</v>
      </c>
      <c r="F174" s="176" t="s">
        <v>602</v>
      </c>
      <c r="G174" s="176" t="s">
        <v>603</v>
      </c>
      <c r="H174" s="156">
        <v>20</v>
      </c>
      <c r="I174" s="165">
        <v>3582980</v>
      </c>
      <c r="J174" s="166">
        <v>4764</v>
      </c>
      <c r="K174" s="156">
        <v>268</v>
      </c>
      <c r="L174" s="157">
        <f t="shared" si="13"/>
        <v>17.8</v>
      </c>
      <c r="M174" s="156">
        <v>12</v>
      </c>
      <c r="N174" s="91">
        <f t="shared" si="14"/>
        <v>16774.250936329587</v>
      </c>
      <c r="O174" s="158"/>
      <c r="P174" s="159"/>
      <c r="Q174" s="160" t="s">
        <v>69</v>
      </c>
      <c r="R174" s="160"/>
      <c r="S174" s="161">
        <v>0.2</v>
      </c>
      <c r="T174" s="162"/>
      <c r="U174" s="163"/>
      <c r="V174" s="154"/>
    </row>
    <row r="175" spans="1:22" ht="27" customHeight="1" x14ac:dyDescent="0.15">
      <c r="A175" s="141"/>
      <c r="B175" s="142" t="s">
        <v>66</v>
      </c>
      <c r="C175" s="143">
        <v>171</v>
      </c>
      <c r="D175" s="34">
        <v>4</v>
      </c>
      <c r="E175" s="122" t="s">
        <v>604</v>
      </c>
      <c r="F175" s="176" t="s">
        <v>605</v>
      </c>
      <c r="G175" s="176" t="s">
        <v>606</v>
      </c>
      <c r="H175" s="156">
        <v>20</v>
      </c>
      <c r="I175" s="165">
        <v>2356616</v>
      </c>
      <c r="J175" s="166">
        <v>2286</v>
      </c>
      <c r="K175" s="156">
        <v>307</v>
      </c>
      <c r="L175" s="157">
        <f t="shared" si="13"/>
        <v>7.5</v>
      </c>
      <c r="M175" s="156">
        <v>12</v>
      </c>
      <c r="N175" s="91">
        <f t="shared" si="14"/>
        <v>26184.622222222224</v>
      </c>
      <c r="O175" s="158"/>
      <c r="P175" s="159"/>
      <c r="Q175" s="164"/>
      <c r="R175" s="164"/>
      <c r="S175" s="161"/>
      <c r="T175" s="152"/>
      <c r="U175" s="153"/>
      <c r="V175" s="154"/>
    </row>
    <row r="176" spans="1:22" ht="27" customHeight="1" x14ac:dyDescent="0.15">
      <c r="A176" s="141"/>
      <c r="B176" s="142" t="s">
        <v>66</v>
      </c>
      <c r="C176" s="143">
        <v>172</v>
      </c>
      <c r="D176" s="34">
        <v>4</v>
      </c>
      <c r="E176" s="122" t="s">
        <v>607</v>
      </c>
      <c r="F176" s="176" t="s">
        <v>608</v>
      </c>
      <c r="G176" s="176" t="s">
        <v>609</v>
      </c>
      <c r="H176" s="156">
        <v>20</v>
      </c>
      <c r="I176" s="165">
        <v>1051715</v>
      </c>
      <c r="J176" s="166">
        <v>3175</v>
      </c>
      <c r="K176" s="156">
        <v>278</v>
      </c>
      <c r="L176" s="157">
        <f t="shared" si="13"/>
        <v>11.5</v>
      </c>
      <c r="M176" s="156">
        <v>12</v>
      </c>
      <c r="N176" s="91">
        <f t="shared" si="14"/>
        <v>7621.123188405797</v>
      </c>
      <c r="O176" s="158"/>
      <c r="P176" s="159"/>
      <c r="Q176" s="160"/>
      <c r="R176" s="160"/>
      <c r="S176" s="161"/>
      <c r="T176" s="162"/>
      <c r="U176" s="163"/>
      <c r="V176" s="154"/>
    </row>
    <row r="177" spans="1:22" ht="27" customHeight="1" x14ac:dyDescent="0.15">
      <c r="A177" s="141"/>
      <c r="B177" s="142" t="s">
        <v>66</v>
      </c>
      <c r="C177" s="143">
        <v>173</v>
      </c>
      <c r="D177" s="34">
        <v>5</v>
      </c>
      <c r="E177" s="122" t="s">
        <v>610</v>
      </c>
      <c r="F177" s="176" t="s">
        <v>611</v>
      </c>
      <c r="G177" s="176" t="s">
        <v>612</v>
      </c>
      <c r="H177" s="156">
        <v>20</v>
      </c>
      <c r="I177" s="165">
        <v>1345500</v>
      </c>
      <c r="J177" s="166">
        <v>3580</v>
      </c>
      <c r="K177" s="156">
        <v>263</v>
      </c>
      <c r="L177" s="157">
        <f t="shared" si="13"/>
        <v>13.7</v>
      </c>
      <c r="M177" s="156">
        <v>12</v>
      </c>
      <c r="N177" s="91">
        <f t="shared" si="14"/>
        <v>8184.3065693430663</v>
      </c>
      <c r="O177" s="158"/>
      <c r="P177" s="159"/>
      <c r="Q177" s="164" t="s">
        <v>69</v>
      </c>
      <c r="R177" s="164"/>
      <c r="S177" s="161">
        <v>8.5999999999999993E-2</v>
      </c>
      <c r="T177" s="152"/>
      <c r="U177" s="153"/>
      <c r="V177" s="154"/>
    </row>
    <row r="178" spans="1:22" ht="27" customHeight="1" x14ac:dyDescent="0.15">
      <c r="A178" s="141"/>
      <c r="B178" s="142" t="s">
        <v>66</v>
      </c>
      <c r="C178" s="143">
        <v>174</v>
      </c>
      <c r="D178" s="34">
        <v>4</v>
      </c>
      <c r="E178" s="122" t="s">
        <v>525</v>
      </c>
      <c r="F178" s="178" t="s">
        <v>526</v>
      </c>
      <c r="G178" s="178" t="s">
        <v>613</v>
      </c>
      <c r="H178" s="191">
        <v>20</v>
      </c>
      <c r="I178" s="192">
        <v>5743339</v>
      </c>
      <c r="J178" s="193">
        <v>3719</v>
      </c>
      <c r="K178" s="191">
        <v>282</v>
      </c>
      <c r="L178" s="157">
        <f t="shared" si="13"/>
        <v>13.2</v>
      </c>
      <c r="M178" s="191">
        <v>12</v>
      </c>
      <c r="N178" s="91">
        <f t="shared" si="14"/>
        <v>36258.453282828283</v>
      </c>
      <c r="O178" s="194"/>
      <c r="P178" s="195"/>
      <c r="Q178" s="160"/>
      <c r="R178" s="160"/>
      <c r="S178" s="161"/>
      <c r="T178" s="162"/>
      <c r="U178" s="163"/>
      <c r="V178" s="154"/>
    </row>
    <row r="179" spans="1:22" ht="27" customHeight="1" x14ac:dyDescent="0.15">
      <c r="A179" s="141"/>
      <c r="B179" s="142" t="s">
        <v>66</v>
      </c>
      <c r="C179" s="143">
        <v>175</v>
      </c>
      <c r="D179" s="34">
        <v>4</v>
      </c>
      <c r="E179" s="122" t="s">
        <v>614</v>
      </c>
      <c r="F179" s="178" t="s">
        <v>615</v>
      </c>
      <c r="G179" s="178" t="s">
        <v>616</v>
      </c>
      <c r="H179" s="191">
        <v>20</v>
      </c>
      <c r="I179" s="192">
        <v>380686</v>
      </c>
      <c r="J179" s="193">
        <v>310</v>
      </c>
      <c r="K179" s="191">
        <v>219</v>
      </c>
      <c r="L179" s="157">
        <f t="shared" si="13"/>
        <v>1.5</v>
      </c>
      <c r="M179" s="191">
        <v>11</v>
      </c>
      <c r="N179" s="91">
        <f t="shared" si="14"/>
        <v>23071.878787878788</v>
      </c>
      <c r="O179" s="194"/>
      <c r="P179" s="195" t="s">
        <v>617</v>
      </c>
      <c r="Q179" s="164"/>
      <c r="R179" s="164"/>
      <c r="S179" s="161"/>
      <c r="T179" s="152"/>
      <c r="U179" s="153"/>
      <c r="V179" s="154"/>
    </row>
    <row r="180" spans="1:22" ht="27" customHeight="1" x14ac:dyDescent="0.15">
      <c r="A180" s="141"/>
      <c r="B180" s="142" t="s">
        <v>66</v>
      </c>
      <c r="C180" s="143">
        <v>176</v>
      </c>
      <c r="D180" s="34">
        <v>4</v>
      </c>
      <c r="E180" s="122" t="s">
        <v>510</v>
      </c>
      <c r="F180" s="196" t="s">
        <v>511</v>
      </c>
      <c r="G180" s="197" t="s">
        <v>512</v>
      </c>
      <c r="H180" s="156">
        <v>10</v>
      </c>
      <c r="I180" s="165">
        <v>657750</v>
      </c>
      <c r="J180" s="166">
        <v>731</v>
      </c>
      <c r="K180" s="156">
        <v>214</v>
      </c>
      <c r="L180" s="157">
        <f t="shared" si="13"/>
        <v>3.5</v>
      </c>
      <c r="M180" s="156">
        <v>10</v>
      </c>
      <c r="N180" s="91">
        <f t="shared" si="14"/>
        <v>18792.857142857141</v>
      </c>
      <c r="O180" s="158" t="s">
        <v>69</v>
      </c>
      <c r="P180" s="159"/>
      <c r="Q180" s="160"/>
      <c r="R180" s="160"/>
      <c r="S180" s="161"/>
      <c r="T180" s="162"/>
      <c r="U180" s="163"/>
      <c r="V180" s="154"/>
    </row>
    <row r="181" spans="1:22" ht="27" customHeight="1" x14ac:dyDescent="0.15">
      <c r="A181" s="141"/>
      <c r="B181" s="142" t="s">
        <v>66</v>
      </c>
      <c r="C181" s="143">
        <v>177</v>
      </c>
      <c r="D181" s="34">
        <v>5</v>
      </c>
      <c r="E181" s="122" t="s">
        <v>563</v>
      </c>
      <c r="F181" s="176" t="s">
        <v>564</v>
      </c>
      <c r="G181" s="176" t="s">
        <v>618</v>
      </c>
      <c r="H181" s="156">
        <v>20</v>
      </c>
      <c r="I181" s="165">
        <v>4337600</v>
      </c>
      <c r="J181" s="166">
        <v>5422</v>
      </c>
      <c r="K181" s="156">
        <v>270</v>
      </c>
      <c r="L181" s="157">
        <f t="shared" si="13"/>
        <v>20.100000000000001</v>
      </c>
      <c r="M181" s="156">
        <v>12</v>
      </c>
      <c r="N181" s="91">
        <f t="shared" si="14"/>
        <v>17983.416252072966</v>
      </c>
      <c r="O181" s="158"/>
      <c r="P181" s="159"/>
      <c r="Q181" s="164"/>
      <c r="R181" s="164"/>
      <c r="S181" s="161"/>
      <c r="T181" s="152"/>
      <c r="U181" s="187"/>
      <c r="V181" s="175"/>
    </row>
    <row r="182" spans="1:22" ht="27" customHeight="1" x14ac:dyDescent="0.15">
      <c r="A182" s="141"/>
      <c r="B182" s="142" t="s">
        <v>66</v>
      </c>
      <c r="C182" s="143">
        <v>178</v>
      </c>
      <c r="D182" s="34">
        <v>2</v>
      </c>
      <c r="E182" s="122" t="s">
        <v>619</v>
      </c>
      <c r="F182" s="176" t="s">
        <v>620</v>
      </c>
      <c r="G182" s="176" t="s">
        <v>621</v>
      </c>
      <c r="H182" s="156">
        <v>20</v>
      </c>
      <c r="I182" s="165">
        <v>2422820</v>
      </c>
      <c r="J182" s="166">
        <v>4343</v>
      </c>
      <c r="K182" s="156">
        <v>264</v>
      </c>
      <c r="L182" s="157">
        <f t="shared" si="13"/>
        <v>16.5</v>
      </c>
      <c r="M182" s="156">
        <v>12</v>
      </c>
      <c r="N182" s="91">
        <f t="shared" si="14"/>
        <v>12236.464646464645</v>
      </c>
      <c r="O182" s="158"/>
      <c r="P182" s="159"/>
      <c r="Q182" s="164" t="s">
        <v>69</v>
      </c>
      <c r="R182" s="164"/>
      <c r="S182" s="161">
        <v>4.5999999999999999E-3</v>
      </c>
      <c r="T182" s="162"/>
      <c r="U182" s="190"/>
      <c r="V182" s="175"/>
    </row>
    <row r="183" spans="1:22" ht="27" customHeight="1" x14ac:dyDescent="0.15">
      <c r="A183" s="141"/>
      <c r="B183" s="142" t="s">
        <v>66</v>
      </c>
      <c r="C183" s="143">
        <v>179</v>
      </c>
      <c r="D183" s="34">
        <v>4</v>
      </c>
      <c r="E183" s="122" t="s">
        <v>513</v>
      </c>
      <c r="F183" s="176" t="s">
        <v>514</v>
      </c>
      <c r="G183" s="176" t="s">
        <v>515</v>
      </c>
      <c r="H183" s="156">
        <v>10</v>
      </c>
      <c r="I183" s="165">
        <v>971000</v>
      </c>
      <c r="J183" s="166">
        <v>1587</v>
      </c>
      <c r="K183" s="156">
        <v>243</v>
      </c>
      <c r="L183" s="157">
        <f t="shared" si="13"/>
        <v>6.6</v>
      </c>
      <c r="M183" s="156">
        <v>12</v>
      </c>
      <c r="N183" s="91">
        <f t="shared" si="14"/>
        <v>12260.101010101011</v>
      </c>
      <c r="O183" s="158"/>
      <c r="P183" s="159"/>
      <c r="Q183" s="164"/>
      <c r="R183" s="164"/>
      <c r="S183" s="161"/>
      <c r="T183" s="162"/>
      <c r="U183" s="190"/>
      <c r="V183" s="175"/>
    </row>
    <row r="184" spans="1:22" ht="27" customHeight="1" x14ac:dyDescent="0.15">
      <c r="A184" s="141"/>
      <c r="B184" s="142" t="s">
        <v>66</v>
      </c>
      <c r="C184" s="143">
        <v>180</v>
      </c>
      <c r="D184" s="34">
        <v>5</v>
      </c>
      <c r="E184" s="122" t="s">
        <v>622</v>
      </c>
      <c r="F184" s="176" t="s">
        <v>623</v>
      </c>
      <c r="G184" s="176" t="s">
        <v>623</v>
      </c>
      <c r="H184" s="156">
        <v>20</v>
      </c>
      <c r="I184" s="165">
        <v>1152870</v>
      </c>
      <c r="J184" s="166">
        <v>2174</v>
      </c>
      <c r="K184" s="156">
        <v>276</v>
      </c>
      <c r="L184" s="157">
        <f t="shared" si="13"/>
        <v>7.8999999999999995</v>
      </c>
      <c r="M184" s="156">
        <v>12</v>
      </c>
      <c r="N184" s="91">
        <f t="shared" si="14"/>
        <v>12161.07594936709</v>
      </c>
      <c r="O184" s="158"/>
      <c r="P184" s="159"/>
      <c r="Q184" s="164" t="s">
        <v>69</v>
      </c>
      <c r="R184" s="164"/>
      <c r="S184" s="161">
        <v>4.9000000000000002E-2</v>
      </c>
      <c r="T184" s="162"/>
      <c r="U184" s="190"/>
      <c r="V184" s="175"/>
    </row>
    <row r="185" spans="1:22" ht="27" customHeight="1" x14ac:dyDescent="0.15">
      <c r="A185" s="141"/>
      <c r="B185" s="142" t="s">
        <v>66</v>
      </c>
      <c r="C185" s="143">
        <v>181</v>
      </c>
      <c r="D185" s="34">
        <v>2</v>
      </c>
      <c r="E185" s="122" t="s">
        <v>624</v>
      </c>
      <c r="F185" s="176" t="s">
        <v>625</v>
      </c>
      <c r="G185" s="176" t="s">
        <v>626</v>
      </c>
      <c r="H185" s="156">
        <v>10</v>
      </c>
      <c r="I185" s="165">
        <v>304350</v>
      </c>
      <c r="J185" s="166">
        <v>1875</v>
      </c>
      <c r="K185" s="156">
        <v>269</v>
      </c>
      <c r="L185" s="157">
        <f t="shared" si="13"/>
        <v>7</v>
      </c>
      <c r="M185" s="156">
        <v>12</v>
      </c>
      <c r="N185" s="91">
        <f t="shared" si="14"/>
        <v>3623.2142857142858</v>
      </c>
      <c r="O185" s="158"/>
      <c r="P185" s="159"/>
      <c r="Q185" s="164"/>
      <c r="R185" s="164"/>
      <c r="S185" s="161"/>
      <c r="T185" s="162"/>
      <c r="U185" s="190"/>
      <c r="V185" s="175"/>
    </row>
    <row r="186" spans="1:22" ht="27" customHeight="1" x14ac:dyDescent="0.15">
      <c r="A186" s="141"/>
      <c r="B186" s="142" t="s">
        <v>66</v>
      </c>
      <c r="C186" s="143">
        <v>182</v>
      </c>
      <c r="D186" s="34">
        <v>4</v>
      </c>
      <c r="E186" s="122" t="s">
        <v>627</v>
      </c>
      <c r="F186" s="176" t="s">
        <v>628</v>
      </c>
      <c r="G186" s="176" t="s">
        <v>629</v>
      </c>
      <c r="H186" s="156">
        <v>20</v>
      </c>
      <c r="I186" s="165">
        <v>2011535</v>
      </c>
      <c r="J186" s="166">
        <v>1711</v>
      </c>
      <c r="K186" s="156">
        <v>271</v>
      </c>
      <c r="L186" s="157">
        <f t="shared" si="13"/>
        <v>6.3999999999999995</v>
      </c>
      <c r="M186" s="156">
        <v>12</v>
      </c>
      <c r="N186" s="91">
        <f t="shared" si="14"/>
        <v>26191.861979166668</v>
      </c>
      <c r="O186" s="158"/>
      <c r="P186" s="159"/>
      <c r="Q186" s="164"/>
      <c r="R186" s="164"/>
      <c r="S186" s="161"/>
      <c r="T186" s="162"/>
      <c r="U186" s="190"/>
      <c r="V186" s="175"/>
    </row>
    <row r="187" spans="1:22" ht="27" customHeight="1" x14ac:dyDescent="0.15">
      <c r="A187" s="141"/>
      <c r="B187" s="142" t="s">
        <v>66</v>
      </c>
      <c r="C187" s="143">
        <v>183</v>
      </c>
      <c r="D187" s="34">
        <v>2</v>
      </c>
      <c r="E187" s="122" t="s">
        <v>536</v>
      </c>
      <c r="F187" s="176" t="s">
        <v>537</v>
      </c>
      <c r="G187" s="176" t="s">
        <v>630</v>
      </c>
      <c r="H187" s="156">
        <v>20</v>
      </c>
      <c r="I187" s="165">
        <v>1611277</v>
      </c>
      <c r="J187" s="166">
        <v>5320</v>
      </c>
      <c r="K187" s="156">
        <v>269</v>
      </c>
      <c r="L187" s="157">
        <f t="shared" si="13"/>
        <v>19.8</v>
      </c>
      <c r="M187" s="156">
        <v>12</v>
      </c>
      <c r="N187" s="91">
        <f t="shared" si="14"/>
        <v>6781.4688552188554</v>
      </c>
      <c r="O187" s="158"/>
      <c r="P187" s="159"/>
      <c r="Q187" s="164" t="s">
        <v>69</v>
      </c>
      <c r="R187" s="164"/>
      <c r="S187" s="161">
        <v>6.9999999999999994E-5</v>
      </c>
      <c r="T187" s="162"/>
      <c r="U187" s="190"/>
      <c r="V187" s="175"/>
    </row>
    <row r="188" spans="1:22" ht="27" customHeight="1" x14ac:dyDescent="0.15">
      <c r="A188" s="141"/>
      <c r="B188" s="142" t="s">
        <v>66</v>
      </c>
      <c r="C188" s="143">
        <v>184</v>
      </c>
      <c r="D188" s="34">
        <v>4</v>
      </c>
      <c r="E188" s="122" t="s">
        <v>143</v>
      </c>
      <c r="F188" s="176" t="s">
        <v>144</v>
      </c>
      <c r="G188" s="176" t="s">
        <v>683</v>
      </c>
      <c r="H188" s="156">
        <v>20</v>
      </c>
      <c r="I188" s="165">
        <v>1980650</v>
      </c>
      <c r="J188" s="166">
        <v>3032</v>
      </c>
      <c r="K188" s="156">
        <v>277</v>
      </c>
      <c r="L188" s="157">
        <f>ROUNDUP(J188/K188,1)</f>
        <v>11</v>
      </c>
      <c r="M188" s="156">
        <v>12</v>
      </c>
      <c r="N188" s="91">
        <f>IF(AND(I188&gt;0,L188&gt;0,M188&gt;0),I188/L188/M188,0)</f>
        <v>15004.924242424242</v>
      </c>
      <c r="O188" s="158"/>
      <c r="P188" s="159"/>
      <c r="Q188" s="164"/>
      <c r="R188" s="164"/>
      <c r="S188" s="161"/>
      <c r="T188" s="162" t="s">
        <v>69</v>
      </c>
      <c r="U188" s="163">
        <v>0.13500000000000001</v>
      </c>
      <c r="V188" s="175"/>
    </row>
    <row r="189" spans="1:22" ht="27" customHeight="1" x14ac:dyDescent="0.15">
      <c r="A189" s="141"/>
      <c r="B189" s="142" t="s">
        <v>66</v>
      </c>
      <c r="C189" s="143">
        <v>185</v>
      </c>
      <c r="D189" s="34">
        <v>6</v>
      </c>
      <c r="E189" s="122" t="s">
        <v>672</v>
      </c>
      <c r="F189" s="176" t="s">
        <v>673</v>
      </c>
      <c r="G189" s="176" t="s">
        <v>674</v>
      </c>
      <c r="H189" s="156">
        <v>10</v>
      </c>
      <c r="I189" s="165">
        <v>1774125</v>
      </c>
      <c r="J189" s="166">
        <v>2007</v>
      </c>
      <c r="K189" s="156">
        <v>288</v>
      </c>
      <c r="L189" s="157">
        <f t="shared" ref="L189:L238" si="15">ROUNDUP(J189/K189,1)</f>
        <v>7</v>
      </c>
      <c r="M189" s="156">
        <v>12</v>
      </c>
      <c r="N189" s="91">
        <f t="shared" ref="N189:N238" si="16">IF(AND(I189&gt;0,L189&gt;0,M189&gt;0),I189/L189/M189,0)</f>
        <v>21120.535714285714</v>
      </c>
      <c r="O189" s="158"/>
      <c r="P189" s="159"/>
      <c r="Q189" s="164"/>
      <c r="R189" s="164"/>
      <c r="S189" s="161"/>
      <c r="T189" s="162"/>
      <c r="U189" s="163"/>
      <c r="V189" s="175"/>
    </row>
    <row r="190" spans="1:22" ht="27" customHeight="1" x14ac:dyDescent="0.15">
      <c r="A190" s="141"/>
      <c r="B190" s="142" t="s">
        <v>66</v>
      </c>
      <c r="C190" s="143">
        <v>186</v>
      </c>
      <c r="D190" s="34">
        <v>5</v>
      </c>
      <c r="E190" s="122" t="s">
        <v>684</v>
      </c>
      <c r="F190" s="176" t="s">
        <v>685</v>
      </c>
      <c r="G190" s="176" t="s">
        <v>686</v>
      </c>
      <c r="H190" s="156">
        <v>10</v>
      </c>
      <c r="I190" s="165">
        <v>2354261</v>
      </c>
      <c r="J190" s="166">
        <v>2215</v>
      </c>
      <c r="K190" s="156">
        <v>270</v>
      </c>
      <c r="L190" s="157">
        <f t="shared" si="15"/>
        <v>8.2999999999999989</v>
      </c>
      <c r="M190" s="156">
        <v>12</v>
      </c>
      <c r="N190" s="91">
        <f t="shared" si="16"/>
        <v>23637.158634538155</v>
      </c>
      <c r="O190" s="158"/>
      <c r="P190" s="159"/>
      <c r="Q190" s="164" t="s">
        <v>69</v>
      </c>
      <c r="R190" s="164"/>
      <c r="S190" s="161">
        <v>0.4</v>
      </c>
      <c r="T190" s="162"/>
      <c r="U190" s="163"/>
      <c r="V190" s="175"/>
    </row>
    <row r="191" spans="1:22" ht="27" customHeight="1" x14ac:dyDescent="0.15">
      <c r="A191" s="141"/>
      <c r="B191" s="142" t="s">
        <v>66</v>
      </c>
      <c r="C191" s="143">
        <v>187</v>
      </c>
      <c r="D191" s="34">
        <v>5</v>
      </c>
      <c r="E191" s="122" t="s">
        <v>687</v>
      </c>
      <c r="F191" s="176" t="s">
        <v>688</v>
      </c>
      <c r="G191" s="176" t="s">
        <v>689</v>
      </c>
      <c r="H191" s="156">
        <v>20</v>
      </c>
      <c r="I191" s="165">
        <v>2399242</v>
      </c>
      <c r="J191" s="166">
        <v>1999</v>
      </c>
      <c r="K191" s="156">
        <v>270</v>
      </c>
      <c r="L191" s="157">
        <f t="shared" si="15"/>
        <v>7.5</v>
      </c>
      <c r="M191" s="156">
        <v>12</v>
      </c>
      <c r="N191" s="91">
        <f t="shared" si="16"/>
        <v>26658.244444444445</v>
      </c>
      <c r="O191" s="158"/>
      <c r="P191" s="159"/>
      <c r="Q191" s="164"/>
      <c r="R191" s="164"/>
      <c r="S191" s="161"/>
      <c r="T191" s="162"/>
      <c r="U191" s="163"/>
      <c r="V191" s="175"/>
    </row>
    <row r="192" spans="1:22" ht="27" customHeight="1" x14ac:dyDescent="0.15">
      <c r="A192" s="141"/>
      <c r="B192" s="142" t="s">
        <v>66</v>
      </c>
      <c r="C192" s="143">
        <v>188</v>
      </c>
      <c r="D192" s="34">
        <v>5</v>
      </c>
      <c r="E192" s="122" t="s">
        <v>172</v>
      </c>
      <c r="F192" s="176" t="s">
        <v>173</v>
      </c>
      <c r="G192" s="176" t="s">
        <v>690</v>
      </c>
      <c r="H192" s="156">
        <v>20</v>
      </c>
      <c r="I192" s="165">
        <v>2661639</v>
      </c>
      <c r="J192" s="166">
        <v>3594</v>
      </c>
      <c r="K192" s="156">
        <v>284</v>
      </c>
      <c r="L192" s="157">
        <f t="shared" si="15"/>
        <v>12.7</v>
      </c>
      <c r="M192" s="156">
        <v>12</v>
      </c>
      <c r="N192" s="91">
        <f t="shared" si="16"/>
        <v>17464.822834645671</v>
      </c>
      <c r="O192" s="158"/>
      <c r="P192" s="159"/>
      <c r="Q192" s="164"/>
      <c r="R192" s="164"/>
      <c r="S192" s="161"/>
      <c r="T192" s="162" t="s">
        <v>69</v>
      </c>
      <c r="U192" s="163">
        <v>3.5799999999999998E-2</v>
      </c>
      <c r="V192" s="175"/>
    </row>
    <row r="193" spans="1:22" ht="27" customHeight="1" x14ac:dyDescent="0.15">
      <c r="A193" s="141"/>
      <c r="B193" s="142" t="s">
        <v>66</v>
      </c>
      <c r="C193" s="143">
        <v>189</v>
      </c>
      <c r="D193" s="34">
        <v>2</v>
      </c>
      <c r="E193" s="122" t="s">
        <v>691</v>
      </c>
      <c r="F193" s="176" t="s">
        <v>692</v>
      </c>
      <c r="G193" s="176" t="s">
        <v>693</v>
      </c>
      <c r="H193" s="156">
        <v>20</v>
      </c>
      <c r="I193" s="165">
        <v>3515560</v>
      </c>
      <c r="J193" s="166">
        <v>4747</v>
      </c>
      <c r="K193" s="156">
        <v>270</v>
      </c>
      <c r="L193" s="157">
        <f t="shared" si="15"/>
        <v>17.600000000000001</v>
      </c>
      <c r="M193" s="156">
        <v>12</v>
      </c>
      <c r="N193" s="91">
        <f t="shared" si="16"/>
        <v>16645.64393939394</v>
      </c>
      <c r="O193" s="158"/>
      <c r="P193" s="159"/>
      <c r="Q193" s="164" t="s">
        <v>69</v>
      </c>
      <c r="R193" s="164"/>
      <c r="S193" s="161">
        <v>0.108</v>
      </c>
      <c r="T193" s="162"/>
      <c r="U193" s="163"/>
      <c r="V193" s="175"/>
    </row>
    <row r="194" spans="1:22" ht="27" customHeight="1" x14ac:dyDescent="0.15">
      <c r="A194" s="141"/>
      <c r="B194" s="142" t="s">
        <v>66</v>
      </c>
      <c r="C194" s="143">
        <v>190</v>
      </c>
      <c r="D194" s="34">
        <v>2</v>
      </c>
      <c r="E194" s="122" t="s">
        <v>694</v>
      </c>
      <c r="F194" s="176" t="s">
        <v>695</v>
      </c>
      <c r="G194" s="176" t="s">
        <v>696</v>
      </c>
      <c r="H194" s="156">
        <v>20</v>
      </c>
      <c r="I194" s="165">
        <v>6203350</v>
      </c>
      <c r="J194" s="166">
        <v>2698</v>
      </c>
      <c r="K194" s="156">
        <v>311</v>
      </c>
      <c r="L194" s="157">
        <f t="shared" si="15"/>
        <v>8.6999999999999993</v>
      </c>
      <c r="M194" s="156">
        <v>12</v>
      </c>
      <c r="N194" s="91">
        <f t="shared" si="16"/>
        <v>59419.061302681999</v>
      </c>
      <c r="O194" s="158"/>
      <c r="P194" s="159" t="s">
        <v>647</v>
      </c>
      <c r="Q194" s="164"/>
      <c r="R194" s="164"/>
      <c r="S194" s="161"/>
      <c r="T194" s="162"/>
      <c r="U194" s="190"/>
      <c r="V194" s="175"/>
    </row>
    <row r="195" spans="1:22" ht="27" customHeight="1" x14ac:dyDescent="0.15">
      <c r="A195" s="141"/>
      <c r="B195" s="142" t="s">
        <v>66</v>
      </c>
      <c r="C195" s="143">
        <v>191</v>
      </c>
      <c r="D195" s="34">
        <v>6</v>
      </c>
      <c r="E195" s="122" t="s">
        <v>697</v>
      </c>
      <c r="F195" s="176" t="s">
        <v>698</v>
      </c>
      <c r="G195" s="176" t="s">
        <v>699</v>
      </c>
      <c r="H195" s="156">
        <v>20</v>
      </c>
      <c r="I195" s="165">
        <v>2331288</v>
      </c>
      <c r="J195" s="166">
        <v>4276</v>
      </c>
      <c r="K195" s="156">
        <v>270</v>
      </c>
      <c r="L195" s="157">
        <f t="shared" si="15"/>
        <v>15.9</v>
      </c>
      <c r="M195" s="156">
        <v>12</v>
      </c>
      <c r="N195" s="91">
        <f t="shared" si="16"/>
        <v>12218.490566037735</v>
      </c>
      <c r="O195" s="158"/>
      <c r="P195" s="159"/>
      <c r="Q195" s="164" t="s">
        <v>69</v>
      </c>
      <c r="R195" s="164"/>
      <c r="S195" s="161">
        <v>0.19600000000000001</v>
      </c>
      <c r="T195" s="162"/>
      <c r="U195" s="190"/>
      <c r="V195" s="175"/>
    </row>
    <row r="196" spans="1:22" ht="27" customHeight="1" x14ac:dyDescent="0.15">
      <c r="A196" s="141"/>
      <c r="B196" s="142" t="s">
        <v>66</v>
      </c>
      <c r="C196" s="143">
        <v>192</v>
      </c>
      <c r="D196" s="34">
        <v>2</v>
      </c>
      <c r="E196" s="122" t="s">
        <v>700</v>
      </c>
      <c r="F196" s="176" t="s">
        <v>701</v>
      </c>
      <c r="G196" s="176" t="s">
        <v>702</v>
      </c>
      <c r="H196" s="156">
        <v>40</v>
      </c>
      <c r="I196" s="165">
        <v>3502974</v>
      </c>
      <c r="J196" s="166">
        <v>8210</v>
      </c>
      <c r="K196" s="156">
        <v>266</v>
      </c>
      <c r="L196" s="157">
        <f t="shared" si="15"/>
        <v>30.900000000000002</v>
      </c>
      <c r="M196" s="156">
        <v>12</v>
      </c>
      <c r="N196" s="91">
        <f t="shared" si="16"/>
        <v>9447.0711974110036</v>
      </c>
      <c r="O196" s="158"/>
      <c r="P196" s="159" t="s">
        <v>647</v>
      </c>
      <c r="Q196" s="164"/>
      <c r="R196" s="164"/>
      <c r="S196" s="161"/>
      <c r="T196" s="162"/>
      <c r="U196" s="190"/>
      <c r="V196" s="175"/>
    </row>
    <row r="197" spans="1:22" ht="27" customHeight="1" x14ac:dyDescent="0.15">
      <c r="A197" s="141"/>
      <c r="B197" s="142" t="s">
        <v>66</v>
      </c>
      <c r="C197" s="143">
        <v>193</v>
      </c>
      <c r="D197" s="34">
        <v>4</v>
      </c>
      <c r="E197" s="122" t="s">
        <v>392</v>
      </c>
      <c r="F197" s="176" t="s">
        <v>393</v>
      </c>
      <c r="G197" s="176" t="s">
        <v>703</v>
      </c>
      <c r="H197" s="156">
        <v>30</v>
      </c>
      <c r="I197" s="165">
        <v>4654850</v>
      </c>
      <c r="J197" s="166">
        <v>8696</v>
      </c>
      <c r="K197" s="156">
        <v>270</v>
      </c>
      <c r="L197" s="157">
        <f t="shared" si="15"/>
        <v>32.300000000000004</v>
      </c>
      <c r="M197" s="156">
        <v>12</v>
      </c>
      <c r="N197" s="91">
        <f t="shared" si="16"/>
        <v>12009.4169246646</v>
      </c>
      <c r="O197" s="158"/>
      <c r="P197" s="159" t="s">
        <v>647</v>
      </c>
      <c r="Q197" s="164" t="s">
        <v>69</v>
      </c>
      <c r="R197" s="164"/>
      <c r="S197" s="161">
        <v>5.8999999999999997E-2</v>
      </c>
      <c r="T197" s="162"/>
      <c r="U197" s="190"/>
      <c r="V197" s="175"/>
    </row>
    <row r="198" spans="1:22" ht="27" customHeight="1" x14ac:dyDescent="0.15">
      <c r="A198" s="141"/>
      <c r="B198" s="142" t="s">
        <v>66</v>
      </c>
      <c r="C198" s="143">
        <v>194</v>
      </c>
      <c r="D198" s="34">
        <v>2</v>
      </c>
      <c r="E198" s="122" t="s">
        <v>704</v>
      </c>
      <c r="F198" s="176" t="s">
        <v>705</v>
      </c>
      <c r="G198" s="176" t="s">
        <v>706</v>
      </c>
      <c r="H198" s="156">
        <v>24</v>
      </c>
      <c r="I198" s="165">
        <v>8862496</v>
      </c>
      <c r="J198" s="166">
        <v>5989</v>
      </c>
      <c r="K198" s="156">
        <v>290</v>
      </c>
      <c r="L198" s="157">
        <f t="shared" si="15"/>
        <v>20.700000000000003</v>
      </c>
      <c r="M198" s="156">
        <v>12</v>
      </c>
      <c r="N198" s="91">
        <f t="shared" si="16"/>
        <v>35678.32528180354</v>
      </c>
      <c r="O198" s="158"/>
      <c r="P198" s="159" t="s">
        <v>647</v>
      </c>
      <c r="Q198" s="164" t="s">
        <v>69</v>
      </c>
      <c r="R198" s="164"/>
      <c r="S198" s="161">
        <v>0.05</v>
      </c>
      <c r="T198" s="162"/>
      <c r="U198" s="190"/>
      <c r="V198" s="175"/>
    </row>
    <row r="199" spans="1:22" ht="27" customHeight="1" x14ac:dyDescent="0.15">
      <c r="A199" s="141"/>
      <c r="B199" s="142" t="s">
        <v>66</v>
      </c>
      <c r="C199" s="143">
        <v>195</v>
      </c>
      <c r="D199" s="34">
        <v>2</v>
      </c>
      <c r="E199" s="122" t="s">
        <v>185</v>
      </c>
      <c r="F199" s="176" t="s">
        <v>186</v>
      </c>
      <c r="G199" s="176" t="s">
        <v>707</v>
      </c>
      <c r="H199" s="156">
        <v>30</v>
      </c>
      <c r="I199" s="165">
        <v>4130966</v>
      </c>
      <c r="J199" s="166">
        <v>7605</v>
      </c>
      <c r="K199" s="156">
        <v>265</v>
      </c>
      <c r="L199" s="157">
        <f t="shared" si="15"/>
        <v>28.700000000000003</v>
      </c>
      <c r="M199" s="156">
        <v>12</v>
      </c>
      <c r="N199" s="91">
        <f t="shared" si="16"/>
        <v>11994.674796747966</v>
      </c>
      <c r="O199" s="158"/>
      <c r="P199" s="159" t="s">
        <v>647</v>
      </c>
      <c r="Q199" s="164"/>
      <c r="R199" s="164"/>
      <c r="S199" s="161"/>
      <c r="T199" s="162"/>
      <c r="U199" s="190"/>
      <c r="V199" s="175"/>
    </row>
    <row r="200" spans="1:22" ht="27" customHeight="1" x14ac:dyDescent="0.15">
      <c r="A200" s="141"/>
      <c r="B200" s="142" t="s">
        <v>66</v>
      </c>
      <c r="C200" s="143">
        <v>196</v>
      </c>
      <c r="D200" s="34">
        <v>4</v>
      </c>
      <c r="E200" s="122" t="s">
        <v>106</v>
      </c>
      <c r="F200" s="176" t="s">
        <v>102</v>
      </c>
      <c r="G200" s="176" t="s">
        <v>708</v>
      </c>
      <c r="H200" s="156">
        <v>20</v>
      </c>
      <c r="I200" s="165">
        <v>4584950</v>
      </c>
      <c r="J200" s="166">
        <v>6238</v>
      </c>
      <c r="K200" s="156">
        <v>311</v>
      </c>
      <c r="L200" s="157">
        <f t="shared" si="15"/>
        <v>20.100000000000001</v>
      </c>
      <c r="M200" s="156">
        <v>12</v>
      </c>
      <c r="N200" s="91">
        <f t="shared" si="16"/>
        <v>19008.91376451078</v>
      </c>
      <c r="O200" s="158"/>
      <c r="P200" s="159"/>
      <c r="Q200" s="164"/>
      <c r="R200" s="164"/>
      <c r="S200" s="161"/>
      <c r="T200" s="162"/>
      <c r="U200" s="190"/>
      <c r="V200" s="175"/>
    </row>
    <row r="201" spans="1:22" ht="27" customHeight="1" x14ac:dyDescent="0.15">
      <c r="A201" s="141"/>
      <c r="B201" s="142" t="s">
        <v>66</v>
      </c>
      <c r="C201" s="143">
        <v>197</v>
      </c>
      <c r="D201" s="34">
        <v>2</v>
      </c>
      <c r="E201" s="122" t="s">
        <v>97</v>
      </c>
      <c r="F201" s="176" t="s">
        <v>207</v>
      </c>
      <c r="G201" s="176" t="s">
        <v>98</v>
      </c>
      <c r="H201" s="156">
        <v>20</v>
      </c>
      <c r="I201" s="165">
        <v>1395830</v>
      </c>
      <c r="J201" s="166">
        <v>3482</v>
      </c>
      <c r="K201" s="156">
        <v>290</v>
      </c>
      <c r="L201" s="157">
        <f t="shared" si="15"/>
        <v>12.1</v>
      </c>
      <c r="M201" s="156">
        <v>12</v>
      </c>
      <c r="N201" s="91">
        <f t="shared" si="16"/>
        <v>9613.1542699724523</v>
      </c>
      <c r="O201" s="158" t="s">
        <v>69</v>
      </c>
      <c r="P201" s="159" t="s">
        <v>647</v>
      </c>
      <c r="Q201" s="164"/>
      <c r="R201" s="164"/>
      <c r="S201" s="161"/>
      <c r="T201" s="162"/>
      <c r="U201" s="190"/>
      <c r="V201" s="175"/>
    </row>
    <row r="202" spans="1:22" ht="27" customHeight="1" x14ac:dyDescent="0.15">
      <c r="A202" s="141"/>
      <c r="B202" s="142" t="s">
        <v>66</v>
      </c>
      <c r="C202" s="143">
        <v>198</v>
      </c>
      <c r="D202" s="34">
        <v>5</v>
      </c>
      <c r="E202" s="122" t="s">
        <v>644</v>
      </c>
      <c r="F202" s="176" t="s">
        <v>645</v>
      </c>
      <c r="G202" s="176" t="s">
        <v>709</v>
      </c>
      <c r="H202" s="156">
        <v>12</v>
      </c>
      <c r="I202" s="165">
        <v>1196269</v>
      </c>
      <c r="J202" s="166">
        <v>2631</v>
      </c>
      <c r="K202" s="156">
        <v>308</v>
      </c>
      <c r="L202" s="157">
        <f t="shared" si="15"/>
        <v>8.6</v>
      </c>
      <c r="M202" s="156">
        <v>12</v>
      </c>
      <c r="N202" s="91">
        <f t="shared" si="16"/>
        <v>11591.753875968992</v>
      </c>
      <c r="O202" s="158"/>
      <c r="P202" s="159" t="s">
        <v>647</v>
      </c>
      <c r="Q202" s="164" t="s">
        <v>69</v>
      </c>
      <c r="R202" s="164"/>
      <c r="S202" s="161">
        <v>7.6399999999999996E-2</v>
      </c>
      <c r="T202" s="162"/>
      <c r="U202" s="190"/>
      <c r="V202" s="175"/>
    </row>
    <row r="203" spans="1:22" ht="27" customHeight="1" x14ac:dyDescent="0.15">
      <c r="A203" s="141"/>
      <c r="B203" s="142" t="s">
        <v>66</v>
      </c>
      <c r="C203" s="143">
        <v>199</v>
      </c>
      <c r="D203" s="34">
        <v>5</v>
      </c>
      <c r="E203" s="122" t="s">
        <v>644</v>
      </c>
      <c r="F203" s="176" t="s">
        <v>645</v>
      </c>
      <c r="G203" s="176" t="s">
        <v>646</v>
      </c>
      <c r="H203" s="156">
        <v>10</v>
      </c>
      <c r="I203" s="165">
        <v>2053439</v>
      </c>
      <c r="J203" s="166">
        <v>1872</v>
      </c>
      <c r="K203" s="156">
        <v>308</v>
      </c>
      <c r="L203" s="157">
        <f t="shared" si="15"/>
        <v>6.1</v>
      </c>
      <c r="M203" s="156">
        <v>12</v>
      </c>
      <c r="N203" s="91">
        <f t="shared" si="16"/>
        <v>28052.445355191259</v>
      </c>
      <c r="O203" s="158"/>
      <c r="P203" s="159" t="s">
        <v>647</v>
      </c>
      <c r="Q203" s="164" t="s">
        <v>69</v>
      </c>
      <c r="R203" s="164"/>
      <c r="S203" s="161">
        <v>0.1308</v>
      </c>
      <c r="T203" s="162"/>
      <c r="U203" s="190"/>
      <c r="V203" s="175"/>
    </row>
    <row r="204" spans="1:22" ht="27" customHeight="1" x14ac:dyDescent="0.15">
      <c r="A204" s="141"/>
      <c r="B204" s="142" t="s">
        <v>66</v>
      </c>
      <c r="C204" s="143">
        <v>200</v>
      </c>
      <c r="D204" s="34">
        <v>5</v>
      </c>
      <c r="E204" s="122" t="s">
        <v>172</v>
      </c>
      <c r="F204" s="176" t="s">
        <v>173</v>
      </c>
      <c r="G204" s="176" t="s">
        <v>710</v>
      </c>
      <c r="H204" s="156">
        <v>20</v>
      </c>
      <c r="I204" s="165">
        <v>3194474</v>
      </c>
      <c r="J204" s="166">
        <v>4130</v>
      </c>
      <c r="K204" s="156">
        <v>283</v>
      </c>
      <c r="L204" s="157">
        <f t="shared" si="15"/>
        <v>14.6</v>
      </c>
      <c r="M204" s="156">
        <v>12</v>
      </c>
      <c r="N204" s="91">
        <f t="shared" si="16"/>
        <v>18233.29908675799</v>
      </c>
      <c r="O204" s="158"/>
      <c r="P204" s="159"/>
      <c r="Q204" s="164"/>
      <c r="R204" s="164"/>
      <c r="S204" s="161"/>
      <c r="T204" s="162"/>
      <c r="U204" s="190"/>
      <c r="V204" s="175"/>
    </row>
    <row r="205" spans="1:22" ht="27" customHeight="1" x14ac:dyDescent="0.15">
      <c r="A205" s="141"/>
      <c r="B205" s="142" t="s">
        <v>66</v>
      </c>
      <c r="C205" s="143">
        <v>201</v>
      </c>
      <c r="D205" s="34">
        <v>2</v>
      </c>
      <c r="E205" s="122" t="s">
        <v>704</v>
      </c>
      <c r="F205" s="176" t="s">
        <v>705</v>
      </c>
      <c r="G205" s="176" t="s">
        <v>711</v>
      </c>
      <c r="H205" s="156">
        <v>44</v>
      </c>
      <c r="I205" s="165">
        <v>12739018</v>
      </c>
      <c r="J205" s="166">
        <v>9474</v>
      </c>
      <c r="K205" s="156">
        <v>270</v>
      </c>
      <c r="L205" s="157">
        <f t="shared" si="15"/>
        <v>35.1</v>
      </c>
      <c r="M205" s="156">
        <v>12</v>
      </c>
      <c r="N205" s="91">
        <f t="shared" si="16"/>
        <v>30244.582146248809</v>
      </c>
      <c r="O205" s="158"/>
      <c r="P205" s="159" t="s">
        <v>647</v>
      </c>
      <c r="Q205" s="164" t="s">
        <v>69</v>
      </c>
      <c r="R205" s="164"/>
      <c r="S205" s="161">
        <v>0.15</v>
      </c>
      <c r="T205" s="162"/>
      <c r="U205" s="190"/>
      <c r="V205" s="175"/>
    </row>
    <row r="206" spans="1:22" ht="27" customHeight="1" x14ac:dyDescent="0.15">
      <c r="A206" s="141"/>
      <c r="B206" s="142" t="s">
        <v>66</v>
      </c>
      <c r="C206" s="143">
        <v>202</v>
      </c>
      <c r="D206" s="34">
        <v>5</v>
      </c>
      <c r="E206" s="122" t="s">
        <v>712</v>
      </c>
      <c r="F206" s="176" t="s">
        <v>713</v>
      </c>
      <c r="G206" s="176" t="s">
        <v>714</v>
      </c>
      <c r="H206" s="156">
        <v>10</v>
      </c>
      <c r="I206" s="165">
        <v>1481425</v>
      </c>
      <c r="J206" s="166">
        <v>2747</v>
      </c>
      <c r="K206" s="156">
        <v>323</v>
      </c>
      <c r="L206" s="157">
        <f t="shared" si="15"/>
        <v>8.6</v>
      </c>
      <c r="M206" s="156">
        <v>12</v>
      </c>
      <c r="N206" s="91">
        <f t="shared" si="16"/>
        <v>14354.893410852716</v>
      </c>
      <c r="O206" s="158"/>
      <c r="P206" s="159" t="s">
        <v>647</v>
      </c>
      <c r="Q206" s="164" t="s">
        <v>69</v>
      </c>
      <c r="R206" s="164"/>
      <c r="S206" s="161">
        <v>0.03</v>
      </c>
      <c r="T206" s="162"/>
      <c r="U206" s="190"/>
      <c r="V206" s="175"/>
    </row>
    <row r="207" spans="1:22" ht="27" customHeight="1" x14ac:dyDescent="0.15">
      <c r="A207" s="141"/>
      <c r="B207" s="142" t="s">
        <v>66</v>
      </c>
      <c r="C207" s="143">
        <v>203</v>
      </c>
      <c r="D207" s="34">
        <v>2</v>
      </c>
      <c r="E207" s="122" t="s">
        <v>715</v>
      </c>
      <c r="F207" s="176" t="s">
        <v>716</v>
      </c>
      <c r="G207" s="176" t="s">
        <v>717</v>
      </c>
      <c r="H207" s="156">
        <v>20</v>
      </c>
      <c r="I207" s="165">
        <v>1359597</v>
      </c>
      <c r="J207" s="166">
        <v>2310</v>
      </c>
      <c r="K207" s="156">
        <v>265</v>
      </c>
      <c r="L207" s="157">
        <f t="shared" si="15"/>
        <v>8.7999999999999989</v>
      </c>
      <c r="M207" s="156">
        <v>12</v>
      </c>
      <c r="N207" s="91">
        <f t="shared" si="16"/>
        <v>12874.971590909094</v>
      </c>
      <c r="O207" s="158"/>
      <c r="P207" s="159"/>
      <c r="Q207" s="164"/>
      <c r="R207" s="164"/>
      <c r="S207" s="161"/>
      <c r="T207" s="162"/>
      <c r="U207" s="190"/>
      <c r="V207" s="175"/>
    </row>
    <row r="208" spans="1:22" ht="27" customHeight="1" x14ac:dyDescent="0.15">
      <c r="A208" s="141"/>
      <c r="B208" s="142" t="s">
        <v>66</v>
      </c>
      <c r="C208" s="143">
        <v>204</v>
      </c>
      <c r="D208" s="34">
        <v>2</v>
      </c>
      <c r="E208" s="122" t="s">
        <v>715</v>
      </c>
      <c r="F208" s="176" t="s">
        <v>716</v>
      </c>
      <c r="G208" s="176" t="s">
        <v>718</v>
      </c>
      <c r="H208" s="156">
        <v>26</v>
      </c>
      <c r="I208" s="165">
        <v>2697805</v>
      </c>
      <c r="J208" s="166">
        <v>4370</v>
      </c>
      <c r="K208" s="156">
        <v>262</v>
      </c>
      <c r="L208" s="157">
        <f t="shared" si="15"/>
        <v>16.700000000000003</v>
      </c>
      <c r="M208" s="156">
        <v>12</v>
      </c>
      <c r="N208" s="91">
        <f t="shared" si="16"/>
        <v>13462.100798403191</v>
      </c>
      <c r="O208" s="158"/>
      <c r="P208" s="159" t="s">
        <v>647</v>
      </c>
      <c r="Q208" s="164"/>
      <c r="R208" s="164"/>
      <c r="S208" s="161"/>
      <c r="T208" s="162"/>
      <c r="U208" s="190"/>
      <c r="V208" s="175"/>
    </row>
    <row r="209" spans="1:22" ht="27" customHeight="1" x14ac:dyDescent="0.15">
      <c r="A209" s="141"/>
      <c r="B209" s="142" t="s">
        <v>66</v>
      </c>
      <c r="C209" s="143">
        <v>205</v>
      </c>
      <c r="D209" s="34">
        <v>3</v>
      </c>
      <c r="E209" s="122" t="s">
        <v>659</v>
      </c>
      <c r="F209" s="176" t="s">
        <v>660</v>
      </c>
      <c r="G209" s="176" t="s">
        <v>661</v>
      </c>
      <c r="H209" s="156">
        <v>25</v>
      </c>
      <c r="I209" s="165">
        <v>8042579</v>
      </c>
      <c r="J209" s="166">
        <v>3779</v>
      </c>
      <c r="K209" s="156">
        <v>360</v>
      </c>
      <c r="L209" s="157">
        <f t="shared" si="15"/>
        <v>10.5</v>
      </c>
      <c r="M209" s="156">
        <v>12</v>
      </c>
      <c r="N209" s="91">
        <f t="shared" si="16"/>
        <v>63829.992063492064</v>
      </c>
      <c r="O209" s="158"/>
      <c r="P209" s="159"/>
      <c r="Q209" s="164"/>
      <c r="R209" s="164"/>
      <c r="S209" s="161"/>
      <c r="T209" s="162"/>
      <c r="U209" s="190"/>
      <c r="V209" s="175"/>
    </row>
    <row r="210" spans="1:22" ht="27" customHeight="1" x14ac:dyDescent="0.15">
      <c r="A210" s="141"/>
      <c r="B210" s="142" t="s">
        <v>66</v>
      </c>
      <c r="C210" s="143">
        <v>206</v>
      </c>
      <c r="D210" s="34">
        <v>3</v>
      </c>
      <c r="E210" s="122" t="s">
        <v>659</v>
      </c>
      <c r="F210" s="176" t="s">
        <v>660</v>
      </c>
      <c r="G210" s="176" t="s">
        <v>719</v>
      </c>
      <c r="H210" s="156">
        <v>30</v>
      </c>
      <c r="I210" s="165">
        <v>11333412</v>
      </c>
      <c r="J210" s="166">
        <v>6499</v>
      </c>
      <c r="K210" s="156">
        <v>360</v>
      </c>
      <c r="L210" s="157">
        <f t="shared" si="15"/>
        <v>18.100000000000001</v>
      </c>
      <c r="M210" s="156">
        <v>12</v>
      </c>
      <c r="N210" s="91">
        <f t="shared" si="16"/>
        <v>52179.613259668498</v>
      </c>
      <c r="O210" s="158"/>
      <c r="P210" s="159"/>
      <c r="Q210" s="164"/>
      <c r="R210" s="164"/>
      <c r="S210" s="161"/>
      <c r="T210" s="162"/>
      <c r="U210" s="190"/>
      <c r="V210" s="175"/>
    </row>
    <row r="211" spans="1:22" ht="27" customHeight="1" x14ac:dyDescent="0.15">
      <c r="A211" s="141"/>
      <c r="B211" s="142" t="s">
        <v>66</v>
      </c>
      <c r="C211" s="143">
        <v>207</v>
      </c>
      <c r="D211" s="34">
        <v>4</v>
      </c>
      <c r="E211" s="122" t="s">
        <v>720</v>
      </c>
      <c r="F211" s="176" t="s">
        <v>721</v>
      </c>
      <c r="G211" s="176" t="s">
        <v>722</v>
      </c>
      <c r="H211" s="156">
        <v>27</v>
      </c>
      <c r="I211" s="165">
        <v>4260830</v>
      </c>
      <c r="J211" s="166">
        <v>6844</v>
      </c>
      <c r="K211" s="156">
        <v>274</v>
      </c>
      <c r="L211" s="157">
        <f t="shared" si="15"/>
        <v>25</v>
      </c>
      <c r="M211" s="156">
        <v>12</v>
      </c>
      <c r="N211" s="91">
        <f t="shared" si="16"/>
        <v>14202.766666666668</v>
      </c>
      <c r="O211" s="158"/>
      <c r="P211" s="159"/>
      <c r="Q211" s="164"/>
      <c r="R211" s="164"/>
      <c r="S211" s="161"/>
      <c r="T211" s="162"/>
      <c r="U211" s="190"/>
      <c r="V211" s="175"/>
    </row>
    <row r="212" spans="1:22" ht="27" customHeight="1" x14ac:dyDescent="0.15">
      <c r="A212" s="141"/>
      <c r="B212" s="142" t="s">
        <v>66</v>
      </c>
      <c r="C212" s="143">
        <v>208</v>
      </c>
      <c r="D212" s="34">
        <v>6</v>
      </c>
      <c r="E212" s="122" t="s">
        <v>723</v>
      </c>
      <c r="F212" s="176" t="s">
        <v>724</v>
      </c>
      <c r="G212" s="176" t="s">
        <v>725</v>
      </c>
      <c r="H212" s="156">
        <v>20</v>
      </c>
      <c r="I212" s="165">
        <v>4781061</v>
      </c>
      <c r="J212" s="166">
        <v>4735</v>
      </c>
      <c r="K212" s="156">
        <v>293</v>
      </c>
      <c r="L212" s="157">
        <f t="shared" si="15"/>
        <v>16.200000000000003</v>
      </c>
      <c r="M212" s="156">
        <v>12</v>
      </c>
      <c r="N212" s="91">
        <f t="shared" si="16"/>
        <v>24593.935185185182</v>
      </c>
      <c r="O212" s="158"/>
      <c r="P212" s="159"/>
      <c r="Q212" s="164"/>
      <c r="R212" s="164"/>
      <c r="S212" s="161"/>
      <c r="T212" s="162"/>
      <c r="U212" s="190"/>
      <c r="V212" s="175"/>
    </row>
    <row r="213" spans="1:22" ht="27" customHeight="1" x14ac:dyDescent="0.15">
      <c r="A213" s="141"/>
      <c r="B213" s="142" t="s">
        <v>66</v>
      </c>
      <c r="C213" s="143">
        <v>209</v>
      </c>
      <c r="D213" s="34">
        <v>5</v>
      </c>
      <c r="E213" s="122" t="s">
        <v>726</v>
      </c>
      <c r="F213" s="176" t="s">
        <v>727</v>
      </c>
      <c r="G213" s="176" t="s">
        <v>728</v>
      </c>
      <c r="H213" s="156">
        <v>40</v>
      </c>
      <c r="I213" s="165">
        <v>4118100</v>
      </c>
      <c r="J213" s="166">
        <v>9705</v>
      </c>
      <c r="K213" s="156">
        <v>260</v>
      </c>
      <c r="L213" s="157">
        <f t="shared" si="15"/>
        <v>37.4</v>
      </c>
      <c r="M213" s="156">
        <v>12</v>
      </c>
      <c r="N213" s="91">
        <f t="shared" si="16"/>
        <v>9175.8021390374324</v>
      </c>
      <c r="O213" s="158"/>
      <c r="P213" s="159"/>
      <c r="Q213" s="164"/>
      <c r="R213" s="164"/>
      <c r="S213" s="161"/>
      <c r="T213" s="162"/>
      <c r="U213" s="190"/>
      <c r="V213" s="175"/>
    </row>
    <row r="214" spans="1:22" ht="27" customHeight="1" x14ac:dyDescent="0.15">
      <c r="A214" s="141"/>
      <c r="B214" s="142" t="s">
        <v>66</v>
      </c>
      <c r="C214" s="143">
        <v>210</v>
      </c>
      <c r="D214" s="34">
        <v>2</v>
      </c>
      <c r="E214" s="122" t="s">
        <v>729</v>
      </c>
      <c r="F214" s="176" t="s">
        <v>730</v>
      </c>
      <c r="G214" s="176" t="s">
        <v>731</v>
      </c>
      <c r="H214" s="156">
        <v>20</v>
      </c>
      <c r="I214" s="165">
        <v>5799780</v>
      </c>
      <c r="J214" s="166">
        <v>4050</v>
      </c>
      <c r="K214" s="156">
        <v>265</v>
      </c>
      <c r="L214" s="157">
        <f t="shared" si="15"/>
        <v>15.299999999999999</v>
      </c>
      <c r="M214" s="156">
        <v>12</v>
      </c>
      <c r="N214" s="91">
        <f t="shared" si="16"/>
        <v>31589.215686274514</v>
      </c>
      <c r="O214" s="158"/>
      <c r="P214" s="159"/>
      <c r="Q214" s="164"/>
      <c r="R214" s="164"/>
      <c r="S214" s="161"/>
      <c r="T214" s="162"/>
      <c r="U214" s="190"/>
      <c r="V214" s="175"/>
    </row>
    <row r="215" spans="1:22" ht="27" customHeight="1" x14ac:dyDescent="0.15">
      <c r="A215" s="141"/>
      <c r="B215" s="142" t="s">
        <v>66</v>
      </c>
      <c r="C215" s="143">
        <v>211</v>
      </c>
      <c r="D215" s="34">
        <v>2</v>
      </c>
      <c r="E215" s="122" t="s">
        <v>732</v>
      </c>
      <c r="F215" s="176" t="s">
        <v>733</v>
      </c>
      <c r="G215" s="176" t="s">
        <v>734</v>
      </c>
      <c r="H215" s="156">
        <v>17</v>
      </c>
      <c r="I215" s="165">
        <v>2857210</v>
      </c>
      <c r="J215" s="166">
        <v>2643</v>
      </c>
      <c r="K215" s="156">
        <v>244</v>
      </c>
      <c r="L215" s="157">
        <f t="shared" si="15"/>
        <v>10.9</v>
      </c>
      <c r="M215" s="156">
        <v>12</v>
      </c>
      <c r="N215" s="91">
        <f t="shared" si="16"/>
        <v>21844.113149847093</v>
      </c>
      <c r="O215" s="158"/>
      <c r="P215" s="159" t="s">
        <v>647</v>
      </c>
      <c r="Q215" s="164"/>
      <c r="R215" s="164"/>
      <c r="S215" s="161"/>
      <c r="T215" s="162"/>
      <c r="U215" s="190"/>
      <c r="V215" s="175"/>
    </row>
    <row r="216" spans="1:22" ht="27" customHeight="1" x14ac:dyDescent="0.15">
      <c r="A216" s="141"/>
      <c r="B216" s="142" t="s">
        <v>66</v>
      </c>
      <c r="C216" s="143">
        <v>212</v>
      </c>
      <c r="D216" s="34">
        <v>3</v>
      </c>
      <c r="E216" s="122" t="s">
        <v>659</v>
      </c>
      <c r="F216" s="176" t="s">
        <v>660</v>
      </c>
      <c r="G216" s="176" t="s">
        <v>735</v>
      </c>
      <c r="H216" s="156">
        <v>30</v>
      </c>
      <c r="I216" s="165">
        <v>12837531</v>
      </c>
      <c r="J216" s="166">
        <v>6858</v>
      </c>
      <c r="K216" s="156">
        <v>366</v>
      </c>
      <c r="L216" s="157">
        <f t="shared" si="15"/>
        <v>18.8</v>
      </c>
      <c r="M216" s="156">
        <v>12</v>
      </c>
      <c r="N216" s="91">
        <f t="shared" si="16"/>
        <v>56903.949468085106</v>
      </c>
      <c r="O216" s="158"/>
      <c r="P216" s="159"/>
      <c r="Q216" s="164"/>
      <c r="R216" s="164"/>
      <c r="S216" s="161"/>
      <c r="T216" s="162"/>
      <c r="U216" s="190"/>
      <c r="V216" s="175"/>
    </row>
    <row r="217" spans="1:22" ht="27" customHeight="1" x14ac:dyDescent="0.15">
      <c r="A217" s="141"/>
      <c r="B217" s="142" t="s">
        <v>66</v>
      </c>
      <c r="C217" s="143">
        <v>213</v>
      </c>
      <c r="D217" s="34">
        <v>2</v>
      </c>
      <c r="E217" s="122" t="s">
        <v>736</v>
      </c>
      <c r="F217" s="176" t="s">
        <v>737</v>
      </c>
      <c r="G217" s="176" t="s">
        <v>738</v>
      </c>
      <c r="H217" s="156">
        <v>20</v>
      </c>
      <c r="I217" s="165">
        <v>254640</v>
      </c>
      <c r="J217" s="166">
        <v>1138</v>
      </c>
      <c r="K217" s="156">
        <v>241</v>
      </c>
      <c r="L217" s="157">
        <f t="shared" si="15"/>
        <v>4.8</v>
      </c>
      <c r="M217" s="156">
        <v>12</v>
      </c>
      <c r="N217" s="91">
        <f t="shared" si="16"/>
        <v>4420.833333333333</v>
      </c>
      <c r="O217" s="158"/>
      <c r="P217" s="159"/>
      <c r="Q217" s="164"/>
      <c r="R217" s="164"/>
      <c r="S217" s="161"/>
      <c r="T217" s="162"/>
      <c r="U217" s="190"/>
      <c r="V217" s="175"/>
    </row>
    <row r="218" spans="1:22" ht="27" customHeight="1" x14ac:dyDescent="0.15">
      <c r="A218" s="141"/>
      <c r="B218" s="142" t="s">
        <v>66</v>
      </c>
      <c r="C218" s="143">
        <v>214</v>
      </c>
      <c r="D218" s="34">
        <v>2</v>
      </c>
      <c r="E218" s="122" t="s">
        <v>739</v>
      </c>
      <c r="F218" s="176" t="s">
        <v>740</v>
      </c>
      <c r="G218" s="176" t="s">
        <v>741</v>
      </c>
      <c r="H218" s="156">
        <v>15</v>
      </c>
      <c r="I218" s="165">
        <v>1906300</v>
      </c>
      <c r="J218" s="166">
        <v>2788</v>
      </c>
      <c r="K218" s="156">
        <v>266</v>
      </c>
      <c r="L218" s="157">
        <f t="shared" si="15"/>
        <v>10.5</v>
      </c>
      <c r="M218" s="156">
        <v>12</v>
      </c>
      <c r="N218" s="91">
        <f t="shared" si="16"/>
        <v>15129.36507936508</v>
      </c>
      <c r="O218" s="158"/>
      <c r="P218" s="159"/>
      <c r="Q218" s="164"/>
      <c r="R218" s="164"/>
      <c r="S218" s="161"/>
      <c r="T218" s="162"/>
      <c r="U218" s="190"/>
      <c r="V218" s="175"/>
    </row>
    <row r="219" spans="1:22" ht="27" customHeight="1" x14ac:dyDescent="0.15">
      <c r="A219" s="141"/>
      <c r="B219" s="142" t="s">
        <v>66</v>
      </c>
      <c r="C219" s="143">
        <v>215</v>
      </c>
      <c r="D219" s="34">
        <v>5</v>
      </c>
      <c r="E219" s="122" t="s">
        <v>742</v>
      </c>
      <c r="F219" s="176" t="s">
        <v>743</v>
      </c>
      <c r="G219" s="176" t="s">
        <v>744</v>
      </c>
      <c r="H219" s="156">
        <v>20</v>
      </c>
      <c r="I219" s="165">
        <v>328660</v>
      </c>
      <c r="J219" s="166">
        <v>693</v>
      </c>
      <c r="K219" s="156">
        <v>260</v>
      </c>
      <c r="L219" s="157">
        <f t="shared" si="15"/>
        <v>2.7</v>
      </c>
      <c r="M219" s="156">
        <v>12</v>
      </c>
      <c r="N219" s="91">
        <f t="shared" si="16"/>
        <v>10143.827160493825</v>
      </c>
      <c r="O219" s="158"/>
      <c r="P219" s="159"/>
      <c r="Q219" s="164"/>
      <c r="R219" s="164"/>
      <c r="S219" s="161"/>
      <c r="T219" s="162"/>
      <c r="U219" s="190"/>
      <c r="V219" s="175"/>
    </row>
    <row r="220" spans="1:22" ht="27" customHeight="1" x14ac:dyDescent="0.15">
      <c r="A220" s="141"/>
      <c r="B220" s="142" t="s">
        <v>66</v>
      </c>
      <c r="C220" s="143">
        <v>216</v>
      </c>
      <c r="D220" s="34">
        <v>5</v>
      </c>
      <c r="E220" s="122" t="s">
        <v>745</v>
      </c>
      <c r="F220" s="176" t="s">
        <v>746</v>
      </c>
      <c r="G220" s="176" t="s">
        <v>747</v>
      </c>
      <c r="H220" s="156">
        <v>20</v>
      </c>
      <c r="I220" s="165">
        <v>1254825</v>
      </c>
      <c r="J220" s="166">
        <v>2542</v>
      </c>
      <c r="K220" s="156">
        <v>270</v>
      </c>
      <c r="L220" s="157">
        <f t="shared" si="15"/>
        <v>9.5</v>
      </c>
      <c r="M220" s="156">
        <v>12</v>
      </c>
      <c r="N220" s="91">
        <f t="shared" si="16"/>
        <v>11007.236842105262</v>
      </c>
      <c r="O220" s="158"/>
      <c r="P220" s="159"/>
      <c r="Q220" s="164"/>
      <c r="R220" s="164" t="s">
        <v>69</v>
      </c>
      <c r="S220" s="161">
        <v>5.0999999999999997E-2</v>
      </c>
      <c r="T220" s="162"/>
      <c r="U220" s="190"/>
      <c r="V220" s="175"/>
    </row>
    <row r="221" spans="1:22" ht="27" customHeight="1" x14ac:dyDescent="0.15">
      <c r="A221" s="141"/>
      <c r="B221" s="142" t="s">
        <v>66</v>
      </c>
      <c r="C221" s="143">
        <v>217</v>
      </c>
      <c r="D221" s="34">
        <v>6</v>
      </c>
      <c r="E221" s="122" t="s">
        <v>663</v>
      </c>
      <c r="F221" s="176" t="s">
        <v>664</v>
      </c>
      <c r="G221" s="176" t="s">
        <v>665</v>
      </c>
      <c r="H221" s="156">
        <v>10</v>
      </c>
      <c r="I221" s="165">
        <v>506564</v>
      </c>
      <c r="J221" s="166">
        <v>871</v>
      </c>
      <c r="K221" s="156">
        <v>254</v>
      </c>
      <c r="L221" s="157">
        <f t="shared" si="15"/>
        <v>3.5</v>
      </c>
      <c r="M221" s="156">
        <v>12</v>
      </c>
      <c r="N221" s="91">
        <f t="shared" si="16"/>
        <v>12061.047619047618</v>
      </c>
      <c r="O221" s="158"/>
      <c r="P221" s="159" t="s">
        <v>647</v>
      </c>
      <c r="Q221" s="164"/>
      <c r="R221" s="164"/>
      <c r="S221" s="161"/>
      <c r="T221" s="152"/>
      <c r="U221" s="187"/>
      <c r="V221" s="175"/>
    </row>
    <row r="222" spans="1:22" ht="27" customHeight="1" x14ac:dyDescent="0.15">
      <c r="A222" s="141"/>
      <c r="B222" s="142" t="s">
        <v>66</v>
      </c>
      <c r="C222" s="143">
        <v>218</v>
      </c>
      <c r="D222" s="34">
        <v>6</v>
      </c>
      <c r="E222" s="122" t="s">
        <v>748</v>
      </c>
      <c r="F222" s="176" t="s">
        <v>749</v>
      </c>
      <c r="G222" s="176" t="s">
        <v>750</v>
      </c>
      <c r="H222" s="156">
        <v>20</v>
      </c>
      <c r="I222" s="165">
        <v>3618427</v>
      </c>
      <c r="J222" s="166">
        <v>4312</v>
      </c>
      <c r="K222" s="156">
        <v>270</v>
      </c>
      <c r="L222" s="157">
        <f t="shared" si="15"/>
        <v>16</v>
      </c>
      <c r="M222" s="156">
        <v>12</v>
      </c>
      <c r="N222" s="91">
        <f t="shared" si="16"/>
        <v>18845.973958333332</v>
      </c>
      <c r="O222" s="158"/>
      <c r="P222" s="159"/>
      <c r="Q222" s="160"/>
      <c r="R222" s="160"/>
      <c r="S222" s="161"/>
      <c r="T222" s="162"/>
      <c r="U222" s="163"/>
      <c r="V222" s="154"/>
    </row>
    <row r="223" spans="1:22" ht="27" customHeight="1" x14ac:dyDescent="0.15">
      <c r="A223" s="141"/>
      <c r="B223" s="142" t="s">
        <v>66</v>
      </c>
      <c r="C223" s="143">
        <v>219</v>
      </c>
      <c r="D223" s="34">
        <v>4</v>
      </c>
      <c r="E223" s="122" t="s">
        <v>751</v>
      </c>
      <c r="F223" s="176" t="s">
        <v>752</v>
      </c>
      <c r="G223" s="176" t="s">
        <v>753</v>
      </c>
      <c r="H223" s="156">
        <v>20</v>
      </c>
      <c r="I223" s="165">
        <v>4928180</v>
      </c>
      <c r="J223" s="166">
        <v>6964</v>
      </c>
      <c r="K223" s="156">
        <v>270</v>
      </c>
      <c r="L223" s="157">
        <f t="shared" si="15"/>
        <v>25.8</v>
      </c>
      <c r="M223" s="156">
        <v>12</v>
      </c>
      <c r="N223" s="91">
        <f t="shared" si="16"/>
        <v>15917.894056847545</v>
      </c>
      <c r="O223" s="158"/>
      <c r="P223" s="159"/>
      <c r="Q223" s="164" t="s">
        <v>69</v>
      </c>
      <c r="R223" s="164"/>
      <c r="S223" s="161">
        <v>0.104</v>
      </c>
      <c r="T223" s="152" t="s">
        <v>69</v>
      </c>
      <c r="U223" s="153">
        <v>0</v>
      </c>
      <c r="V223" s="154"/>
    </row>
    <row r="224" spans="1:22" ht="27" customHeight="1" x14ac:dyDescent="0.15">
      <c r="A224" s="141"/>
      <c r="B224" s="142" t="s">
        <v>66</v>
      </c>
      <c r="C224" s="143">
        <v>220</v>
      </c>
      <c r="D224" s="34">
        <v>4</v>
      </c>
      <c r="E224" s="122" t="s">
        <v>479</v>
      </c>
      <c r="F224" s="176" t="s">
        <v>471</v>
      </c>
      <c r="G224" s="176" t="s">
        <v>754</v>
      </c>
      <c r="H224" s="156">
        <v>20</v>
      </c>
      <c r="I224" s="165">
        <v>2447785</v>
      </c>
      <c r="J224" s="166">
        <v>4664</v>
      </c>
      <c r="K224" s="156">
        <v>270</v>
      </c>
      <c r="L224" s="157">
        <f t="shared" si="15"/>
        <v>17.3</v>
      </c>
      <c r="M224" s="156">
        <v>12</v>
      </c>
      <c r="N224" s="91">
        <f t="shared" si="16"/>
        <v>11790.871868978806</v>
      </c>
      <c r="O224" s="158"/>
      <c r="P224" s="159"/>
      <c r="Q224" s="160"/>
      <c r="R224" s="160"/>
      <c r="S224" s="161"/>
      <c r="T224" s="162"/>
      <c r="U224" s="163"/>
      <c r="V224" s="154"/>
    </row>
    <row r="225" spans="1:22" ht="27" customHeight="1" x14ac:dyDescent="0.15">
      <c r="A225" s="141"/>
      <c r="B225" s="142" t="s">
        <v>66</v>
      </c>
      <c r="C225" s="143">
        <v>221</v>
      </c>
      <c r="D225" s="34">
        <v>5</v>
      </c>
      <c r="E225" s="121" t="s">
        <v>172</v>
      </c>
      <c r="F225" s="186" t="s">
        <v>173</v>
      </c>
      <c r="G225" s="186" t="s">
        <v>755</v>
      </c>
      <c r="H225" s="156">
        <v>20</v>
      </c>
      <c r="I225" s="165">
        <v>3372915</v>
      </c>
      <c r="J225" s="166">
        <v>2116</v>
      </c>
      <c r="K225" s="156">
        <v>270</v>
      </c>
      <c r="L225" s="157">
        <f t="shared" si="15"/>
        <v>7.8999999999999995</v>
      </c>
      <c r="M225" s="156">
        <v>12</v>
      </c>
      <c r="N225" s="91">
        <f t="shared" si="16"/>
        <v>35579.272151898738</v>
      </c>
      <c r="O225" s="158"/>
      <c r="P225" s="159"/>
      <c r="Q225" s="164"/>
      <c r="R225" s="164"/>
      <c r="S225" s="161"/>
      <c r="T225" s="152"/>
      <c r="U225" s="153"/>
      <c r="V225" s="154"/>
    </row>
    <row r="226" spans="1:22" ht="27" customHeight="1" x14ac:dyDescent="0.15">
      <c r="A226" s="141"/>
      <c r="B226" s="142" t="s">
        <v>66</v>
      </c>
      <c r="C226" s="143">
        <v>222</v>
      </c>
      <c r="D226" s="34">
        <v>5</v>
      </c>
      <c r="E226" s="122" t="s">
        <v>637</v>
      </c>
      <c r="F226" s="176" t="s">
        <v>638</v>
      </c>
      <c r="G226" s="176" t="s">
        <v>639</v>
      </c>
      <c r="H226" s="156">
        <v>10</v>
      </c>
      <c r="I226" s="165">
        <v>2076249</v>
      </c>
      <c r="J226" s="166">
        <v>2150</v>
      </c>
      <c r="K226" s="156">
        <v>290</v>
      </c>
      <c r="L226" s="157">
        <f t="shared" si="15"/>
        <v>7.5</v>
      </c>
      <c r="M226" s="156">
        <v>12</v>
      </c>
      <c r="N226" s="91">
        <f t="shared" si="16"/>
        <v>23069.433333333334</v>
      </c>
      <c r="O226" s="158"/>
      <c r="P226" s="159"/>
      <c r="Q226" s="160"/>
      <c r="R226" s="160"/>
      <c r="S226" s="161"/>
      <c r="T226" s="162" t="s">
        <v>69</v>
      </c>
      <c r="U226" s="163">
        <v>0.2</v>
      </c>
      <c r="V226" s="154"/>
    </row>
    <row r="227" spans="1:22" ht="27" customHeight="1" x14ac:dyDescent="0.15">
      <c r="A227" s="141"/>
      <c r="B227" s="142" t="s">
        <v>66</v>
      </c>
      <c r="C227" s="143">
        <v>223</v>
      </c>
      <c r="D227" s="34">
        <v>4</v>
      </c>
      <c r="E227" s="122" t="s">
        <v>669</v>
      </c>
      <c r="F227" s="176" t="s">
        <v>670</v>
      </c>
      <c r="G227" s="176" t="s">
        <v>671</v>
      </c>
      <c r="H227" s="156">
        <v>10</v>
      </c>
      <c r="I227" s="165">
        <v>910750</v>
      </c>
      <c r="J227" s="166">
        <v>775</v>
      </c>
      <c r="K227" s="156">
        <v>250</v>
      </c>
      <c r="L227" s="157">
        <f t="shared" si="15"/>
        <v>3.1</v>
      </c>
      <c r="M227" s="156">
        <v>11</v>
      </c>
      <c r="N227" s="91">
        <f t="shared" si="16"/>
        <v>26708.211143695014</v>
      </c>
      <c r="O227" s="158" t="s">
        <v>69</v>
      </c>
      <c r="P227" s="159" t="s">
        <v>647</v>
      </c>
      <c r="Q227" s="160"/>
      <c r="R227" s="160"/>
      <c r="S227" s="161"/>
      <c r="T227" s="162"/>
      <c r="U227" s="163"/>
      <c r="V227" s="154"/>
    </row>
    <row r="228" spans="1:22" ht="27" customHeight="1" x14ac:dyDescent="0.15">
      <c r="A228" s="141"/>
      <c r="B228" s="142" t="s">
        <v>66</v>
      </c>
      <c r="C228" s="143">
        <v>224</v>
      </c>
      <c r="D228" s="34">
        <v>4</v>
      </c>
      <c r="E228" s="122" t="s">
        <v>756</v>
      </c>
      <c r="F228" s="176" t="s">
        <v>757</v>
      </c>
      <c r="G228" s="176" t="s">
        <v>758</v>
      </c>
      <c r="H228" s="156">
        <v>20</v>
      </c>
      <c r="I228" s="165">
        <v>1070300</v>
      </c>
      <c r="J228" s="166">
        <v>1393</v>
      </c>
      <c r="K228" s="156">
        <v>262</v>
      </c>
      <c r="L228" s="157">
        <f t="shared" si="15"/>
        <v>5.3999999999999995</v>
      </c>
      <c r="M228" s="156">
        <v>12</v>
      </c>
      <c r="N228" s="91">
        <f t="shared" si="16"/>
        <v>16516.975308641977</v>
      </c>
      <c r="O228" s="158"/>
      <c r="P228" s="159"/>
      <c r="Q228" s="164"/>
      <c r="R228" s="164"/>
      <c r="S228" s="161"/>
      <c r="T228" s="152"/>
      <c r="U228" s="153"/>
      <c r="V228" s="154"/>
    </row>
    <row r="229" spans="1:22" ht="27" customHeight="1" x14ac:dyDescent="0.15">
      <c r="A229" s="141"/>
      <c r="B229" s="142" t="s">
        <v>66</v>
      </c>
      <c r="C229" s="143">
        <v>225</v>
      </c>
      <c r="D229" s="34">
        <v>4</v>
      </c>
      <c r="E229" s="122" t="s">
        <v>479</v>
      </c>
      <c r="F229" s="176" t="s">
        <v>471</v>
      </c>
      <c r="G229" s="176" t="s">
        <v>759</v>
      </c>
      <c r="H229" s="156">
        <v>20</v>
      </c>
      <c r="I229" s="165">
        <v>1172267</v>
      </c>
      <c r="J229" s="166">
        <v>3035</v>
      </c>
      <c r="K229" s="156">
        <v>270</v>
      </c>
      <c r="L229" s="157">
        <f t="shared" si="15"/>
        <v>11.299999999999999</v>
      </c>
      <c r="M229" s="156">
        <v>12</v>
      </c>
      <c r="N229" s="91">
        <f t="shared" si="16"/>
        <v>8645.0368731563431</v>
      </c>
      <c r="O229" s="158"/>
      <c r="P229" s="159"/>
      <c r="Q229" s="160"/>
      <c r="R229" s="160"/>
      <c r="S229" s="161"/>
      <c r="T229" s="162"/>
      <c r="U229" s="163"/>
      <c r="V229" s="154"/>
    </row>
    <row r="230" spans="1:22" ht="27" customHeight="1" x14ac:dyDescent="0.15">
      <c r="A230" s="141"/>
      <c r="B230" s="142" t="s">
        <v>66</v>
      </c>
      <c r="C230" s="143">
        <v>226</v>
      </c>
      <c r="D230" s="34">
        <v>2</v>
      </c>
      <c r="E230" s="122" t="s">
        <v>185</v>
      </c>
      <c r="F230" s="176" t="s">
        <v>186</v>
      </c>
      <c r="G230" s="176" t="s">
        <v>760</v>
      </c>
      <c r="H230" s="156">
        <v>20</v>
      </c>
      <c r="I230" s="165">
        <v>4211897</v>
      </c>
      <c r="J230" s="166">
        <v>4531</v>
      </c>
      <c r="K230" s="156">
        <v>270</v>
      </c>
      <c r="L230" s="157">
        <f t="shared" si="15"/>
        <v>16.8</v>
      </c>
      <c r="M230" s="156">
        <v>12</v>
      </c>
      <c r="N230" s="91">
        <f t="shared" si="16"/>
        <v>20892.346230158731</v>
      </c>
      <c r="O230" s="158"/>
      <c r="P230" s="159"/>
      <c r="Q230" s="164" t="s">
        <v>69</v>
      </c>
      <c r="R230" s="164"/>
      <c r="S230" s="161">
        <v>0.17599999999999999</v>
      </c>
      <c r="T230" s="152"/>
      <c r="U230" s="153"/>
      <c r="V230" s="154"/>
    </row>
    <row r="231" spans="1:22" ht="27" customHeight="1" x14ac:dyDescent="0.15">
      <c r="A231" s="141"/>
      <c r="B231" s="142" t="s">
        <v>66</v>
      </c>
      <c r="C231" s="143">
        <v>227</v>
      </c>
      <c r="D231" s="34">
        <v>5</v>
      </c>
      <c r="E231" s="122" t="s">
        <v>644</v>
      </c>
      <c r="F231" s="176" t="s">
        <v>645</v>
      </c>
      <c r="G231" s="176" t="s">
        <v>675</v>
      </c>
      <c r="H231" s="156">
        <v>10</v>
      </c>
      <c r="I231" s="165">
        <v>2059112</v>
      </c>
      <c r="J231" s="166">
        <v>1687</v>
      </c>
      <c r="K231" s="156">
        <v>308</v>
      </c>
      <c r="L231" s="157">
        <f t="shared" si="15"/>
        <v>5.5</v>
      </c>
      <c r="M231" s="156">
        <v>12</v>
      </c>
      <c r="N231" s="91">
        <f t="shared" si="16"/>
        <v>31198.666666666668</v>
      </c>
      <c r="O231" s="158"/>
      <c r="P231" s="159" t="s">
        <v>647</v>
      </c>
      <c r="Q231" s="160" t="s">
        <v>69</v>
      </c>
      <c r="R231" s="160"/>
      <c r="S231" s="161">
        <v>0.13109999999999999</v>
      </c>
      <c r="T231" s="162"/>
      <c r="U231" s="163"/>
      <c r="V231" s="154"/>
    </row>
    <row r="232" spans="1:22" ht="27" customHeight="1" x14ac:dyDescent="0.15">
      <c r="A232" s="141"/>
      <c r="B232" s="142" t="s">
        <v>66</v>
      </c>
      <c r="C232" s="143">
        <v>228</v>
      </c>
      <c r="D232" s="34">
        <v>4</v>
      </c>
      <c r="E232" s="122" t="s">
        <v>479</v>
      </c>
      <c r="F232" s="178" t="s">
        <v>471</v>
      </c>
      <c r="G232" s="178" t="s">
        <v>761</v>
      </c>
      <c r="H232" s="156">
        <v>20</v>
      </c>
      <c r="I232" s="165">
        <v>938580</v>
      </c>
      <c r="J232" s="166">
        <v>962</v>
      </c>
      <c r="K232" s="156">
        <v>270</v>
      </c>
      <c r="L232" s="157">
        <f t="shared" si="15"/>
        <v>3.6</v>
      </c>
      <c r="M232" s="156">
        <v>12</v>
      </c>
      <c r="N232" s="91">
        <f t="shared" si="16"/>
        <v>21726.388888888887</v>
      </c>
      <c r="O232" s="158"/>
      <c r="P232" s="159"/>
      <c r="Q232" s="164"/>
      <c r="R232" s="164"/>
      <c r="S232" s="161"/>
      <c r="T232" s="152"/>
      <c r="U232" s="153"/>
      <c r="V232" s="154"/>
    </row>
    <row r="233" spans="1:22" ht="27" customHeight="1" x14ac:dyDescent="0.15">
      <c r="A233" s="141"/>
      <c r="B233" s="142" t="s">
        <v>66</v>
      </c>
      <c r="C233" s="143">
        <v>229</v>
      </c>
      <c r="D233" s="34">
        <v>5</v>
      </c>
      <c r="E233" s="122" t="s">
        <v>762</v>
      </c>
      <c r="F233" s="176" t="s">
        <v>763</v>
      </c>
      <c r="G233" s="176" t="s">
        <v>764</v>
      </c>
      <c r="H233" s="156">
        <v>14</v>
      </c>
      <c r="I233" s="165">
        <v>3292900</v>
      </c>
      <c r="J233" s="166">
        <v>5359</v>
      </c>
      <c r="K233" s="156">
        <v>270</v>
      </c>
      <c r="L233" s="157">
        <f t="shared" si="15"/>
        <v>19.900000000000002</v>
      </c>
      <c r="M233" s="156">
        <v>12</v>
      </c>
      <c r="N233" s="91">
        <f t="shared" si="16"/>
        <v>13789.363484087102</v>
      </c>
      <c r="O233" s="158"/>
      <c r="P233" s="159" t="s">
        <v>647</v>
      </c>
      <c r="Q233" s="160"/>
      <c r="R233" s="160"/>
      <c r="S233" s="161"/>
      <c r="T233" s="162" t="s">
        <v>69</v>
      </c>
      <c r="U233" s="163">
        <v>0.44400000000000001</v>
      </c>
      <c r="V233" s="154"/>
    </row>
    <row r="234" spans="1:22" ht="27" customHeight="1" x14ac:dyDescent="0.15">
      <c r="A234" s="141"/>
      <c r="B234" s="142" t="s">
        <v>66</v>
      </c>
      <c r="C234" s="143">
        <v>230</v>
      </c>
      <c r="D234" s="34">
        <v>4</v>
      </c>
      <c r="E234" s="122" t="s">
        <v>765</v>
      </c>
      <c r="F234" s="176" t="s">
        <v>766</v>
      </c>
      <c r="G234" s="176" t="s">
        <v>767</v>
      </c>
      <c r="H234" s="156">
        <v>20</v>
      </c>
      <c r="I234" s="165">
        <v>549210</v>
      </c>
      <c r="J234" s="166">
        <v>590</v>
      </c>
      <c r="K234" s="156">
        <v>178</v>
      </c>
      <c r="L234" s="157">
        <f t="shared" si="15"/>
        <v>3.4</v>
      </c>
      <c r="M234" s="156">
        <v>9</v>
      </c>
      <c r="N234" s="91">
        <f t="shared" si="16"/>
        <v>17948.039215686276</v>
      </c>
      <c r="O234" s="158"/>
      <c r="P234" s="159" t="s">
        <v>768</v>
      </c>
      <c r="Q234" s="164"/>
      <c r="R234" s="164"/>
      <c r="S234" s="161"/>
      <c r="T234" s="152"/>
      <c r="U234" s="153"/>
      <c r="V234" s="154"/>
    </row>
    <row r="235" spans="1:22" ht="27" customHeight="1" x14ac:dyDescent="0.15">
      <c r="A235" s="141"/>
      <c r="B235" s="142" t="s">
        <v>66</v>
      </c>
      <c r="C235" s="143">
        <v>231</v>
      </c>
      <c r="D235" s="34">
        <v>4</v>
      </c>
      <c r="E235" s="122" t="s">
        <v>392</v>
      </c>
      <c r="F235" s="176" t="s">
        <v>393</v>
      </c>
      <c r="G235" s="176" t="s">
        <v>769</v>
      </c>
      <c r="H235" s="156">
        <v>20</v>
      </c>
      <c r="I235" s="165">
        <v>1662814</v>
      </c>
      <c r="J235" s="166">
        <v>1789</v>
      </c>
      <c r="K235" s="156">
        <v>270</v>
      </c>
      <c r="L235" s="157">
        <f t="shared" si="15"/>
        <v>6.6999999999999993</v>
      </c>
      <c r="M235" s="156">
        <v>12</v>
      </c>
      <c r="N235" s="91">
        <f t="shared" si="16"/>
        <v>20681.766169154231</v>
      </c>
      <c r="O235" s="158"/>
      <c r="P235" s="159"/>
      <c r="Q235" s="160"/>
      <c r="R235" s="160"/>
      <c r="S235" s="161"/>
      <c r="T235" s="162"/>
      <c r="U235" s="163"/>
      <c r="V235" s="154"/>
    </row>
    <row r="236" spans="1:22" ht="27" customHeight="1" x14ac:dyDescent="0.15">
      <c r="A236" s="141"/>
      <c r="B236" s="142" t="s">
        <v>66</v>
      </c>
      <c r="C236" s="143">
        <v>232</v>
      </c>
      <c r="D236" s="34">
        <v>2</v>
      </c>
      <c r="E236" s="122" t="s">
        <v>770</v>
      </c>
      <c r="F236" s="176" t="s">
        <v>771</v>
      </c>
      <c r="G236" s="176" t="s">
        <v>772</v>
      </c>
      <c r="H236" s="156">
        <v>20</v>
      </c>
      <c r="I236" s="165">
        <v>328600</v>
      </c>
      <c r="J236" s="166">
        <v>1885</v>
      </c>
      <c r="K236" s="156">
        <v>259</v>
      </c>
      <c r="L236" s="157">
        <f t="shared" si="15"/>
        <v>7.3</v>
      </c>
      <c r="M236" s="156">
        <v>12</v>
      </c>
      <c r="N236" s="91">
        <f t="shared" si="16"/>
        <v>3751.1415525114157</v>
      </c>
      <c r="O236" s="158"/>
      <c r="P236" s="159"/>
      <c r="Q236" s="164"/>
      <c r="R236" s="164"/>
      <c r="S236" s="161"/>
      <c r="T236" s="152"/>
      <c r="U236" s="153"/>
      <c r="V236" s="154"/>
    </row>
    <row r="237" spans="1:22" ht="27" customHeight="1" x14ac:dyDescent="0.15">
      <c r="A237" s="141"/>
      <c r="B237" s="142" t="s">
        <v>66</v>
      </c>
      <c r="C237" s="143">
        <v>233</v>
      </c>
      <c r="D237" s="34">
        <v>5</v>
      </c>
      <c r="E237" s="122" t="s">
        <v>680</v>
      </c>
      <c r="F237" s="176" t="s">
        <v>681</v>
      </c>
      <c r="G237" s="176" t="s">
        <v>682</v>
      </c>
      <c r="H237" s="156">
        <v>10</v>
      </c>
      <c r="I237" s="165">
        <v>1730382</v>
      </c>
      <c r="J237" s="166">
        <v>638</v>
      </c>
      <c r="K237" s="156">
        <v>157</v>
      </c>
      <c r="L237" s="157">
        <f t="shared" si="15"/>
        <v>4.0999999999999996</v>
      </c>
      <c r="M237" s="156">
        <v>7</v>
      </c>
      <c r="N237" s="91">
        <f t="shared" si="16"/>
        <v>60292.055749128922</v>
      </c>
      <c r="O237" s="158" t="s">
        <v>69</v>
      </c>
      <c r="P237" s="159" t="s">
        <v>647</v>
      </c>
      <c r="Q237" s="160"/>
      <c r="R237" s="160"/>
      <c r="S237" s="161"/>
      <c r="T237" s="162"/>
      <c r="U237" s="163"/>
      <c r="V237" s="154"/>
    </row>
    <row r="238" spans="1:22" ht="27" customHeight="1" x14ac:dyDescent="0.15">
      <c r="A238" s="141"/>
      <c r="B238" s="142" t="s">
        <v>66</v>
      </c>
      <c r="C238" s="143">
        <v>234</v>
      </c>
      <c r="D238" s="34">
        <v>4</v>
      </c>
      <c r="E238" s="122" t="s">
        <v>720</v>
      </c>
      <c r="F238" s="176" t="s">
        <v>721</v>
      </c>
      <c r="G238" s="176" t="s">
        <v>773</v>
      </c>
      <c r="H238" s="156">
        <v>20</v>
      </c>
      <c r="I238" s="165">
        <v>1903360</v>
      </c>
      <c r="J238" s="166">
        <v>2010</v>
      </c>
      <c r="K238" s="156">
        <v>157</v>
      </c>
      <c r="L238" s="157">
        <f t="shared" si="15"/>
        <v>12.9</v>
      </c>
      <c r="M238" s="156">
        <v>7</v>
      </c>
      <c r="N238" s="91">
        <f t="shared" si="16"/>
        <v>21078.183831672206</v>
      </c>
      <c r="O238" s="158" t="s">
        <v>69</v>
      </c>
      <c r="P238" s="159"/>
      <c r="Q238" s="164"/>
      <c r="R238" s="164"/>
      <c r="S238" s="161"/>
      <c r="T238" s="152"/>
      <c r="U238" s="153"/>
      <c r="V238" s="154"/>
    </row>
    <row r="239" spans="1:22" ht="15" customHeight="1" thickBot="1" x14ac:dyDescent="0.2">
      <c r="B239" t="s">
        <v>2</v>
      </c>
      <c r="C239" s="2"/>
      <c r="D239" s="198">
        <f>COUNTIF(D5:D238,1)</f>
        <v>7</v>
      </c>
      <c r="E239" s="198"/>
      <c r="G239" s="2">
        <f>COUNTA(G5:G238)</f>
        <v>234</v>
      </c>
      <c r="H239" s="93">
        <f>SUM(H5:H238)</f>
        <v>4765.8</v>
      </c>
      <c r="I239" s="199">
        <f>SUM(I5:I238)</f>
        <v>856811677</v>
      </c>
      <c r="J239" s="199">
        <f>SUM(J5:J238)</f>
        <v>926406</v>
      </c>
      <c r="K239" s="252">
        <f>AVERAGEIF(K5:K238,"&gt;0")</f>
        <v>265.39743589743591</v>
      </c>
      <c r="L239" s="112">
        <f>ROUNDUP(J239/K240,1)</f>
        <v>3490.7</v>
      </c>
      <c r="M239" s="200">
        <f>AVERAGEIF(M5:M238,"&gt;0")</f>
        <v>11.713675213675213</v>
      </c>
      <c r="N239" s="201"/>
    </row>
    <row r="240" spans="1:22" ht="15" customHeight="1" thickBot="1" x14ac:dyDescent="0.2">
      <c r="D240" s="198">
        <f>COUNTIF(D5:D238,2)</f>
        <v>84</v>
      </c>
      <c r="E240" s="198"/>
      <c r="F240" s="198"/>
      <c r="K240" s="202">
        <f>ROUND(K239,1)</f>
        <v>265.39999999999998</v>
      </c>
      <c r="M240" s="202">
        <f>ROUND(M239,1)</f>
        <v>11.7</v>
      </c>
      <c r="N240" s="203">
        <f>IF(AND(I239&gt;0,L239&gt;0,M240&gt;0),I239/L239/M240,0)</f>
        <v>20979.106558844152</v>
      </c>
    </row>
    <row r="241" spans="2:23" ht="15" customHeight="1" x14ac:dyDescent="0.15">
      <c r="D241" s="198">
        <f>COUNTIF(D5:D238,3)</f>
        <v>3</v>
      </c>
      <c r="E241" s="198"/>
      <c r="F241" s="204"/>
      <c r="G241" s="204"/>
      <c r="H241" s="93">
        <f>COUNTA(H5:H238)</f>
        <v>234</v>
      </c>
    </row>
    <row r="242" spans="2:23" ht="15" customHeight="1" x14ac:dyDescent="0.15">
      <c r="D242" s="198">
        <f>COUNTIF(D5:D238,4)</f>
        <v>71</v>
      </c>
      <c r="E242" s="198"/>
      <c r="F242" s="204"/>
      <c r="G242" s="204"/>
    </row>
    <row r="243" spans="2:23" ht="15" customHeight="1" x14ac:dyDescent="0.15">
      <c r="D243" s="198">
        <f>COUNTIF(D5:D238,5)</f>
        <v>51</v>
      </c>
      <c r="E243" s="198"/>
      <c r="F243" s="204"/>
      <c r="G243" s="204"/>
    </row>
    <row r="244" spans="2:23" ht="15" customHeight="1" x14ac:dyDescent="0.15">
      <c r="D244" s="198">
        <f>COUNTIF(D5:D238,6)</f>
        <v>18</v>
      </c>
      <c r="E244" s="198"/>
      <c r="F244" s="204"/>
      <c r="G244" s="204"/>
    </row>
    <row r="245" spans="2:23" ht="15" customHeight="1" x14ac:dyDescent="0.15">
      <c r="B245" t="s">
        <v>61</v>
      </c>
      <c r="D245" s="198">
        <f>SUM(D239:D244)</f>
        <v>234</v>
      </c>
      <c r="E245" s="198"/>
      <c r="F245" s="198"/>
    </row>
    <row r="246" spans="2:23" ht="15" customHeight="1" x14ac:dyDescent="0.15">
      <c r="D246" s="198"/>
      <c r="E246" s="198"/>
      <c r="F246" s="204"/>
    </row>
    <row r="247" spans="2:23" ht="15" customHeight="1" x14ac:dyDescent="0.15">
      <c r="D247" s="198"/>
      <c r="E247" s="198"/>
      <c r="F247" s="204"/>
    </row>
    <row r="248" spans="2:23" ht="15" customHeight="1" x14ac:dyDescent="0.15"/>
    <row r="249" spans="2:23" ht="15" customHeight="1" x14ac:dyDescent="0.15"/>
    <row r="250" spans="2:23" ht="15" customHeight="1" x14ac:dyDescent="0.15">
      <c r="W250" s="205"/>
    </row>
    <row r="251" spans="2:23" ht="15" customHeight="1" x14ac:dyDescent="0.15"/>
    <row r="252" spans="2:23" ht="15" customHeight="1" x14ac:dyDescent="0.15"/>
    <row r="253" spans="2:23" ht="15" customHeight="1" x14ac:dyDescent="0.15"/>
    <row r="254" spans="2:23" ht="15" customHeight="1" x14ac:dyDescent="0.15"/>
    <row r="255" spans="2:23" ht="15" customHeight="1" x14ac:dyDescent="0.15"/>
    <row r="256" spans="2:23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spans="23:23" ht="15" customHeight="1" x14ac:dyDescent="0.15"/>
    <row r="274" spans="23:23" ht="15" customHeight="1" x14ac:dyDescent="0.15"/>
    <row r="275" spans="23:23" ht="15" customHeight="1" x14ac:dyDescent="0.15"/>
    <row r="276" spans="23:23" ht="15" customHeight="1" x14ac:dyDescent="0.15"/>
    <row r="277" spans="23:23" ht="15" customHeight="1" x14ac:dyDescent="0.15"/>
    <row r="278" spans="23:23" ht="15" customHeight="1" x14ac:dyDescent="0.15"/>
    <row r="279" spans="23:23" ht="15" customHeight="1" x14ac:dyDescent="0.15"/>
    <row r="280" spans="23:23" ht="15" customHeight="1" x14ac:dyDescent="0.15"/>
    <row r="281" spans="23:23" ht="15" customHeight="1" x14ac:dyDescent="0.15"/>
    <row r="282" spans="23:23" ht="15" customHeight="1" x14ac:dyDescent="0.15"/>
    <row r="283" spans="23:23" ht="15" customHeight="1" x14ac:dyDescent="0.15"/>
    <row r="284" spans="23:23" ht="15" customHeight="1" x14ac:dyDescent="0.15">
      <c r="W284" s="206"/>
    </row>
    <row r="285" spans="23:23" ht="15" customHeight="1" x14ac:dyDescent="0.15"/>
    <row r="286" spans="23:23" ht="15" customHeight="1" x14ac:dyDescent="0.15"/>
    <row r="287" spans="23:23" ht="15" customHeight="1" x14ac:dyDescent="0.15"/>
    <row r="288" spans="23:23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</sheetData>
  <mergeCells count="14">
    <mergeCell ref="G2:G4"/>
    <mergeCell ref="H2:N2"/>
    <mergeCell ref="O2:O4"/>
    <mergeCell ref="P2:P4"/>
    <mergeCell ref="Q2:U2"/>
    <mergeCell ref="I3:N3"/>
    <mergeCell ref="Q3:S3"/>
    <mergeCell ref="T3:U3"/>
    <mergeCell ref="A2:A4"/>
    <mergeCell ref="B2:B4"/>
    <mergeCell ref="C2:C4"/>
    <mergeCell ref="D2:D4"/>
    <mergeCell ref="E2:E4"/>
    <mergeCell ref="F2:F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38" xr:uid="{30902D39-3C17-40E1-BA8E-076E6EB4F5D2}">
      <formula1>$W$5:$W$10</formula1>
    </dataValidation>
    <dataValidation type="list" allowBlank="1" showInputMessage="1" showErrorMessage="1" sqref="T5:T238 O5:O238 Q5:R238" xr:uid="{10C8B3BC-D3A3-4873-83AF-81FCED4A744F}">
      <formula1>"○"</formula1>
    </dataValidation>
    <dataValidation imeMode="on" allowBlank="1" showInputMessage="1" showErrorMessage="1" sqref="G90:G92 G94 G97:G100 G103:G110 G5:G85" xr:uid="{66FE8588-89B1-423D-A0EA-89EF94568AF1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平均工賃（月額）</vt:lpstr>
      <vt:lpstr>平均工賃（時間額）</vt:lpstr>
      <vt:lpstr>平均賃金（時間額）</vt:lpstr>
      <vt:lpstr>施設数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國木 俊伸(kuniki-toshinobu.dl6)</cp:lastModifiedBy>
  <cp:lastPrinted>2024-07-25T02:24:18Z</cp:lastPrinted>
  <dcterms:created xsi:type="dcterms:W3CDTF">2006-12-11T05:48:40Z</dcterms:created>
  <dcterms:modified xsi:type="dcterms:W3CDTF">2024-11-18T05:44:51Z</dcterms:modified>
</cp:coreProperties>
</file>