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defaultThemeVersion="124226"/>
  <mc:AlternateContent xmlns:mc="http://schemas.openxmlformats.org/markup-compatibility/2006">
    <mc:Choice Requires="x15">
      <x15ac:absPath xmlns:x15ac="http://schemas.microsoft.com/office/spreadsheetml/2010/11/ac" url="\\10.33.10.112\share\地福共有\★★社会福祉法人・施設等\01_社会福祉法人・施設\00_健康福祉関係施設名簿\R8施設名簿\05_微修正\"/>
    </mc:Choice>
  </mc:AlternateContent>
  <xr:revisionPtr revIDLastSave="0" documentId="13_ncr:1_{70B458D3-FB74-4ED9-A43B-8A0A97F4B12C}" xr6:coauthVersionLast="47" xr6:coauthVersionMax="47" xr10:uidLastSave="{00000000-0000-0000-0000-000000000000}"/>
  <bookViews>
    <workbookView xWindow="-28920" yWindow="-1155" windowWidth="29040" windowHeight="15720" activeTab="3" xr2:uid="{00000000-000D-0000-FFFF-FFFF00000000}"/>
  </bookViews>
  <sheets>
    <sheet name="表紙" sheetId="39" r:id="rId1"/>
    <sheet name="目次" sheetId="40" r:id="rId2"/>
    <sheet name="総括表" sheetId="38" r:id="rId3"/>
    <sheet name="健康福祉施設名簿" sheetId="37" r:id="rId4"/>
    <sheet name="（参考）幼稚園名簿" sheetId="47" r:id="rId5"/>
    <sheet name="Sheet5" sheetId="46" state="hidden" r:id="rId6"/>
    <sheet name="Sheet4" sheetId="45" state="hidden" r:id="rId7"/>
    <sheet name="Sheet3" sheetId="44" state="hidden" r:id="rId8"/>
    <sheet name="Sheet1" sheetId="41" state="hidden" r:id="rId9"/>
    <sheet name="Sheet2" sheetId="43" state="hidden" r:id="rId10"/>
  </sheets>
  <externalReferences>
    <externalReference r:id="rId11"/>
    <externalReference r:id="rId12"/>
  </externalReferences>
  <definedNames>
    <definedName name="_３_知的障害児_者_親子指導施設">#REF!</definedName>
    <definedName name="_９_進行性筋萎縮症児施設等">#REF!</definedName>
    <definedName name="_xlnm._FilterDatabase" localSheetId="3" hidden="1">健康福祉施設名簿!$A$4:$IU$1803</definedName>
    <definedName name="_xlnm.Print_Area" localSheetId="3">健康福祉施設名簿!$A$1:$N$1803</definedName>
    <definedName name="_xlnm.Print_Area" localSheetId="2">総括表!$A$1:$AI$45</definedName>
    <definedName name="_xlnm.Print_Area" localSheetId="0">表紙!$A$1:$F$35</definedName>
    <definedName name="_xlnm.Print_Area" localSheetId="1">目次!$A$1:$H$25</definedName>
    <definedName name="_xlnm.Print_Titles" localSheetId="4">'（参考）幼稚園名簿'!$1:$1</definedName>
    <definedName name="_xlnm.Print_Titles" localSheetId="3">健康福祉施設名簿!$1:$5</definedName>
    <definedName name="_xlnm.Print_Titles" localSheetId="2">総括表!$A:$C</definedName>
    <definedName name="デイサービスセンター" localSheetId="9">#REF!</definedName>
    <definedName name="デイサービスセンター" localSheetId="3">#REF!</definedName>
    <definedName name="デイサービスセンター" localSheetId="2">'[1]6(3)(4)'!#REF!</definedName>
    <definedName name="デイサービスセンター" localSheetId="0">'[2]6(3)(4)'!#REF!</definedName>
    <definedName name="デイサービスセンター" localSheetId="1">'[2]6(3)(4)'!#REF!</definedName>
    <definedName name="デイサービスセンター">#REF!</definedName>
    <definedName name="医師学校">#REF!</definedName>
    <definedName name="栄養士養成施設">#REF!</definedName>
    <definedName name="介護福祉士指定養成施設">#REF!</definedName>
    <definedName name="介護老人保健施設">#REF!</definedName>
    <definedName name="看護師等学校・養成所">#REF!</definedName>
    <definedName name="管理栄養士養成施設">#REF!</definedName>
    <definedName name="関係行政機関">#REF!</definedName>
    <definedName name="軽費老人ホーム_Ａ型">#REF!</definedName>
    <definedName name="軽費老人ホーム_ケアハウス">#REF!</definedName>
    <definedName name="言語聴覚士指定養成施設">#REF!</definedName>
    <definedName name="在宅介護支援センター">#REF!</definedName>
    <definedName name="作業療法士指定養成施設">#REF!</definedName>
    <definedName name="市町村保健センター">#REF!</definedName>
    <definedName name="施設入所支援">#REF!</definedName>
    <definedName name="肢体不自由児施設">#REF!</definedName>
    <definedName name="視聴覚障害者情報提供施設">#REF!</definedName>
    <definedName name="歯科衛生士・歯科技工士指定養成施設">#REF!</definedName>
    <definedName name="児童デイサービス">#REF!</definedName>
    <definedName name="児童家庭支援センター">#REF!</definedName>
    <definedName name="児童館">#REF!</definedName>
    <definedName name="児童自立支援施設">#REF!</definedName>
    <definedName name="児童養護施設">#REF!</definedName>
    <definedName name="社会福祉法人">#REF!</definedName>
    <definedName name="重症心身障害児施設等">#REF!</definedName>
    <definedName name="助産施設">#REF!</definedName>
    <definedName name="小規模通所授産施設">#REF!</definedName>
    <definedName name="障害者共同生活援助・共同生活介護事業_グループホーム・ケアホーム">#REF!</definedName>
    <definedName name="障害者更生センター">#REF!</definedName>
    <definedName name="障害者自立支援法関連施設_旧法身体障害者更生援護施設">#REF!</definedName>
    <definedName name="障害者自立支援法関連施設_旧法知的障害者援護施設">#REF!</definedName>
    <definedName name="障害福祉サービス事業">#REF!</definedName>
    <definedName name="情緒障害児短期治療施設">#REF!</definedName>
    <definedName name="診療放射線技師指定学校">#REF!</definedName>
    <definedName name="身体障害者更生施設" localSheetId="9">#REF!</definedName>
    <definedName name="身体障害者更生施設" localSheetId="3">#REF!</definedName>
    <definedName name="身体障害者更生施設" localSheetId="2">'[1]3'!#REF!</definedName>
    <definedName name="身体障害者更生施設" localSheetId="0">'[2]3'!#REF!</definedName>
    <definedName name="身体障害者更生施設" localSheetId="1">'[2]3'!#REF!</definedName>
    <definedName name="身体障害者更生施設">#REF!</definedName>
    <definedName name="身体障害者授産施設" localSheetId="9">#REF!</definedName>
    <definedName name="身体障害者授産施設" localSheetId="3">#REF!</definedName>
    <definedName name="身体障害者授産施設" localSheetId="2">'[1]3'!#REF!</definedName>
    <definedName name="身体障害者授産施設" localSheetId="0">'[2]3'!#REF!</definedName>
    <definedName name="身体障害者授産施設" localSheetId="1">'[2]3'!#REF!</definedName>
    <definedName name="身体障害者授産施設">#REF!</definedName>
    <definedName name="身体障害者通所授産施設">#REF!</definedName>
    <definedName name="身体障害者福祉センター">#REF!</definedName>
    <definedName name="身体障害者福祉法関連施設">#REF!</definedName>
    <definedName name="身体障害者療護施設" localSheetId="9">#REF!</definedName>
    <definedName name="身体障害者療護施設" localSheetId="3">#REF!</definedName>
    <definedName name="身体障害者療護施設" localSheetId="2">'[1]3'!#REF!</definedName>
    <definedName name="身体障害者療護施設" localSheetId="0">'[2]3'!#REF!</definedName>
    <definedName name="身体障害者療護施設" localSheetId="1">'[2]3'!#REF!</definedName>
    <definedName name="身体障害者療護施設">#REF!</definedName>
    <definedName name="進行性筋萎縮症児施設等">#REF!</definedName>
    <definedName name="生活介護_自立訓練_就労移行支援_就労継続支援">#REF!</definedName>
    <definedName name="生活支援ハウス_高齢者生活福祉センター">#REF!</definedName>
    <definedName name="生活保護施設_救護施設">#REF!</definedName>
    <definedName name="精神障害者社会復帰施設">#REF!</definedName>
    <definedName name="精神障害者授産施設_通所">#REF!</definedName>
    <definedName name="精神障害者授産施設_入所">#REF!</definedName>
    <definedName name="精神障害者生活訓練施設">#REF!</definedName>
    <definedName name="精神障害者福祉ホーム">#REF!</definedName>
    <definedName name="青森県立保健大学">#REF!</definedName>
    <definedName name="設置_主体_種類">#REF!</definedName>
    <definedName name="相談支援">#REF!</definedName>
    <definedName name="知的障害児_者_親子指導施設">#REF!</definedName>
    <definedName name="知的障害児施設">#REF!</definedName>
    <definedName name="知的障害児通園施設" localSheetId="9">#REF!</definedName>
    <definedName name="知的障害児通園施設" localSheetId="3">#REF!</definedName>
    <definedName name="知的障害児通園施設" localSheetId="2">'[1]1(3)～(13)'!#REF!</definedName>
    <definedName name="知的障害児通園施設" localSheetId="0">'[2]1(3)～(13)'!#REF!</definedName>
    <definedName name="知的障害児通園施設" localSheetId="1">'[2]1(3)～(13)'!#REF!</definedName>
    <definedName name="知的障害児通園施設">#REF!</definedName>
    <definedName name="知的障害者更生施設">#REF!</definedName>
    <definedName name="知的障害者授産施設">#REF!</definedName>
    <definedName name="知的障害者通勤寮" localSheetId="9">#REF!</definedName>
    <definedName name="知的障害者通勤寮" localSheetId="3">#REF!</definedName>
    <definedName name="知的障害者通勤寮" localSheetId="1">#REF!</definedName>
    <definedName name="知的障害者通勤寮">#REF!</definedName>
    <definedName name="地域福祉センター">#REF!</definedName>
    <definedName name="地域包括支援センター">#REF!</definedName>
    <definedName name="特別養護老人ホーム">#REF!</definedName>
    <definedName name="乳児院">#REF!</definedName>
    <definedName name="認知症高齢者グループホーム">#REF!</definedName>
    <definedName name="病院">#REF!</definedName>
    <definedName name="福祉ホーム">#REF!</definedName>
    <definedName name="福法">#REF!</definedName>
    <definedName name="保育士を養成する施設">#REF!</definedName>
    <definedName name="保育所" localSheetId="3">健康福祉施設名簿!$D$6:$N$171</definedName>
    <definedName name="保育所">#REF!</definedName>
    <definedName name="母子生活支援施設">#REF!</definedName>
    <definedName name="訪問看護ステーション">#REF!</definedName>
    <definedName name="薬剤師指定学校">#REF!</definedName>
    <definedName name="有料老人ホーム" localSheetId="9">#REF!</definedName>
    <definedName name="有料老人ホーム" localSheetId="3">#REF!</definedName>
    <definedName name="有料老人ホーム" localSheetId="2">'[1]6(3)(4)'!#REF!</definedName>
    <definedName name="有料老人ホーム" localSheetId="0">'[2]6(3)(4)'!#REF!</definedName>
    <definedName name="有料老人ホーム" localSheetId="1">'[2]6(3)(4)'!#REF!</definedName>
    <definedName name="有料老人ホーム">#REF!</definedName>
    <definedName name="養護老人ホーム">#REF!</definedName>
    <definedName name="理学療法士指定学校">#REF!</definedName>
    <definedName name="療養介護">#REF!</definedName>
    <definedName name="臨床検査技師指定学校">#REF!</definedName>
    <definedName name="老人憩いの家">#REF!</definedName>
    <definedName name="老人短期入所施設" localSheetId="9">#REF!</definedName>
    <definedName name="老人短期入所施設" localSheetId="3">#REF!</definedName>
    <definedName name="老人短期入所施設" localSheetId="2">'[1]6(3)(4)'!#REF!</definedName>
    <definedName name="老人短期入所施設" localSheetId="0">'[2]6(3)(4)'!#REF!</definedName>
    <definedName name="老人短期入所施設" localSheetId="1">'[2]6(3)(4)'!#REF!</definedName>
    <definedName name="老人短期入所施設">#REF!</definedName>
    <definedName name="老人福祉センタ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90" i="37" l="1"/>
  <c r="L375" i="37"/>
  <c r="R580" i="37"/>
  <c r="L580" i="37"/>
  <c r="R559" i="37"/>
  <c r="L559" i="37"/>
  <c r="L424" i="37"/>
  <c r="R424" i="37"/>
  <c r="R529" i="37"/>
  <c r="L529" i="37"/>
  <c r="R528" i="37"/>
  <c r="L528" i="37"/>
  <c r="R527" i="37"/>
  <c r="L527" i="37"/>
  <c r="R526" i="37"/>
  <c r="L526" i="37"/>
  <c r="R525" i="37"/>
  <c r="L525" i="37"/>
  <c r="R524" i="37"/>
  <c r="L524" i="37"/>
  <c r="R523" i="37"/>
  <c r="L523" i="37"/>
  <c r="R522" i="37"/>
  <c r="L522" i="37"/>
  <c r="R521" i="37"/>
  <c r="L521" i="37"/>
  <c r="R520" i="37"/>
  <c r="L520" i="37"/>
  <c r="R519" i="37"/>
  <c r="L519" i="37"/>
  <c r="R518" i="37"/>
  <c r="L518" i="37"/>
  <c r="R517" i="37"/>
  <c r="L517" i="37"/>
  <c r="R516" i="37"/>
  <c r="R515" i="37"/>
  <c r="L515" i="37"/>
  <c r="R514" i="37"/>
  <c r="L514" i="37"/>
  <c r="R513" i="37"/>
  <c r="L513" i="37"/>
  <c r="R512" i="37"/>
  <c r="L512" i="37"/>
  <c r="R511" i="37"/>
  <c r="L511" i="37"/>
  <c r="R510" i="37"/>
  <c r="L510" i="37"/>
  <c r="R509" i="37"/>
  <c r="L509" i="37"/>
  <c r="R508" i="37"/>
  <c r="L508" i="37"/>
  <c r="R507" i="37"/>
  <c r="L507" i="37"/>
  <c r="R506" i="37"/>
  <c r="L506" i="37"/>
  <c r="R505" i="37"/>
  <c r="L505" i="37"/>
  <c r="R504" i="37"/>
  <c r="L504" i="37"/>
  <c r="R503" i="37"/>
  <c r="L503" i="37"/>
  <c r="R502" i="37"/>
  <c r="L502" i="37"/>
  <c r="R501" i="37"/>
  <c r="L501" i="37"/>
  <c r="R500" i="37"/>
  <c r="L500" i="37"/>
  <c r="R499" i="37"/>
  <c r="L499" i="37"/>
  <c r="R498" i="37"/>
  <c r="L498" i="37"/>
  <c r="R497" i="37"/>
  <c r="L497" i="37"/>
  <c r="R496" i="37"/>
  <c r="L496" i="37"/>
  <c r="R495" i="37"/>
  <c r="L495" i="37"/>
  <c r="R494" i="37"/>
  <c r="L494" i="37"/>
  <c r="R493" i="37"/>
  <c r="L493" i="37"/>
  <c r="R492" i="37"/>
  <c r="L492" i="37"/>
  <c r="R491" i="37"/>
  <c r="L491" i="37"/>
  <c r="R490" i="37"/>
  <c r="L490" i="37"/>
  <c r="R489" i="37"/>
  <c r="L489" i="37"/>
  <c r="R488" i="37"/>
  <c r="L488" i="37"/>
  <c r="R487" i="37"/>
  <c r="L487" i="37"/>
  <c r="R486" i="37"/>
  <c r="L486" i="37"/>
  <c r="R485" i="37"/>
  <c r="L485" i="37"/>
  <c r="R484" i="37"/>
  <c r="L484" i="37"/>
  <c r="R483" i="37"/>
  <c r="L483" i="37"/>
  <c r="L482" i="37"/>
  <c r="R481" i="37"/>
  <c r="L481" i="37"/>
  <c r="R480" i="37"/>
  <c r="L480" i="37"/>
  <c r="R479" i="37"/>
  <c r="L479" i="37"/>
  <c r="R476" i="37"/>
  <c r="L476" i="37"/>
  <c r="R475" i="37"/>
  <c r="L475" i="37"/>
  <c r="R474" i="37"/>
  <c r="L474" i="37"/>
  <c r="R473" i="37"/>
  <c r="L473" i="37"/>
  <c r="R472" i="37"/>
  <c r="L472" i="37"/>
  <c r="R471" i="37"/>
  <c r="L471" i="37"/>
  <c r="R470" i="37"/>
  <c r="L470" i="37"/>
  <c r="R469" i="37"/>
  <c r="L469" i="37"/>
  <c r="R468" i="37"/>
  <c r="L468" i="37"/>
  <c r="R467" i="37"/>
  <c r="L467" i="37"/>
  <c r="R466" i="37"/>
  <c r="L466" i="37"/>
  <c r="R465" i="37"/>
  <c r="L465" i="37"/>
  <c r="R464" i="37"/>
  <c r="L464" i="37"/>
  <c r="R463" i="37"/>
  <c r="L463" i="37"/>
  <c r="R462" i="37"/>
  <c r="L462" i="37"/>
  <c r="R461" i="37"/>
  <c r="L461" i="37"/>
  <c r="R460" i="37"/>
  <c r="L460" i="37"/>
  <c r="R459" i="37"/>
  <c r="L459" i="37"/>
  <c r="R458" i="37"/>
  <c r="L458" i="37"/>
  <c r="R457" i="37"/>
  <c r="L457" i="37"/>
  <c r="R456" i="37"/>
  <c r="L456" i="37"/>
  <c r="R455" i="37"/>
  <c r="L455" i="37"/>
  <c r="R454" i="37"/>
  <c r="L454" i="37"/>
  <c r="R453" i="37"/>
  <c r="L453" i="37"/>
  <c r="R452" i="37"/>
  <c r="L452" i="37"/>
  <c r="R451" i="37"/>
  <c r="L451" i="37"/>
  <c r="R450" i="37"/>
  <c r="L450" i="37"/>
  <c r="R449" i="37"/>
  <c r="L449" i="37"/>
  <c r="R448" i="37"/>
  <c r="R447" i="37"/>
  <c r="L447" i="37"/>
  <c r="R446" i="37"/>
  <c r="L446" i="37"/>
  <c r="R445" i="37"/>
  <c r="L445" i="37"/>
  <c r="R444" i="37"/>
  <c r="L444" i="37"/>
  <c r="R443" i="37"/>
  <c r="L443" i="37"/>
  <c r="R442" i="37"/>
  <c r="L442" i="37"/>
  <c r="R441" i="37"/>
  <c r="L441" i="37"/>
  <c r="R440" i="37"/>
  <c r="L440" i="37"/>
  <c r="R439" i="37"/>
  <c r="L439" i="37"/>
  <c r="R438" i="37"/>
  <c r="R437" i="37"/>
  <c r="L437" i="37"/>
  <c r="R436" i="37"/>
  <c r="L436" i="37"/>
  <c r="R435" i="37"/>
  <c r="L435" i="37"/>
  <c r="R434" i="37"/>
  <c r="L434" i="37"/>
  <c r="R433" i="37"/>
  <c r="L433" i="37"/>
  <c r="R432" i="37"/>
  <c r="L432" i="37"/>
  <c r="R431" i="37"/>
  <c r="L431" i="37"/>
  <c r="R430" i="37"/>
  <c r="L430" i="37"/>
  <c r="R429" i="37"/>
  <c r="L429" i="37"/>
  <c r="R428" i="37"/>
  <c r="L428" i="37"/>
  <c r="R427" i="37"/>
  <c r="L427" i="37"/>
  <c r="R426" i="37"/>
  <c r="L426" i="37"/>
  <c r="R425" i="37"/>
  <c r="L425" i="37"/>
  <c r="R423" i="37"/>
  <c r="L423" i="37"/>
  <c r="R422" i="37"/>
  <c r="L422" i="37"/>
  <c r="R421" i="37"/>
  <c r="L421" i="37"/>
  <c r="R420" i="37"/>
  <c r="L420" i="37"/>
  <c r="R419" i="37"/>
  <c r="L419" i="37"/>
  <c r="R418" i="37"/>
  <c r="L418" i="37"/>
  <c r="R417" i="37"/>
  <c r="L417" i="37"/>
  <c r="R416" i="37"/>
  <c r="L416" i="37"/>
  <c r="R415" i="37"/>
  <c r="L415" i="37"/>
  <c r="R414" i="37"/>
  <c r="L414" i="37"/>
  <c r="R413" i="37"/>
  <c r="L413" i="37"/>
  <c r="R412" i="37"/>
  <c r="L412" i="37"/>
  <c r="R411" i="37"/>
  <c r="L411" i="37"/>
  <c r="R410" i="37"/>
  <c r="L410" i="37"/>
  <c r="R409" i="37"/>
  <c r="L409" i="37"/>
  <c r="R408" i="37"/>
  <c r="L408" i="37"/>
  <c r="R407" i="37"/>
  <c r="L407" i="37"/>
  <c r="R406" i="37"/>
  <c r="L406" i="37"/>
  <c r="R405" i="37"/>
  <c r="L405" i="37"/>
  <c r="R404" i="37"/>
  <c r="L404" i="37"/>
  <c r="R403" i="37"/>
  <c r="L403" i="37"/>
  <c r="R402" i="37"/>
  <c r="L402" i="37"/>
  <c r="R401" i="37"/>
  <c r="L401" i="37"/>
  <c r="R400" i="37"/>
  <c r="L400" i="37"/>
  <c r="R399" i="37"/>
  <c r="L399" i="37"/>
  <c r="R398" i="37"/>
  <c r="L398" i="37"/>
  <c r="R397" i="37"/>
  <c r="L397" i="37"/>
  <c r="R396" i="37"/>
  <c r="L396" i="37"/>
  <c r="R395" i="37"/>
  <c r="L395" i="37"/>
  <c r="R394" i="37"/>
  <c r="L394" i="37"/>
  <c r="R393" i="37"/>
  <c r="L393" i="37"/>
  <c r="R392" i="37"/>
  <c r="L392" i="37"/>
  <c r="R340" i="37"/>
  <c r="L340" i="37"/>
  <c r="R339" i="37"/>
  <c r="L339" i="37"/>
  <c r="R338" i="37"/>
  <c r="L338" i="37"/>
  <c r="R317" i="37"/>
  <c r="R318" i="37"/>
  <c r="R319" i="37"/>
  <c r="R320" i="37"/>
  <c r="R546" i="37" l="1"/>
  <c r="L546" i="37"/>
  <c r="L1167" i="37"/>
  <c r="L1166" i="37"/>
  <c r="L1165" i="37"/>
  <c r="L1164" i="37"/>
  <c r="L1163" i="37"/>
  <c r="L1162" i="37"/>
  <c r="L1161" i="37"/>
  <c r="L1160" i="37"/>
  <c r="L1159" i="37"/>
  <c r="L1158" i="37"/>
  <c r="L1157" i="37"/>
  <c r="L1156" i="37"/>
  <c r="L1155" i="37"/>
  <c r="L1154" i="37"/>
  <c r="L1153" i="37"/>
  <c r="L1152" i="37"/>
  <c r="L1151" i="37"/>
  <c r="L1150" i="37"/>
  <c r="L1149" i="37"/>
  <c r="L1148" i="37"/>
  <c r="L1147" i="37"/>
  <c r="L1146" i="37"/>
  <c r="L1145" i="37"/>
  <c r="L1144" i="37"/>
  <c r="L1143" i="37"/>
  <c r="L1142" i="37"/>
  <c r="L1141" i="37"/>
  <c r="L1140" i="37"/>
  <c r="L1139" i="37"/>
  <c r="L1138" i="37"/>
  <c r="L1137" i="37"/>
  <c r="L1136" i="37"/>
  <c r="L1135" i="37"/>
  <c r="L1134" i="37"/>
  <c r="L1133" i="37"/>
  <c r="L1132" i="37"/>
  <c r="L1131" i="37"/>
  <c r="L1130" i="37"/>
  <c r="L1129" i="37"/>
  <c r="L1128" i="37"/>
  <c r="L1127" i="37"/>
  <c r="L1126" i="37"/>
  <c r="L1125" i="37"/>
  <c r="L1124" i="37"/>
  <c r="L1123" i="37"/>
  <c r="L1122" i="37"/>
  <c r="L1121" i="37"/>
  <c r="L1120" i="37"/>
  <c r="L1118" i="37"/>
  <c r="L1117" i="37"/>
  <c r="L1116" i="37"/>
  <c r="L1115" i="37"/>
  <c r="L1114" i="37"/>
  <c r="L1113" i="37"/>
  <c r="L1112" i="37"/>
  <c r="L1111" i="37"/>
  <c r="L1110" i="37"/>
  <c r="L1109" i="37"/>
  <c r="L1108" i="37"/>
  <c r="L1107" i="37"/>
  <c r="L1106" i="37"/>
  <c r="L1105" i="37"/>
  <c r="L1104" i="37"/>
  <c r="L1103" i="37"/>
  <c r="L1102" i="37"/>
  <c r="L1101" i="37"/>
  <c r="L1100" i="37"/>
  <c r="L1099" i="37"/>
  <c r="L1098" i="37"/>
  <c r="L1097" i="37"/>
  <c r="L1096" i="37"/>
  <c r="L1095" i="37"/>
  <c r="L1094" i="37"/>
  <c r="L1093" i="37"/>
  <c r="L1092" i="37"/>
  <c r="L1091" i="37"/>
  <c r="L1090" i="37"/>
  <c r="L1089" i="37"/>
  <c r="L1088" i="37"/>
  <c r="L1087" i="37"/>
  <c r="L1086" i="37"/>
  <c r="L1085" i="37"/>
  <c r="L1084" i="37"/>
  <c r="L1083" i="37"/>
  <c r="L1082" i="37"/>
  <c r="L1081" i="37"/>
  <c r="N3" i="37"/>
  <c r="X1156" i="37"/>
  <c r="X1157" i="37"/>
  <c r="R593" i="37" l="1"/>
  <c r="R592" i="37"/>
  <c r="R591" i="37"/>
  <c r="R548" i="37" l="1"/>
  <c r="L548" i="37"/>
  <c r="L595" i="37" l="1"/>
  <c r="X1070" i="37" l="1"/>
  <c r="X1071" i="37"/>
  <c r="R542" i="37" l="1"/>
  <c r="L542" i="37"/>
  <c r="R310" i="37"/>
  <c r="L310" i="37"/>
  <c r="L363" i="37" l="1"/>
  <c r="R363" i="37"/>
  <c r="R566" i="37"/>
  <c r="L566" i="37"/>
  <c r="R547" i="37"/>
  <c r="L547" i="37"/>
  <c r="R545" i="37"/>
  <c r="L545" i="37"/>
  <c r="R335" i="37"/>
  <c r="L335" i="37"/>
  <c r="R330" i="37"/>
  <c r="L330" i="37"/>
  <c r="R587" i="37" l="1"/>
  <c r="L552" i="37"/>
  <c r="R605" i="37" l="1"/>
  <c r="L605" i="37"/>
  <c r="R604" i="37"/>
  <c r="L604" i="37"/>
  <c r="R599" i="37"/>
  <c r="L599" i="37"/>
  <c r="R598" i="37"/>
  <c r="L598" i="37"/>
  <c r="R597" i="37"/>
  <c r="L597" i="37"/>
  <c r="R477" i="37"/>
  <c r="R478" i="37"/>
  <c r="R549" i="37"/>
  <c r="R555" i="37"/>
  <c r="R530" i="37"/>
  <c r="R554" i="37"/>
  <c r="R531" i="37"/>
  <c r="R532" i="37"/>
  <c r="R533" i="37"/>
  <c r="R534" i="37"/>
  <c r="R535" i="37"/>
  <c r="R536" i="37"/>
  <c r="R537" i="37"/>
  <c r="R538" i="37"/>
  <c r="R539" i="37"/>
  <c r="R541" i="37"/>
  <c r="R543" i="37"/>
  <c r="R544" i="37"/>
  <c r="R551" i="37"/>
  <c r="R552" i="37"/>
  <c r="R553" i="37"/>
  <c r="R556" i="37"/>
  <c r="R557" i="37"/>
  <c r="R540" i="37"/>
  <c r="R550" i="37"/>
  <c r="R560" i="37"/>
  <c r="R561" i="37"/>
  <c r="R558" i="37"/>
  <c r="R562" i="37"/>
  <c r="R563" i="37"/>
  <c r="R564" i="37"/>
  <c r="R565" i="37"/>
  <c r="R568" i="37"/>
  <c r="R569" i="37"/>
  <c r="R570" i="37"/>
  <c r="R571" i="37"/>
  <c r="R572" i="37"/>
  <c r="R573" i="37"/>
  <c r="R574" i="37"/>
  <c r="R575" i="37"/>
  <c r="R576" i="37"/>
  <c r="R577" i="37"/>
  <c r="R578" i="37"/>
  <c r="R579" i="37"/>
  <c r="R581" i="37"/>
  <c r="R582" i="37"/>
  <c r="R583" i="37"/>
  <c r="R584" i="37"/>
  <c r="R585" i="37"/>
  <c r="R586" i="37"/>
  <c r="R588" i="37"/>
  <c r="R589" i="37"/>
  <c r="R590" i="37"/>
  <c r="R594" i="37"/>
  <c r="R595" i="37"/>
  <c r="R596" i="37"/>
  <c r="R602" i="37"/>
  <c r="R603" i="37"/>
  <c r="R567" i="37"/>
  <c r="R600" i="37"/>
  <c r="R601" i="37"/>
  <c r="L372" i="37"/>
  <c r="R337" i="37"/>
  <c r="L337" i="37"/>
  <c r="L558" i="37"/>
  <c r="L561" i="37"/>
  <c r="L601" i="37"/>
  <c r="L600" i="37"/>
  <c r="N2" i="37" l="1"/>
  <c r="L567" i="37"/>
  <c r="E1" i="37"/>
  <c r="L590" i="37"/>
  <c r="L589" i="37"/>
  <c r="L588" i="37"/>
  <c r="L574" i="37"/>
  <c r="L573" i="37"/>
  <c r="L572" i="37"/>
  <c r="L560" i="37"/>
  <c r="L557" i="37"/>
  <c r="L554" i="37"/>
  <c r="L478" i="37"/>
  <c r="L477" i="37"/>
  <c r="L384" i="37"/>
  <c r="L368" i="37"/>
  <c r="L358" i="37"/>
  <c r="L331" i="37"/>
  <c r="L326" i="37"/>
  <c r="L587" i="37"/>
  <c r="L594" i="37"/>
  <c r="L593" i="37"/>
  <c r="L585" i="37"/>
  <c r="L583" i="37"/>
  <c r="L581" i="37"/>
  <c r="L579" i="37"/>
  <c r="X1144" i="37" l="1"/>
  <c r="X1084" i="37"/>
  <c r="L565" i="37" l="1"/>
  <c r="L564" i="37"/>
  <c r="L544" i="37"/>
  <c r="L543" i="37"/>
  <c r="R334" i="37"/>
  <c r="L334" i="37"/>
  <c r="R333" i="37"/>
  <c r="L333" i="37"/>
  <c r="R332" i="37"/>
  <c r="L332" i="37"/>
  <c r="R328" i="37"/>
  <c r="L328" i="37"/>
  <c r="R325" i="37"/>
  <c r="L325" i="37"/>
  <c r="R324" i="37"/>
  <c r="L324" i="37"/>
  <c r="R323" i="37"/>
  <c r="L323" i="37"/>
  <c r="R322" i="37"/>
  <c r="L322" i="37"/>
  <c r="R321" i="37"/>
  <c r="L321" i="37"/>
  <c r="L320" i="37"/>
  <c r="L319" i="37"/>
  <c r="L318" i="37"/>
  <c r="R315" i="37"/>
  <c r="L315" i="37"/>
  <c r="L541" i="37" l="1"/>
  <c r="L537" i="37"/>
  <c r="L536" i="37"/>
  <c r="L535" i="37"/>
  <c r="L533" i="37"/>
  <c r="L532" i="37"/>
  <c r="L531" i="37"/>
  <c r="R305" i="37"/>
  <c r="L305" i="37"/>
  <c r="R299" i="37"/>
  <c r="L299" i="37"/>
  <c r="R295" i="37"/>
  <c r="L295" i="37"/>
  <c r="R288" i="37"/>
  <c r="L288" i="37"/>
  <c r="R278" i="37"/>
  <c r="L278" i="37"/>
  <c r="D39" i="41" l="1"/>
  <c r="F39" i="41"/>
  <c r="F39" i="43"/>
  <c r="I29" i="38"/>
  <c r="T29" i="38"/>
  <c r="L336" i="37" l="1"/>
  <c r="L584" i="37" l="1"/>
  <c r="H32" i="38" l="1"/>
  <c r="P32" i="38"/>
  <c r="F32" i="38"/>
  <c r="AH14" i="38" l="1"/>
  <c r="AF14" i="38"/>
  <c r="AD14" i="38"/>
  <c r="AB14" i="38"/>
  <c r="Z14" i="38"/>
  <c r="X14" i="38"/>
  <c r="V14" i="38"/>
  <c r="T14" i="38"/>
  <c r="R14" i="38"/>
  <c r="P14" i="38"/>
  <c r="N14" i="38"/>
  <c r="L14" i="38"/>
  <c r="J14" i="38"/>
  <c r="H14" i="38"/>
  <c r="F14" i="38"/>
  <c r="AJ17" i="43"/>
  <c r="AH17" i="43"/>
  <c r="AF17" i="43"/>
  <c r="AD17" i="43"/>
  <c r="AB17" i="43"/>
  <c r="Z17" i="43"/>
  <c r="X17" i="43"/>
  <c r="L17" i="41"/>
  <c r="J17" i="41"/>
  <c r="H17" i="41"/>
  <c r="F17" i="41"/>
  <c r="D17" i="41"/>
  <c r="B17" i="41"/>
  <c r="R279" i="37" l="1"/>
  <c r="R280" i="37"/>
  <c r="R281" i="37"/>
  <c r="R282" i="37"/>
  <c r="R283" i="37"/>
  <c r="R284" i="37"/>
  <c r="R285" i="37"/>
  <c r="R286" i="37"/>
  <c r="R287" i="37"/>
  <c r="R289" i="37"/>
  <c r="R290" i="37"/>
  <c r="R291" i="37"/>
  <c r="R292" i="37"/>
  <c r="R293" i="37"/>
  <c r="R294" i="37"/>
  <c r="R296" i="37"/>
  <c r="R297" i="37"/>
  <c r="R298" i="37"/>
  <c r="R300" i="37"/>
  <c r="R301" i="37"/>
  <c r="R302" i="37"/>
  <c r="R303" i="37"/>
  <c r="R304" i="37"/>
  <c r="R306" i="37"/>
  <c r="R307" i="37"/>
  <c r="R308" i="37"/>
  <c r="R309" i="37"/>
  <c r="R311" i="37"/>
  <c r="R312" i="37"/>
  <c r="R313" i="37"/>
  <c r="R314" i="37"/>
  <c r="R316" i="37"/>
  <c r="R326" i="37"/>
  <c r="R327" i="37"/>
  <c r="R329" i="37"/>
  <c r="R331" i="37"/>
  <c r="R336" i="37"/>
  <c r="R341" i="37"/>
  <c r="R342" i="37"/>
  <c r="R343" i="37"/>
  <c r="R344" i="37"/>
  <c r="R345" i="37"/>
  <c r="R346" i="37"/>
  <c r="R347" i="37"/>
  <c r="R348" i="37"/>
  <c r="R349" i="37"/>
  <c r="R350" i="37"/>
  <c r="R351" i="37"/>
  <c r="R352" i="37"/>
  <c r="R353" i="37"/>
  <c r="R354" i="37"/>
  <c r="R355" i="37"/>
  <c r="R356" i="37"/>
  <c r="R357" i="37"/>
  <c r="R359" i="37"/>
  <c r="R360" i="37"/>
  <c r="R361" i="37"/>
  <c r="R362" i="37"/>
  <c r="R364" i="37"/>
  <c r="R365" i="37"/>
  <c r="R366" i="37"/>
  <c r="R367" i="37"/>
  <c r="R369" i="37"/>
  <c r="R370" i="37"/>
  <c r="R371" i="37"/>
  <c r="R373" i="37"/>
  <c r="R374" i="37"/>
  <c r="R376" i="37"/>
  <c r="R377" i="37"/>
  <c r="R378" i="37"/>
  <c r="R379" i="37"/>
  <c r="R380" i="37"/>
  <c r="R381" i="37"/>
  <c r="R382" i="37"/>
  <c r="R383" i="37"/>
  <c r="R385" i="37"/>
  <c r="R386" i="37"/>
  <c r="R387" i="37"/>
  <c r="R388" i="37"/>
  <c r="R389" i="37"/>
  <c r="R277" i="37"/>
  <c r="V40" i="38" l="1"/>
  <c r="AH40" i="38"/>
  <c r="AF40" i="38"/>
  <c r="AD40" i="38"/>
  <c r="AB40" i="38"/>
  <c r="Z40" i="38"/>
  <c r="X40" i="38"/>
  <c r="T40" i="38"/>
  <c r="R40" i="38"/>
  <c r="P40" i="38"/>
  <c r="V7" i="38"/>
  <c r="AL7" i="38"/>
  <c r="X1137" i="37"/>
  <c r="X1138" i="37"/>
  <c r="X1139" i="37"/>
  <c r="X1140" i="37"/>
  <c r="X1141" i="37"/>
  <c r="X1142" i="37"/>
  <c r="X1143" i="37"/>
  <c r="X1145" i="37"/>
  <c r="X1146" i="37"/>
  <c r="X1147" i="37"/>
  <c r="X1148" i="37"/>
  <c r="X1149" i="37"/>
  <c r="X1150" i="37"/>
  <c r="X1151" i="37"/>
  <c r="X1152" i="37"/>
  <c r="X1153" i="37"/>
  <c r="X1155" i="37"/>
  <c r="X1111" i="37"/>
  <c r="X1112" i="37"/>
  <c r="X1113" i="37"/>
  <c r="X1114" i="37"/>
  <c r="X1115" i="37"/>
  <c r="X1116" i="37"/>
  <c r="X1117" i="37"/>
  <c r="X1118" i="37"/>
  <c r="X1119" i="37"/>
  <c r="X1120" i="37"/>
  <c r="X1121" i="37"/>
  <c r="X1122" i="37"/>
  <c r="X1123" i="37"/>
  <c r="X1124" i="37"/>
  <c r="X1125" i="37"/>
  <c r="X1126" i="37"/>
  <c r="X1127" i="37"/>
  <c r="X1128" i="37"/>
  <c r="X1129" i="37"/>
  <c r="X1130" i="37"/>
  <c r="X1131" i="37"/>
  <c r="X1132" i="37"/>
  <c r="X1133" i="37"/>
  <c r="X1134" i="37"/>
  <c r="X1135" i="37"/>
  <c r="X1110" i="37"/>
  <c r="X1092" i="37"/>
  <c r="X1093" i="37"/>
  <c r="X1094" i="37"/>
  <c r="X1095" i="37"/>
  <c r="X1096" i="37"/>
  <c r="X1097" i="37"/>
  <c r="X1098" i="37"/>
  <c r="X1099" i="37"/>
  <c r="X1100" i="37"/>
  <c r="X1101" i="37"/>
  <c r="X1102" i="37"/>
  <c r="X1103" i="37"/>
  <c r="X1104" i="37"/>
  <c r="X1105" i="37"/>
  <c r="X1106" i="37"/>
  <c r="X1107" i="37"/>
  <c r="X1108" i="37"/>
  <c r="X1109" i="37"/>
  <c r="X1072" i="37"/>
  <c r="X1073" i="37"/>
  <c r="X1074" i="37"/>
  <c r="X1075" i="37"/>
  <c r="X1076" i="37"/>
  <c r="X1077" i="37"/>
  <c r="X1078" i="37"/>
  <c r="X1079" i="37"/>
  <c r="X1080" i="37"/>
  <c r="X1081" i="37"/>
  <c r="X1082" i="37"/>
  <c r="X1083" i="37"/>
  <c r="X1085" i="37"/>
  <c r="X1086" i="37"/>
  <c r="X1087" i="37"/>
  <c r="X1088" i="37"/>
  <c r="X1089" i="37"/>
  <c r="X1090" i="37"/>
  <c r="AK36" i="38" l="1"/>
  <c r="N40" i="38"/>
  <c r="L40" i="38"/>
  <c r="J40" i="38"/>
  <c r="AJ53" i="43"/>
  <c r="AH53" i="43"/>
  <c r="AF53" i="43"/>
  <c r="AD53" i="43"/>
  <c r="AB53" i="43"/>
  <c r="Z53" i="43"/>
  <c r="X53" i="43"/>
  <c r="AG40" i="38" s="1"/>
  <c r="V53" i="43"/>
  <c r="AE40" i="38" s="1"/>
  <c r="T53" i="43"/>
  <c r="R53" i="43"/>
  <c r="P53" i="43"/>
  <c r="N53" i="43"/>
  <c r="L53" i="43"/>
  <c r="J53" i="43"/>
  <c r="H53" i="43"/>
  <c r="W40" i="38" s="1"/>
  <c r="F53" i="43"/>
  <c r="U40" i="38" s="1"/>
  <c r="D53" i="43"/>
  <c r="B53" i="43"/>
  <c r="C53" i="43"/>
  <c r="E53" i="43"/>
  <c r="G53" i="43"/>
  <c r="I53" i="43"/>
  <c r="K53" i="43"/>
  <c r="M53" i="43"/>
  <c r="O53" i="43"/>
  <c r="Q53" i="43"/>
  <c r="S53" i="43"/>
  <c r="U53" i="43"/>
  <c r="W53" i="43"/>
  <c r="Y53" i="43"/>
  <c r="AA53" i="43"/>
  <c r="AC53" i="43"/>
  <c r="AE53" i="43"/>
  <c r="AG53" i="43"/>
  <c r="AI53" i="43"/>
  <c r="AK53" i="43"/>
  <c r="L53" i="41"/>
  <c r="Q40" i="38" s="1"/>
  <c r="J53" i="41"/>
  <c r="O40" i="38" s="1"/>
  <c r="H53" i="41"/>
  <c r="K40" i="38" s="1"/>
  <c r="F53" i="41"/>
  <c r="D53" i="41"/>
  <c r="I40" i="38" s="1"/>
  <c r="B53" i="41"/>
  <c r="G40" i="38" s="1"/>
  <c r="J38" i="38"/>
  <c r="L38" i="38"/>
  <c r="S40" i="38" l="1"/>
  <c r="AC40" i="38"/>
  <c r="M40" i="38"/>
  <c r="E40" i="38" s="1"/>
  <c r="AA40" i="38"/>
  <c r="Y40" i="38"/>
  <c r="F40" i="38"/>
  <c r="H40" i="38"/>
  <c r="F38" i="38"/>
  <c r="H38" i="38"/>
  <c r="F37" i="38"/>
  <c r="N38" i="38"/>
  <c r="P38" i="38"/>
  <c r="R38" i="38"/>
  <c r="T38" i="38"/>
  <c r="V38" i="38"/>
  <c r="X38" i="38"/>
  <c r="Z38" i="38"/>
  <c r="AB38" i="38"/>
  <c r="AD38" i="38"/>
  <c r="AF38" i="38"/>
  <c r="AH38" i="38"/>
  <c r="AH6" i="38"/>
  <c r="D40" i="38" l="1"/>
  <c r="AK38" i="38"/>
  <c r="AK40" i="38"/>
  <c r="D38" i="38"/>
  <c r="L596" i="37"/>
  <c r="X1091" i="37" l="1"/>
  <c r="N32" i="38" l="1"/>
  <c r="L32" i="38"/>
  <c r="J32" i="38"/>
  <c r="P33" i="38"/>
  <c r="P31" i="38"/>
  <c r="P30" i="38"/>
  <c r="P29" i="38"/>
  <c r="P28" i="38"/>
  <c r="J30" i="38"/>
  <c r="N33" i="38"/>
  <c r="N31" i="38"/>
  <c r="N30" i="38"/>
  <c r="N29" i="38"/>
  <c r="N28" i="38"/>
  <c r="L33" i="38"/>
  <c r="L31" i="38"/>
  <c r="L30" i="38"/>
  <c r="L29" i="38"/>
  <c r="L28" i="38"/>
  <c r="J33" i="38"/>
  <c r="J31" i="38"/>
  <c r="J29" i="38"/>
  <c r="J28" i="38"/>
  <c r="H33" i="38"/>
  <c r="H31" i="38"/>
  <c r="H30" i="38"/>
  <c r="H29" i="38"/>
  <c r="F33" i="38"/>
  <c r="F31" i="38"/>
  <c r="F28" i="38"/>
  <c r="F29" i="38"/>
  <c r="F30" i="38"/>
  <c r="D32" i="38" l="1"/>
  <c r="L312" i="37" l="1"/>
  <c r="L311" i="37"/>
  <c r="L309" i="37"/>
  <c r="L277" i="37" l="1"/>
  <c r="L279" i="37"/>
  <c r="L280" i="37"/>
  <c r="L281" i="37"/>
  <c r="L282" i="37"/>
  <c r="L283" i="37"/>
  <c r="L284" i="37"/>
  <c r="L285" i="37"/>
  <c r="L286" i="37"/>
  <c r="L287" i="37"/>
  <c r="L289" i="37"/>
  <c r="L290" i="37"/>
  <c r="L291" i="37"/>
  <c r="L292" i="37"/>
  <c r="L293" i="37"/>
  <c r="L294" i="37"/>
  <c r="L296" i="37"/>
  <c r="L297" i="37"/>
  <c r="L298" i="37"/>
  <c r="L300" i="37"/>
  <c r="L301" i="37"/>
  <c r="L302" i="37"/>
  <c r="L304" i="37"/>
  <c r="L303" i="37"/>
  <c r="L306" i="37"/>
  <c r="L307" i="37"/>
  <c r="L308" i="37"/>
  <c r="L313" i="37"/>
  <c r="L341" i="37"/>
  <c r="L350" i="37"/>
  <c r="L351" i="37"/>
  <c r="L352" i="37"/>
  <c r="L353" i="37"/>
  <c r="L354" i="37"/>
  <c r="L355" i="37"/>
  <c r="L356" i="37"/>
  <c r="L357" i="37"/>
  <c r="L359" i="37"/>
  <c r="L360" i="37"/>
  <c r="L361" i="37"/>
  <c r="L362" i="37"/>
  <c r="L364" i="37"/>
  <c r="L365" i="37"/>
  <c r="L366" i="37"/>
  <c r="L367" i="37"/>
  <c r="L369" i="37"/>
  <c r="L370" i="37"/>
  <c r="L371" i="37"/>
  <c r="L373" i="37"/>
  <c r="L374" i="37"/>
  <c r="L376" i="37"/>
  <c r="L377" i="37"/>
  <c r="L378" i="37"/>
  <c r="L379" i="37"/>
  <c r="L380" i="37"/>
  <c r="L381" i="37"/>
  <c r="L382" i="37"/>
  <c r="L383" i="37"/>
  <c r="L385" i="37"/>
  <c r="L386" i="37"/>
  <c r="L387" i="37"/>
  <c r="L388" i="37"/>
  <c r="L389" i="37"/>
  <c r="L549" i="37"/>
  <c r="L530" i="37"/>
  <c r="L534" i="37"/>
  <c r="L538" i="37"/>
  <c r="L539" i="37"/>
  <c r="L551" i="37"/>
  <c r="L553" i="37"/>
  <c r="L556" i="37"/>
  <c r="L540" i="37"/>
  <c r="L550" i="37"/>
  <c r="L562" i="37"/>
  <c r="L563" i="37"/>
  <c r="L568" i="37"/>
  <c r="L569" i="37"/>
  <c r="L570" i="37"/>
  <c r="L571" i="37"/>
  <c r="L575" i="37"/>
  <c r="L576" i="37"/>
  <c r="L577" i="37"/>
  <c r="L578" i="37"/>
  <c r="L582" i="37"/>
  <c r="L586" i="37"/>
  <c r="L591" i="37"/>
  <c r="L592" i="37"/>
  <c r="L602" i="37"/>
  <c r="L603" i="37"/>
  <c r="L349" i="37"/>
  <c r="L342" i="37"/>
  <c r="L343" i="37"/>
  <c r="L344" i="37"/>
  <c r="L345" i="37"/>
  <c r="L346" i="37"/>
  <c r="L347" i="37"/>
  <c r="L348" i="37"/>
  <c r="L327" i="37"/>
  <c r="L317" i="37"/>
  <c r="L316" i="37"/>
  <c r="L314" i="37"/>
  <c r="AH37" i="38" l="1"/>
  <c r="AF37" i="38"/>
  <c r="AD37" i="38"/>
  <c r="Z37" i="38"/>
  <c r="X37" i="38"/>
  <c r="V37" i="38"/>
  <c r="T37" i="38"/>
  <c r="R37" i="38"/>
  <c r="AB37" i="38"/>
  <c r="AJ51" i="43"/>
  <c r="AH51" i="43"/>
  <c r="AF51" i="43"/>
  <c r="AD51" i="43"/>
  <c r="AB51" i="43"/>
  <c r="Z51" i="43"/>
  <c r="X51" i="43"/>
  <c r="V51" i="43"/>
  <c r="AE37" i="38" s="1"/>
  <c r="T51" i="43"/>
  <c r="R51" i="43"/>
  <c r="P51" i="43"/>
  <c r="N51" i="43"/>
  <c r="L51" i="43"/>
  <c r="J51" i="43"/>
  <c r="H51" i="43"/>
  <c r="F51" i="43"/>
  <c r="U37" i="38" s="1"/>
  <c r="D51" i="43"/>
  <c r="B51" i="43"/>
  <c r="AK51" i="43"/>
  <c r="AI51" i="43"/>
  <c r="AG51" i="43"/>
  <c r="AE51" i="43"/>
  <c r="AC51" i="43"/>
  <c r="AA51" i="43"/>
  <c r="Y51" i="43"/>
  <c r="W51" i="43"/>
  <c r="U51" i="43"/>
  <c r="S51" i="43"/>
  <c r="Q51" i="43"/>
  <c r="O51" i="43"/>
  <c r="M51" i="43"/>
  <c r="K51" i="43"/>
  <c r="I51" i="43"/>
  <c r="G51" i="43"/>
  <c r="E51" i="43"/>
  <c r="C51" i="43"/>
  <c r="P37" i="38"/>
  <c r="N37" i="38"/>
  <c r="L37" i="38"/>
  <c r="J37" i="38"/>
  <c r="H37" i="38"/>
  <c r="L51" i="41"/>
  <c r="Q37" i="38" s="1"/>
  <c r="J51" i="41"/>
  <c r="O37" i="38" s="1"/>
  <c r="H51" i="41"/>
  <c r="M37" i="38" s="1"/>
  <c r="F51" i="41"/>
  <c r="K37" i="38" s="1"/>
  <c r="D51" i="41"/>
  <c r="I37" i="38" s="1"/>
  <c r="B51" i="41"/>
  <c r="G37" i="38" s="1"/>
  <c r="AA37" i="38" l="1"/>
  <c r="W37" i="38"/>
  <c r="AG37" i="38"/>
  <c r="Y37" i="38"/>
  <c r="S37" i="38"/>
  <c r="AC37" i="38"/>
  <c r="AK37" i="38"/>
  <c r="E37" i="38"/>
  <c r="D37" i="38"/>
  <c r="B21" i="43" l="1"/>
  <c r="D21" i="43"/>
  <c r="F21" i="43"/>
  <c r="H21" i="43"/>
  <c r="J21" i="43"/>
  <c r="L21" i="43"/>
  <c r="N21" i="43"/>
  <c r="P21" i="43"/>
  <c r="R21" i="43"/>
  <c r="T21" i="43"/>
  <c r="V21" i="43"/>
  <c r="X21" i="43"/>
  <c r="Z21" i="43"/>
  <c r="AB21" i="43"/>
  <c r="AD21" i="43"/>
  <c r="AF21" i="43"/>
  <c r="AH21" i="43"/>
  <c r="AJ21" i="43"/>
  <c r="AJ19" i="43"/>
  <c r="AH19" i="43"/>
  <c r="AF19" i="43"/>
  <c r="AD19" i="43"/>
  <c r="AB19" i="43"/>
  <c r="Z19" i="43"/>
  <c r="X19" i="43"/>
  <c r="V19" i="43"/>
  <c r="T19" i="43"/>
  <c r="R19" i="43"/>
  <c r="P19" i="43"/>
  <c r="N19" i="43"/>
  <c r="L19" i="43"/>
  <c r="J19" i="43"/>
  <c r="H19" i="43"/>
  <c r="F19" i="43"/>
  <c r="D19" i="43"/>
  <c r="B19" i="43"/>
  <c r="L21" i="41"/>
  <c r="J21" i="41"/>
  <c r="H21" i="41"/>
  <c r="F21" i="41"/>
  <c r="D21" i="41"/>
  <c r="L19" i="41"/>
  <c r="Q15" i="38" s="1"/>
  <c r="J19" i="41"/>
  <c r="H19" i="41"/>
  <c r="F19" i="41"/>
  <c r="D19" i="41"/>
  <c r="I16" i="38" s="1"/>
  <c r="B21" i="41"/>
  <c r="B19" i="41"/>
  <c r="G15" i="38" s="1"/>
  <c r="AH15" i="38"/>
  <c r="AF15" i="38"/>
  <c r="AD15" i="38"/>
  <c r="AB15" i="38"/>
  <c r="Z15" i="38"/>
  <c r="X15" i="38"/>
  <c r="V15" i="38"/>
  <c r="T15" i="38"/>
  <c r="R15" i="38"/>
  <c r="P15" i="38"/>
  <c r="N15" i="38"/>
  <c r="L15" i="38"/>
  <c r="J15" i="38"/>
  <c r="H15" i="38"/>
  <c r="F15" i="38"/>
  <c r="F43" i="38"/>
  <c r="AL41" i="38"/>
  <c r="AL43" i="38"/>
  <c r="AL5" i="38"/>
  <c r="F6" i="38"/>
  <c r="H6" i="38"/>
  <c r="J6" i="38"/>
  <c r="L6" i="38"/>
  <c r="N6" i="38"/>
  <c r="P6" i="38"/>
  <c r="R6" i="38"/>
  <c r="T6" i="38"/>
  <c r="V6" i="38"/>
  <c r="X6" i="38"/>
  <c r="Z6" i="38"/>
  <c r="AB6" i="38"/>
  <c r="AD6" i="38"/>
  <c r="AF6" i="38"/>
  <c r="F7" i="38"/>
  <c r="H7" i="38"/>
  <c r="J7" i="38"/>
  <c r="L7" i="38"/>
  <c r="N7" i="38"/>
  <c r="P7" i="38"/>
  <c r="R7" i="38"/>
  <c r="T7" i="38"/>
  <c r="X7" i="38"/>
  <c r="Z7" i="38"/>
  <c r="AB7" i="38"/>
  <c r="AD7" i="38"/>
  <c r="AF7" i="38"/>
  <c r="AH7" i="38"/>
  <c r="F8" i="38"/>
  <c r="H8" i="38"/>
  <c r="J8" i="38"/>
  <c r="L8" i="38"/>
  <c r="N8" i="38"/>
  <c r="P8" i="38"/>
  <c r="R8" i="38"/>
  <c r="T8" i="38"/>
  <c r="V8" i="38"/>
  <c r="X8" i="38"/>
  <c r="Z8" i="38"/>
  <c r="AB8" i="38"/>
  <c r="AD8" i="38"/>
  <c r="AF8" i="38"/>
  <c r="AH8" i="38"/>
  <c r="F9" i="38"/>
  <c r="H9" i="38"/>
  <c r="J9" i="38"/>
  <c r="L9" i="38"/>
  <c r="N9" i="38"/>
  <c r="P9" i="38"/>
  <c r="R9" i="38"/>
  <c r="T9" i="38"/>
  <c r="V9" i="38"/>
  <c r="X9" i="38"/>
  <c r="Z9" i="38"/>
  <c r="AB9" i="38"/>
  <c r="AD9" i="38"/>
  <c r="AF9" i="38"/>
  <c r="AH9" i="38"/>
  <c r="F10" i="38"/>
  <c r="H10" i="38"/>
  <c r="J10" i="38"/>
  <c r="L10" i="38"/>
  <c r="N10" i="38"/>
  <c r="P10" i="38"/>
  <c r="R10" i="38"/>
  <c r="T10" i="38"/>
  <c r="V10" i="38"/>
  <c r="X10" i="38"/>
  <c r="Z10" i="38"/>
  <c r="AB10" i="38"/>
  <c r="AD10" i="38"/>
  <c r="AF10" i="38"/>
  <c r="AH10" i="38"/>
  <c r="F11" i="38"/>
  <c r="H11" i="38"/>
  <c r="J11" i="38"/>
  <c r="L11" i="38"/>
  <c r="N11" i="38"/>
  <c r="P11" i="38"/>
  <c r="R11" i="38"/>
  <c r="T11" i="38"/>
  <c r="V11" i="38"/>
  <c r="X11" i="38"/>
  <c r="Z11" i="38"/>
  <c r="AB11" i="38"/>
  <c r="AD11" i="38"/>
  <c r="AF11" i="38"/>
  <c r="AH11" i="38"/>
  <c r="F12" i="38"/>
  <c r="H12" i="38"/>
  <c r="J12" i="38"/>
  <c r="L12" i="38"/>
  <c r="N12" i="38"/>
  <c r="P12" i="38"/>
  <c r="R12" i="38"/>
  <c r="T12" i="38"/>
  <c r="V12" i="38"/>
  <c r="X12" i="38"/>
  <c r="Z12" i="38"/>
  <c r="AB12" i="38"/>
  <c r="AD12" i="38"/>
  <c r="AF12" i="38"/>
  <c r="AH12" i="38"/>
  <c r="F13" i="38"/>
  <c r="H13" i="38"/>
  <c r="J13" i="38"/>
  <c r="L13" i="38"/>
  <c r="N13" i="38"/>
  <c r="P13" i="38"/>
  <c r="R13" i="38"/>
  <c r="T13" i="38"/>
  <c r="V13" i="38"/>
  <c r="X13" i="38"/>
  <c r="Z13" i="38"/>
  <c r="AB13" i="38"/>
  <c r="AD13" i="38"/>
  <c r="AF13" i="38"/>
  <c r="AH13" i="38"/>
  <c r="AK16" i="38"/>
  <c r="F17" i="38"/>
  <c r="H17" i="38"/>
  <c r="J17" i="38"/>
  <c r="L17" i="38"/>
  <c r="N17" i="38"/>
  <c r="P17" i="38"/>
  <c r="R17" i="38"/>
  <c r="T17" i="38"/>
  <c r="V17" i="38"/>
  <c r="X17" i="38"/>
  <c r="Z17" i="38"/>
  <c r="AB17" i="38"/>
  <c r="AD17" i="38"/>
  <c r="AF17" i="38"/>
  <c r="AH17" i="38"/>
  <c r="F18" i="38"/>
  <c r="H18" i="38"/>
  <c r="J18" i="38"/>
  <c r="L18" i="38"/>
  <c r="N18" i="38"/>
  <c r="P18" i="38"/>
  <c r="R18" i="38"/>
  <c r="T18" i="38"/>
  <c r="V18" i="38"/>
  <c r="X18" i="38"/>
  <c r="Z18" i="38"/>
  <c r="AB18" i="38"/>
  <c r="AD18" i="38"/>
  <c r="AF18" i="38"/>
  <c r="AH18" i="38"/>
  <c r="AL18" i="38"/>
  <c r="F19" i="38"/>
  <c r="H19" i="38"/>
  <c r="J19" i="38"/>
  <c r="L19" i="38"/>
  <c r="N19" i="38"/>
  <c r="P19" i="38"/>
  <c r="R19" i="38"/>
  <c r="T19" i="38"/>
  <c r="V19" i="38"/>
  <c r="X19" i="38"/>
  <c r="Z19" i="38"/>
  <c r="AB19" i="38"/>
  <c r="AD19" i="38"/>
  <c r="AF19" i="38"/>
  <c r="AH19" i="38"/>
  <c r="F21" i="38"/>
  <c r="H21" i="38"/>
  <c r="J21" i="38"/>
  <c r="L21" i="38"/>
  <c r="N21" i="38"/>
  <c r="P21" i="38"/>
  <c r="R21" i="38"/>
  <c r="T21" i="38"/>
  <c r="V21" i="38"/>
  <c r="X21" i="38"/>
  <c r="Z21" i="38"/>
  <c r="AB21" i="38"/>
  <c r="AD21" i="38"/>
  <c r="AF21" i="38"/>
  <c r="AH21" i="38"/>
  <c r="F22" i="38"/>
  <c r="H22" i="38"/>
  <c r="J22" i="38"/>
  <c r="L22" i="38"/>
  <c r="N22" i="38"/>
  <c r="P22" i="38"/>
  <c r="R22" i="38"/>
  <c r="T22" i="38"/>
  <c r="V22" i="38"/>
  <c r="X22" i="38"/>
  <c r="Z22" i="38"/>
  <c r="AB22" i="38"/>
  <c r="AD22" i="38"/>
  <c r="AF22" i="38"/>
  <c r="AH22" i="38"/>
  <c r="F23" i="38"/>
  <c r="H23" i="38"/>
  <c r="J23" i="38"/>
  <c r="L23" i="38"/>
  <c r="N23" i="38"/>
  <c r="P23" i="38"/>
  <c r="R23" i="38"/>
  <c r="T23" i="38"/>
  <c r="V23" i="38"/>
  <c r="X23" i="38"/>
  <c r="Z23" i="38"/>
  <c r="AB23" i="38"/>
  <c r="AD23" i="38"/>
  <c r="AF23" i="38"/>
  <c r="AH23" i="38"/>
  <c r="F24" i="38"/>
  <c r="H24" i="38"/>
  <c r="J24" i="38"/>
  <c r="L24" i="38"/>
  <c r="N24" i="38"/>
  <c r="P24" i="38"/>
  <c r="R24" i="38"/>
  <c r="T24" i="38"/>
  <c r="V24" i="38"/>
  <c r="X24" i="38"/>
  <c r="Z24" i="38"/>
  <c r="AB24" i="38"/>
  <c r="AD24" i="38"/>
  <c r="AF24" i="38"/>
  <c r="AH24" i="38"/>
  <c r="F25" i="38"/>
  <c r="H25" i="38"/>
  <c r="J25" i="38"/>
  <c r="L25" i="38"/>
  <c r="N25" i="38"/>
  <c r="P25" i="38"/>
  <c r="R25" i="38"/>
  <c r="T25" i="38"/>
  <c r="V25" i="38"/>
  <c r="X25" i="38"/>
  <c r="Z25" i="38"/>
  <c r="AB25" i="38"/>
  <c r="AD25" i="38"/>
  <c r="AF25" i="38"/>
  <c r="AH25" i="38"/>
  <c r="AL25" i="38"/>
  <c r="F26" i="38"/>
  <c r="H26" i="38"/>
  <c r="J26" i="38"/>
  <c r="L26" i="38"/>
  <c r="N26" i="38"/>
  <c r="P26" i="38"/>
  <c r="R26" i="38"/>
  <c r="T26" i="38"/>
  <c r="V26" i="38"/>
  <c r="X26" i="38"/>
  <c r="Z26" i="38"/>
  <c r="AB26" i="38"/>
  <c r="AD26" i="38"/>
  <c r="AF26" i="38"/>
  <c r="AH26" i="38"/>
  <c r="AL27" i="38"/>
  <c r="H28" i="38"/>
  <c r="R28" i="38"/>
  <c r="T28" i="38"/>
  <c r="V28" i="38"/>
  <c r="X28" i="38"/>
  <c r="Z28" i="38"/>
  <c r="AB28" i="38"/>
  <c r="AD28" i="38"/>
  <c r="AF28" i="38"/>
  <c r="AH28" i="38"/>
  <c r="R29" i="38"/>
  <c r="V29" i="38"/>
  <c r="X29" i="38"/>
  <c r="Z29" i="38"/>
  <c r="AB29" i="38"/>
  <c r="AD29" i="38"/>
  <c r="AF29" i="38"/>
  <c r="AH29" i="38"/>
  <c r="R30" i="38"/>
  <c r="T30" i="38"/>
  <c r="V30" i="38"/>
  <c r="X30" i="38"/>
  <c r="Z30" i="38"/>
  <c r="AB30" i="38"/>
  <c r="AD30" i="38"/>
  <c r="AF30" i="38"/>
  <c r="AH30" i="38"/>
  <c r="R31" i="38"/>
  <c r="T31" i="38"/>
  <c r="V31" i="38"/>
  <c r="X31" i="38"/>
  <c r="Z31" i="38"/>
  <c r="AB31" i="38"/>
  <c r="AD31" i="38"/>
  <c r="AF31" i="38"/>
  <c r="AH31" i="38"/>
  <c r="R32" i="38"/>
  <c r="T32" i="38"/>
  <c r="V32" i="38"/>
  <c r="X32" i="38"/>
  <c r="Z32" i="38"/>
  <c r="AB32" i="38"/>
  <c r="AD32" i="38"/>
  <c r="AF32" i="38"/>
  <c r="AH32" i="38"/>
  <c r="R33" i="38"/>
  <c r="T33" i="38"/>
  <c r="V33" i="38"/>
  <c r="X33" i="38"/>
  <c r="Z33" i="38"/>
  <c r="AB33" i="38"/>
  <c r="AD33" i="38"/>
  <c r="AF33" i="38"/>
  <c r="AH33" i="38"/>
  <c r="AL33" i="38"/>
  <c r="F34" i="38"/>
  <c r="H34" i="38"/>
  <c r="J34" i="38"/>
  <c r="L34" i="38"/>
  <c r="N34" i="38"/>
  <c r="P34" i="38"/>
  <c r="R34" i="38"/>
  <c r="T34" i="38"/>
  <c r="V34" i="38"/>
  <c r="X34" i="38"/>
  <c r="Z34" i="38"/>
  <c r="AB34" i="38"/>
  <c r="AD34" i="38"/>
  <c r="AF34" i="38"/>
  <c r="AH34" i="38"/>
  <c r="AL34" i="38"/>
  <c r="F35" i="38"/>
  <c r="H35" i="38"/>
  <c r="J35" i="38"/>
  <c r="L35" i="38"/>
  <c r="N35" i="38"/>
  <c r="P35" i="38"/>
  <c r="R35" i="38"/>
  <c r="T35" i="38"/>
  <c r="V35" i="38"/>
  <c r="X35" i="38"/>
  <c r="Z35" i="38"/>
  <c r="AB35" i="38"/>
  <c r="AD35" i="38"/>
  <c r="AF35" i="38"/>
  <c r="AH35" i="38"/>
  <c r="F36" i="38"/>
  <c r="H36" i="38"/>
  <c r="J36" i="38"/>
  <c r="L36" i="38"/>
  <c r="N36" i="38"/>
  <c r="P36" i="38"/>
  <c r="F39" i="38"/>
  <c r="H39" i="38"/>
  <c r="J39" i="38"/>
  <c r="L39" i="38"/>
  <c r="N39" i="38"/>
  <c r="P39" i="38"/>
  <c r="R39" i="38"/>
  <c r="T39" i="38"/>
  <c r="V39" i="38"/>
  <c r="X39" i="38"/>
  <c r="Z39" i="38"/>
  <c r="AB39" i="38"/>
  <c r="AD39" i="38"/>
  <c r="AF39" i="38"/>
  <c r="AH39" i="38"/>
  <c r="F41" i="38"/>
  <c r="H41" i="38"/>
  <c r="J41" i="38"/>
  <c r="L41" i="38"/>
  <c r="N41" i="38"/>
  <c r="P41" i="38"/>
  <c r="R41" i="38"/>
  <c r="T41" i="38"/>
  <c r="V41" i="38"/>
  <c r="X41" i="38"/>
  <c r="Z41" i="38"/>
  <c r="AB41" i="38"/>
  <c r="AD41" i="38"/>
  <c r="AF41" i="38"/>
  <c r="AH41" i="38"/>
  <c r="F42" i="38"/>
  <c r="H42" i="38"/>
  <c r="J42" i="38"/>
  <c r="L42" i="38"/>
  <c r="N42" i="38"/>
  <c r="P42" i="38"/>
  <c r="R42" i="38"/>
  <c r="T42" i="38"/>
  <c r="V42" i="38"/>
  <c r="X42" i="38"/>
  <c r="Z42" i="38"/>
  <c r="AB42" i="38"/>
  <c r="AD42" i="38"/>
  <c r="AF42" i="38"/>
  <c r="AH42" i="38"/>
  <c r="H43" i="38"/>
  <c r="J43" i="38"/>
  <c r="L43" i="38"/>
  <c r="N43" i="38"/>
  <c r="P43" i="38"/>
  <c r="R43" i="38"/>
  <c r="T43" i="38"/>
  <c r="V43" i="38"/>
  <c r="X43" i="38"/>
  <c r="Z43" i="38"/>
  <c r="AB43" i="38"/>
  <c r="AD43" i="38"/>
  <c r="AF43" i="38"/>
  <c r="AH43" i="38"/>
  <c r="AL44" i="38"/>
  <c r="X1136" i="37"/>
  <c r="B3" i="43"/>
  <c r="C3" i="43"/>
  <c r="D3" i="43"/>
  <c r="E3" i="43"/>
  <c r="F3" i="43"/>
  <c r="U6" i="38" s="1"/>
  <c r="G3" i="43"/>
  <c r="H3" i="43"/>
  <c r="I3" i="43"/>
  <c r="J3" i="43"/>
  <c r="K3" i="43"/>
  <c r="L3" i="43"/>
  <c r="M3" i="43"/>
  <c r="N3" i="43"/>
  <c r="O3" i="43"/>
  <c r="P3" i="43"/>
  <c r="Q3" i="43"/>
  <c r="R3" i="43"/>
  <c r="S3" i="43"/>
  <c r="T3" i="43"/>
  <c r="U3" i="43"/>
  <c r="V3" i="43"/>
  <c r="W3" i="43"/>
  <c r="X3" i="43"/>
  <c r="Y3" i="43"/>
  <c r="Z3" i="43"/>
  <c r="AA3" i="43"/>
  <c r="AB3" i="43"/>
  <c r="AC3" i="43"/>
  <c r="AD3" i="43"/>
  <c r="AE3" i="43"/>
  <c r="AF3" i="43"/>
  <c r="AG3" i="43"/>
  <c r="AH3" i="43"/>
  <c r="AI3" i="43"/>
  <c r="AJ3" i="43"/>
  <c r="AK3" i="43"/>
  <c r="B5" i="43"/>
  <c r="C5" i="43"/>
  <c r="D5" i="43"/>
  <c r="E5" i="43"/>
  <c r="F5" i="43"/>
  <c r="G5" i="43"/>
  <c r="H5" i="43"/>
  <c r="I5" i="43"/>
  <c r="J5" i="43"/>
  <c r="K5" i="43"/>
  <c r="L5" i="43"/>
  <c r="M5" i="43"/>
  <c r="N5" i="43"/>
  <c r="O5" i="43"/>
  <c r="P5" i="43"/>
  <c r="Q5" i="43"/>
  <c r="R5" i="43"/>
  <c r="S5" i="43"/>
  <c r="T5" i="43"/>
  <c r="U5" i="43"/>
  <c r="V5" i="43"/>
  <c r="AE8" i="38" s="1"/>
  <c r="W5" i="43"/>
  <c r="X5" i="43"/>
  <c r="Y5" i="43"/>
  <c r="Z5" i="43"/>
  <c r="AA5" i="43"/>
  <c r="AB5" i="43"/>
  <c r="AC5" i="43"/>
  <c r="AD5" i="43"/>
  <c r="AE5" i="43"/>
  <c r="AF5" i="43"/>
  <c r="AG5" i="43"/>
  <c r="AH5" i="43"/>
  <c r="AI5" i="43"/>
  <c r="AJ5" i="43"/>
  <c r="AK5" i="43"/>
  <c r="B7" i="43"/>
  <c r="C7" i="43"/>
  <c r="D7" i="43"/>
  <c r="E7" i="43"/>
  <c r="F7" i="43"/>
  <c r="G7" i="43"/>
  <c r="H7" i="43"/>
  <c r="I7" i="43"/>
  <c r="J7" i="43"/>
  <c r="K7" i="43"/>
  <c r="L7" i="43"/>
  <c r="M7" i="43"/>
  <c r="N7" i="43"/>
  <c r="O7" i="43"/>
  <c r="P7" i="43"/>
  <c r="Q7" i="43"/>
  <c r="R7" i="43"/>
  <c r="S7" i="43"/>
  <c r="T7" i="43"/>
  <c r="U7" i="43"/>
  <c r="V7" i="43"/>
  <c r="AE9" i="38" s="1"/>
  <c r="W7" i="43"/>
  <c r="X7" i="43"/>
  <c r="Y7" i="43"/>
  <c r="Z7" i="43"/>
  <c r="AA7" i="43"/>
  <c r="AB7" i="43"/>
  <c r="AC7" i="43"/>
  <c r="AD7" i="43"/>
  <c r="AE7" i="43"/>
  <c r="AF7" i="43"/>
  <c r="AG7" i="43"/>
  <c r="AH7" i="43"/>
  <c r="AI7" i="43"/>
  <c r="AJ7" i="43"/>
  <c r="AK7" i="43"/>
  <c r="B9" i="43"/>
  <c r="C9" i="43"/>
  <c r="D9" i="43"/>
  <c r="E9" i="43"/>
  <c r="F9" i="43"/>
  <c r="G9" i="43"/>
  <c r="H9" i="43"/>
  <c r="I9" i="43"/>
  <c r="J9" i="43"/>
  <c r="K9" i="43"/>
  <c r="L9" i="43"/>
  <c r="M9" i="43"/>
  <c r="N9" i="43"/>
  <c r="O9" i="43"/>
  <c r="P9" i="43"/>
  <c r="Q9" i="43"/>
  <c r="R9" i="43"/>
  <c r="S9" i="43"/>
  <c r="T9" i="43"/>
  <c r="U9" i="43"/>
  <c r="V9" i="43"/>
  <c r="W9" i="43"/>
  <c r="X9" i="43"/>
  <c r="Y9" i="43"/>
  <c r="Z9" i="43"/>
  <c r="AA9" i="43"/>
  <c r="AB9" i="43"/>
  <c r="AC9" i="43"/>
  <c r="AD9" i="43"/>
  <c r="AE9" i="43"/>
  <c r="AF9" i="43"/>
  <c r="AG9" i="43"/>
  <c r="AH9" i="43"/>
  <c r="AI9" i="43"/>
  <c r="AJ9" i="43"/>
  <c r="AK9" i="43"/>
  <c r="B11" i="43"/>
  <c r="C11" i="43"/>
  <c r="D11" i="43"/>
  <c r="E11" i="43"/>
  <c r="F11" i="43"/>
  <c r="G11" i="43"/>
  <c r="H11" i="43"/>
  <c r="I11" i="43"/>
  <c r="J11" i="43"/>
  <c r="K11" i="43"/>
  <c r="L11" i="43"/>
  <c r="M11" i="43"/>
  <c r="N11" i="43"/>
  <c r="O11" i="43"/>
  <c r="P11" i="43"/>
  <c r="Q11" i="43"/>
  <c r="R11" i="43"/>
  <c r="S11" i="43"/>
  <c r="T11" i="43"/>
  <c r="U11" i="43"/>
  <c r="V11" i="43"/>
  <c r="AE11" i="38" s="1"/>
  <c r="W11" i="43"/>
  <c r="X11" i="43"/>
  <c r="Y11" i="43"/>
  <c r="Z11" i="43"/>
  <c r="AA11" i="43"/>
  <c r="AB11" i="43"/>
  <c r="AC11" i="43"/>
  <c r="AD11" i="43"/>
  <c r="AE11" i="43"/>
  <c r="AF11" i="43"/>
  <c r="AG11" i="43"/>
  <c r="AH11" i="43"/>
  <c r="AI11" i="43"/>
  <c r="AJ11" i="43"/>
  <c r="AK11" i="43"/>
  <c r="B13" i="43"/>
  <c r="C13" i="43"/>
  <c r="D13" i="43"/>
  <c r="E13" i="43"/>
  <c r="F13" i="43"/>
  <c r="G13" i="43"/>
  <c r="H13" i="43"/>
  <c r="I13" i="43"/>
  <c r="J13" i="43"/>
  <c r="K13" i="43"/>
  <c r="L13" i="43"/>
  <c r="M13" i="43"/>
  <c r="N13" i="43"/>
  <c r="O13" i="43"/>
  <c r="P13" i="43"/>
  <c r="Q13" i="43"/>
  <c r="R13" i="43"/>
  <c r="S13" i="43"/>
  <c r="T13" i="43"/>
  <c r="U13" i="43"/>
  <c r="V13" i="43"/>
  <c r="W13" i="43"/>
  <c r="X13" i="43"/>
  <c r="Y13" i="43"/>
  <c r="Z13" i="43"/>
  <c r="AA13" i="43"/>
  <c r="AB13" i="43"/>
  <c r="AC13" i="43"/>
  <c r="AD13" i="43"/>
  <c r="AE13" i="43"/>
  <c r="AF13" i="43"/>
  <c r="AG13" i="43"/>
  <c r="AH13" i="43"/>
  <c r="AI13" i="43"/>
  <c r="AJ13" i="43"/>
  <c r="AK13" i="43"/>
  <c r="B15" i="43"/>
  <c r="C15" i="43"/>
  <c r="D15" i="43"/>
  <c r="E15" i="43"/>
  <c r="F15" i="43"/>
  <c r="U13" i="38" s="1"/>
  <c r="G15" i="43"/>
  <c r="H15" i="43"/>
  <c r="I15" i="43"/>
  <c r="J15" i="43"/>
  <c r="K15" i="43"/>
  <c r="L15" i="43"/>
  <c r="M15" i="43"/>
  <c r="N15" i="43"/>
  <c r="O15" i="43"/>
  <c r="P15" i="43"/>
  <c r="Q15" i="43"/>
  <c r="R15" i="43"/>
  <c r="S15" i="43"/>
  <c r="T15" i="43"/>
  <c r="U15" i="43"/>
  <c r="V15" i="43"/>
  <c r="AE13" i="38" s="1"/>
  <c r="W15" i="43"/>
  <c r="X15" i="43"/>
  <c r="Y15" i="43"/>
  <c r="Z15" i="43"/>
  <c r="AA15" i="43"/>
  <c r="AB15" i="43"/>
  <c r="AC15" i="43"/>
  <c r="AD15" i="43"/>
  <c r="AE15" i="43"/>
  <c r="AF15" i="43"/>
  <c r="AG15" i="43"/>
  <c r="AH15" i="43"/>
  <c r="AI15" i="43"/>
  <c r="AJ15" i="43"/>
  <c r="AK15" i="43"/>
  <c r="B17" i="43"/>
  <c r="C17" i="43"/>
  <c r="D17" i="43"/>
  <c r="E17" i="43"/>
  <c r="F17" i="43"/>
  <c r="G17" i="43"/>
  <c r="H17" i="43"/>
  <c r="I17" i="43"/>
  <c r="J17" i="43"/>
  <c r="K17" i="43"/>
  <c r="L17" i="43"/>
  <c r="M17" i="43"/>
  <c r="N17" i="43"/>
  <c r="O17" i="43"/>
  <c r="P17" i="43"/>
  <c r="Q17" i="43"/>
  <c r="R17" i="43"/>
  <c r="S17" i="43"/>
  <c r="T17" i="43"/>
  <c r="U17" i="43"/>
  <c r="V17" i="43"/>
  <c r="W17" i="43"/>
  <c r="Y17" i="43"/>
  <c r="AA17" i="43"/>
  <c r="AC17" i="43"/>
  <c r="AE17" i="43"/>
  <c r="AG17" i="43"/>
  <c r="AI17" i="43"/>
  <c r="AK17" i="43"/>
  <c r="C19" i="43"/>
  <c r="E19" i="43"/>
  <c r="G19" i="43"/>
  <c r="I19" i="43"/>
  <c r="K19" i="43"/>
  <c r="M19" i="43"/>
  <c r="O19" i="43"/>
  <c r="S16" i="38" s="1"/>
  <c r="Q19" i="43"/>
  <c r="S19" i="43"/>
  <c r="U19" i="43"/>
  <c r="W19" i="43"/>
  <c r="AE15" i="38" s="1"/>
  <c r="Y19" i="43"/>
  <c r="AA19" i="43"/>
  <c r="AC19" i="43"/>
  <c r="AE19" i="43"/>
  <c r="AG19" i="43"/>
  <c r="AI19" i="43"/>
  <c r="AK19" i="43"/>
  <c r="C21" i="43"/>
  <c r="E21" i="43"/>
  <c r="G21" i="43"/>
  <c r="I21" i="43"/>
  <c r="K21" i="43"/>
  <c r="M21" i="43"/>
  <c r="O21" i="43"/>
  <c r="Q21" i="43"/>
  <c r="S21" i="43"/>
  <c r="U21" i="43"/>
  <c r="W21" i="43"/>
  <c r="Y21" i="43"/>
  <c r="AA21" i="43"/>
  <c r="AC21" i="43"/>
  <c r="AE21" i="43"/>
  <c r="AG21" i="43"/>
  <c r="AI21" i="43"/>
  <c r="AK21" i="43"/>
  <c r="B23" i="43"/>
  <c r="C23" i="43"/>
  <c r="D23" i="43"/>
  <c r="E23" i="43"/>
  <c r="F23" i="43"/>
  <c r="G23" i="43"/>
  <c r="H23" i="43"/>
  <c r="I23" i="43"/>
  <c r="J23" i="43"/>
  <c r="K23" i="43"/>
  <c r="L23" i="43"/>
  <c r="M23" i="43"/>
  <c r="N23" i="43"/>
  <c r="O23" i="43"/>
  <c r="P23" i="43"/>
  <c r="Q23" i="43"/>
  <c r="R23" i="43"/>
  <c r="S23" i="43"/>
  <c r="T23" i="43"/>
  <c r="U23" i="43"/>
  <c r="V23" i="43"/>
  <c r="W23" i="43"/>
  <c r="AE17" i="38" s="1"/>
  <c r="X23" i="43"/>
  <c r="Y23" i="43"/>
  <c r="Z23" i="43"/>
  <c r="AA23" i="43"/>
  <c r="AB23" i="43"/>
  <c r="AC23" i="43"/>
  <c r="AD23" i="43"/>
  <c r="AE23" i="43"/>
  <c r="AF23" i="43"/>
  <c r="AG23" i="43"/>
  <c r="AH23" i="43"/>
  <c r="AI23" i="43"/>
  <c r="AJ23" i="43"/>
  <c r="AK23" i="43"/>
  <c r="B25" i="43"/>
  <c r="C25" i="43"/>
  <c r="D25" i="43"/>
  <c r="E25" i="43"/>
  <c r="F25" i="43"/>
  <c r="G25" i="43"/>
  <c r="H25" i="43"/>
  <c r="I25" i="43"/>
  <c r="J25" i="43"/>
  <c r="K25" i="43"/>
  <c r="L25" i="43"/>
  <c r="M25" i="43"/>
  <c r="N25" i="43"/>
  <c r="O25" i="43"/>
  <c r="P25" i="43"/>
  <c r="Q25" i="43"/>
  <c r="R25" i="43"/>
  <c r="S25" i="43"/>
  <c r="T25" i="43"/>
  <c r="U25" i="43"/>
  <c r="V25" i="43"/>
  <c r="W25" i="43"/>
  <c r="X25" i="43"/>
  <c r="Y25" i="43"/>
  <c r="Z25" i="43"/>
  <c r="AA25" i="43"/>
  <c r="AB25" i="43"/>
  <c r="AC25" i="43"/>
  <c r="AD25" i="43"/>
  <c r="AE25" i="43"/>
  <c r="AF25" i="43"/>
  <c r="AG25" i="43"/>
  <c r="AH25" i="43"/>
  <c r="AI25" i="43"/>
  <c r="AJ25" i="43"/>
  <c r="AK25" i="43"/>
  <c r="B27" i="43"/>
  <c r="C27" i="43"/>
  <c r="D27" i="43"/>
  <c r="E27" i="43"/>
  <c r="F27" i="43"/>
  <c r="G27" i="43"/>
  <c r="H27" i="43"/>
  <c r="I27" i="43"/>
  <c r="J27" i="43"/>
  <c r="K27" i="43"/>
  <c r="L27" i="43"/>
  <c r="M27" i="43"/>
  <c r="N27" i="43"/>
  <c r="O27" i="43"/>
  <c r="P27" i="43"/>
  <c r="Q27" i="43"/>
  <c r="R27" i="43"/>
  <c r="S27" i="43"/>
  <c r="T27" i="43"/>
  <c r="U27" i="43"/>
  <c r="V27" i="43"/>
  <c r="W27" i="43"/>
  <c r="X27" i="43"/>
  <c r="Y27" i="43"/>
  <c r="Z27" i="43"/>
  <c r="AA27" i="43"/>
  <c r="AB27" i="43"/>
  <c r="AC27" i="43"/>
  <c r="AD27" i="43"/>
  <c r="AE27" i="43"/>
  <c r="AF27" i="43"/>
  <c r="AG27" i="43"/>
  <c r="AH27" i="43"/>
  <c r="AI27" i="43"/>
  <c r="AJ27" i="43"/>
  <c r="AK27" i="43"/>
  <c r="B29" i="43"/>
  <c r="C29" i="43"/>
  <c r="D29" i="43"/>
  <c r="E29" i="43"/>
  <c r="F29" i="43"/>
  <c r="G29" i="43"/>
  <c r="H29" i="43"/>
  <c r="I29" i="43"/>
  <c r="J29" i="43"/>
  <c r="K29" i="43"/>
  <c r="L29" i="43"/>
  <c r="M29" i="43"/>
  <c r="N29" i="43"/>
  <c r="O29" i="43"/>
  <c r="P29" i="43"/>
  <c r="Q29" i="43"/>
  <c r="R29" i="43"/>
  <c r="S29" i="43"/>
  <c r="T29" i="43"/>
  <c r="U29" i="43"/>
  <c r="V29" i="43"/>
  <c r="W29" i="43"/>
  <c r="X29" i="43"/>
  <c r="Y29" i="43"/>
  <c r="Z29" i="43"/>
  <c r="AA29" i="43"/>
  <c r="AB29" i="43"/>
  <c r="AC29" i="43"/>
  <c r="AD29" i="43"/>
  <c r="AE29" i="43"/>
  <c r="AF29" i="43"/>
  <c r="AG29" i="43"/>
  <c r="AH29" i="43"/>
  <c r="AI29" i="43"/>
  <c r="AJ29" i="43"/>
  <c r="AK29" i="43"/>
  <c r="B31" i="43"/>
  <c r="C31" i="43"/>
  <c r="D31" i="43"/>
  <c r="E31" i="43"/>
  <c r="F31" i="43"/>
  <c r="G31" i="43"/>
  <c r="H31" i="43"/>
  <c r="I31" i="43"/>
  <c r="J31" i="43"/>
  <c r="K31" i="43"/>
  <c r="L31" i="43"/>
  <c r="M31" i="43"/>
  <c r="N31" i="43"/>
  <c r="O31" i="43"/>
  <c r="P31" i="43"/>
  <c r="Q31" i="43"/>
  <c r="R31" i="43"/>
  <c r="S31" i="43"/>
  <c r="T31" i="43"/>
  <c r="U31" i="43"/>
  <c r="V31" i="43"/>
  <c r="W31" i="43"/>
  <c r="X31" i="43"/>
  <c r="Y31" i="43"/>
  <c r="Z31" i="43"/>
  <c r="AA31" i="43"/>
  <c r="AB31" i="43"/>
  <c r="AC31" i="43"/>
  <c r="AD31" i="43"/>
  <c r="AE31" i="43"/>
  <c r="AF31" i="43"/>
  <c r="AG31" i="43"/>
  <c r="AH31" i="43"/>
  <c r="AI31" i="43"/>
  <c r="AJ31" i="43"/>
  <c r="AK31" i="43"/>
  <c r="B33" i="43"/>
  <c r="C33" i="43"/>
  <c r="D33" i="43"/>
  <c r="E33" i="43"/>
  <c r="F33" i="43"/>
  <c r="G33" i="43"/>
  <c r="H33" i="43"/>
  <c r="I33" i="43"/>
  <c r="J33" i="43"/>
  <c r="K33" i="43"/>
  <c r="L33" i="43"/>
  <c r="M33" i="43"/>
  <c r="N33" i="43"/>
  <c r="O33" i="43"/>
  <c r="P33" i="43"/>
  <c r="Q33" i="43"/>
  <c r="R33" i="43"/>
  <c r="S33" i="43"/>
  <c r="T33" i="43"/>
  <c r="U33" i="43"/>
  <c r="V33" i="43"/>
  <c r="W33" i="43"/>
  <c r="X33" i="43"/>
  <c r="Y33" i="43"/>
  <c r="Z33" i="43"/>
  <c r="AA33" i="43"/>
  <c r="AB33" i="43"/>
  <c r="AC33" i="43"/>
  <c r="AD33" i="43"/>
  <c r="AE33" i="43"/>
  <c r="AF33" i="43"/>
  <c r="AG33" i="43"/>
  <c r="AH33" i="43"/>
  <c r="AI33" i="43"/>
  <c r="AJ33" i="43"/>
  <c r="AK33" i="43"/>
  <c r="B35" i="43"/>
  <c r="C35" i="43"/>
  <c r="D35" i="43"/>
  <c r="E35" i="43"/>
  <c r="F35" i="43"/>
  <c r="G35" i="43"/>
  <c r="H35" i="43"/>
  <c r="I35" i="43"/>
  <c r="J35" i="43"/>
  <c r="K35" i="43"/>
  <c r="L35" i="43"/>
  <c r="M35" i="43"/>
  <c r="N35" i="43"/>
  <c r="O35" i="43"/>
  <c r="P35" i="43"/>
  <c r="Q35" i="43"/>
  <c r="R35" i="43"/>
  <c r="S35" i="43"/>
  <c r="T35" i="43"/>
  <c r="U35" i="43"/>
  <c r="V35" i="43"/>
  <c r="W35" i="43"/>
  <c r="X35" i="43"/>
  <c r="Y35" i="43"/>
  <c r="Z35" i="43"/>
  <c r="AA35" i="43"/>
  <c r="AB35" i="43"/>
  <c r="AC35" i="43"/>
  <c r="AD35" i="43"/>
  <c r="AE35" i="43"/>
  <c r="AF35" i="43"/>
  <c r="AG35" i="43"/>
  <c r="AH35" i="43"/>
  <c r="AI35" i="43"/>
  <c r="AJ35" i="43"/>
  <c r="AK35" i="43"/>
  <c r="B37" i="43"/>
  <c r="C37" i="43"/>
  <c r="D37" i="43"/>
  <c r="E37" i="43"/>
  <c r="F37" i="43"/>
  <c r="G37" i="43"/>
  <c r="H37" i="43"/>
  <c r="I37" i="43"/>
  <c r="J37" i="43"/>
  <c r="K37" i="43"/>
  <c r="L37" i="43"/>
  <c r="M37" i="43"/>
  <c r="N37" i="43"/>
  <c r="O37" i="43"/>
  <c r="P37" i="43"/>
  <c r="Q37" i="43"/>
  <c r="R37" i="43"/>
  <c r="S37" i="43"/>
  <c r="T37" i="43"/>
  <c r="U37" i="43"/>
  <c r="V37" i="43"/>
  <c r="W37" i="43"/>
  <c r="X37" i="43"/>
  <c r="Y37" i="43"/>
  <c r="Z37" i="43"/>
  <c r="AA37" i="43"/>
  <c r="AB37" i="43"/>
  <c r="AC37" i="43"/>
  <c r="AD37" i="43"/>
  <c r="AE37" i="43"/>
  <c r="AF37" i="43"/>
  <c r="AG37" i="43"/>
  <c r="AH37" i="43"/>
  <c r="AI37" i="43"/>
  <c r="AJ37" i="43"/>
  <c r="AK37" i="43"/>
  <c r="B39" i="43"/>
  <c r="C39" i="43"/>
  <c r="D39" i="43"/>
  <c r="E39" i="43"/>
  <c r="G39" i="43"/>
  <c r="H39" i="43"/>
  <c r="I39" i="43"/>
  <c r="J39" i="43"/>
  <c r="K39" i="43"/>
  <c r="L39" i="43"/>
  <c r="M39" i="43"/>
  <c r="N39" i="43"/>
  <c r="O39" i="43"/>
  <c r="P39" i="43"/>
  <c r="Q39" i="43"/>
  <c r="R39" i="43"/>
  <c r="S39" i="43"/>
  <c r="T39" i="43"/>
  <c r="U39" i="43"/>
  <c r="V39" i="43"/>
  <c r="W39" i="43"/>
  <c r="X39" i="43"/>
  <c r="Y39" i="43"/>
  <c r="Z39" i="43"/>
  <c r="AA39" i="43"/>
  <c r="AB39" i="43"/>
  <c r="AC39" i="43"/>
  <c r="AD39" i="43"/>
  <c r="AE39" i="43"/>
  <c r="AF39" i="43"/>
  <c r="AG39" i="43"/>
  <c r="AH39" i="43"/>
  <c r="AI39" i="43"/>
  <c r="AJ39" i="43"/>
  <c r="AK39" i="43"/>
  <c r="B41" i="43"/>
  <c r="C41" i="43"/>
  <c r="D41" i="43"/>
  <c r="E41" i="43"/>
  <c r="F41" i="43"/>
  <c r="G41" i="43"/>
  <c r="H41" i="43"/>
  <c r="I41" i="43"/>
  <c r="J41" i="43"/>
  <c r="K41" i="43"/>
  <c r="L41" i="43"/>
  <c r="M41" i="43"/>
  <c r="N41" i="43"/>
  <c r="O41" i="43"/>
  <c r="P41" i="43"/>
  <c r="Q41" i="43"/>
  <c r="R41" i="43"/>
  <c r="S41" i="43"/>
  <c r="T41" i="43"/>
  <c r="U41" i="43"/>
  <c r="V41" i="43"/>
  <c r="W41" i="43"/>
  <c r="X41" i="43"/>
  <c r="Y41" i="43"/>
  <c r="Z41" i="43"/>
  <c r="AA41" i="43"/>
  <c r="AB41" i="43"/>
  <c r="AC41" i="43"/>
  <c r="AD41" i="43"/>
  <c r="AE41" i="43"/>
  <c r="AF41" i="43"/>
  <c r="AG41" i="43"/>
  <c r="AH41" i="43"/>
  <c r="AI41" i="43"/>
  <c r="AJ41" i="43"/>
  <c r="AK41" i="43"/>
  <c r="B43" i="43"/>
  <c r="S31" i="38" s="1"/>
  <c r="C43" i="43"/>
  <c r="D43" i="43"/>
  <c r="E43" i="43"/>
  <c r="F43" i="43"/>
  <c r="G43" i="43"/>
  <c r="H43" i="43"/>
  <c r="I43" i="43"/>
  <c r="J43" i="43"/>
  <c r="K43" i="43"/>
  <c r="L43" i="43"/>
  <c r="M43" i="43"/>
  <c r="N43" i="43"/>
  <c r="O43" i="43"/>
  <c r="P43" i="43"/>
  <c r="Q43" i="43"/>
  <c r="R43" i="43"/>
  <c r="S43" i="43"/>
  <c r="T43" i="43"/>
  <c r="U43" i="43"/>
  <c r="V43" i="43"/>
  <c r="W43" i="43"/>
  <c r="X43" i="43"/>
  <c r="Y43" i="43"/>
  <c r="Z43" i="43"/>
  <c r="AA43" i="43"/>
  <c r="AB43" i="43"/>
  <c r="AC43" i="43"/>
  <c r="AD43" i="43"/>
  <c r="AE43" i="43"/>
  <c r="AF43" i="43"/>
  <c r="AG43" i="43"/>
  <c r="AH43" i="43"/>
  <c r="AI43" i="43"/>
  <c r="AJ43" i="43"/>
  <c r="AK43" i="43"/>
  <c r="B45" i="43"/>
  <c r="C45" i="43"/>
  <c r="D45" i="43"/>
  <c r="E45" i="43"/>
  <c r="F45" i="43"/>
  <c r="U32" i="38" s="1"/>
  <c r="G45" i="43"/>
  <c r="H45" i="43"/>
  <c r="I45" i="43"/>
  <c r="J45" i="43"/>
  <c r="K45" i="43"/>
  <c r="L45" i="43"/>
  <c r="M45" i="43"/>
  <c r="N45" i="43"/>
  <c r="O45" i="43"/>
  <c r="P45" i="43"/>
  <c r="Q45" i="43"/>
  <c r="R45" i="43"/>
  <c r="S45" i="43"/>
  <c r="T45" i="43"/>
  <c r="U45" i="43"/>
  <c r="V45" i="43"/>
  <c r="W45" i="43"/>
  <c r="X45" i="43"/>
  <c r="Y45" i="43"/>
  <c r="Z45" i="43"/>
  <c r="AA45" i="43"/>
  <c r="AB45" i="43"/>
  <c r="AC45" i="43"/>
  <c r="AD45" i="43"/>
  <c r="AE45" i="43"/>
  <c r="AF45" i="43"/>
  <c r="AG45" i="43"/>
  <c r="AH45" i="43"/>
  <c r="AI45" i="43"/>
  <c r="AJ45" i="43"/>
  <c r="AK45" i="43"/>
  <c r="B47" i="43"/>
  <c r="S36" i="38" s="1"/>
  <c r="C47" i="43"/>
  <c r="D47" i="43"/>
  <c r="E47" i="43"/>
  <c r="F47" i="43"/>
  <c r="G47" i="43"/>
  <c r="H47" i="43"/>
  <c r="I47" i="43"/>
  <c r="J47" i="43"/>
  <c r="K47" i="43"/>
  <c r="L47" i="43"/>
  <c r="M47" i="43"/>
  <c r="N47" i="43"/>
  <c r="O47" i="43"/>
  <c r="P47" i="43"/>
  <c r="Q47" i="43"/>
  <c r="R47" i="43"/>
  <c r="S47" i="43"/>
  <c r="T47" i="43"/>
  <c r="U47" i="43"/>
  <c r="V47" i="43"/>
  <c r="W47" i="43"/>
  <c r="X47" i="43"/>
  <c r="Y47" i="43"/>
  <c r="Z47" i="43"/>
  <c r="AA47" i="43"/>
  <c r="AB47" i="43"/>
  <c r="AC47" i="43"/>
  <c r="AD47" i="43"/>
  <c r="AE47" i="43"/>
  <c r="AF47" i="43"/>
  <c r="AG47" i="43"/>
  <c r="AH47" i="43"/>
  <c r="AI47" i="43"/>
  <c r="AJ47" i="43"/>
  <c r="AK47" i="43"/>
  <c r="B49" i="43"/>
  <c r="C49" i="43"/>
  <c r="D49" i="43"/>
  <c r="E49" i="43"/>
  <c r="F49" i="43"/>
  <c r="G49" i="43"/>
  <c r="H49" i="43"/>
  <c r="I49" i="43"/>
  <c r="J49" i="43"/>
  <c r="K49" i="43"/>
  <c r="L49" i="43"/>
  <c r="M49" i="43"/>
  <c r="N49" i="43"/>
  <c r="O49" i="43"/>
  <c r="P49" i="43"/>
  <c r="Q49" i="43"/>
  <c r="R49" i="43"/>
  <c r="S49" i="43"/>
  <c r="T49" i="43"/>
  <c r="U49" i="43"/>
  <c r="V49" i="43"/>
  <c r="W49" i="43"/>
  <c r="X49" i="43"/>
  <c r="Y49" i="43"/>
  <c r="Z49" i="43"/>
  <c r="AA49" i="43"/>
  <c r="AB49" i="43"/>
  <c r="AC49" i="43"/>
  <c r="AD49" i="43"/>
  <c r="AE49" i="43"/>
  <c r="AF49" i="43"/>
  <c r="AG49" i="43"/>
  <c r="AH49" i="43"/>
  <c r="AI49" i="43"/>
  <c r="AJ49" i="43"/>
  <c r="AK49" i="43"/>
  <c r="B3" i="41"/>
  <c r="G6" i="38" s="1"/>
  <c r="D3" i="41"/>
  <c r="I6" i="38" s="1"/>
  <c r="F3" i="41"/>
  <c r="K6" i="38" s="1"/>
  <c r="H3" i="41"/>
  <c r="M6" i="38" s="1"/>
  <c r="J3" i="41"/>
  <c r="O6" i="38" s="1"/>
  <c r="L3" i="41"/>
  <c r="Q6" i="38" s="1"/>
  <c r="B5" i="41"/>
  <c r="G8" i="38" s="1"/>
  <c r="D5" i="41"/>
  <c r="I8" i="38" s="1"/>
  <c r="F5" i="41"/>
  <c r="K8" i="38" s="1"/>
  <c r="H5" i="41"/>
  <c r="M8" i="38" s="1"/>
  <c r="J5" i="41"/>
  <c r="O8" i="38" s="1"/>
  <c r="L5" i="41"/>
  <c r="Q8" i="38" s="1"/>
  <c r="B7" i="41"/>
  <c r="G9" i="38" s="1"/>
  <c r="D7" i="41"/>
  <c r="I9" i="38" s="1"/>
  <c r="F7" i="41"/>
  <c r="K9" i="38" s="1"/>
  <c r="H7" i="41"/>
  <c r="M9" i="38" s="1"/>
  <c r="J7" i="41"/>
  <c r="O9" i="38" s="1"/>
  <c r="L7" i="41"/>
  <c r="Q9" i="38" s="1"/>
  <c r="B9" i="41"/>
  <c r="G10" i="38" s="1"/>
  <c r="D9" i="41"/>
  <c r="I10" i="38" s="1"/>
  <c r="F9" i="41"/>
  <c r="K10" i="38" s="1"/>
  <c r="H9" i="41"/>
  <c r="M10" i="38" s="1"/>
  <c r="J9" i="41"/>
  <c r="O10" i="38" s="1"/>
  <c r="L9" i="41"/>
  <c r="Q10" i="38" s="1"/>
  <c r="B11" i="41"/>
  <c r="G11" i="38" s="1"/>
  <c r="D11" i="41"/>
  <c r="I11" i="38" s="1"/>
  <c r="F11" i="41"/>
  <c r="K11" i="38" s="1"/>
  <c r="H11" i="41"/>
  <c r="M11" i="38" s="1"/>
  <c r="J11" i="41"/>
  <c r="O11" i="38" s="1"/>
  <c r="L11" i="41"/>
  <c r="Q11" i="38" s="1"/>
  <c r="B13" i="41"/>
  <c r="G12" i="38" s="1"/>
  <c r="D13" i="41"/>
  <c r="F13" i="41"/>
  <c r="K12" i="38" s="1"/>
  <c r="H13" i="41"/>
  <c r="M13" i="38" s="1"/>
  <c r="J13" i="41"/>
  <c r="O12" i="38" s="1"/>
  <c r="L13" i="41"/>
  <c r="Q12" i="38" s="1"/>
  <c r="B15" i="41"/>
  <c r="G13" i="38" s="1"/>
  <c r="D15" i="41"/>
  <c r="F15" i="41"/>
  <c r="H15" i="41"/>
  <c r="J15" i="41"/>
  <c r="L15" i="41"/>
  <c r="G14" i="38"/>
  <c r="I14" i="38"/>
  <c r="K14" i="38"/>
  <c r="M14" i="38"/>
  <c r="O14" i="38"/>
  <c r="Q14" i="38"/>
  <c r="B23" i="41"/>
  <c r="G17" i="38" s="1"/>
  <c r="D23" i="41"/>
  <c r="I17" i="38" s="1"/>
  <c r="F23" i="41"/>
  <c r="K17" i="38" s="1"/>
  <c r="H23" i="41"/>
  <c r="M17" i="38" s="1"/>
  <c r="J23" i="41"/>
  <c r="O17" i="38" s="1"/>
  <c r="L23" i="41"/>
  <c r="Q17" i="38" s="1"/>
  <c r="B25" i="41"/>
  <c r="G19" i="38" s="1"/>
  <c r="D25" i="41"/>
  <c r="I19" i="38" s="1"/>
  <c r="F25" i="41"/>
  <c r="K19" i="38" s="1"/>
  <c r="H25" i="41"/>
  <c r="M19" i="38" s="1"/>
  <c r="J25" i="41"/>
  <c r="O19" i="38" s="1"/>
  <c r="L25" i="41"/>
  <c r="Q19" i="38" s="1"/>
  <c r="B27" i="41"/>
  <c r="G21" i="38" s="1"/>
  <c r="D27" i="41"/>
  <c r="F27" i="41"/>
  <c r="H27" i="41"/>
  <c r="J27" i="41"/>
  <c r="L27" i="41"/>
  <c r="B29" i="41"/>
  <c r="D29" i="41"/>
  <c r="F29" i="41"/>
  <c r="K22" i="38" s="1"/>
  <c r="H29" i="41"/>
  <c r="J29" i="41"/>
  <c r="L29" i="41"/>
  <c r="B31" i="41"/>
  <c r="D31" i="41"/>
  <c r="I23" i="38" s="1"/>
  <c r="F31" i="41"/>
  <c r="H31" i="41"/>
  <c r="M23" i="38" s="1"/>
  <c r="J31" i="41"/>
  <c r="L31" i="41"/>
  <c r="Q23" i="38" s="1"/>
  <c r="B33" i="41"/>
  <c r="G24" i="38" s="1"/>
  <c r="D33" i="41"/>
  <c r="I24" i="38" s="1"/>
  <c r="F33" i="41"/>
  <c r="K24" i="38" s="1"/>
  <c r="H33" i="41"/>
  <c r="M24" i="38" s="1"/>
  <c r="J33" i="41"/>
  <c r="O24" i="38" s="1"/>
  <c r="L33" i="41"/>
  <c r="Q24" i="38" s="1"/>
  <c r="B35" i="41"/>
  <c r="G26" i="38" s="1"/>
  <c r="D35" i="41"/>
  <c r="I26" i="38" s="1"/>
  <c r="F35" i="41"/>
  <c r="K26" i="38" s="1"/>
  <c r="H35" i="41"/>
  <c r="M26" i="38" s="1"/>
  <c r="J35" i="41"/>
  <c r="O26" i="38" s="1"/>
  <c r="L35" i="41"/>
  <c r="Q26" i="38" s="1"/>
  <c r="B37" i="41"/>
  <c r="G28" i="38" s="1"/>
  <c r="D37" i="41"/>
  <c r="I28" i="38" s="1"/>
  <c r="F37" i="41"/>
  <c r="K28" i="38" s="1"/>
  <c r="H37" i="41"/>
  <c r="M28" i="38" s="1"/>
  <c r="J37" i="41"/>
  <c r="O28" i="38" s="1"/>
  <c r="L37" i="41"/>
  <c r="Q28" i="38" s="1"/>
  <c r="B39" i="41"/>
  <c r="G29" i="38" s="1"/>
  <c r="K29" i="38"/>
  <c r="H39" i="41"/>
  <c r="M29" i="38" s="1"/>
  <c r="J39" i="41"/>
  <c r="O29" i="38" s="1"/>
  <c r="L39" i="41"/>
  <c r="Q29" i="38" s="1"/>
  <c r="B41" i="41"/>
  <c r="G30" i="38" s="1"/>
  <c r="D41" i="41"/>
  <c r="I30" i="38" s="1"/>
  <c r="F41" i="41"/>
  <c r="K30" i="38" s="1"/>
  <c r="H41" i="41"/>
  <c r="M30" i="38" s="1"/>
  <c r="J41" i="41"/>
  <c r="O30" i="38" s="1"/>
  <c r="L41" i="41"/>
  <c r="Q30" i="38" s="1"/>
  <c r="B43" i="41"/>
  <c r="G31" i="38" s="1"/>
  <c r="D43" i="41"/>
  <c r="I31" i="38" s="1"/>
  <c r="F43" i="41"/>
  <c r="K31" i="38" s="1"/>
  <c r="H43" i="41"/>
  <c r="M31" i="38" s="1"/>
  <c r="J43" i="41"/>
  <c r="O31" i="38" s="1"/>
  <c r="L43" i="41"/>
  <c r="Q31" i="38" s="1"/>
  <c r="B45" i="41"/>
  <c r="G32" i="38" s="1"/>
  <c r="D45" i="41"/>
  <c r="I32" i="38" s="1"/>
  <c r="F45" i="41"/>
  <c r="K32" i="38" s="1"/>
  <c r="H45" i="41"/>
  <c r="M32" i="38" s="1"/>
  <c r="J45" i="41"/>
  <c r="O32" i="38" s="1"/>
  <c r="L45" i="41"/>
  <c r="Q32" i="38" s="1"/>
  <c r="B47" i="41"/>
  <c r="D47" i="41"/>
  <c r="I35" i="38" s="1"/>
  <c r="F47" i="41"/>
  <c r="H47" i="41"/>
  <c r="J47" i="41"/>
  <c r="O35" i="38" s="1"/>
  <c r="O36" i="38"/>
  <c r="L47" i="41"/>
  <c r="B49" i="41"/>
  <c r="G42" i="38" s="1"/>
  <c r="D49" i="41"/>
  <c r="F49" i="41"/>
  <c r="H49" i="41"/>
  <c r="J49" i="41"/>
  <c r="L49" i="41"/>
  <c r="I15" i="38"/>
  <c r="K16" i="38"/>
  <c r="K15" i="38"/>
  <c r="O16" i="38"/>
  <c r="O15" i="38"/>
  <c r="AA16" i="38"/>
  <c r="Y15" i="38"/>
  <c r="Y16" i="38"/>
  <c r="M15" i="38"/>
  <c r="M16" i="38"/>
  <c r="Q16" i="38"/>
  <c r="G16" i="38"/>
  <c r="N1" i="37" l="1"/>
  <c r="I1" i="37" s="1"/>
  <c r="E6" i="38"/>
  <c r="D24" i="38"/>
  <c r="D6" i="38"/>
  <c r="AK15" i="38"/>
  <c r="AD5" i="38"/>
  <c r="AK6" i="38"/>
  <c r="AK43" i="38"/>
  <c r="AE32" i="38"/>
  <c r="AA6" i="38"/>
  <c r="Y6" i="38"/>
  <c r="U24" i="38"/>
  <c r="U22" i="38"/>
  <c r="AI40" i="38"/>
  <c r="AL40" i="38" s="1"/>
  <c r="U15" i="38"/>
  <c r="M12" i="38"/>
  <c r="S6" i="38"/>
  <c r="K13" i="38"/>
  <c r="M35" i="38"/>
  <c r="M36" i="38"/>
  <c r="W6" i="38"/>
  <c r="S29" i="38"/>
  <c r="S23" i="38"/>
  <c r="AA22" i="38"/>
  <c r="W16" i="38"/>
  <c r="AI6" i="38"/>
  <c r="AI15" i="38"/>
  <c r="D43" i="38"/>
  <c r="AK39" i="38"/>
  <c r="T20" i="38"/>
  <c r="Z20" i="38"/>
  <c r="H20" i="38"/>
  <c r="V20" i="38"/>
  <c r="F20" i="38"/>
  <c r="AF5" i="38"/>
  <c r="H5" i="38"/>
  <c r="D9" i="38"/>
  <c r="D7" i="38"/>
  <c r="AK8" i="38"/>
  <c r="AK7" i="38"/>
  <c r="AB5" i="38"/>
  <c r="D12" i="38"/>
  <c r="P5" i="38"/>
  <c r="AK10" i="38"/>
  <c r="J20" i="38"/>
  <c r="L20" i="38"/>
  <c r="T5" i="38"/>
  <c r="AH5" i="38"/>
  <c r="L5" i="38"/>
  <c r="AF20" i="38"/>
  <c r="AB20" i="38"/>
  <c r="D21" i="38"/>
  <c r="D19" i="38"/>
  <c r="D18" i="38"/>
  <c r="V5" i="38"/>
  <c r="F5" i="38"/>
  <c r="D10" i="38"/>
  <c r="AK32" i="38"/>
  <c r="D29" i="38"/>
  <c r="D22" i="38"/>
  <c r="AK17" i="38"/>
  <c r="D17" i="38"/>
  <c r="AK14" i="38"/>
  <c r="AK12" i="38"/>
  <c r="R5" i="38"/>
  <c r="Z5" i="38"/>
  <c r="AK21" i="38"/>
  <c r="AK13" i="38"/>
  <c r="AK23" i="38"/>
  <c r="AK18" i="38"/>
  <c r="Z27" i="38"/>
  <c r="L27" i="38"/>
  <c r="X27" i="38"/>
  <c r="V27" i="38"/>
  <c r="T27" i="38"/>
  <c r="AH27" i="38"/>
  <c r="R27" i="38"/>
  <c r="S11" i="38"/>
  <c r="U36" i="38"/>
  <c r="AE31" i="38"/>
  <c r="U31" i="38"/>
  <c r="U26" i="38"/>
  <c r="U17" i="38"/>
  <c r="AC15" i="38"/>
  <c r="S15" i="38"/>
  <c r="AE14" i="38"/>
  <c r="U14" i="38"/>
  <c r="AE12" i="38"/>
  <c r="U12" i="38"/>
  <c r="AE10" i="38"/>
  <c r="U10" i="38"/>
  <c r="U8" i="38"/>
  <c r="Q13" i="38"/>
  <c r="U16" i="38"/>
  <c r="W35" i="38"/>
  <c r="S13" i="38"/>
  <c r="AA12" i="38"/>
  <c r="AC11" i="38"/>
  <c r="S9" i="38"/>
  <c r="S22" i="38"/>
  <c r="AG30" i="38"/>
  <c r="Y26" i="38"/>
  <c r="Y23" i="38"/>
  <c r="Y21" i="38"/>
  <c r="Y17" i="38"/>
  <c r="AI16" i="38"/>
  <c r="Y12" i="38"/>
  <c r="W11" i="38"/>
  <c r="Y10" i="38"/>
  <c r="S17" i="38"/>
  <c r="S14" i="38"/>
  <c r="AA13" i="38"/>
  <c r="AA11" i="38"/>
  <c r="AC19" i="38"/>
  <c r="S19" i="38"/>
  <c r="U35" i="38"/>
  <c r="AG36" i="38"/>
  <c r="AA31" i="38"/>
  <c r="W10" i="38"/>
  <c r="AC9" i="38"/>
  <c r="AA21" i="38"/>
  <c r="Y31" i="38"/>
  <c r="U30" i="38"/>
  <c r="AE28" i="38"/>
  <c r="AC26" i="38"/>
  <c r="AC23" i="38"/>
  <c r="AE22" i="38"/>
  <c r="U9" i="38"/>
  <c r="S8" i="38"/>
  <c r="AE6" i="38"/>
  <c r="D41" i="38"/>
  <c r="D33" i="38"/>
  <c r="P20" i="38"/>
  <c r="D8" i="38"/>
  <c r="D42" i="38"/>
  <c r="AK41" i="38"/>
  <c r="AK35" i="38"/>
  <c r="D35" i="38"/>
  <c r="AK34" i="38"/>
  <c r="AK33" i="38"/>
  <c r="P27" i="38"/>
  <c r="AB27" i="38"/>
  <c r="D31" i="38"/>
  <c r="AK30" i="38"/>
  <c r="J27" i="38"/>
  <c r="H27" i="38"/>
  <c r="AK28" i="38"/>
  <c r="D28" i="38"/>
  <c r="AK26" i="38"/>
  <c r="AK25" i="38"/>
  <c r="D25" i="38"/>
  <c r="AH20" i="38"/>
  <c r="R20" i="38"/>
  <c r="AK22" i="38"/>
  <c r="AD20" i="38"/>
  <c r="N20" i="38"/>
  <c r="J5" i="38"/>
  <c r="AK11" i="38"/>
  <c r="AK9" i="38"/>
  <c r="N27" i="38"/>
  <c r="AF27" i="38"/>
  <c r="AC36" i="38"/>
  <c r="Y42" i="38"/>
  <c r="AI37" i="38"/>
  <c r="AL37" i="38" s="1"/>
  <c r="AC16" i="38"/>
  <c r="AC13" i="38"/>
  <c r="W24" i="38"/>
  <c r="W19" i="38"/>
  <c r="AA8" i="38"/>
  <c r="AC6" i="38"/>
  <c r="AI12" i="38"/>
  <c r="AA9" i="38"/>
  <c r="O13" i="38"/>
  <c r="AG31" i="38"/>
  <c r="AA30" i="38"/>
  <c r="Y28" i="38"/>
  <c r="Y22" i="38"/>
  <c r="AI19" i="38"/>
  <c r="Y19" i="38"/>
  <c r="AG17" i="38"/>
  <c r="AG16" i="38"/>
  <c r="W14" i="38"/>
  <c r="AC8" i="38"/>
  <c r="I36" i="38"/>
  <c r="AE26" i="38"/>
  <c r="AE23" i="38"/>
  <c r="Y11" i="38"/>
  <c r="AA10" i="38"/>
  <c r="M22" i="38"/>
  <c r="W23" i="38"/>
  <c r="W42" i="38"/>
  <c r="G23" i="38"/>
  <c r="O42" i="38"/>
  <c r="AA42" i="38"/>
  <c r="AE42" i="38"/>
  <c r="M21" i="38"/>
  <c r="D15" i="38"/>
  <c r="I42" i="38"/>
  <c r="M42" i="38"/>
  <c r="U42" i="38"/>
  <c r="D23" i="38"/>
  <c r="K42" i="38"/>
  <c r="AC42" i="38"/>
  <c r="U21" i="38"/>
  <c r="D34" i="38"/>
  <c r="F27" i="38"/>
  <c r="K21" i="38"/>
  <c r="E31" i="38"/>
  <c r="E26" i="38"/>
  <c r="K23" i="38"/>
  <c r="O22" i="38"/>
  <c r="G22" i="38"/>
  <c r="E16" i="38"/>
  <c r="Q21" i="38"/>
  <c r="I21" i="38"/>
  <c r="U23" i="38"/>
  <c r="K36" i="38"/>
  <c r="K35" i="38"/>
  <c r="E10" i="38"/>
  <c r="S42" i="38"/>
  <c r="AC35" i="38"/>
  <c r="AI30" i="38"/>
  <c r="W30" i="38"/>
  <c r="S26" i="38"/>
  <c r="AE24" i="38"/>
  <c r="AC24" i="38"/>
  <c r="AA24" i="38"/>
  <c r="E32" i="38"/>
  <c r="E30" i="38"/>
  <c r="AA32" i="38"/>
  <c r="S32" i="38"/>
  <c r="AG24" i="38"/>
  <c r="AA14" i="38"/>
  <c r="G35" i="38"/>
  <c r="G36" i="38"/>
  <c r="E28" i="38"/>
  <c r="I12" i="38"/>
  <c r="I13" i="38"/>
  <c r="AI23" i="38"/>
  <c r="AI22" i="38"/>
  <c r="AI17" i="38"/>
  <c r="AI42" i="38"/>
  <c r="AI35" i="38"/>
  <c r="AI32" i="38"/>
  <c r="AG32" i="38"/>
  <c r="S30" i="38"/>
  <c r="AE29" i="38"/>
  <c r="AC29" i="38"/>
  <c r="U29" i="38"/>
  <c r="AI28" i="38"/>
  <c r="AC21" i="38"/>
  <c r="AI9" i="38"/>
  <c r="AI8" i="38"/>
  <c r="AG35" i="38"/>
  <c r="AE36" i="38"/>
  <c r="Y32" i="38"/>
  <c r="W32" i="38"/>
  <c r="AI31" i="38"/>
  <c r="Y30" i="38"/>
  <c r="U28" i="38"/>
  <c r="S28" i="38"/>
  <c r="AI26" i="38"/>
  <c r="AI24" i="38"/>
  <c r="AG23" i="38"/>
  <c r="AI21" i="38"/>
  <c r="AE21" i="38"/>
  <c r="W17" i="38"/>
  <c r="Y14" i="38"/>
  <c r="AI13" i="38"/>
  <c r="AC12" i="38"/>
  <c r="AC10" i="38"/>
  <c r="Y9" i="38"/>
  <c r="W9" i="38"/>
  <c r="AK29" i="38"/>
  <c r="D26" i="38"/>
  <c r="D14" i="38"/>
  <c r="D11" i="38"/>
  <c r="E15" i="38"/>
  <c r="Q42" i="38"/>
  <c r="Q22" i="38"/>
  <c r="I22" i="38"/>
  <c r="AG42" i="38"/>
  <c r="Y35" i="38"/>
  <c r="AE30" i="38"/>
  <c r="AC30" i="38"/>
  <c r="AI29" i="38"/>
  <c r="AG29" i="38"/>
  <c r="W29" i="38"/>
  <c r="AC28" i="38"/>
  <c r="Y24" i="38"/>
  <c r="W22" i="38"/>
  <c r="AE19" i="38"/>
  <c r="AA19" i="38"/>
  <c r="U19" i="38"/>
  <c r="AC17" i="38"/>
  <c r="AC14" i="38"/>
  <c r="Y13" i="38"/>
  <c r="W13" i="38"/>
  <c r="U11" i="38"/>
  <c r="AI10" i="38"/>
  <c r="Y8" i="38"/>
  <c r="W8" i="38"/>
  <c r="AG6" i="38"/>
  <c r="S21" i="38"/>
  <c r="O21" i="38"/>
  <c r="AK42" i="38"/>
  <c r="AK31" i="38"/>
  <c r="D30" i="38"/>
  <c r="AD27" i="38"/>
  <c r="AK24" i="38"/>
  <c r="X20" i="38"/>
  <c r="X5" i="38"/>
  <c r="N5" i="38"/>
  <c r="W21" i="38"/>
  <c r="AG15" i="38"/>
  <c r="W15" i="38"/>
  <c r="AI14" i="38"/>
  <c r="W12" i="38"/>
  <c r="S12" i="38"/>
  <c r="AI11" i="38"/>
  <c r="AG11" i="38"/>
  <c r="S10" i="38"/>
  <c r="D39" i="38"/>
  <c r="AK19" i="38"/>
  <c r="D13" i="38"/>
  <c r="E19" i="38"/>
  <c r="E9" i="38"/>
  <c r="E24" i="38"/>
  <c r="E17" i="38"/>
  <c r="E14" i="38"/>
  <c r="E11" i="38"/>
  <c r="E8" i="38"/>
  <c r="E29" i="38"/>
  <c r="AA35" i="38"/>
  <c r="AC32" i="38"/>
  <c r="AC31" i="38"/>
  <c r="AA29" i="38"/>
  <c r="AG28" i="38"/>
  <c r="AG26" i="38"/>
  <c r="AG22" i="38"/>
  <c r="AG14" i="38"/>
  <c r="AG10" i="38"/>
  <c r="AA15" i="38"/>
  <c r="AE16" i="38"/>
  <c r="Y36" i="38"/>
  <c r="AA36" i="38"/>
  <c r="Q35" i="38"/>
  <c r="Q36" i="38"/>
  <c r="O23" i="38"/>
  <c r="S35" i="38"/>
  <c r="Y29" i="38"/>
  <c r="W28" i="38"/>
  <c r="W26" i="38"/>
  <c r="AA23" i="38"/>
  <c r="AC22" i="38"/>
  <c r="AG19" i="38"/>
  <c r="AG12" i="38"/>
  <c r="AG8" i="38"/>
  <c r="AI36" i="38"/>
  <c r="AE35" i="38"/>
  <c r="W36" i="38"/>
  <c r="W31" i="38"/>
  <c r="AA28" i="38"/>
  <c r="AA26" i="38"/>
  <c r="S24" i="38"/>
  <c r="AG21" i="38"/>
  <c r="AA17" i="38"/>
  <c r="AG13" i="38"/>
  <c r="AG9" i="38"/>
  <c r="AL6" i="38" l="1"/>
  <c r="AL14" i="38"/>
  <c r="D5" i="38"/>
  <c r="E12" i="38"/>
  <c r="N44" i="38"/>
  <c r="J44" i="38"/>
  <c r="AD44" i="38"/>
  <c r="Z44" i="38"/>
  <c r="F44" i="38"/>
  <c r="AH44" i="38"/>
  <c r="AB44" i="38"/>
  <c r="V44" i="38"/>
  <c r="T44" i="38"/>
  <c r="H44" i="38"/>
  <c r="P44" i="38"/>
  <c r="AF44" i="38"/>
  <c r="X44" i="38"/>
  <c r="R44" i="38"/>
  <c r="L44" i="38"/>
  <c r="D27" i="38"/>
  <c r="V48" i="38"/>
  <c r="Z48" i="38"/>
  <c r="T48" i="38"/>
  <c r="AF48" i="38"/>
  <c r="AB48" i="38"/>
  <c r="AL16" i="38"/>
  <c r="D20" i="38"/>
  <c r="AA20" i="38"/>
  <c r="AH48" i="38"/>
  <c r="W20" i="38"/>
  <c r="Y20" i="38"/>
  <c r="AC20" i="38"/>
  <c r="Q20" i="38"/>
  <c r="E13" i="38"/>
  <c r="AK20" i="38"/>
  <c r="R48" i="38"/>
  <c r="AK27" i="38"/>
  <c r="S20" i="38"/>
  <c r="E36" i="38"/>
  <c r="AE20" i="38"/>
  <c r="M20" i="38"/>
  <c r="AK5" i="38"/>
  <c r="AL9" i="38"/>
  <c r="AI20" i="38"/>
  <c r="AL13" i="38"/>
  <c r="AL19" i="38"/>
  <c r="G20" i="38"/>
  <c r="AL8" i="38"/>
  <c r="AL17" i="38"/>
  <c r="AG20" i="38"/>
  <c r="AL15" i="38"/>
  <c r="U20" i="38"/>
  <c r="AL30" i="38"/>
  <c r="AL42" i="38"/>
  <c r="I20" i="38"/>
  <c r="E42" i="38"/>
  <c r="AL31" i="38"/>
  <c r="AL29" i="38"/>
  <c r="E35" i="38"/>
  <c r="E21" i="38"/>
  <c r="AL24" i="38"/>
  <c r="AL32" i="38"/>
  <c r="O20" i="38"/>
  <c r="AL12" i="38"/>
  <c r="K20" i="38"/>
  <c r="AL11" i="38"/>
  <c r="AL10" i="38"/>
  <c r="E22" i="38"/>
  <c r="AL28" i="38"/>
  <c r="AL36" i="38"/>
  <c r="X48" i="38"/>
  <c r="AD48" i="38"/>
  <c r="AL26" i="38"/>
  <c r="AL22" i="38"/>
  <c r="AL23" i="38"/>
  <c r="AL21" i="38"/>
  <c r="E23" i="38"/>
  <c r="AL35" i="38"/>
  <c r="D44" i="38" l="1"/>
  <c r="AL20" i="38"/>
  <c r="E20" i="38"/>
  <c r="AK44" i="38"/>
  <c r="AL39" i="38"/>
</calcChain>
</file>

<file path=xl/sharedStrings.xml><?xml version="1.0" encoding="utf-8"?>
<sst xmlns="http://schemas.openxmlformats.org/spreadsheetml/2006/main" count="21590" uniqueCount="8400">
  <si>
    <t>設置主体種類</t>
    <rPh sb="0" eb="2">
      <t>セッチ</t>
    </rPh>
    <rPh sb="2" eb="4">
      <t>シュタイ</t>
    </rPh>
    <rPh sb="4" eb="6">
      <t>シュルイ</t>
    </rPh>
    <phoneticPr fontId="4"/>
  </si>
  <si>
    <t>施設名</t>
    <rPh sb="0" eb="1">
      <t>シ</t>
    </rPh>
    <rPh sb="1" eb="2">
      <t>セツ</t>
    </rPh>
    <rPh sb="2" eb="3">
      <t>メイ</t>
    </rPh>
    <phoneticPr fontId="4"/>
  </si>
  <si>
    <t>電話</t>
    <rPh sb="0" eb="1">
      <t>デン</t>
    </rPh>
    <rPh sb="1" eb="2">
      <t>ハナシ</t>
    </rPh>
    <phoneticPr fontId="4"/>
  </si>
  <si>
    <t>郵便番号</t>
    <rPh sb="0" eb="2">
      <t>ユウビン</t>
    </rPh>
    <rPh sb="2" eb="4">
      <t>バンゴウ</t>
    </rPh>
    <phoneticPr fontId="4"/>
  </si>
  <si>
    <t>所在地</t>
    <rPh sb="0" eb="1">
      <t>トコロ</t>
    </rPh>
    <rPh sb="1" eb="2">
      <t>ザイ</t>
    </rPh>
    <rPh sb="2" eb="3">
      <t>チ</t>
    </rPh>
    <phoneticPr fontId="4"/>
  </si>
  <si>
    <t>設置認可年月日</t>
    <rPh sb="0" eb="2">
      <t>セッチ</t>
    </rPh>
    <rPh sb="2" eb="4">
      <t>ニンカ</t>
    </rPh>
    <rPh sb="4" eb="5">
      <t>トシ</t>
    </rPh>
    <rPh sb="5" eb="6">
      <t>ツキ</t>
    </rPh>
    <rPh sb="6" eb="7">
      <t>ヒ</t>
    </rPh>
    <phoneticPr fontId="4"/>
  </si>
  <si>
    <t>備考</t>
    <rPh sb="0" eb="1">
      <t>ソナエ</t>
    </rPh>
    <rPh sb="1" eb="2">
      <t>コウ</t>
    </rPh>
    <phoneticPr fontId="4"/>
  </si>
  <si>
    <t>福法</t>
  </si>
  <si>
    <t>藤聖母園</t>
  </si>
  <si>
    <t>030-1841</t>
  </si>
  <si>
    <t>青森市奥野三丁目7-1</t>
  </si>
  <si>
    <t>弘前愛成園</t>
  </si>
  <si>
    <t>036-8154</t>
  </si>
  <si>
    <t>弘前市大字豊原一丁目1-3</t>
  </si>
  <si>
    <t>佐々木　健</t>
    <rPh sb="0" eb="3">
      <t>ササキ</t>
    </rPh>
    <rPh sb="4" eb="5">
      <t>ケン</t>
    </rPh>
    <phoneticPr fontId="4"/>
  </si>
  <si>
    <t>浩々学園</t>
    <rPh sb="0" eb="1">
      <t>ヒロシ</t>
    </rPh>
    <rPh sb="2" eb="4">
      <t>ガクエン</t>
    </rPh>
    <phoneticPr fontId="4"/>
  </si>
  <si>
    <t>美光園</t>
  </si>
  <si>
    <t>039-2526</t>
  </si>
  <si>
    <t>七戸美光園</t>
  </si>
  <si>
    <t>あけぼの学園</t>
    <rPh sb="4" eb="6">
      <t>ガクエン</t>
    </rPh>
    <phoneticPr fontId="4"/>
  </si>
  <si>
    <t>034-0211</t>
  </si>
  <si>
    <t>至誠会</t>
  </si>
  <si>
    <t>江渡　恵美</t>
    <rPh sb="3" eb="4">
      <t>メグミ</t>
    </rPh>
    <rPh sb="4" eb="5">
      <t>ビ</t>
    </rPh>
    <phoneticPr fontId="4"/>
  </si>
  <si>
    <t>幸樹園</t>
  </si>
  <si>
    <t>038-3543</t>
  </si>
  <si>
    <t>厚生会</t>
  </si>
  <si>
    <t>山口　俊輔</t>
    <rPh sb="3" eb="5">
      <t>シュンスケ</t>
    </rPh>
    <phoneticPr fontId="4"/>
  </si>
  <si>
    <t>福法</t>
    <rPh sb="0" eb="1">
      <t>フク</t>
    </rPh>
    <rPh sb="1" eb="2">
      <t>ホウ</t>
    </rPh>
    <phoneticPr fontId="4"/>
  </si>
  <si>
    <t>030-0132</t>
  </si>
  <si>
    <t>公</t>
  </si>
  <si>
    <t>036-8385</t>
  </si>
  <si>
    <t>弘前市大字中別所字平山140-1</t>
    <rPh sb="8" eb="9">
      <t>アザ</t>
    </rPh>
    <rPh sb="9" eb="11">
      <t>ヒラヤマ</t>
    </rPh>
    <phoneticPr fontId="4"/>
  </si>
  <si>
    <t>うみねこ学園</t>
    <rPh sb="4" eb="6">
      <t>ガクエン</t>
    </rPh>
    <phoneticPr fontId="4"/>
  </si>
  <si>
    <t>031-0815</t>
  </si>
  <si>
    <t>森田学園</t>
  </si>
  <si>
    <t>038-2817</t>
  </si>
  <si>
    <t>つがる市森田町床舞字鶴喰104-2</t>
    <rPh sb="3" eb="4">
      <t>シ</t>
    </rPh>
    <rPh sb="6" eb="7">
      <t>マチ</t>
    </rPh>
    <rPh sb="9" eb="10">
      <t>アザ</t>
    </rPh>
    <rPh sb="10" eb="11">
      <t>ツル</t>
    </rPh>
    <rPh sb="11" eb="12">
      <t>ク</t>
    </rPh>
    <phoneticPr fontId="4"/>
  </si>
  <si>
    <t>039-2571</t>
  </si>
  <si>
    <t>035-0011</t>
  </si>
  <si>
    <t>むつ市大字奥内字栖立場1-67</t>
    <rPh sb="7" eb="8">
      <t>アザ</t>
    </rPh>
    <rPh sb="9" eb="10">
      <t>タ</t>
    </rPh>
    <rPh sb="10" eb="11">
      <t>バ</t>
    </rPh>
    <phoneticPr fontId="4"/>
  </si>
  <si>
    <t>036-0405</t>
  </si>
  <si>
    <t>036-8163</t>
  </si>
  <si>
    <t>039-1108</t>
  </si>
  <si>
    <t>桂堂会</t>
  </si>
  <si>
    <t>030-0133</t>
  </si>
  <si>
    <t>030-0134</t>
  </si>
  <si>
    <t>青森市大字合子沢字松森265</t>
    <rPh sb="8" eb="9">
      <t>アザ</t>
    </rPh>
    <rPh sb="9" eb="11">
      <t>マツモリ</t>
    </rPh>
    <phoneticPr fontId="4"/>
  </si>
  <si>
    <t>038-0003</t>
  </si>
  <si>
    <t>青森市大字石江字江渡59-2</t>
    <rPh sb="7" eb="8">
      <t>アザ</t>
    </rPh>
    <rPh sb="8" eb="9">
      <t>エ</t>
    </rPh>
    <rPh sb="9" eb="10">
      <t>ワタ</t>
    </rPh>
    <phoneticPr fontId="4"/>
  </si>
  <si>
    <t>青森市</t>
  </si>
  <si>
    <t>小菊荘</t>
    <rPh sb="0" eb="1">
      <t>コ</t>
    </rPh>
    <rPh sb="1" eb="2">
      <t>キク</t>
    </rPh>
    <rPh sb="2" eb="3">
      <t>ソウ</t>
    </rPh>
    <phoneticPr fontId="4"/>
  </si>
  <si>
    <t>青森市大字石江字江渡101</t>
    <rPh sb="7" eb="8">
      <t>アザ</t>
    </rPh>
    <rPh sb="8" eb="9">
      <t>エ</t>
    </rPh>
    <rPh sb="9" eb="10">
      <t>ワタ</t>
    </rPh>
    <phoneticPr fontId="4"/>
  </si>
  <si>
    <t>031-0833</t>
  </si>
  <si>
    <t>八戸市大字大久保字大塚17-729</t>
    <rPh sb="8" eb="9">
      <t>アザ</t>
    </rPh>
    <rPh sb="9" eb="11">
      <t>オオツカ</t>
    </rPh>
    <phoneticPr fontId="4"/>
  </si>
  <si>
    <t>公</t>
    <rPh sb="0" eb="1">
      <t>コウ</t>
    </rPh>
    <phoneticPr fontId="4"/>
  </si>
  <si>
    <t>038-1331</t>
  </si>
  <si>
    <t>青森市浪岡大字女鹿沢字平野155</t>
    <rPh sb="0" eb="3">
      <t>アオモリシ</t>
    </rPh>
    <rPh sb="10" eb="11">
      <t>アザ</t>
    </rPh>
    <rPh sb="11" eb="13">
      <t>ヒラノ</t>
    </rPh>
    <phoneticPr fontId="4"/>
  </si>
  <si>
    <t>031-0003</t>
  </si>
  <si>
    <t>弘前市大字中別所字平山168</t>
    <rPh sb="0" eb="2">
      <t>ヒロサキ</t>
    </rPh>
    <rPh sb="5" eb="6">
      <t>ナカ</t>
    </rPh>
    <rPh sb="6" eb="7">
      <t>ベツ</t>
    </rPh>
    <rPh sb="7" eb="8">
      <t>ショ</t>
    </rPh>
    <rPh sb="8" eb="9">
      <t>アザ</t>
    </rPh>
    <rPh sb="9" eb="11">
      <t>ヒラヤマ</t>
    </rPh>
    <phoneticPr fontId="4"/>
  </si>
  <si>
    <t>青森市大字雲谷字山吹237-17</t>
    <rPh sb="5" eb="7">
      <t>モヤ</t>
    </rPh>
    <rPh sb="7" eb="8">
      <t>アザ</t>
    </rPh>
    <rPh sb="8" eb="10">
      <t>ヤマブキ</t>
    </rPh>
    <phoneticPr fontId="4"/>
  </si>
  <si>
    <t>030-0811</t>
  </si>
  <si>
    <t>033-0061</t>
  </si>
  <si>
    <t>苫米地　守</t>
    <rPh sb="4" eb="5">
      <t>マモル</t>
    </rPh>
    <phoneticPr fontId="4"/>
  </si>
  <si>
    <t>弘前乳児院</t>
  </si>
  <si>
    <t>036-8183</t>
  </si>
  <si>
    <t>弘前市大字品川町152</t>
  </si>
  <si>
    <t>太陽</t>
  </si>
  <si>
    <t>031-0022</t>
  </si>
  <si>
    <t>八戸市</t>
  </si>
  <si>
    <t>１種</t>
    <rPh sb="1" eb="2">
      <t>シュ</t>
    </rPh>
    <phoneticPr fontId="4"/>
  </si>
  <si>
    <t>030-0821</t>
  </si>
  <si>
    <t>弘前市</t>
  </si>
  <si>
    <t>むつ総合病院</t>
    <rPh sb="4" eb="6">
      <t>ビョウイン</t>
    </rPh>
    <phoneticPr fontId="4"/>
  </si>
  <si>
    <t>035-0071</t>
  </si>
  <si>
    <t>036-0541</t>
  </si>
  <si>
    <t>黒石市</t>
  </si>
  <si>
    <t>生協</t>
    <rPh sb="0" eb="2">
      <t>セイキョウ</t>
    </rPh>
    <phoneticPr fontId="4"/>
  </si>
  <si>
    <t>036-8045</t>
  </si>
  <si>
    <t>青森市東造道二丁目1-1</t>
    <rPh sb="3" eb="6">
      <t>ヒガシツクリミチ</t>
    </rPh>
    <phoneticPr fontId="4"/>
  </si>
  <si>
    <t>青森市大字幸畑字谷脇214-7</t>
    <rPh sb="3" eb="5">
      <t>オオアザ</t>
    </rPh>
    <rPh sb="5" eb="6">
      <t>サチ</t>
    </rPh>
    <rPh sb="6" eb="7">
      <t>ハタケ</t>
    </rPh>
    <rPh sb="7" eb="8">
      <t>アザ</t>
    </rPh>
    <rPh sb="8" eb="10">
      <t>タニワキ</t>
    </rPh>
    <phoneticPr fontId="4"/>
  </si>
  <si>
    <t>青森市大字四戸橋字磯部243-582</t>
    <rPh sb="0" eb="3">
      <t>アオモリシ</t>
    </rPh>
    <rPh sb="3" eb="5">
      <t>オオアザ</t>
    </rPh>
    <rPh sb="5" eb="6">
      <t>シ</t>
    </rPh>
    <rPh sb="6" eb="7">
      <t>ト</t>
    </rPh>
    <rPh sb="7" eb="8">
      <t>ハシ</t>
    </rPh>
    <rPh sb="8" eb="9">
      <t>アザ</t>
    </rPh>
    <rPh sb="9" eb="11">
      <t>イソベ</t>
    </rPh>
    <phoneticPr fontId="4"/>
  </si>
  <si>
    <t>有限</t>
    <rPh sb="0" eb="2">
      <t>ユウゲン</t>
    </rPh>
    <phoneticPr fontId="4"/>
  </si>
  <si>
    <t>青森月見寮</t>
    <rPh sb="0" eb="2">
      <t>アオモリ</t>
    </rPh>
    <rPh sb="2" eb="4">
      <t>ツキミ</t>
    </rPh>
    <rPh sb="4" eb="5">
      <t>リョウ</t>
    </rPh>
    <phoneticPr fontId="4"/>
  </si>
  <si>
    <t>医法</t>
    <rPh sb="0" eb="1">
      <t>イ</t>
    </rPh>
    <rPh sb="1" eb="2">
      <t>ホウ</t>
    </rPh>
    <phoneticPr fontId="4"/>
  </si>
  <si>
    <t>万陽会</t>
    <rPh sb="0" eb="1">
      <t>マン</t>
    </rPh>
    <rPh sb="1" eb="2">
      <t>ヨウ</t>
    </rPh>
    <rPh sb="2" eb="3">
      <t>カイ</t>
    </rPh>
    <phoneticPr fontId="4"/>
  </si>
  <si>
    <t>株式</t>
    <rPh sb="0" eb="2">
      <t>カブシキ</t>
    </rPh>
    <phoneticPr fontId="4"/>
  </si>
  <si>
    <t>弘前市大字中別所字平山140-1</t>
    <rPh sb="0" eb="2">
      <t>ヒロサキ</t>
    </rPh>
    <rPh sb="5" eb="6">
      <t>ナカ</t>
    </rPh>
    <rPh sb="6" eb="7">
      <t>ベツ</t>
    </rPh>
    <rPh sb="8" eb="9">
      <t>ジ</t>
    </rPh>
    <rPh sb="9" eb="11">
      <t>ヒラヤマ</t>
    </rPh>
    <phoneticPr fontId="4"/>
  </si>
  <si>
    <t>サポートセンター虹</t>
    <rPh sb="8" eb="9">
      <t>ニジ</t>
    </rPh>
    <phoneticPr fontId="4"/>
  </si>
  <si>
    <t>湖東　正美</t>
    <rPh sb="0" eb="1">
      <t>ミズウミ</t>
    </rPh>
    <rPh sb="1" eb="2">
      <t>ヒガシ</t>
    </rPh>
    <rPh sb="3" eb="5">
      <t>マサミ</t>
    </rPh>
    <phoneticPr fontId="4"/>
  </si>
  <si>
    <t>黒石市大字南中野字上平5-3</t>
    <rPh sb="0" eb="3">
      <t>クロイシシ</t>
    </rPh>
    <rPh sb="3" eb="5">
      <t>オオアザ</t>
    </rPh>
    <rPh sb="5" eb="6">
      <t>ミナミ</t>
    </rPh>
    <rPh sb="6" eb="7">
      <t>ナカ</t>
    </rPh>
    <rPh sb="7" eb="8">
      <t>ノ</t>
    </rPh>
    <rPh sb="8" eb="9">
      <t>アザ</t>
    </rPh>
    <rPh sb="9" eb="10">
      <t>ウエ</t>
    </rPh>
    <rPh sb="10" eb="11">
      <t>タイ</t>
    </rPh>
    <phoneticPr fontId="4"/>
  </si>
  <si>
    <t>十和田市大字大沢田字早坂194</t>
    <rPh sb="0" eb="4">
      <t>トワダシ</t>
    </rPh>
    <rPh sb="4" eb="6">
      <t>オオアザ</t>
    </rPh>
    <rPh sb="6" eb="8">
      <t>オオサワ</t>
    </rPh>
    <rPh sb="8" eb="9">
      <t>タ</t>
    </rPh>
    <rPh sb="9" eb="10">
      <t>アザ</t>
    </rPh>
    <rPh sb="10" eb="12">
      <t>ハヤサカ</t>
    </rPh>
    <phoneticPr fontId="4"/>
  </si>
  <si>
    <t>桜木会</t>
    <rPh sb="0" eb="2">
      <t>サクラギ</t>
    </rPh>
    <rPh sb="2" eb="3">
      <t>カイ</t>
    </rPh>
    <phoneticPr fontId="4"/>
  </si>
  <si>
    <t>つがる市木造柴田弥生田2-1</t>
    <rPh sb="3" eb="4">
      <t>シ</t>
    </rPh>
    <rPh sb="4" eb="6">
      <t>キヅクリ</t>
    </rPh>
    <rPh sb="6" eb="8">
      <t>シバタ</t>
    </rPh>
    <rPh sb="8" eb="10">
      <t>ヤヨイ</t>
    </rPh>
    <rPh sb="10" eb="11">
      <t>タ</t>
    </rPh>
    <phoneticPr fontId="4"/>
  </si>
  <si>
    <t>月見野園</t>
    <rPh sb="0" eb="3">
      <t>ツキミノ</t>
    </rPh>
    <rPh sb="3" eb="4">
      <t>エン</t>
    </rPh>
    <phoneticPr fontId="4"/>
  </si>
  <si>
    <t>東津軽郡平内町大字小豆沢字茂浦沢38</t>
    <rPh sb="0" eb="1">
      <t>ヒガシ</t>
    </rPh>
    <rPh sb="3" eb="4">
      <t>グン</t>
    </rPh>
    <rPh sb="4" eb="7">
      <t>ヒラナイマチ</t>
    </rPh>
    <rPh sb="7" eb="9">
      <t>オオアザ</t>
    </rPh>
    <rPh sb="9" eb="11">
      <t>アズキ</t>
    </rPh>
    <rPh sb="11" eb="12">
      <t>サワ</t>
    </rPh>
    <rPh sb="12" eb="13">
      <t>アザ</t>
    </rPh>
    <rPh sb="13" eb="14">
      <t>シゲ</t>
    </rPh>
    <rPh sb="14" eb="15">
      <t>ウラ</t>
    </rPh>
    <rPh sb="15" eb="16">
      <t>サワ</t>
    </rPh>
    <phoneticPr fontId="4"/>
  </si>
  <si>
    <t>夢の森</t>
    <rPh sb="0" eb="1">
      <t>ユメ</t>
    </rPh>
    <rPh sb="2" eb="3">
      <t>モリ</t>
    </rPh>
    <phoneticPr fontId="4"/>
  </si>
  <si>
    <t>虹</t>
    <rPh sb="0" eb="1">
      <t>ニジ</t>
    </rPh>
    <phoneticPr fontId="4"/>
  </si>
  <si>
    <t>内潟療護園</t>
    <rPh sb="0" eb="2">
      <t>ウチガタ</t>
    </rPh>
    <rPh sb="2" eb="4">
      <t>リョウゴ</t>
    </rPh>
    <rPh sb="4" eb="5">
      <t>エン</t>
    </rPh>
    <phoneticPr fontId="4"/>
  </si>
  <si>
    <t>033-0041</t>
  </si>
  <si>
    <t>むつ市赤川町11-22</t>
    <rPh sb="2" eb="3">
      <t>シ</t>
    </rPh>
    <rPh sb="3" eb="6">
      <t>アカガワチョウ</t>
    </rPh>
    <phoneticPr fontId="4"/>
  </si>
  <si>
    <t>七峰会</t>
    <rPh sb="0" eb="1">
      <t>7</t>
    </rPh>
    <rPh sb="1" eb="2">
      <t>ミネ</t>
    </rPh>
    <rPh sb="2" eb="3">
      <t>カイ</t>
    </rPh>
    <phoneticPr fontId="4"/>
  </si>
  <si>
    <t>さつき会</t>
    <rPh sb="3" eb="4">
      <t>カイ</t>
    </rPh>
    <phoneticPr fontId="4"/>
  </si>
  <si>
    <t>031-0814</t>
  </si>
  <si>
    <t>豊寿会</t>
  </si>
  <si>
    <t>青森市大字大別内字葛野180</t>
    <rPh sb="0" eb="3">
      <t>アオモリシ</t>
    </rPh>
    <rPh sb="3" eb="5">
      <t>オオアザ</t>
    </rPh>
    <rPh sb="5" eb="6">
      <t>オオ</t>
    </rPh>
    <rPh sb="6" eb="7">
      <t>ベツ</t>
    </rPh>
    <rPh sb="7" eb="8">
      <t>ウチ</t>
    </rPh>
    <rPh sb="8" eb="9">
      <t>アザ</t>
    </rPh>
    <rPh sb="9" eb="10">
      <t>クズ</t>
    </rPh>
    <rPh sb="10" eb="11">
      <t>ノ</t>
    </rPh>
    <phoneticPr fontId="4"/>
  </si>
  <si>
    <t>上北療護園</t>
    <rPh sb="0" eb="2">
      <t>カミキタ</t>
    </rPh>
    <rPh sb="2" eb="4">
      <t>リョウゴ</t>
    </rPh>
    <rPh sb="4" eb="5">
      <t>エン</t>
    </rPh>
    <phoneticPr fontId="4"/>
  </si>
  <si>
    <t>上北郡東北町大字大浦字境ノ沢6-1</t>
    <rPh sb="0" eb="3">
      <t>カミキタグン</t>
    </rPh>
    <rPh sb="3" eb="5">
      <t>トウホク</t>
    </rPh>
    <rPh sb="5" eb="6">
      <t>マチ</t>
    </rPh>
    <rPh sb="6" eb="8">
      <t>オオアザ</t>
    </rPh>
    <rPh sb="8" eb="10">
      <t>オオウラ</t>
    </rPh>
    <rPh sb="10" eb="11">
      <t>ジ</t>
    </rPh>
    <rPh sb="11" eb="12">
      <t>サカイ</t>
    </rPh>
    <rPh sb="13" eb="14">
      <t>サワ</t>
    </rPh>
    <phoneticPr fontId="4"/>
  </si>
  <si>
    <t>上北郡六ヶ所村出戸棚沢130-23</t>
    <rPh sb="0" eb="3">
      <t>カミキタグン</t>
    </rPh>
    <rPh sb="3" eb="7">
      <t>ロッカショムラ</t>
    </rPh>
    <rPh sb="7" eb="9">
      <t>デト</t>
    </rPh>
    <rPh sb="9" eb="11">
      <t>タナサワ</t>
    </rPh>
    <phoneticPr fontId="4"/>
  </si>
  <si>
    <t>030-0841</t>
    <phoneticPr fontId="4"/>
  </si>
  <si>
    <t>030-0822</t>
    <phoneticPr fontId="4"/>
  </si>
  <si>
    <t>和幸園</t>
  </si>
  <si>
    <t>030-0943</t>
  </si>
  <si>
    <t>丹野　智有</t>
  </si>
  <si>
    <t>038-0042</t>
  </si>
  <si>
    <t>心和会</t>
  </si>
  <si>
    <t>030-0144</t>
  </si>
  <si>
    <t>喜倖会</t>
  </si>
  <si>
    <t>038-0057</t>
  </si>
  <si>
    <t>平元会</t>
  </si>
  <si>
    <t>藤本由美子</t>
  </si>
  <si>
    <t>030-0151</t>
  </si>
  <si>
    <t>共愛会</t>
  </si>
  <si>
    <t>幸畑福祉会</t>
  </si>
  <si>
    <t>若芽会</t>
  </si>
  <si>
    <t>小林　則子</t>
  </si>
  <si>
    <t>038-0024</t>
  </si>
  <si>
    <t>筒井福祉会</t>
  </si>
  <si>
    <t>030-0944</t>
  </si>
  <si>
    <t>清友会</t>
  </si>
  <si>
    <t>030-0801</t>
  </si>
  <si>
    <t>愛心福祉会</t>
  </si>
  <si>
    <t>徳誠福祉会</t>
  </si>
  <si>
    <t>030-0841</t>
  </si>
  <si>
    <t>めぐみ会</t>
  </si>
  <si>
    <t>030-0111</t>
  </si>
  <si>
    <t>030-0853</t>
  </si>
  <si>
    <t>申孝福祉会</t>
  </si>
  <si>
    <t>光和会</t>
  </si>
  <si>
    <t>038-0011</t>
  </si>
  <si>
    <t>030-0125</t>
  </si>
  <si>
    <t>扇岳会</t>
  </si>
  <si>
    <t>030-0855</t>
  </si>
  <si>
    <t>中央福祉会</t>
  </si>
  <si>
    <t>030-0921</t>
  </si>
  <si>
    <t>黎明会</t>
  </si>
  <si>
    <t>佃福祉会</t>
  </si>
  <si>
    <t>030-0964</t>
  </si>
  <si>
    <t>高田福祉会</t>
  </si>
  <si>
    <t>030-1271</t>
  </si>
  <si>
    <t>030-0851</t>
  </si>
  <si>
    <t>森越福祉会</t>
  </si>
  <si>
    <t>積善会</t>
  </si>
  <si>
    <t>038-0015</t>
  </si>
  <si>
    <t>松原福祉会</t>
  </si>
  <si>
    <t>030-0813</t>
  </si>
  <si>
    <t>038-0041</t>
  </si>
  <si>
    <t>030-0822</t>
  </si>
  <si>
    <t>光福祉会</t>
  </si>
  <si>
    <t>030-0965</t>
  </si>
  <si>
    <t>均生会</t>
  </si>
  <si>
    <t>030-0915</t>
  </si>
  <si>
    <t>五誓会</t>
  </si>
  <si>
    <t>030-0914</t>
  </si>
  <si>
    <t>むつ福祉会</t>
  </si>
  <si>
    <t>030-0945</t>
  </si>
  <si>
    <t>たけの子会</t>
  </si>
  <si>
    <t>佐藤ちや子</t>
    <rPh sb="4" eb="5">
      <t>コ</t>
    </rPh>
    <phoneticPr fontId="4"/>
  </si>
  <si>
    <t>038-0023</t>
  </si>
  <si>
    <t>ひまわり会</t>
  </si>
  <si>
    <t>030-0854</t>
  </si>
  <si>
    <t>育泉会</t>
  </si>
  <si>
    <t>ぎんなん会</t>
  </si>
  <si>
    <t>039-3505</t>
  </si>
  <si>
    <t>鳳会</t>
  </si>
  <si>
    <t>030-0852</t>
  </si>
  <si>
    <t>明星会</t>
  </si>
  <si>
    <t>030-0135</t>
  </si>
  <si>
    <t>長幸会</t>
  </si>
  <si>
    <t>天坂　秀春</t>
    <rPh sb="3" eb="5">
      <t>ヒデハル</t>
    </rPh>
    <phoneticPr fontId="4"/>
  </si>
  <si>
    <t>030-0121</t>
  </si>
  <si>
    <t>向陽会</t>
  </si>
  <si>
    <t>佐々木　修</t>
  </si>
  <si>
    <t>030-0845</t>
  </si>
  <si>
    <t>桜川会</t>
  </si>
  <si>
    <t>菊水会</t>
  </si>
  <si>
    <t>038-0014</t>
  </si>
  <si>
    <t>洗心会</t>
  </si>
  <si>
    <t>038-0031</t>
  </si>
  <si>
    <t>義栄会</t>
  </si>
  <si>
    <t>030-0861</t>
  </si>
  <si>
    <t>円覚会</t>
  </si>
  <si>
    <t>030-0911</t>
  </si>
  <si>
    <t>030-0124</t>
  </si>
  <si>
    <t>恵寿福祉会</t>
  </si>
  <si>
    <t>030-0936</t>
  </si>
  <si>
    <t>諏訪ノ森会</t>
  </si>
  <si>
    <t>030-0933</t>
  </si>
  <si>
    <t>佐林会</t>
  </si>
  <si>
    <t>小山内　孝</t>
  </si>
  <si>
    <t>030-0955</t>
  </si>
  <si>
    <t>村上　秀一</t>
  </si>
  <si>
    <t>桐紫苑</t>
  </si>
  <si>
    <t>アルバ</t>
  </si>
  <si>
    <t>030-0901</t>
  </si>
  <si>
    <t>福聚会</t>
  </si>
  <si>
    <t>忠悠福祉会</t>
  </si>
  <si>
    <t>明恵会</t>
  </si>
  <si>
    <t>聖星会</t>
  </si>
  <si>
    <t>三上　省治</t>
  </si>
  <si>
    <t>緑鴎会</t>
  </si>
  <si>
    <t>038-0058</t>
  </si>
  <si>
    <t>桐の里</t>
  </si>
  <si>
    <t>高橋　克彦</t>
    <rPh sb="0" eb="2">
      <t>タカハシ</t>
    </rPh>
    <rPh sb="3" eb="5">
      <t>カツヒコ</t>
    </rPh>
    <phoneticPr fontId="4"/>
  </si>
  <si>
    <t>森の都</t>
  </si>
  <si>
    <t>温和会</t>
    <rPh sb="0" eb="2">
      <t>オンワ</t>
    </rPh>
    <rPh sb="2" eb="3">
      <t>カイ</t>
    </rPh>
    <phoneticPr fontId="4"/>
  </si>
  <si>
    <t>清養会</t>
  </si>
  <si>
    <t>030-0922</t>
  </si>
  <si>
    <t>青空会</t>
    <rPh sb="0" eb="2">
      <t>アオゾラ</t>
    </rPh>
    <rPh sb="2" eb="3">
      <t>カイ</t>
    </rPh>
    <phoneticPr fontId="4"/>
  </si>
  <si>
    <t>北清会</t>
  </si>
  <si>
    <t>038-1325</t>
  </si>
  <si>
    <t>清明福祉会</t>
  </si>
  <si>
    <t>天内　博康</t>
    <rPh sb="4" eb="5">
      <t>ヤス</t>
    </rPh>
    <phoneticPr fontId="4"/>
  </si>
  <si>
    <t>038-1303</t>
  </si>
  <si>
    <t>なるみ会</t>
  </si>
  <si>
    <t>038-1342</t>
  </si>
  <si>
    <t>若竹会</t>
  </si>
  <si>
    <t>公正福祉会</t>
  </si>
  <si>
    <t>若松会</t>
  </si>
  <si>
    <t>038-1311</t>
  </si>
  <si>
    <t>桐栄会</t>
  </si>
  <si>
    <t>中川　晴信</t>
  </si>
  <si>
    <t>梵珠福祉会</t>
  </si>
  <si>
    <t>036-8063</t>
  </si>
  <si>
    <t>一葉会</t>
  </si>
  <si>
    <t>長尾　春夫</t>
  </si>
  <si>
    <t>036-8082</t>
  </si>
  <si>
    <t>嶽暘会</t>
  </si>
  <si>
    <t>036-8233</t>
  </si>
  <si>
    <t>七峰会</t>
  </si>
  <si>
    <t>036-8356</t>
  </si>
  <si>
    <t>大井　正清</t>
  </si>
  <si>
    <t>養正福祉会</t>
  </si>
  <si>
    <t>036-8072</t>
  </si>
  <si>
    <t>弘前草右会</t>
  </si>
  <si>
    <t>036-8046</t>
  </si>
  <si>
    <t>耕光会</t>
  </si>
  <si>
    <t>036-8171</t>
  </si>
  <si>
    <t>高智会</t>
  </si>
  <si>
    <t>山鹿　紀夫</t>
  </si>
  <si>
    <t>036-8275</t>
  </si>
  <si>
    <t>昭三会</t>
  </si>
  <si>
    <t>花田　雄幸</t>
  </si>
  <si>
    <t>036-8273</t>
  </si>
  <si>
    <t>036-8141</t>
  </si>
  <si>
    <t>国吉福祉会</t>
  </si>
  <si>
    <t>036-1433</t>
  </si>
  <si>
    <t>清光福祉会</t>
  </si>
  <si>
    <t>036-8097</t>
  </si>
  <si>
    <t>城南福祉会</t>
  </si>
  <si>
    <t>原子　恒二</t>
    <rPh sb="4" eb="5">
      <t>２</t>
    </rPh>
    <phoneticPr fontId="4"/>
  </si>
  <si>
    <t>036-8232</t>
  </si>
  <si>
    <t>中野共愛会</t>
  </si>
  <si>
    <t>036-1451</t>
  </si>
  <si>
    <t>城西福祉会</t>
  </si>
  <si>
    <t>036-8365</t>
  </si>
  <si>
    <t>静修会</t>
  </si>
  <si>
    <t>038-3874</t>
  </si>
  <si>
    <t>三千会</t>
  </si>
  <si>
    <t>三崎　宜秀</t>
    <rPh sb="1" eb="2">
      <t>サキ</t>
    </rPh>
    <phoneticPr fontId="4"/>
  </si>
  <si>
    <t>036-8247</t>
  </si>
  <si>
    <t>聖康会</t>
  </si>
  <si>
    <t>036-8381</t>
  </si>
  <si>
    <t>緑真会</t>
  </si>
  <si>
    <t>036-8323</t>
  </si>
  <si>
    <t>伸栄会</t>
  </si>
  <si>
    <t>千葉　瑛子</t>
    <rPh sb="3" eb="5">
      <t>エイコ</t>
    </rPh>
    <phoneticPr fontId="4"/>
  </si>
  <si>
    <t>036-8115</t>
  </si>
  <si>
    <t>慈成会</t>
  </si>
  <si>
    <t>036-8095</t>
  </si>
  <si>
    <t>育美会</t>
  </si>
  <si>
    <t>036-8241</t>
  </si>
  <si>
    <t>富輝会</t>
  </si>
  <si>
    <t>吉田　孝子</t>
    <rPh sb="3" eb="5">
      <t>タカコ</t>
    </rPh>
    <phoneticPr fontId="4"/>
  </si>
  <si>
    <t>育英会</t>
  </si>
  <si>
    <t>036-8302</t>
  </si>
  <si>
    <t>松栄会</t>
  </si>
  <si>
    <t>藤田　鉄雄</t>
  </si>
  <si>
    <t>036-8126</t>
  </si>
  <si>
    <t>三和会</t>
  </si>
  <si>
    <t>三橋　一晃</t>
  </si>
  <si>
    <t>036-8052</t>
  </si>
  <si>
    <t>船幸会</t>
  </si>
  <si>
    <t>036-8375</t>
  </si>
  <si>
    <t>光成会</t>
  </si>
  <si>
    <t>吉田　安宏</t>
    <rPh sb="3" eb="5">
      <t>ヤスヒロ</t>
    </rPh>
    <phoneticPr fontId="4"/>
  </si>
  <si>
    <t>036-8102</t>
  </si>
  <si>
    <t>清心会</t>
  </si>
  <si>
    <t>036-8006</t>
  </si>
  <si>
    <t>陽明会</t>
  </si>
  <si>
    <t>常仁会</t>
  </si>
  <si>
    <t>036-8263</t>
  </si>
  <si>
    <t>東豊福祉会</t>
  </si>
  <si>
    <t>036-8083</t>
  </si>
  <si>
    <t>036-8084</t>
  </si>
  <si>
    <t>清水会</t>
  </si>
  <si>
    <t>036-8226</t>
  </si>
  <si>
    <t>桂友会</t>
  </si>
  <si>
    <t>036-8125</t>
  </si>
  <si>
    <t>沢朋会</t>
  </si>
  <si>
    <t>伸康会</t>
  </si>
  <si>
    <t>梅村　芳文</t>
    <rPh sb="4" eb="5">
      <t>ブン</t>
    </rPh>
    <phoneticPr fontId="4"/>
  </si>
  <si>
    <t>千年会</t>
  </si>
  <si>
    <t>036-8144</t>
  </si>
  <si>
    <t>茜育友会</t>
  </si>
  <si>
    <t>桃仁会</t>
  </si>
  <si>
    <t>博陽会</t>
  </si>
  <si>
    <t>036-8243</t>
  </si>
  <si>
    <t>桜友会</t>
  </si>
  <si>
    <t>036-8374</t>
  </si>
  <si>
    <t>弘前豊徳会</t>
  </si>
  <si>
    <t>036-8311</t>
  </si>
  <si>
    <t>花</t>
  </si>
  <si>
    <t>オリーブ会</t>
  </si>
  <si>
    <t>036-8271</t>
  </si>
  <si>
    <t>弘友会</t>
  </si>
  <si>
    <t>036-8066</t>
  </si>
  <si>
    <t>藤睦会</t>
  </si>
  <si>
    <t>036-8373</t>
  </si>
  <si>
    <t>036-8054</t>
  </si>
  <si>
    <t>恒林会</t>
  </si>
  <si>
    <t>036-8021</t>
  </si>
  <si>
    <t>新友会</t>
    <rPh sb="0" eb="1">
      <t>シン</t>
    </rPh>
    <rPh sb="1" eb="2">
      <t>トモ</t>
    </rPh>
    <rPh sb="2" eb="3">
      <t>カイ</t>
    </rPh>
    <phoneticPr fontId="4"/>
  </si>
  <si>
    <t>増川　元二</t>
    <rPh sb="0" eb="2">
      <t>マスカワ</t>
    </rPh>
    <rPh sb="3" eb="5">
      <t>モトニ</t>
    </rPh>
    <phoneticPr fontId="7"/>
  </si>
  <si>
    <t>幸喜会</t>
    <rPh sb="0" eb="1">
      <t>サチ</t>
    </rPh>
    <rPh sb="1" eb="2">
      <t>キ</t>
    </rPh>
    <rPh sb="2" eb="3">
      <t>カイ</t>
    </rPh>
    <phoneticPr fontId="4"/>
  </si>
  <si>
    <t>ふじみ会</t>
    <rPh sb="3" eb="4">
      <t>カイ</t>
    </rPh>
    <phoneticPr fontId="4"/>
  </si>
  <si>
    <t>聖陽会</t>
    <rPh sb="0" eb="1">
      <t>セイ</t>
    </rPh>
    <rPh sb="1" eb="2">
      <t>ヨウ</t>
    </rPh>
    <rPh sb="2" eb="3">
      <t>カイ</t>
    </rPh>
    <phoneticPr fontId="4"/>
  </si>
  <si>
    <t>真会</t>
  </si>
  <si>
    <t>036-1323</t>
  </si>
  <si>
    <t>抱民舎</t>
  </si>
  <si>
    <t>036-1312</t>
  </si>
  <si>
    <t>長慶会</t>
  </si>
  <si>
    <t>036-1511</t>
  </si>
  <si>
    <t>ひかり会</t>
    <rPh sb="3" eb="4">
      <t>カイ</t>
    </rPh>
    <phoneticPr fontId="4"/>
  </si>
  <si>
    <t>佐藤　敏子</t>
    <rPh sb="0" eb="2">
      <t>サトウ</t>
    </rPh>
    <rPh sb="3" eb="5">
      <t>トシコ</t>
    </rPh>
    <phoneticPr fontId="4"/>
  </si>
  <si>
    <t>三笠苑</t>
  </si>
  <si>
    <t>039-1166</t>
  </si>
  <si>
    <t>スプリング</t>
  </si>
  <si>
    <t>やすらぎ会</t>
  </si>
  <si>
    <t>八陽会</t>
  </si>
  <si>
    <t>李澤　隆聖</t>
  </si>
  <si>
    <t>031-0012</t>
  </si>
  <si>
    <t>ぶさん会</t>
  </si>
  <si>
    <t>豊山　信子</t>
    <rPh sb="3" eb="5">
      <t>ノブコ</t>
    </rPh>
    <phoneticPr fontId="4"/>
  </si>
  <si>
    <t>寿栄会</t>
  </si>
  <si>
    <t>039-2241</t>
  </si>
  <si>
    <t>同伸会</t>
  </si>
  <si>
    <t>恵泉会</t>
  </si>
  <si>
    <t>031-0013</t>
  </si>
  <si>
    <t>愛育福祉会</t>
  </si>
  <si>
    <t>039-1105</t>
  </si>
  <si>
    <t>031-0021</t>
  </si>
  <si>
    <t>八戸和順会</t>
  </si>
  <si>
    <t>039-2242</t>
  </si>
  <si>
    <t>愛清会</t>
  </si>
  <si>
    <t>031-0822</t>
  </si>
  <si>
    <t>道友会</t>
  </si>
  <si>
    <t>039-1107</t>
  </si>
  <si>
    <t>実生会</t>
  </si>
  <si>
    <t>内山　麻理</t>
    <rPh sb="0" eb="2">
      <t>ウチヤマ</t>
    </rPh>
    <rPh sb="3" eb="5">
      <t>マリ</t>
    </rPh>
    <phoneticPr fontId="4"/>
  </si>
  <si>
    <t>橘香会</t>
  </si>
  <si>
    <t>恵邑会</t>
  </si>
  <si>
    <t>愛護会</t>
  </si>
  <si>
    <t>031-0812</t>
  </si>
  <si>
    <t>合歓の会</t>
  </si>
  <si>
    <t>039-1103</t>
  </si>
  <si>
    <t>光星会</t>
  </si>
  <si>
    <t>031-0832</t>
  </si>
  <si>
    <t>桔梗の会</t>
  </si>
  <si>
    <t>田頭　直門</t>
    <rPh sb="3" eb="5">
      <t>ジキモン</t>
    </rPh>
    <phoneticPr fontId="4"/>
  </si>
  <si>
    <t>はまなす会</t>
  </si>
  <si>
    <t>031-0821</t>
  </si>
  <si>
    <t>藤巴会</t>
  </si>
  <si>
    <t>廣田　和哉</t>
    <rPh sb="0" eb="2">
      <t>ヒロタ</t>
    </rPh>
    <rPh sb="3" eb="4">
      <t>カズ</t>
    </rPh>
    <rPh sb="4" eb="5">
      <t>ヤ</t>
    </rPh>
    <phoneticPr fontId="4"/>
  </si>
  <si>
    <t>031-0085</t>
  </si>
  <si>
    <t>育生会</t>
  </si>
  <si>
    <t>飯田　雄一</t>
  </si>
  <si>
    <t>031-0071</t>
  </si>
  <si>
    <t>浄心会</t>
  </si>
  <si>
    <t>031-0841</t>
  </si>
  <si>
    <t>恵友会</t>
  </si>
  <si>
    <t>039-1161</t>
  </si>
  <si>
    <t>吹上保育会</t>
  </si>
  <si>
    <t>寿陽会</t>
  </si>
  <si>
    <t>031-0801</t>
  </si>
  <si>
    <t>のぞみ会</t>
  </si>
  <si>
    <t>慶佼福祉会</t>
  </si>
  <si>
    <t>さつき会</t>
  </si>
  <si>
    <t>031-0023</t>
  </si>
  <si>
    <t>多賀福祉会</t>
  </si>
  <si>
    <t>佼友会</t>
  </si>
  <si>
    <t>いとし子会</t>
  </si>
  <si>
    <t>031-0073</t>
  </si>
  <si>
    <t>貴光会</t>
  </si>
  <si>
    <t>上田　祥悦</t>
  </si>
  <si>
    <t>031-0813</t>
  </si>
  <si>
    <t>清和会</t>
  </si>
  <si>
    <t>一心会</t>
  </si>
  <si>
    <t>031-0072</t>
  </si>
  <si>
    <t>正友会</t>
  </si>
  <si>
    <t>恵順会</t>
  </si>
  <si>
    <t>恵愛会</t>
  </si>
  <si>
    <t>古川　雄三</t>
  </si>
  <si>
    <t>031-0803</t>
  </si>
  <si>
    <t>徳政会</t>
  </si>
  <si>
    <t>育幼会</t>
  </si>
  <si>
    <t>039-1164</t>
  </si>
  <si>
    <t>助心会</t>
  </si>
  <si>
    <t>031-0011</t>
  </si>
  <si>
    <t>清慈会</t>
  </si>
  <si>
    <t>みろく会</t>
  </si>
  <si>
    <t>澤口　公孝</t>
  </si>
  <si>
    <t>峰成会</t>
  </si>
  <si>
    <t>031-0842</t>
  </si>
  <si>
    <t>愛桂会</t>
  </si>
  <si>
    <t>静栄会</t>
  </si>
  <si>
    <t>吉島　正信</t>
  </si>
  <si>
    <t>031-0802</t>
  </si>
  <si>
    <t>白銀会</t>
  </si>
  <si>
    <t>鶴飼　寿栄</t>
  </si>
  <si>
    <t>031-0844</t>
  </si>
  <si>
    <t>桐の葉会</t>
  </si>
  <si>
    <t>大澤　博義</t>
  </si>
  <si>
    <t>秋葉会</t>
  </si>
  <si>
    <t>東幸会</t>
  </si>
  <si>
    <t>慈清会</t>
  </si>
  <si>
    <t>031-0004</t>
  </si>
  <si>
    <t>杏林会</t>
  </si>
  <si>
    <t>倫青会</t>
  </si>
  <si>
    <t>031-0804</t>
  </si>
  <si>
    <t>俊公会</t>
  </si>
  <si>
    <t>平成会</t>
  </si>
  <si>
    <t>031-0823</t>
  </si>
  <si>
    <t>愛心会</t>
  </si>
  <si>
    <t>中居　忠史</t>
  </si>
  <si>
    <t>みやぎ会</t>
  </si>
  <si>
    <t>親泉会</t>
  </si>
  <si>
    <t>阿部　邦廣</t>
  </si>
  <si>
    <t>まほろば</t>
  </si>
  <si>
    <t>室岡　孝信</t>
  </si>
  <si>
    <t>八重福祉会</t>
  </si>
  <si>
    <t>039-1167</t>
  </si>
  <si>
    <t>白菊会</t>
  </si>
  <si>
    <t>慈泉会</t>
  </si>
  <si>
    <t>みつは会</t>
  </si>
  <si>
    <t>田頭　初美</t>
  </si>
  <si>
    <t>甲洋会</t>
  </si>
  <si>
    <t>野澤　俊雄</t>
    <rPh sb="0" eb="2">
      <t>ノザワ</t>
    </rPh>
    <rPh sb="3" eb="5">
      <t>トシオ</t>
    </rPh>
    <phoneticPr fontId="4"/>
  </si>
  <si>
    <t>青い海の会</t>
  </si>
  <si>
    <t>木村　鶴恵</t>
  </si>
  <si>
    <t>田面木会</t>
  </si>
  <si>
    <t>039-1104</t>
  </si>
  <si>
    <t>一好会</t>
    <rPh sb="0" eb="1">
      <t>イチ</t>
    </rPh>
    <rPh sb="1" eb="2">
      <t>ス</t>
    </rPh>
    <rPh sb="2" eb="3">
      <t>カイ</t>
    </rPh>
    <phoneticPr fontId="4"/>
  </si>
  <si>
    <t>小澤　本江</t>
    <rPh sb="0" eb="2">
      <t>オザワ</t>
    </rPh>
    <rPh sb="3" eb="4">
      <t>ホン</t>
    </rPh>
    <rPh sb="4" eb="5">
      <t>エ</t>
    </rPh>
    <phoneticPr fontId="4"/>
  </si>
  <si>
    <t>たんぽぽ会</t>
    <rPh sb="4" eb="5">
      <t>カイ</t>
    </rPh>
    <phoneticPr fontId="4"/>
  </si>
  <si>
    <t>結心会</t>
    <rPh sb="0" eb="1">
      <t>ムス</t>
    </rPh>
    <rPh sb="1" eb="2">
      <t>ココロ</t>
    </rPh>
    <rPh sb="2" eb="3">
      <t>カイ</t>
    </rPh>
    <phoneticPr fontId="4"/>
  </si>
  <si>
    <t>友の会</t>
    <rPh sb="0" eb="1">
      <t>トモ</t>
    </rPh>
    <rPh sb="2" eb="3">
      <t>カイ</t>
    </rPh>
    <phoneticPr fontId="4"/>
  </si>
  <si>
    <t>めぐみの邑</t>
    <rPh sb="4" eb="5">
      <t>ムラ</t>
    </rPh>
    <phoneticPr fontId="4"/>
  </si>
  <si>
    <t>秋桜会</t>
    <rPh sb="0" eb="1">
      <t>アキ</t>
    </rPh>
    <rPh sb="1" eb="2">
      <t>ザクラ</t>
    </rPh>
    <rPh sb="2" eb="3">
      <t>カイ</t>
    </rPh>
    <phoneticPr fontId="4"/>
  </si>
  <si>
    <t>036-0306</t>
  </si>
  <si>
    <t>千徳会</t>
  </si>
  <si>
    <t>村上　隆昭</t>
  </si>
  <si>
    <t>036-0343</t>
  </si>
  <si>
    <t>つくし会</t>
  </si>
  <si>
    <t>036-0511</t>
  </si>
  <si>
    <t>竹実会</t>
  </si>
  <si>
    <t>036-0337</t>
  </si>
  <si>
    <t>黒石若葉会</t>
  </si>
  <si>
    <t>明本　謙治</t>
  </si>
  <si>
    <t>036-0305</t>
  </si>
  <si>
    <t>東保会</t>
  </si>
  <si>
    <t>相馬　成仁</t>
  </si>
  <si>
    <t>036-0372</t>
  </si>
  <si>
    <t>保善会</t>
  </si>
  <si>
    <t>036-0388</t>
  </si>
  <si>
    <t>御幸会</t>
  </si>
  <si>
    <t>あけぼの会</t>
  </si>
  <si>
    <t>036-0321</t>
  </si>
  <si>
    <t>五倫会</t>
  </si>
  <si>
    <t>036-0521</t>
  </si>
  <si>
    <t>報徳会</t>
  </si>
  <si>
    <t>036-0537</t>
  </si>
  <si>
    <t>幸成会</t>
  </si>
  <si>
    <t>すみれ会</t>
  </si>
  <si>
    <t>036-0505</t>
  </si>
  <si>
    <t>三好厚生会</t>
  </si>
  <si>
    <t>037-0088</t>
  </si>
  <si>
    <t>若葉会</t>
  </si>
  <si>
    <t>037-0089</t>
  </si>
  <si>
    <t>037-0033</t>
  </si>
  <si>
    <t>037-0011</t>
  </si>
  <si>
    <t>七和福祉会</t>
  </si>
  <si>
    <t>阿部　英樹</t>
    <rPh sb="3" eb="5">
      <t>ヒデキ</t>
    </rPh>
    <phoneticPr fontId="4"/>
  </si>
  <si>
    <t>037-0641</t>
  </si>
  <si>
    <t>中川双葉会</t>
  </si>
  <si>
    <t>037-0094</t>
  </si>
  <si>
    <t>037-0013</t>
  </si>
  <si>
    <t>鎌重会</t>
  </si>
  <si>
    <t>梅沢厚生会</t>
  </si>
  <si>
    <t>037-0022</t>
  </si>
  <si>
    <t>厚志会</t>
  </si>
  <si>
    <t>木村　泰幸</t>
  </si>
  <si>
    <t>一真会</t>
  </si>
  <si>
    <t>037-0043</t>
  </si>
  <si>
    <t>さかえ会</t>
  </si>
  <si>
    <t>037-0035</t>
  </si>
  <si>
    <t>愛生会</t>
  </si>
  <si>
    <t>寺田スズヱ</t>
  </si>
  <si>
    <t>照輝会</t>
  </si>
  <si>
    <t>一戸　義雄</t>
  </si>
  <si>
    <t>037-0024</t>
  </si>
  <si>
    <t>飯詰福祉会</t>
  </si>
  <si>
    <t>太田　康成</t>
    <rPh sb="3" eb="5">
      <t>ヤスナリ</t>
    </rPh>
    <phoneticPr fontId="4"/>
  </si>
  <si>
    <t>037-0002</t>
  </si>
  <si>
    <t>若菜会</t>
  </si>
  <si>
    <t>037-0631</t>
  </si>
  <si>
    <t>渡邊　建道</t>
  </si>
  <si>
    <t>037-0092</t>
  </si>
  <si>
    <t>拓心会</t>
  </si>
  <si>
    <t>037-0012</t>
  </si>
  <si>
    <t>和晃会</t>
  </si>
  <si>
    <t>037-0004</t>
  </si>
  <si>
    <t>白生会</t>
  </si>
  <si>
    <t>あしの会</t>
  </si>
  <si>
    <t>037-0201</t>
  </si>
  <si>
    <t>叶福祉会</t>
  </si>
  <si>
    <t>037-0202</t>
  </si>
  <si>
    <t>峰寿会</t>
  </si>
  <si>
    <t>037-0405</t>
  </si>
  <si>
    <t>友愛会</t>
  </si>
  <si>
    <t>江渡　恵美</t>
    <rPh sb="0" eb="2">
      <t>エト</t>
    </rPh>
    <rPh sb="3" eb="5">
      <t>メグミ</t>
    </rPh>
    <phoneticPr fontId="4"/>
  </si>
  <si>
    <t>034-0105</t>
  </si>
  <si>
    <t>如水会</t>
  </si>
  <si>
    <t>太田　功一</t>
    <rPh sb="3" eb="5">
      <t>コウイチ</t>
    </rPh>
    <phoneticPr fontId="4"/>
  </si>
  <si>
    <t>034-0021</t>
  </si>
  <si>
    <t>純心会</t>
  </si>
  <si>
    <t>034-0106</t>
  </si>
  <si>
    <t>三徳会</t>
  </si>
  <si>
    <t>034-0092</t>
  </si>
  <si>
    <t>健佑会</t>
  </si>
  <si>
    <t>034-0071</t>
  </si>
  <si>
    <t>さくら会</t>
  </si>
  <si>
    <t>034-0017</t>
  </si>
  <si>
    <t>誓心会</t>
  </si>
  <si>
    <t>川村　妃子</t>
    <rPh sb="0" eb="2">
      <t>カワムラ</t>
    </rPh>
    <rPh sb="3" eb="4">
      <t>キサキ</t>
    </rPh>
    <rPh sb="4" eb="5">
      <t>コ</t>
    </rPh>
    <phoneticPr fontId="4"/>
  </si>
  <si>
    <t>034-0041</t>
  </si>
  <si>
    <t>恩和会</t>
  </si>
  <si>
    <t>坂本　清枝</t>
    <rPh sb="0" eb="2">
      <t>サカモト</t>
    </rPh>
    <rPh sb="3" eb="5">
      <t>キヨエ</t>
    </rPh>
    <phoneticPr fontId="4"/>
  </si>
  <si>
    <t>福祉の里</t>
  </si>
  <si>
    <t>034-0061</t>
  </si>
  <si>
    <t>義乃会</t>
  </si>
  <si>
    <t>恵仁会</t>
  </si>
  <si>
    <t>034-0001</t>
  </si>
  <si>
    <t>北心会</t>
  </si>
  <si>
    <t>宮本　範道</t>
  </si>
  <si>
    <t>034-0095</t>
  </si>
  <si>
    <t>八甲田会</t>
    <rPh sb="0" eb="3">
      <t>ハッコウダ</t>
    </rPh>
    <rPh sb="3" eb="4">
      <t>カイ</t>
    </rPh>
    <phoneticPr fontId="4"/>
  </si>
  <si>
    <t>十和田湖会</t>
  </si>
  <si>
    <t>034-0301</t>
  </si>
  <si>
    <t>黒田　進二</t>
    <rPh sb="3" eb="4">
      <t>ススム</t>
    </rPh>
    <rPh sb="4" eb="5">
      <t>ニ</t>
    </rPh>
    <phoneticPr fontId="4"/>
  </si>
  <si>
    <t>033-0011</t>
  </si>
  <si>
    <t>鹿中福祉会</t>
  </si>
  <si>
    <t>033-0133</t>
  </si>
  <si>
    <t>鳳嗚会</t>
  </si>
  <si>
    <t>羽立　俊士</t>
    <rPh sb="3" eb="4">
      <t>シュン</t>
    </rPh>
    <rPh sb="4" eb="5">
      <t>シ</t>
    </rPh>
    <phoneticPr fontId="4"/>
  </si>
  <si>
    <t>033-0111</t>
  </si>
  <si>
    <t>古牧会</t>
  </si>
  <si>
    <t>古田　哲也</t>
  </si>
  <si>
    <t>033-0053</t>
  </si>
  <si>
    <t>楽晴会</t>
  </si>
  <si>
    <t>033-0021</t>
  </si>
  <si>
    <t>033-0142</t>
  </si>
  <si>
    <t>静光会</t>
  </si>
  <si>
    <t>幸陽会</t>
  </si>
  <si>
    <t>033-0037</t>
  </si>
  <si>
    <t>淋代福祉会</t>
  </si>
  <si>
    <t>033-0113</t>
  </si>
  <si>
    <t>育秀会</t>
  </si>
  <si>
    <t>同仁会</t>
  </si>
  <si>
    <t>常光会</t>
  </si>
  <si>
    <t>こひつじ会</t>
  </si>
  <si>
    <t>大津福祉会</t>
    <rPh sb="0" eb="2">
      <t>オオツ</t>
    </rPh>
    <rPh sb="2" eb="4">
      <t>フクシ</t>
    </rPh>
    <rPh sb="4" eb="5">
      <t>カイ</t>
    </rPh>
    <phoneticPr fontId="4"/>
  </si>
  <si>
    <t>035-0067</t>
  </si>
  <si>
    <t>035-0022</t>
  </si>
  <si>
    <t>内田　大輔</t>
    <rPh sb="3" eb="5">
      <t>ダイスケ</t>
    </rPh>
    <phoneticPr fontId="4"/>
  </si>
  <si>
    <t>光仁会</t>
  </si>
  <si>
    <t>035-0076</t>
  </si>
  <si>
    <t>明和会</t>
  </si>
  <si>
    <t>035-0021</t>
  </si>
  <si>
    <t>039-5201</t>
  </si>
  <si>
    <t>八千代会</t>
  </si>
  <si>
    <t>心光会</t>
  </si>
  <si>
    <t>三恵会</t>
  </si>
  <si>
    <t>ひばの実会</t>
  </si>
  <si>
    <t>安田　祥導</t>
  </si>
  <si>
    <t>護心会</t>
  </si>
  <si>
    <t>038-3283</t>
  </si>
  <si>
    <t>038-3138</t>
  </si>
  <si>
    <t>潮音会</t>
  </si>
  <si>
    <t>038-3282</t>
  </si>
  <si>
    <t>富峰会</t>
  </si>
  <si>
    <t>長内　富三</t>
  </si>
  <si>
    <t>038-3277</t>
  </si>
  <si>
    <t>睦実会</t>
  </si>
  <si>
    <t>038-3286</t>
  </si>
  <si>
    <t>緑会</t>
  </si>
  <si>
    <t>038-3141</t>
  </si>
  <si>
    <t>島光会</t>
  </si>
  <si>
    <t>038-3145</t>
  </si>
  <si>
    <t>健誠会</t>
  </si>
  <si>
    <t>038-2816</t>
  </si>
  <si>
    <t>印光会</t>
  </si>
  <si>
    <t>柏友会</t>
  </si>
  <si>
    <t>成田　英世</t>
  </si>
  <si>
    <t>038-3101</t>
  </si>
  <si>
    <t>豊稲会</t>
  </si>
  <si>
    <t>倉内　泰雄</t>
    <rPh sb="3" eb="5">
      <t>ヤスオ</t>
    </rPh>
    <phoneticPr fontId="4"/>
  </si>
  <si>
    <t>037-0104</t>
  </si>
  <si>
    <t>036-0104</t>
  </si>
  <si>
    <t>法心会</t>
  </si>
  <si>
    <t>秀峰会</t>
  </si>
  <si>
    <t>日の出会</t>
  </si>
  <si>
    <t>036-0203</t>
  </si>
  <si>
    <t>直心会</t>
  </si>
  <si>
    <t>036-0233</t>
  </si>
  <si>
    <t>睦会</t>
  </si>
  <si>
    <t>036-0103</t>
  </si>
  <si>
    <t>銀杏の会</t>
  </si>
  <si>
    <t>036-0114</t>
  </si>
  <si>
    <t>柏根会</t>
  </si>
  <si>
    <t>高城同志会</t>
  </si>
  <si>
    <t>036-0142</t>
  </si>
  <si>
    <t>白岩会</t>
  </si>
  <si>
    <t>036-0121</t>
  </si>
  <si>
    <t>和洋会</t>
  </si>
  <si>
    <t>036-0146</t>
  </si>
  <si>
    <t>心友会</t>
  </si>
  <si>
    <t>玉泉会</t>
  </si>
  <si>
    <t>緑風会</t>
  </si>
  <si>
    <t>036-0141</t>
  </si>
  <si>
    <t>ほほえみ</t>
  </si>
  <si>
    <t>今井　隆一</t>
  </si>
  <si>
    <t>036-0162</t>
  </si>
  <si>
    <t>039-3314</t>
  </si>
  <si>
    <t>039-3321</t>
  </si>
  <si>
    <t>夏泊福祉会</t>
  </si>
  <si>
    <t>徳寿福祉会</t>
  </si>
  <si>
    <t>三康福祉会</t>
  </si>
  <si>
    <t>039-3332</t>
  </si>
  <si>
    <t>栄進福祉会</t>
  </si>
  <si>
    <t>039-3342</t>
  </si>
  <si>
    <t>宏仁会</t>
  </si>
  <si>
    <t>長根　祐子</t>
    <rPh sb="0" eb="2">
      <t>ナガネ</t>
    </rPh>
    <rPh sb="3" eb="5">
      <t>ユウコ</t>
    </rPh>
    <phoneticPr fontId="4"/>
  </si>
  <si>
    <t>030-1412</t>
  </si>
  <si>
    <t>平舘福祉会</t>
  </si>
  <si>
    <t>030-1411</t>
  </si>
  <si>
    <t>希誠会</t>
    <rPh sb="0" eb="1">
      <t>マレ</t>
    </rPh>
    <rPh sb="1" eb="2">
      <t>マコト</t>
    </rPh>
    <rPh sb="2" eb="3">
      <t>カイ</t>
    </rPh>
    <phoneticPr fontId="4"/>
  </si>
  <si>
    <t>あじさい会</t>
  </si>
  <si>
    <t>030-1733</t>
  </si>
  <si>
    <t>030-1502</t>
  </si>
  <si>
    <t>双樹苑</t>
    <rPh sb="0" eb="1">
      <t>ソウ</t>
    </rPh>
    <rPh sb="1" eb="2">
      <t>ジュ</t>
    </rPh>
    <rPh sb="2" eb="3">
      <t>エン</t>
    </rPh>
    <phoneticPr fontId="4"/>
  </si>
  <si>
    <t>030-1202</t>
  </si>
  <si>
    <t>030-1203</t>
  </si>
  <si>
    <t>038-2761</t>
  </si>
  <si>
    <t>038-2702</t>
  </si>
  <si>
    <t>みちのく会</t>
  </si>
  <si>
    <t>038-2701</t>
  </si>
  <si>
    <t>音羽会</t>
  </si>
  <si>
    <t>038-2712</t>
  </si>
  <si>
    <t>愛児福祉会</t>
  </si>
  <si>
    <t>本間　和夫</t>
  </si>
  <si>
    <t>038-2503</t>
  </si>
  <si>
    <t>野呂　秀昭</t>
    <rPh sb="3" eb="5">
      <t>ヒデアキ</t>
    </rPh>
    <phoneticPr fontId="4"/>
  </si>
  <si>
    <t>038-2413</t>
  </si>
  <si>
    <t>柳田福祉会</t>
  </si>
  <si>
    <t>038-2501</t>
  </si>
  <si>
    <t>038-2504</t>
  </si>
  <si>
    <t>038-2324</t>
  </si>
  <si>
    <t>横磯福祉会</t>
  </si>
  <si>
    <t>大沢　潤蔵</t>
    <rPh sb="3" eb="4">
      <t>ジュン</t>
    </rPh>
    <rPh sb="4" eb="5">
      <t>ゾウ</t>
    </rPh>
    <phoneticPr fontId="4"/>
  </si>
  <si>
    <t>038-2325</t>
  </si>
  <si>
    <t>西寿会</t>
  </si>
  <si>
    <t>038-2412</t>
  </si>
  <si>
    <t>西浜福祉会</t>
  </si>
  <si>
    <t>愛和会</t>
  </si>
  <si>
    <t>038-2321</t>
  </si>
  <si>
    <t>はくしん会</t>
  </si>
  <si>
    <t>038-2202</t>
  </si>
  <si>
    <t>治省会</t>
    <rPh sb="0" eb="1">
      <t>チ</t>
    </rPh>
    <rPh sb="1" eb="2">
      <t>セイ</t>
    </rPh>
    <rPh sb="2" eb="3">
      <t>カイ</t>
    </rPh>
    <phoneticPr fontId="4"/>
  </si>
  <si>
    <t>長坂　良輝</t>
    <rPh sb="0" eb="2">
      <t>ナガサカ</t>
    </rPh>
    <rPh sb="3" eb="5">
      <t>ヨシテル</t>
    </rPh>
    <phoneticPr fontId="4"/>
  </si>
  <si>
    <t>036-1411</t>
  </si>
  <si>
    <t>しらかば会</t>
  </si>
  <si>
    <t>038-3802</t>
  </si>
  <si>
    <t>038-1214</t>
  </si>
  <si>
    <t>千栄会</t>
  </si>
  <si>
    <t>038-3837</t>
  </si>
  <si>
    <t>極光の会</t>
  </si>
  <si>
    <t>038-0201</t>
  </si>
  <si>
    <t>038-0212</t>
  </si>
  <si>
    <t>北光会</t>
  </si>
  <si>
    <t>038-0211</t>
  </si>
  <si>
    <t>阿闍羅会</t>
  </si>
  <si>
    <t>秋元　広光</t>
    <rPh sb="0" eb="2">
      <t>アキモト</t>
    </rPh>
    <rPh sb="3" eb="4">
      <t>ヒロ</t>
    </rPh>
    <rPh sb="4" eb="5">
      <t>ヒカリ</t>
    </rPh>
    <phoneticPr fontId="4"/>
  </si>
  <si>
    <t>038-0232</t>
  </si>
  <si>
    <t>038-1122</t>
  </si>
  <si>
    <t>鶴住会</t>
  </si>
  <si>
    <t>038-3681</t>
  </si>
  <si>
    <t>037-0305</t>
  </si>
  <si>
    <t>奥津軽会</t>
  </si>
  <si>
    <t>向明会</t>
  </si>
  <si>
    <t>037-0304</t>
  </si>
  <si>
    <t>038-3503</t>
  </si>
  <si>
    <t>梅の子会</t>
  </si>
  <si>
    <t>鈴木　良子</t>
  </si>
  <si>
    <t>038-3511</t>
  </si>
  <si>
    <t>鶴寿会</t>
  </si>
  <si>
    <t>成田　俊彦</t>
    <rPh sb="0" eb="2">
      <t>ナリタ</t>
    </rPh>
    <rPh sb="3" eb="5">
      <t>トシヒコ</t>
    </rPh>
    <phoneticPr fontId="4"/>
  </si>
  <si>
    <t>清隆厚生会</t>
  </si>
  <si>
    <t>坂﨑　隆浩</t>
    <rPh sb="3" eb="5">
      <t>タカヒロ</t>
    </rPh>
    <phoneticPr fontId="4"/>
  </si>
  <si>
    <t>038-3532</t>
  </si>
  <si>
    <t>鶴松会</t>
  </si>
  <si>
    <t>038-3542</t>
  </si>
  <si>
    <t>桂久会</t>
  </si>
  <si>
    <t>共生会</t>
  </si>
  <si>
    <t>039-3164</t>
  </si>
  <si>
    <t>海陽会</t>
  </si>
  <si>
    <t>愛の園</t>
  </si>
  <si>
    <t>おさなご</t>
  </si>
  <si>
    <t>瀧野　道子</t>
  </si>
  <si>
    <t>039-3100</t>
  </si>
  <si>
    <t>光塵会</t>
  </si>
  <si>
    <t>青山　晃淳</t>
    <rPh sb="4" eb="5">
      <t>ジュン</t>
    </rPh>
    <phoneticPr fontId="4"/>
  </si>
  <si>
    <t>039-2505</t>
  </si>
  <si>
    <t>美土里会</t>
  </si>
  <si>
    <t>039-2504</t>
  </si>
  <si>
    <t>求道舎</t>
  </si>
  <si>
    <t>039-2516</t>
  </si>
  <si>
    <t>つつじ会</t>
  </si>
  <si>
    <t>039-2546</t>
  </si>
  <si>
    <t>七戸福祉会</t>
  </si>
  <si>
    <t>039-2514</t>
  </si>
  <si>
    <t>天寿園会</t>
  </si>
  <si>
    <t>工藤　要一</t>
  </si>
  <si>
    <t>六戸福祉会</t>
  </si>
  <si>
    <t>039-2371</t>
  </si>
  <si>
    <t>光龍会</t>
  </si>
  <si>
    <t>039-2372</t>
  </si>
  <si>
    <t>田中　孝雄</t>
    <rPh sb="0" eb="2">
      <t>タナカ</t>
    </rPh>
    <rPh sb="3" eb="5">
      <t>タカオ</t>
    </rPh>
    <phoneticPr fontId="4"/>
  </si>
  <si>
    <t>メ―プル</t>
  </si>
  <si>
    <t>039-2311</t>
  </si>
  <si>
    <t>もみじ会</t>
  </si>
  <si>
    <t>横浜会</t>
    <rPh sb="0" eb="2">
      <t>ヨコハマ</t>
    </rPh>
    <rPh sb="2" eb="3">
      <t>カイ</t>
    </rPh>
    <phoneticPr fontId="4"/>
  </si>
  <si>
    <t>039-4141</t>
  </si>
  <si>
    <t>貴望会</t>
  </si>
  <si>
    <t>渡邊　貴士</t>
    <rPh sb="3" eb="4">
      <t>タカシ</t>
    </rPh>
    <phoneticPr fontId="4"/>
  </si>
  <si>
    <t>上野福祉会</t>
  </si>
  <si>
    <t>039-2401</t>
  </si>
  <si>
    <t>上北福祉会</t>
  </si>
  <si>
    <t>新生会</t>
  </si>
  <si>
    <t>039-2402</t>
  </si>
  <si>
    <t>和森会</t>
  </si>
  <si>
    <t>和田　明人</t>
    <rPh sb="3" eb="5">
      <t>アキヒト</t>
    </rPh>
    <phoneticPr fontId="4"/>
  </si>
  <si>
    <t>039-2404</t>
  </si>
  <si>
    <t>栄光会</t>
  </si>
  <si>
    <t>上北拓心会</t>
  </si>
  <si>
    <t>優希会</t>
  </si>
  <si>
    <t>米倉　俊男</t>
    <rPh sb="0" eb="2">
      <t>ヨネクラ</t>
    </rPh>
    <rPh sb="3" eb="5">
      <t>トシオ</t>
    </rPh>
    <phoneticPr fontId="4"/>
  </si>
  <si>
    <t>039-2661</t>
  </si>
  <si>
    <t>039-2634</t>
  </si>
  <si>
    <t>039-2616</t>
  </si>
  <si>
    <t>乙供福祉会</t>
  </si>
  <si>
    <t>039-2664</t>
  </si>
  <si>
    <t>039-2652</t>
  </si>
  <si>
    <t>甲地福祉会</t>
  </si>
  <si>
    <t>吹越　幸子</t>
    <rPh sb="3" eb="5">
      <t>サチコ</t>
    </rPh>
    <phoneticPr fontId="4"/>
  </si>
  <si>
    <t>039-2633</t>
  </si>
  <si>
    <t>恵徳会</t>
  </si>
  <si>
    <t>039-2624</t>
  </si>
  <si>
    <t>長崎福祉会</t>
  </si>
  <si>
    <t>蛯澤　正雄</t>
    <rPh sb="1" eb="2">
      <t>サワ</t>
    </rPh>
    <rPh sb="3" eb="5">
      <t>マサオ</t>
    </rPh>
    <phoneticPr fontId="4"/>
  </si>
  <si>
    <t>039-2654</t>
  </si>
  <si>
    <t>039-3214</t>
  </si>
  <si>
    <t>松緑福祉会</t>
  </si>
  <si>
    <t>木村　廣正</t>
  </si>
  <si>
    <t>039-3211</t>
  </si>
  <si>
    <t>延寿福祉会</t>
  </si>
  <si>
    <t>039-4301</t>
  </si>
  <si>
    <t>039-2201</t>
  </si>
  <si>
    <t>039-2203</t>
  </si>
  <si>
    <t>奥入瀬会</t>
    <rPh sb="1" eb="2">
      <t>ニュウ</t>
    </rPh>
    <phoneticPr fontId="4"/>
  </si>
  <si>
    <t>深沢福祉会</t>
  </si>
  <si>
    <t>039-2204</t>
  </si>
  <si>
    <t>清光会</t>
  </si>
  <si>
    <t>039-2211</t>
  </si>
  <si>
    <t>和光会</t>
  </si>
  <si>
    <t>三村　伸子</t>
    <rPh sb="3" eb="5">
      <t>ノブコ</t>
    </rPh>
    <phoneticPr fontId="4"/>
  </si>
  <si>
    <t>039-2125</t>
  </si>
  <si>
    <t>澤口　潤二</t>
    <rPh sb="0" eb="2">
      <t>サワグチ</t>
    </rPh>
    <rPh sb="3" eb="5">
      <t>ジュンジ</t>
    </rPh>
    <phoneticPr fontId="4"/>
  </si>
  <si>
    <t>039-2115</t>
  </si>
  <si>
    <t>北斗会</t>
  </si>
  <si>
    <t>松林　義光</t>
    <rPh sb="3" eb="5">
      <t>ヨシミツ</t>
    </rPh>
    <phoneticPr fontId="4"/>
  </si>
  <si>
    <t>誠友会</t>
  </si>
  <si>
    <t>昭壽会</t>
  </si>
  <si>
    <t>039-2184</t>
  </si>
  <si>
    <t>若駒会</t>
    <rPh sb="0" eb="1">
      <t>ワカ</t>
    </rPh>
    <rPh sb="1" eb="2">
      <t>コマ</t>
    </rPh>
    <rPh sb="2" eb="3">
      <t>カイ</t>
    </rPh>
    <phoneticPr fontId="4"/>
  </si>
  <si>
    <t>成田　ユミ</t>
    <rPh sb="0" eb="2">
      <t>ナリタ</t>
    </rPh>
    <phoneticPr fontId="4"/>
  </si>
  <si>
    <t>友謝会</t>
    <rPh sb="0" eb="1">
      <t>トモ</t>
    </rPh>
    <rPh sb="1" eb="2">
      <t>シャ</t>
    </rPh>
    <rPh sb="2" eb="3">
      <t>カイ</t>
    </rPh>
    <phoneticPr fontId="4"/>
  </si>
  <si>
    <t>下道　康夫</t>
    <rPh sb="0" eb="1">
      <t>シタ</t>
    </rPh>
    <rPh sb="1" eb="2">
      <t>ミチ</t>
    </rPh>
    <rPh sb="3" eb="5">
      <t>ヤスオ</t>
    </rPh>
    <phoneticPr fontId="4"/>
  </si>
  <si>
    <t>森の香</t>
    <rPh sb="0" eb="1">
      <t>モリ</t>
    </rPh>
    <rPh sb="2" eb="3">
      <t>カ</t>
    </rPh>
    <phoneticPr fontId="4"/>
  </si>
  <si>
    <t>恵愛福祉会</t>
  </si>
  <si>
    <t>039-4601</t>
  </si>
  <si>
    <t>039-4222</t>
  </si>
  <si>
    <t>039-4502</t>
  </si>
  <si>
    <t>039-4711</t>
  </si>
  <si>
    <t>青幸会</t>
  </si>
  <si>
    <t>039-0141</t>
  </si>
  <si>
    <t>慈眼会</t>
  </si>
  <si>
    <t>039-0134</t>
  </si>
  <si>
    <t>仁正会</t>
  </si>
  <si>
    <t>恵心会</t>
  </si>
  <si>
    <t>039-0122</t>
  </si>
  <si>
    <t>039-1511</t>
  </si>
  <si>
    <t>抱茗会</t>
  </si>
  <si>
    <t>幸招会</t>
  </si>
  <si>
    <t>未萌会</t>
  </si>
  <si>
    <t>039-1531</t>
  </si>
  <si>
    <t>ファミリー</t>
  </si>
  <si>
    <t>039-1552</t>
  </si>
  <si>
    <t>039-0201</t>
  </si>
  <si>
    <t>吉幸会</t>
  </si>
  <si>
    <t>恵生会</t>
  </si>
  <si>
    <t>039-0103</t>
  </si>
  <si>
    <t>039-0503</t>
  </si>
  <si>
    <t>長老会</t>
  </si>
  <si>
    <t>039-0814</t>
  </si>
  <si>
    <t>水鏡会</t>
  </si>
  <si>
    <t>039-0802</t>
  </si>
  <si>
    <t>清風会</t>
  </si>
  <si>
    <t>松橋　竹子</t>
    <rPh sb="3" eb="5">
      <t>タケコ</t>
    </rPh>
    <phoneticPr fontId="4"/>
  </si>
  <si>
    <t>039-1201</t>
  </si>
  <si>
    <t>あすなろ会</t>
  </si>
  <si>
    <t>郷州　公典</t>
    <rPh sb="1" eb="2">
      <t>シュウ</t>
    </rPh>
    <phoneticPr fontId="4"/>
  </si>
  <si>
    <t>039-1208</t>
  </si>
  <si>
    <t>大洋会</t>
  </si>
  <si>
    <t>無量会</t>
  </si>
  <si>
    <t>徳望会</t>
  </si>
  <si>
    <t>坂本　美洋</t>
  </si>
  <si>
    <t>039-1202</t>
  </si>
  <si>
    <t>養正会</t>
  </si>
  <si>
    <t>039-1801</t>
  </si>
  <si>
    <t>さくら園</t>
    <rPh sb="3" eb="4">
      <t>エン</t>
    </rPh>
    <phoneticPr fontId="3"/>
  </si>
  <si>
    <t>福法</t>
    <rPh sb="0" eb="1">
      <t>フク</t>
    </rPh>
    <rPh sb="1" eb="2">
      <t>ホウ</t>
    </rPh>
    <phoneticPr fontId="3"/>
  </si>
  <si>
    <t>公</t>
    <rPh sb="0" eb="1">
      <t>コウ</t>
    </rPh>
    <phoneticPr fontId="3"/>
  </si>
  <si>
    <t>黒石市八甲64-1</t>
    <rPh sb="0" eb="3">
      <t>クロイシシ</t>
    </rPh>
    <rPh sb="3" eb="5">
      <t>ハッコウ</t>
    </rPh>
    <phoneticPr fontId="4"/>
  </si>
  <si>
    <t>五所川原市梅田燕口257</t>
    <rPh sb="0" eb="5">
      <t>ゴショガワラシ</t>
    </rPh>
    <rPh sb="5" eb="7">
      <t>ウメダ</t>
    </rPh>
    <rPh sb="7" eb="8">
      <t>ツバメ</t>
    </rPh>
    <rPh sb="8" eb="9">
      <t>クチ</t>
    </rPh>
    <phoneticPr fontId="4"/>
  </si>
  <si>
    <t>つがる市森田町森田月見野473-2</t>
    <rPh sb="3" eb="4">
      <t>シ</t>
    </rPh>
    <rPh sb="4" eb="6">
      <t>モリタ</t>
    </rPh>
    <rPh sb="6" eb="7">
      <t>マチ</t>
    </rPh>
    <rPh sb="7" eb="9">
      <t>モリタ</t>
    </rPh>
    <rPh sb="9" eb="12">
      <t>ツキミノ</t>
    </rPh>
    <phoneticPr fontId="4"/>
  </si>
  <si>
    <t>つがる市森田町森田床舞鶴喰120-3</t>
    <rPh sb="3" eb="4">
      <t>シ</t>
    </rPh>
    <rPh sb="4" eb="6">
      <t>モリタ</t>
    </rPh>
    <rPh sb="6" eb="7">
      <t>マチ</t>
    </rPh>
    <rPh sb="7" eb="9">
      <t>モリタ</t>
    </rPh>
    <rPh sb="9" eb="10">
      <t>トコ</t>
    </rPh>
    <rPh sb="10" eb="11">
      <t>マイ</t>
    </rPh>
    <rPh sb="11" eb="12">
      <t>ツル</t>
    </rPh>
    <rPh sb="12" eb="13">
      <t>ク</t>
    </rPh>
    <phoneticPr fontId="4"/>
  </si>
  <si>
    <t>東津軽郡外ヶ浜町平舘根岸小川20-1</t>
    <rPh sb="0" eb="1">
      <t>ヒガシ</t>
    </rPh>
    <rPh sb="3" eb="4">
      <t>グン</t>
    </rPh>
    <rPh sb="4" eb="8">
      <t>ソトガハママチ</t>
    </rPh>
    <rPh sb="8" eb="10">
      <t>タイラダテ</t>
    </rPh>
    <rPh sb="10" eb="12">
      <t>ネギシ</t>
    </rPh>
    <rPh sb="12" eb="14">
      <t>オガワ</t>
    </rPh>
    <phoneticPr fontId="4"/>
  </si>
  <si>
    <t>上北郡東北町古屋敷45-1</t>
    <rPh sb="0" eb="3">
      <t>カミキタグン</t>
    </rPh>
    <rPh sb="3" eb="5">
      <t>トウホク</t>
    </rPh>
    <rPh sb="5" eb="6">
      <t>マチ</t>
    </rPh>
    <rPh sb="6" eb="9">
      <t>フルヤシキ</t>
    </rPh>
    <phoneticPr fontId="4"/>
  </si>
  <si>
    <t>039-3501</t>
  </si>
  <si>
    <t>恵寿福祉会</t>
    <rPh sb="0" eb="1">
      <t>メグミ</t>
    </rPh>
    <rPh sb="1" eb="2">
      <t>コトブキ</t>
    </rPh>
    <rPh sb="2" eb="4">
      <t>フクシ</t>
    </rPh>
    <rPh sb="4" eb="5">
      <t>カイ</t>
    </rPh>
    <phoneticPr fontId="4"/>
  </si>
  <si>
    <t>合浦保育園</t>
    <rPh sb="0" eb="2">
      <t>ガッポ</t>
    </rPh>
    <rPh sb="2" eb="5">
      <t>ホイクエン</t>
    </rPh>
    <phoneticPr fontId="4"/>
  </si>
  <si>
    <t>本郷保育園</t>
    <rPh sb="0" eb="2">
      <t>ホンゴウ</t>
    </rPh>
    <rPh sb="4" eb="5">
      <t>エン</t>
    </rPh>
    <phoneticPr fontId="4"/>
  </si>
  <si>
    <t>浪館保育園</t>
  </si>
  <si>
    <t>幸畑保育園</t>
    <rPh sb="4" eb="5">
      <t>エン</t>
    </rPh>
    <phoneticPr fontId="4"/>
  </si>
  <si>
    <t>佐藤　秀樹</t>
  </si>
  <si>
    <t>宮田保育園</t>
  </si>
  <si>
    <t>若芽保育園</t>
  </si>
  <si>
    <t>筒井保育園</t>
  </si>
  <si>
    <t>和幸保育園</t>
  </si>
  <si>
    <t>038-0054</t>
  </si>
  <si>
    <t>ひかり保育園</t>
    <rPh sb="3" eb="6">
      <t>ホイクエン</t>
    </rPh>
    <phoneticPr fontId="4"/>
  </si>
  <si>
    <t>小浜保育園</t>
  </si>
  <si>
    <t>038-0002</t>
  </si>
  <si>
    <t>愛心保育園</t>
  </si>
  <si>
    <t>038-0059</t>
  </si>
  <si>
    <t>青森第一なかよし保育園</t>
  </si>
  <si>
    <t>申孝保育園</t>
  </si>
  <si>
    <t>鉄道弘済会</t>
  </si>
  <si>
    <t>佃保育園</t>
  </si>
  <si>
    <t>030-0145</t>
  </si>
  <si>
    <t>高田保育園</t>
  </si>
  <si>
    <t>後潟保育園</t>
  </si>
  <si>
    <t>あいの保育園</t>
    <rPh sb="3" eb="6">
      <t>ホイクエン</t>
    </rPh>
    <phoneticPr fontId="4"/>
  </si>
  <si>
    <t>八重田保育園</t>
    <rPh sb="3" eb="6">
      <t>ホイクエン</t>
    </rPh>
    <phoneticPr fontId="4"/>
  </si>
  <si>
    <t>030-0912</t>
  </si>
  <si>
    <t>富田保育園</t>
  </si>
  <si>
    <t>030-0931</t>
  </si>
  <si>
    <t>松原保育園</t>
  </si>
  <si>
    <t>青い鳥保育園</t>
    <rPh sb="3" eb="6">
      <t>ホイクエン</t>
    </rPh>
    <phoneticPr fontId="4"/>
  </si>
  <si>
    <t>幸伸保育園</t>
  </si>
  <si>
    <t>青森第三なかよし保育園</t>
  </si>
  <si>
    <t>小柳保育園</t>
  </si>
  <si>
    <t>038-0021</t>
  </si>
  <si>
    <t>あさひ保育園</t>
    <rPh sb="3" eb="6">
      <t>ホイクエン</t>
    </rPh>
    <phoneticPr fontId="4"/>
  </si>
  <si>
    <t>桜川保育園</t>
  </si>
  <si>
    <t>平和台保育園</t>
    <rPh sb="3" eb="6">
      <t>ホイクエン</t>
    </rPh>
    <phoneticPr fontId="4"/>
  </si>
  <si>
    <t>細越保育園</t>
  </si>
  <si>
    <t>千富保育園</t>
  </si>
  <si>
    <t>本泉保育園</t>
  </si>
  <si>
    <t>つばさ保育園</t>
    <rPh sb="3" eb="6">
      <t>ホイクエン</t>
    </rPh>
    <phoneticPr fontId="4"/>
  </si>
  <si>
    <t>玉川保育園</t>
  </si>
  <si>
    <t>030-0843</t>
  </si>
  <si>
    <t>まきば保育園</t>
    <rPh sb="3" eb="6">
      <t>ホイクエン</t>
    </rPh>
    <phoneticPr fontId="4"/>
  </si>
  <si>
    <t>泉川保育園</t>
  </si>
  <si>
    <t>大野保育園</t>
  </si>
  <si>
    <t>戸山保育園</t>
  </si>
  <si>
    <t>原別保育園</t>
  </si>
  <si>
    <t>北中野保育園</t>
    <rPh sb="3" eb="6">
      <t>ホイクエン</t>
    </rPh>
    <phoneticPr fontId="4"/>
  </si>
  <si>
    <t>大釈迦保育園</t>
    <rPh sb="3" eb="6">
      <t>ホイクエン</t>
    </rPh>
    <phoneticPr fontId="4"/>
  </si>
  <si>
    <t>038-1344</t>
  </si>
  <si>
    <t>（黒石市）</t>
    <rPh sb="1" eb="4">
      <t>クロイシシ</t>
    </rPh>
    <phoneticPr fontId="4"/>
  </si>
  <si>
    <t>五本松保育園</t>
    <rPh sb="3" eb="6">
      <t>ホイクエン</t>
    </rPh>
    <phoneticPr fontId="4"/>
  </si>
  <si>
    <t>038-1312</t>
  </si>
  <si>
    <t>蜆貝保育園</t>
    <rPh sb="0" eb="1">
      <t>シジミ</t>
    </rPh>
    <rPh sb="1" eb="2">
      <t>カイ</t>
    </rPh>
    <rPh sb="2" eb="5">
      <t>ホ</t>
    </rPh>
    <phoneticPr fontId="4"/>
  </si>
  <si>
    <t>学法</t>
    <rPh sb="0" eb="1">
      <t>ガク</t>
    </rPh>
    <rPh sb="1" eb="2">
      <t>ホウ</t>
    </rPh>
    <phoneticPr fontId="4"/>
  </si>
  <si>
    <t>南栄町保育園</t>
    <rPh sb="0" eb="1">
      <t>ミナミ</t>
    </rPh>
    <rPh sb="1" eb="3">
      <t>サカエマチ</t>
    </rPh>
    <rPh sb="3" eb="6">
      <t>ホ</t>
    </rPh>
    <phoneticPr fontId="4"/>
  </si>
  <si>
    <t>桔梗野みのり保育園</t>
    <rPh sb="6" eb="8">
      <t>ホイク</t>
    </rPh>
    <rPh sb="8" eb="9">
      <t>エン</t>
    </rPh>
    <phoneticPr fontId="4"/>
  </si>
  <si>
    <t>036-8227</t>
  </si>
  <si>
    <t>036-8124</t>
  </si>
  <si>
    <t>みどり保育園</t>
    <rPh sb="3" eb="6">
      <t>ホイクエン</t>
    </rPh>
    <phoneticPr fontId="4"/>
  </si>
  <si>
    <t>036-8185</t>
  </si>
  <si>
    <t>藤代保育園</t>
  </si>
  <si>
    <t>036-8316</t>
  </si>
  <si>
    <t>なかの保育園</t>
    <rPh sb="3" eb="6">
      <t>ホイクエン</t>
    </rPh>
    <phoneticPr fontId="4"/>
  </si>
  <si>
    <t>ダビデ保育園</t>
    <rPh sb="3" eb="6">
      <t>ホイクエン</t>
    </rPh>
    <phoneticPr fontId="4"/>
  </si>
  <si>
    <t>城東保育園</t>
  </si>
  <si>
    <t>036-8075</t>
  </si>
  <si>
    <t>小沢保育園</t>
  </si>
  <si>
    <t>致遠保育園</t>
  </si>
  <si>
    <t>隆親保育園</t>
  </si>
  <si>
    <t>036-8111</t>
  </si>
  <si>
    <t>若草保育園</t>
  </si>
  <si>
    <t>めぐみ保育園</t>
    <rPh sb="3" eb="6">
      <t>ホイクエン</t>
    </rPh>
    <phoneticPr fontId="4"/>
  </si>
  <si>
    <t>とっこ保育園</t>
    <rPh sb="3" eb="6">
      <t>ホイクエン</t>
    </rPh>
    <phoneticPr fontId="4"/>
  </si>
  <si>
    <t>青柳保育園</t>
  </si>
  <si>
    <t>036-8264</t>
  </si>
  <si>
    <t>桜ヶ丘保育園</t>
    <rPh sb="3" eb="6">
      <t>ホイクエン</t>
    </rPh>
    <phoneticPr fontId="4"/>
  </si>
  <si>
    <t>高杉保育園</t>
  </si>
  <si>
    <t>まつば保育園</t>
    <rPh sb="3" eb="6">
      <t>ホイクエン</t>
    </rPh>
    <phoneticPr fontId="4"/>
  </si>
  <si>
    <t>つがる保育園</t>
    <rPh sb="3" eb="6">
      <t>ホイクエン</t>
    </rPh>
    <phoneticPr fontId="4"/>
  </si>
  <si>
    <t>大東保育園</t>
  </si>
  <si>
    <t>よつば保育園</t>
    <rPh sb="3" eb="6">
      <t>ホイクエン</t>
    </rPh>
    <phoneticPr fontId="4"/>
  </si>
  <si>
    <t>とよだ保育園</t>
    <rPh sb="5" eb="6">
      <t>エン</t>
    </rPh>
    <phoneticPr fontId="4"/>
  </si>
  <si>
    <t>大沢保育園</t>
  </si>
  <si>
    <t>青女子保育園</t>
    <rPh sb="3" eb="6">
      <t>ホイクエン</t>
    </rPh>
    <phoneticPr fontId="4"/>
  </si>
  <si>
    <t>038-3615</t>
  </si>
  <si>
    <t>036-8042</t>
  </si>
  <si>
    <t>036-8112</t>
  </si>
  <si>
    <t>ひがし保育園</t>
    <rPh sb="3" eb="6">
      <t>ホ</t>
    </rPh>
    <phoneticPr fontId="4"/>
  </si>
  <si>
    <t>036-8361</t>
  </si>
  <si>
    <t>すその保育園</t>
    <rPh sb="3" eb="6">
      <t>ホイクエン</t>
    </rPh>
    <phoneticPr fontId="4"/>
  </si>
  <si>
    <t>036-1343</t>
  </si>
  <si>
    <t>036-1341</t>
  </si>
  <si>
    <t>031-0111</t>
  </si>
  <si>
    <t>桐の葉保育園</t>
    <rPh sb="3" eb="6">
      <t>ホイクエン</t>
    </rPh>
    <phoneticPr fontId="4"/>
  </si>
  <si>
    <t>031-0824</t>
  </si>
  <si>
    <t>039-1101</t>
  </si>
  <si>
    <t>大杉平保育園</t>
    <rPh sb="3" eb="6">
      <t>ホイクエン</t>
    </rPh>
    <phoneticPr fontId="4"/>
  </si>
  <si>
    <t>しみず保育園</t>
    <rPh sb="3" eb="6">
      <t>ホイクエン</t>
    </rPh>
    <phoneticPr fontId="4"/>
  </si>
  <si>
    <t>036-0357</t>
  </si>
  <si>
    <t>上十川保育園</t>
    <rPh sb="3" eb="6">
      <t>ホイクエン</t>
    </rPh>
    <phoneticPr fontId="4"/>
  </si>
  <si>
    <t>036-0323</t>
  </si>
  <si>
    <t>アリス保育園</t>
    <rPh sb="3" eb="6">
      <t>ホイクエン</t>
    </rPh>
    <phoneticPr fontId="4"/>
  </si>
  <si>
    <t>六郷保育園</t>
  </si>
  <si>
    <t>036-0536</t>
  </si>
  <si>
    <t>036-0382</t>
  </si>
  <si>
    <t>幸成保育園</t>
  </si>
  <si>
    <t>五所川原市</t>
    <rPh sb="0" eb="5">
      <t>ゴショガワラシ</t>
    </rPh>
    <phoneticPr fontId="4"/>
  </si>
  <si>
    <t>公</t>
    <phoneticPr fontId="4"/>
  </si>
  <si>
    <t>037-0401</t>
  </si>
  <si>
    <t>宗法</t>
  </si>
  <si>
    <t>037-0015</t>
  </si>
  <si>
    <t>三好保育所</t>
  </si>
  <si>
    <t>中川保育園</t>
  </si>
  <si>
    <t>七和保育園</t>
  </si>
  <si>
    <t>037-0061</t>
  </si>
  <si>
    <t>037-0069</t>
  </si>
  <si>
    <t>037-0064</t>
  </si>
  <si>
    <t>037-0621</t>
  </si>
  <si>
    <t>みきの保育園</t>
    <rPh sb="3" eb="6">
      <t>ホイクエン</t>
    </rPh>
    <phoneticPr fontId="4"/>
  </si>
  <si>
    <t>034-0083</t>
  </si>
  <si>
    <t>034-0094</t>
  </si>
  <si>
    <t>豊ヶ岡保育所</t>
    <rPh sb="3" eb="6">
      <t>ホイクショ</t>
    </rPh>
    <phoneticPr fontId="4"/>
  </si>
  <si>
    <t>034-0037</t>
  </si>
  <si>
    <t>友愛保育園</t>
  </si>
  <si>
    <t>白菊保育園</t>
  </si>
  <si>
    <t>034-0036</t>
  </si>
  <si>
    <t>034-0031</t>
  </si>
  <si>
    <t>034-0107</t>
  </si>
  <si>
    <t>034-0089</t>
  </si>
  <si>
    <t>十和田めぐみ保育園</t>
  </si>
  <si>
    <t>八郷保育園</t>
  </si>
  <si>
    <t>033-0031</t>
  </si>
  <si>
    <t>033-0134</t>
  </si>
  <si>
    <t>033-0034</t>
  </si>
  <si>
    <t>光華保育園</t>
    <rPh sb="0" eb="1">
      <t>ヒカリ</t>
    </rPh>
    <rPh sb="1" eb="2">
      <t>ハナ</t>
    </rPh>
    <rPh sb="2" eb="5">
      <t>ホイクエン</t>
    </rPh>
    <phoneticPr fontId="4"/>
  </si>
  <si>
    <t>松園保育園</t>
  </si>
  <si>
    <t>美野原保育園</t>
    <rPh sb="3" eb="6">
      <t>ホイクエン</t>
    </rPh>
    <phoneticPr fontId="4"/>
  </si>
  <si>
    <t>033-0033</t>
  </si>
  <si>
    <t>035-0051</t>
  </si>
  <si>
    <t>柳町ひまわり保育園</t>
    <rPh sb="8" eb="9">
      <t>エン</t>
    </rPh>
    <phoneticPr fontId="4"/>
  </si>
  <si>
    <t>035-0031</t>
  </si>
  <si>
    <t>脇野沢保育園</t>
    <rPh sb="3" eb="6">
      <t>ホイクエン</t>
    </rPh>
    <phoneticPr fontId="4"/>
  </si>
  <si>
    <t>039-4401</t>
  </si>
  <si>
    <t>エビナ保育園</t>
    <rPh sb="3" eb="6">
      <t>ホイクエン</t>
    </rPh>
    <phoneticPr fontId="4"/>
  </si>
  <si>
    <t>並木保育園</t>
  </si>
  <si>
    <t>並木福祉会</t>
  </si>
  <si>
    <t>白百合保育園</t>
    <rPh sb="3" eb="6">
      <t>ホイクエン</t>
    </rPh>
    <phoneticPr fontId="4"/>
  </si>
  <si>
    <t>035-0061</t>
  </si>
  <si>
    <t>大平保育園</t>
    <rPh sb="2" eb="5">
      <t>ホ</t>
    </rPh>
    <phoneticPr fontId="4"/>
  </si>
  <si>
    <t>035-0083</t>
  </si>
  <si>
    <t>しばた保育園</t>
    <rPh sb="3" eb="6">
      <t>ホイクエン</t>
    </rPh>
    <phoneticPr fontId="4"/>
  </si>
  <si>
    <t>038-3164</t>
  </si>
  <si>
    <t>川除保育園</t>
  </si>
  <si>
    <t>038-3112</t>
  </si>
  <si>
    <t>038-3104</t>
  </si>
  <si>
    <t>037-0102</t>
  </si>
  <si>
    <t>館岡保育園</t>
  </si>
  <si>
    <t>菰槌保育園</t>
  </si>
  <si>
    <t>平賀保育園</t>
  </si>
  <si>
    <t>036-0115</t>
  </si>
  <si>
    <t>038-0101</t>
  </si>
  <si>
    <t>口広保育園</t>
  </si>
  <si>
    <t>青空保育園</t>
  </si>
  <si>
    <t>緑が丘保育園</t>
    <rPh sb="3" eb="6">
      <t>ホイクエン</t>
    </rPh>
    <phoneticPr fontId="4"/>
  </si>
  <si>
    <t>039-3361</t>
  </si>
  <si>
    <t>山彦保育園</t>
  </si>
  <si>
    <t>039-3363</t>
  </si>
  <si>
    <t>030-1214</t>
  </si>
  <si>
    <t>038-2711</t>
  </si>
  <si>
    <t>えの木保育園</t>
    <rPh sb="3" eb="6">
      <t>ホイクエン</t>
    </rPh>
    <phoneticPr fontId="4"/>
  </si>
  <si>
    <t>きらら保育園</t>
    <rPh sb="3" eb="6">
      <t>ホイクエン</t>
    </rPh>
    <phoneticPr fontId="4"/>
  </si>
  <si>
    <t>038-2203</t>
  </si>
  <si>
    <t>たしろ保育園</t>
    <rPh sb="3" eb="5">
      <t>ホイク</t>
    </rPh>
    <rPh sb="5" eb="6">
      <t>エン</t>
    </rPh>
    <phoneticPr fontId="4"/>
  </si>
  <si>
    <t>藤崎保育所</t>
  </si>
  <si>
    <t>038-3834</t>
  </si>
  <si>
    <t>小畑保育所</t>
  </si>
  <si>
    <t>038-3813</t>
  </si>
  <si>
    <t>038-1215</t>
  </si>
  <si>
    <t>038-1204</t>
  </si>
  <si>
    <t>大鰐保育園</t>
    <rPh sb="4" eb="5">
      <t>エン</t>
    </rPh>
    <phoneticPr fontId="4"/>
  </si>
  <si>
    <t>蔵館保育園</t>
  </si>
  <si>
    <t>（平川市）</t>
    <rPh sb="1" eb="4">
      <t>ヒラカワシ</t>
    </rPh>
    <phoneticPr fontId="4"/>
  </si>
  <si>
    <t>光田寺保育園</t>
    <rPh sb="3" eb="6">
      <t>ホイクエン</t>
    </rPh>
    <phoneticPr fontId="4"/>
  </si>
  <si>
    <t>038-1102</t>
  </si>
  <si>
    <t>038-1141</t>
  </si>
  <si>
    <t>038-1121</t>
  </si>
  <si>
    <t>038-3672</t>
  </si>
  <si>
    <t>038-3635</t>
  </si>
  <si>
    <t>038-3683</t>
  </si>
  <si>
    <t>038-3661</t>
  </si>
  <si>
    <t>梅沢保育所</t>
  </si>
  <si>
    <t>水元保育園</t>
  </si>
  <si>
    <t>037-0302</t>
  </si>
  <si>
    <t>037-0313</t>
  </si>
  <si>
    <t>039-3113</t>
  </si>
  <si>
    <t>野辺地保育園</t>
    <rPh sb="3" eb="6">
      <t>ホイクエン</t>
    </rPh>
    <phoneticPr fontId="4"/>
  </si>
  <si>
    <t>明照保育園</t>
  </si>
  <si>
    <t>039-2527</t>
  </si>
  <si>
    <t>039-2518</t>
  </si>
  <si>
    <t>横浜町</t>
  </si>
  <si>
    <t>ちどり保育園</t>
    <rPh sb="3" eb="6">
      <t>ホイクエン</t>
    </rPh>
    <phoneticPr fontId="4"/>
  </si>
  <si>
    <t>横浜会</t>
  </si>
  <si>
    <t>乙供保育園</t>
  </si>
  <si>
    <t>第二保育園</t>
  </si>
  <si>
    <t>第三保育園</t>
  </si>
  <si>
    <t>小川原保育園</t>
    <rPh sb="3" eb="6">
      <t>ホイクエン</t>
    </rPh>
    <phoneticPr fontId="4"/>
  </si>
  <si>
    <t>六ヶ所村</t>
  </si>
  <si>
    <t>039-3212</t>
  </si>
  <si>
    <t>039-3215</t>
  </si>
  <si>
    <t>039-2216</t>
  </si>
  <si>
    <t>奥入瀬会</t>
  </si>
  <si>
    <t>039-2135</t>
  </si>
  <si>
    <t>039-2146</t>
  </si>
  <si>
    <t>039-2173</t>
  </si>
  <si>
    <t>風間浦保育所</t>
    <rPh sb="0" eb="3">
      <t>カザマウラ</t>
    </rPh>
    <rPh sb="3" eb="5">
      <t>ホイク</t>
    </rPh>
    <rPh sb="5" eb="6">
      <t>ショ</t>
    </rPh>
    <phoneticPr fontId="4"/>
  </si>
  <si>
    <t>風間浦村</t>
  </si>
  <si>
    <t>佐井村保育所</t>
    <rPh sb="3" eb="6">
      <t>ホイクショ</t>
    </rPh>
    <phoneticPr fontId="4"/>
  </si>
  <si>
    <t>三戸町</t>
  </si>
  <si>
    <t>039-0112</t>
  </si>
  <si>
    <t>三戸保育園</t>
  </si>
  <si>
    <t>039-1501</t>
  </si>
  <si>
    <t>039-0502</t>
  </si>
  <si>
    <t>南部町</t>
    <rPh sb="0" eb="3">
      <t>ナンブマチ</t>
    </rPh>
    <phoneticPr fontId="4"/>
  </si>
  <si>
    <t>道仏保育園</t>
  </si>
  <si>
    <t>039-3503</t>
  </si>
  <si>
    <t>038-0004</t>
  </si>
  <si>
    <t>038-0052</t>
  </si>
  <si>
    <t>038-1313</t>
  </si>
  <si>
    <t>036-8132</t>
  </si>
  <si>
    <t>036-1441</t>
  </si>
  <si>
    <t>036-8312</t>
  </si>
  <si>
    <t>036-8214</t>
  </si>
  <si>
    <t>センター</t>
  </si>
  <si>
    <t>036-8153</t>
  </si>
  <si>
    <t>036-8101</t>
  </si>
  <si>
    <t>036-8127</t>
  </si>
  <si>
    <t>036-8325</t>
  </si>
  <si>
    <t>039-1109</t>
  </si>
  <si>
    <t>031-0075</t>
  </si>
  <si>
    <t>036-0352</t>
  </si>
  <si>
    <t>織笠児童館</t>
  </si>
  <si>
    <t>033-0035</t>
  </si>
  <si>
    <t>033-0062</t>
  </si>
  <si>
    <t>岡三沢児童館</t>
    <rPh sb="3" eb="6">
      <t>ジドウカン</t>
    </rPh>
    <phoneticPr fontId="4"/>
  </si>
  <si>
    <t>三沢児童館</t>
  </si>
  <si>
    <t>033-0022</t>
  </si>
  <si>
    <t>038-3143</t>
  </si>
  <si>
    <t>036-0242</t>
  </si>
  <si>
    <t>田舎館村</t>
  </si>
  <si>
    <t>039-3124</t>
  </si>
  <si>
    <t>野辺地町</t>
  </si>
  <si>
    <t>おいらせ町</t>
    <rPh sb="4" eb="5">
      <t>マチ</t>
    </rPh>
    <phoneticPr fontId="4"/>
  </si>
  <si>
    <t>039-2189</t>
  </si>
  <si>
    <t>斗川児童館</t>
  </si>
  <si>
    <t>中央児童館</t>
  </si>
  <si>
    <t>031-0001</t>
  </si>
  <si>
    <t>大鰐町</t>
  </si>
  <si>
    <t>036-1203</t>
  </si>
  <si>
    <t>038-3611</t>
  </si>
  <si>
    <t>医法</t>
  </si>
  <si>
    <t>青山荘</t>
  </si>
  <si>
    <t>030-0131</t>
  </si>
  <si>
    <t>さくら荘</t>
  </si>
  <si>
    <t>八甲</t>
    <rPh sb="0" eb="2">
      <t>ハッコウ</t>
    </rPh>
    <phoneticPr fontId="4"/>
  </si>
  <si>
    <t>やましろ</t>
  </si>
  <si>
    <t>しらかば共同作業所</t>
    <rPh sb="4" eb="6">
      <t>キョウドウ</t>
    </rPh>
    <rPh sb="6" eb="9">
      <t>サギョウショ</t>
    </rPh>
    <phoneticPr fontId="4"/>
  </si>
  <si>
    <t>030-0823</t>
  </si>
  <si>
    <t>030-0966</t>
  </si>
  <si>
    <t>ワークあかり</t>
  </si>
  <si>
    <t>青森市橋本2-19-9</t>
    <rPh sb="0" eb="3">
      <t>アオモリシ</t>
    </rPh>
    <rPh sb="3" eb="5">
      <t>ハシモト</t>
    </rPh>
    <phoneticPr fontId="4"/>
  </si>
  <si>
    <t>フレンドワークぼんじゅ</t>
  </si>
  <si>
    <t>すみれ</t>
  </si>
  <si>
    <t>弘前市藤代2-11-6</t>
    <rPh sb="0" eb="3">
      <t>ヒロサキシ</t>
    </rPh>
    <rPh sb="3" eb="5">
      <t>フジシロ</t>
    </rPh>
    <phoneticPr fontId="4"/>
  </si>
  <si>
    <t>生協</t>
    <rPh sb="0" eb="1">
      <t>ショウ</t>
    </rPh>
    <rPh sb="1" eb="2">
      <t>キョウ</t>
    </rPh>
    <phoneticPr fontId="4"/>
  </si>
  <si>
    <t>ぴあす</t>
  </si>
  <si>
    <t>くれよん</t>
  </si>
  <si>
    <t>弘前市若葉2-13-1</t>
    <rPh sb="0" eb="3">
      <t>ヒロサキシ</t>
    </rPh>
    <rPh sb="3" eb="5">
      <t>ワカバ</t>
    </rPh>
    <phoneticPr fontId="4"/>
  </si>
  <si>
    <t>036-8255</t>
  </si>
  <si>
    <t>ペポニ</t>
  </si>
  <si>
    <t>弘前市和徳町338-25</t>
    <rPh sb="0" eb="3">
      <t>ヒロサキシ</t>
    </rPh>
    <rPh sb="3" eb="4">
      <t>ワ</t>
    </rPh>
    <rPh sb="4" eb="5">
      <t>トク</t>
    </rPh>
    <rPh sb="5" eb="6">
      <t>マチ</t>
    </rPh>
    <phoneticPr fontId="4"/>
  </si>
  <si>
    <t>あおぞら作業所</t>
    <rPh sb="4" eb="7">
      <t>サギョウショ</t>
    </rPh>
    <phoneticPr fontId="4"/>
  </si>
  <si>
    <t>ラ・プリマベラ</t>
  </si>
  <si>
    <t>五所川原市字芭蕉48-2</t>
    <rPh sb="0" eb="5">
      <t>ゴショガワラシ</t>
    </rPh>
    <rPh sb="5" eb="6">
      <t>アザ</t>
    </rPh>
    <rPh sb="6" eb="8">
      <t>バショウ</t>
    </rPh>
    <phoneticPr fontId="4"/>
  </si>
  <si>
    <t>アセンドハウス</t>
  </si>
  <si>
    <t>ハートランドさくら</t>
  </si>
  <si>
    <t>035-0044</t>
  </si>
  <si>
    <t>アックス工房</t>
    <rPh sb="4" eb="6">
      <t>コウボウ</t>
    </rPh>
    <phoneticPr fontId="4"/>
  </si>
  <si>
    <t>東津軽郡今別町今別今別62-12</t>
    <rPh sb="0" eb="4">
      <t>ヒガシツガルグン</t>
    </rPh>
    <rPh sb="4" eb="7">
      <t>イマベツマチ</t>
    </rPh>
    <rPh sb="7" eb="9">
      <t>イマベツ</t>
    </rPh>
    <rPh sb="9" eb="11">
      <t>イマベツ</t>
    </rPh>
    <phoneticPr fontId="4"/>
  </si>
  <si>
    <t>工房わにっこ</t>
    <rPh sb="0" eb="2">
      <t>コウボウ</t>
    </rPh>
    <phoneticPr fontId="4"/>
  </si>
  <si>
    <t>南津軽郡大鰐町大字大鰐字大鰐9-4</t>
    <rPh sb="0" eb="4">
      <t>ミナミツガルグン</t>
    </rPh>
    <rPh sb="4" eb="6">
      <t>オオワニ</t>
    </rPh>
    <rPh sb="6" eb="7">
      <t>マチ</t>
    </rPh>
    <rPh sb="7" eb="9">
      <t>オオアザ</t>
    </rPh>
    <rPh sb="9" eb="11">
      <t>オオワニ</t>
    </rPh>
    <rPh sb="11" eb="12">
      <t>アザ</t>
    </rPh>
    <rPh sb="12" eb="14">
      <t>オオワニ</t>
    </rPh>
    <phoneticPr fontId="4"/>
  </si>
  <si>
    <t>翔</t>
    <rPh sb="0" eb="1">
      <t>ショウ</t>
    </rPh>
    <phoneticPr fontId="4"/>
  </si>
  <si>
    <t>北津軽郡鶴田町鶴田押上52</t>
    <rPh sb="0" eb="4">
      <t>キタツガルグン</t>
    </rPh>
    <rPh sb="4" eb="7">
      <t>ツルタマチ</t>
    </rPh>
    <rPh sb="7" eb="9">
      <t>ツルタ</t>
    </rPh>
    <rPh sb="9" eb="11">
      <t>オシアゲ</t>
    </rPh>
    <phoneticPr fontId="4"/>
  </si>
  <si>
    <t>鶴花塾</t>
    <rPh sb="0" eb="1">
      <t>ツル</t>
    </rPh>
    <rPh sb="1" eb="2">
      <t>ハナ</t>
    </rPh>
    <rPh sb="2" eb="3">
      <t>ジュク</t>
    </rPh>
    <phoneticPr fontId="4"/>
  </si>
  <si>
    <t>北津軽郡鶴田町沖津193</t>
    <rPh sb="0" eb="4">
      <t>キタツガルグン</t>
    </rPh>
    <rPh sb="4" eb="7">
      <t>ツルタマチ</t>
    </rPh>
    <rPh sb="7" eb="9">
      <t>オキツ</t>
    </rPh>
    <phoneticPr fontId="4"/>
  </si>
  <si>
    <t>北津軽郡中泊町大沢内海原213-2</t>
    <rPh sb="0" eb="4">
      <t>キタツガルグン</t>
    </rPh>
    <rPh sb="4" eb="7">
      <t>ナカドマリマチ</t>
    </rPh>
    <rPh sb="7" eb="9">
      <t>オオサワ</t>
    </rPh>
    <rPh sb="9" eb="10">
      <t>ナイ</t>
    </rPh>
    <rPh sb="10" eb="12">
      <t>ウナバラ</t>
    </rPh>
    <phoneticPr fontId="4"/>
  </si>
  <si>
    <t>037-0311</t>
  </si>
  <si>
    <t>福法</t>
    <phoneticPr fontId="4"/>
  </si>
  <si>
    <t>まことホーム</t>
    <phoneticPr fontId="4"/>
  </si>
  <si>
    <t>十和田市大字大不動字山中12-1</t>
    <rPh sb="9" eb="10">
      <t>アザ</t>
    </rPh>
    <rPh sb="10" eb="12">
      <t>ヤマナカ</t>
    </rPh>
    <phoneticPr fontId="4"/>
  </si>
  <si>
    <t>白鳥ホーム</t>
  </si>
  <si>
    <t>東津軽郡平内町大字盛田字堤ヶ沢126</t>
    <rPh sb="11" eb="12">
      <t>アザ</t>
    </rPh>
    <rPh sb="12" eb="13">
      <t>ツツミ</t>
    </rPh>
    <rPh sb="14" eb="15">
      <t>サワ</t>
    </rPh>
    <phoneticPr fontId="4"/>
  </si>
  <si>
    <t>誠幸園</t>
  </si>
  <si>
    <t>十和田市大字三本木字野崎116-3</t>
    <rPh sb="9" eb="10">
      <t>アザ</t>
    </rPh>
    <rPh sb="10" eb="12">
      <t>ノザキ</t>
    </rPh>
    <phoneticPr fontId="4"/>
  </si>
  <si>
    <t>安生園</t>
  </si>
  <si>
    <t>青森市大字浜舘字間瀬85-1</t>
    <rPh sb="7" eb="8">
      <t>アザ</t>
    </rPh>
    <rPh sb="8" eb="9">
      <t>マ</t>
    </rPh>
    <rPh sb="9" eb="10">
      <t>セ</t>
    </rPh>
    <phoneticPr fontId="4"/>
  </si>
  <si>
    <t>藤ホーム</t>
  </si>
  <si>
    <t>青森市大字駒込字蛍沢387-3</t>
    <rPh sb="7" eb="8">
      <t>アザ</t>
    </rPh>
    <rPh sb="8" eb="9">
      <t>ホタル</t>
    </rPh>
    <rPh sb="9" eb="10">
      <t>サワ</t>
    </rPh>
    <phoneticPr fontId="4"/>
  </si>
  <si>
    <t>弘前温清園</t>
  </si>
  <si>
    <t>弘前市大字金属町5-1</t>
    <rPh sb="5" eb="7">
      <t>キンゾク</t>
    </rPh>
    <rPh sb="7" eb="8">
      <t>マチ</t>
    </rPh>
    <phoneticPr fontId="4"/>
  </si>
  <si>
    <t>長生園</t>
  </si>
  <si>
    <t>八戸市大字是川字犾森33</t>
    <rPh sb="7" eb="8">
      <t>アザ</t>
    </rPh>
    <rPh sb="9" eb="10">
      <t>モリ</t>
    </rPh>
    <phoneticPr fontId="4"/>
  </si>
  <si>
    <t>景楓荘</t>
  </si>
  <si>
    <t>033-0071</t>
    <phoneticPr fontId="4"/>
  </si>
  <si>
    <t>上北郡六戸町大字犬落瀬字堀切沢59-54</t>
    <rPh sb="11" eb="12">
      <t>アザ</t>
    </rPh>
    <rPh sb="12" eb="14">
      <t>ホリキリ</t>
    </rPh>
    <rPh sb="14" eb="15">
      <t>サワ</t>
    </rPh>
    <phoneticPr fontId="4"/>
  </si>
  <si>
    <t>藤の園</t>
  </si>
  <si>
    <t>青森市大字矢田字下野尻48-3</t>
    <rPh sb="7" eb="8">
      <t>アザ</t>
    </rPh>
    <rPh sb="8" eb="9">
      <t>シタ</t>
    </rPh>
    <rPh sb="9" eb="11">
      <t>ノジリ</t>
    </rPh>
    <phoneticPr fontId="4"/>
  </si>
  <si>
    <t>青森市大字新城字平岡746</t>
    <rPh sb="7" eb="8">
      <t>アザ</t>
    </rPh>
    <rPh sb="8" eb="10">
      <t>ヒラオカ</t>
    </rPh>
    <phoneticPr fontId="4"/>
  </si>
  <si>
    <t>敬仁会</t>
  </si>
  <si>
    <t>正寿園</t>
  </si>
  <si>
    <t>青森市大字田茂木野字阿部野63-2</t>
    <rPh sb="9" eb="10">
      <t>アザ</t>
    </rPh>
    <rPh sb="10" eb="12">
      <t>アベ</t>
    </rPh>
    <rPh sb="12" eb="13">
      <t>ノ</t>
    </rPh>
    <phoneticPr fontId="4"/>
  </si>
  <si>
    <t>寿幸園</t>
  </si>
  <si>
    <t>青森市大字高田字川瀬186-1</t>
    <rPh sb="7" eb="8">
      <t>アザ</t>
    </rPh>
    <rPh sb="8" eb="10">
      <t>カワセ</t>
    </rPh>
    <phoneticPr fontId="4"/>
  </si>
  <si>
    <t>三思園</t>
  </si>
  <si>
    <t>青森市大字横内字若草1-1</t>
    <rPh sb="7" eb="8">
      <t>アザ</t>
    </rPh>
    <rPh sb="8" eb="10">
      <t>ワカクサ</t>
    </rPh>
    <phoneticPr fontId="4"/>
  </si>
  <si>
    <t>雲谷ホーム</t>
  </si>
  <si>
    <t>青森市大字雲谷字山吹92-170</t>
    <rPh sb="7" eb="8">
      <t>アザ</t>
    </rPh>
    <rPh sb="8" eb="10">
      <t>ヤマブキ</t>
    </rPh>
    <phoneticPr fontId="4"/>
  </si>
  <si>
    <t>樹の里</t>
  </si>
  <si>
    <t>青森市大字諏訪沢字丸山56-1</t>
    <rPh sb="8" eb="9">
      <t>アザ</t>
    </rPh>
    <rPh sb="9" eb="11">
      <t>マルヤマ</t>
    </rPh>
    <phoneticPr fontId="4"/>
  </si>
  <si>
    <t>朝光苑</t>
  </si>
  <si>
    <t>青森市大字横内字亀井245-1</t>
    <rPh sb="7" eb="8">
      <t>アザ</t>
    </rPh>
    <rPh sb="8" eb="10">
      <t>カメイ</t>
    </rPh>
    <phoneticPr fontId="4"/>
  </si>
  <si>
    <t>温和会</t>
  </si>
  <si>
    <t>青森市大字久栗坂字山辺89-10</t>
    <rPh sb="5" eb="8">
      <t>クグリザカ</t>
    </rPh>
    <rPh sb="8" eb="9">
      <t>アザ</t>
    </rPh>
    <rPh sb="9" eb="11">
      <t>ヤマベ</t>
    </rPh>
    <phoneticPr fontId="4"/>
  </si>
  <si>
    <t>ゆうゆう荘</t>
  </si>
  <si>
    <t>青森市浪岡大字樽沢字村元330-7</t>
    <rPh sb="0" eb="3">
      <t>アオモリシ</t>
    </rPh>
    <rPh sb="3" eb="5">
      <t>ナミオカ</t>
    </rPh>
    <rPh sb="9" eb="10">
      <t>アザ</t>
    </rPh>
    <rPh sb="10" eb="12">
      <t>ムラモト</t>
    </rPh>
    <phoneticPr fontId="4"/>
  </si>
  <si>
    <t>外ヶ浜荘</t>
    <rPh sb="0" eb="3">
      <t>ソトガハマ</t>
    </rPh>
    <rPh sb="3" eb="4">
      <t>ソウ</t>
    </rPh>
    <phoneticPr fontId="4"/>
  </si>
  <si>
    <t>青森市大字奥内字宮田564-2</t>
    <rPh sb="0" eb="3">
      <t>アオモリシ</t>
    </rPh>
    <rPh sb="5" eb="7">
      <t>オクナイ</t>
    </rPh>
    <rPh sb="7" eb="8">
      <t>アザ</t>
    </rPh>
    <rPh sb="8" eb="10">
      <t>ミヤタ</t>
    </rPh>
    <phoneticPr fontId="4"/>
  </si>
  <si>
    <t>弘前静光園</t>
  </si>
  <si>
    <t>福寿園</t>
  </si>
  <si>
    <t>弘前市大字福村字新館添50-8</t>
    <rPh sb="7" eb="8">
      <t>アザ</t>
    </rPh>
    <rPh sb="8" eb="9">
      <t>シン</t>
    </rPh>
    <rPh sb="9" eb="10">
      <t>カン</t>
    </rPh>
    <rPh sb="10" eb="11">
      <t>ソ</t>
    </rPh>
    <phoneticPr fontId="4"/>
  </si>
  <si>
    <t>三和園</t>
  </si>
  <si>
    <t>白寿園</t>
  </si>
  <si>
    <t>弘前市大字大沢字稲元3-2</t>
    <rPh sb="7" eb="8">
      <t>アザ</t>
    </rPh>
    <rPh sb="8" eb="10">
      <t>イナモト</t>
    </rPh>
    <phoneticPr fontId="4"/>
  </si>
  <si>
    <t>サン・アップルホーム</t>
  </si>
  <si>
    <t>おうよう園</t>
  </si>
  <si>
    <t>弘前市大字鬼沢字山ノ越249</t>
    <rPh sb="7" eb="8">
      <t>アザ</t>
    </rPh>
    <rPh sb="8" eb="9">
      <t>ヤマ</t>
    </rPh>
    <rPh sb="10" eb="11">
      <t>エツ</t>
    </rPh>
    <phoneticPr fontId="4"/>
  </si>
  <si>
    <t>松山荘</t>
  </si>
  <si>
    <t>長慶苑</t>
  </si>
  <si>
    <t>弘前市大字坂市字亀田53-3</t>
    <rPh sb="0" eb="3">
      <t>ヒロサキシ</t>
    </rPh>
    <rPh sb="7" eb="8">
      <t>アザ</t>
    </rPh>
    <rPh sb="8" eb="10">
      <t>カメダ</t>
    </rPh>
    <phoneticPr fontId="4"/>
  </si>
  <si>
    <t>光葉園</t>
    <rPh sb="1" eb="2">
      <t>ハ</t>
    </rPh>
    <phoneticPr fontId="4"/>
  </si>
  <si>
    <t>八戸市大字鮫町字金屎35-90</t>
    <rPh sb="6" eb="7">
      <t>マチ</t>
    </rPh>
    <rPh sb="7" eb="8">
      <t>アザ</t>
    </rPh>
    <rPh sb="8" eb="9">
      <t>キン</t>
    </rPh>
    <phoneticPr fontId="4"/>
  </si>
  <si>
    <t>八戸市大字妙字西平6-27</t>
    <rPh sb="6" eb="7">
      <t>アザ</t>
    </rPh>
    <rPh sb="7" eb="8">
      <t>ニシ</t>
    </rPh>
    <rPh sb="8" eb="9">
      <t>タイ</t>
    </rPh>
    <phoneticPr fontId="4"/>
  </si>
  <si>
    <t>瑞光園</t>
  </si>
  <si>
    <t>八戸市大字大久保字大山35-1</t>
    <rPh sb="8" eb="9">
      <t>アザ</t>
    </rPh>
    <rPh sb="9" eb="11">
      <t>オオヤマ</t>
    </rPh>
    <phoneticPr fontId="4"/>
  </si>
  <si>
    <t>修光園</t>
  </si>
  <si>
    <t>八戸市大字十日市字黒坂35</t>
    <rPh sb="5" eb="7">
      <t>トオカ</t>
    </rPh>
    <rPh sb="7" eb="8">
      <t>シ</t>
    </rPh>
    <rPh sb="8" eb="9">
      <t>アザ</t>
    </rPh>
    <rPh sb="9" eb="11">
      <t>クロサカ</t>
    </rPh>
    <phoneticPr fontId="4"/>
  </si>
  <si>
    <t>寿楽荘</t>
  </si>
  <si>
    <t>八戸市大字市川町字夏秋4</t>
    <rPh sb="5" eb="8">
      <t>イチカワマチ</t>
    </rPh>
    <rPh sb="8" eb="9">
      <t>アザ</t>
    </rPh>
    <rPh sb="9" eb="10">
      <t>ナツ</t>
    </rPh>
    <rPh sb="10" eb="11">
      <t>アキ</t>
    </rPh>
    <phoneticPr fontId="4"/>
  </si>
  <si>
    <t>八戸市大字河原木字見立山6-209</t>
    <rPh sb="8" eb="9">
      <t>アザ</t>
    </rPh>
    <rPh sb="9" eb="11">
      <t>ミタ</t>
    </rPh>
    <rPh sb="11" eb="12">
      <t>ヤマ</t>
    </rPh>
    <phoneticPr fontId="4"/>
  </si>
  <si>
    <t>信和会</t>
  </si>
  <si>
    <t>黒石市大字馬場尻南58</t>
    <rPh sb="5" eb="7">
      <t>ババ</t>
    </rPh>
    <rPh sb="7" eb="8">
      <t>シリ</t>
    </rPh>
    <rPh sb="8" eb="9">
      <t>ミナミ</t>
    </rPh>
    <phoneticPr fontId="4"/>
  </si>
  <si>
    <t>黒石市大字赤坂字池田136</t>
    <rPh sb="7" eb="8">
      <t>アザ</t>
    </rPh>
    <rPh sb="8" eb="10">
      <t>イケダ</t>
    </rPh>
    <phoneticPr fontId="4"/>
  </si>
  <si>
    <t>五所川原市大字金山字盛山42-8</t>
    <rPh sb="9" eb="10">
      <t>アザ</t>
    </rPh>
    <rPh sb="10" eb="12">
      <t>モリヤマ</t>
    </rPh>
    <phoneticPr fontId="4"/>
  </si>
  <si>
    <t>あかね荘</t>
  </si>
  <si>
    <t>五所川原市大字前田野目字長峰112-2</t>
    <rPh sb="11" eb="12">
      <t>アザ</t>
    </rPh>
    <rPh sb="12" eb="14">
      <t>ナガミネ</t>
    </rPh>
    <phoneticPr fontId="4"/>
  </si>
  <si>
    <t>祥光苑</t>
  </si>
  <si>
    <t>五所川原市大字沖飯詰字帯刀357-1</t>
    <rPh sb="10" eb="11">
      <t>アザ</t>
    </rPh>
    <rPh sb="11" eb="13">
      <t>タイトウ</t>
    </rPh>
    <phoneticPr fontId="4"/>
  </si>
  <si>
    <t>勲功会</t>
  </si>
  <si>
    <t>あしの園</t>
  </si>
  <si>
    <t>五所川原市金木町川倉七夕野84-442</t>
    <rPh sb="0" eb="5">
      <t>ゴショガワラシ</t>
    </rPh>
    <rPh sb="5" eb="8">
      <t>カナギマチ</t>
    </rPh>
    <rPh sb="10" eb="12">
      <t>タナバタ</t>
    </rPh>
    <rPh sb="12" eb="13">
      <t>ノ</t>
    </rPh>
    <phoneticPr fontId="4"/>
  </si>
  <si>
    <t>すわんの里</t>
  </si>
  <si>
    <t>一葉園</t>
  </si>
  <si>
    <t>八甲荘</t>
    <rPh sb="0" eb="2">
      <t>ハッコウ</t>
    </rPh>
    <rPh sb="2" eb="3">
      <t>ショウ</t>
    </rPh>
    <phoneticPr fontId="4"/>
  </si>
  <si>
    <t>十和田市大字相坂字高清水78-232</t>
    <rPh sb="6" eb="8">
      <t>アイサカ</t>
    </rPh>
    <rPh sb="8" eb="9">
      <t>アザ</t>
    </rPh>
    <rPh sb="9" eb="12">
      <t>タカシミズ</t>
    </rPh>
    <phoneticPr fontId="4"/>
  </si>
  <si>
    <t>湖楽園</t>
  </si>
  <si>
    <t>十和田市奥瀬字下川目2-9</t>
    <rPh sb="0" eb="4">
      <t>トワダシ</t>
    </rPh>
    <rPh sb="4" eb="6">
      <t>オクセ</t>
    </rPh>
    <rPh sb="6" eb="7">
      <t>アザ</t>
    </rPh>
    <rPh sb="7" eb="8">
      <t>シタ</t>
    </rPh>
    <rPh sb="8" eb="10">
      <t>カワメ</t>
    </rPh>
    <phoneticPr fontId="4"/>
  </si>
  <si>
    <t>三沢市大字三沢字園沢156-8</t>
    <rPh sb="7" eb="8">
      <t>アザ</t>
    </rPh>
    <rPh sb="8" eb="9">
      <t>エン</t>
    </rPh>
    <rPh sb="9" eb="10">
      <t>サワ</t>
    </rPh>
    <phoneticPr fontId="4"/>
  </si>
  <si>
    <t>ひばり苑</t>
  </si>
  <si>
    <t>三沢市六川目六丁目28-6</t>
  </si>
  <si>
    <t>岡三沢ぬくもりの家</t>
    <rPh sb="0" eb="1">
      <t>オカ</t>
    </rPh>
    <rPh sb="1" eb="3">
      <t>ミサワ</t>
    </rPh>
    <rPh sb="8" eb="9">
      <t>イエ</t>
    </rPh>
    <phoneticPr fontId="4"/>
  </si>
  <si>
    <t>栄町ぬくもりの家</t>
    <rPh sb="0" eb="1">
      <t>サカ</t>
    </rPh>
    <rPh sb="1" eb="2">
      <t>マチ</t>
    </rPh>
    <rPh sb="7" eb="8">
      <t>イエ</t>
    </rPh>
    <phoneticPr fontId="4"/>
  </si>
  <si>
    <t>みちのく荘</t>
  </si>
  <si>
    <t>恵光園</t>
  </si>
  <si>
    <t>むつ市大字奥内字竹立9</t>
    <rPh sb="7" eb="8">
      <t>アザ</t>
    </rPh>
    <rPh sb="8" eb="9">
      <t>タケ</t>
    </rPh>
    <rPh sb="9" eb="10">
      <t>タ</t>
    </rPh>
    <phoneticPr fontId="4"/>
  </si>
  <si>
    <t>桜木園</t>
  </si>
  <si>
    <t>せせらぎ荘</t>
  </si>
  <si>
    <t>むつ市川内町獅子畑128-4</t>
    <rPh sb="2" eb="3">
      <t>シ</t>
    </rPh>
    <rPh sb="5" eb="6">
      <t>マチ</t>
    </rPh>
    <rPh sb="6" eb="8">
      <t>シシ</t>
    </rPh>
    <rPh sb="8" eb="9">
      <t>ハタケ</t>
    </rPh>
    <phoneticPr fontId="4"/>
  </si>
  <si>
    <t>延寿園</t>
  </si>
  <si>
    <t>むつ市大畑町大赤川29-4</t>
    <rPh sb="2" eb="3">
      <t>シ</t>
    </rPh>
    <rPh sb="6" eb="7">
      <t>オオ</t>
    </rPh>
    <rPh sb="7" eb="9">
      <t>アカガワ</t>
    </rPh>
    <phoneticPr fontId="4"/>
  </si>
  <si>
    <t>いこいの里</t>
  </si>
  <si>
    <t>おおみなと園</t>
    <rPh sb="5" eb="6">
      <t>エン</t>
    </rPh>
    <phoneticPr fontId="4"/>
  </si>
  <si>
    <t>むつ市大湊新町30-10</t>
    <rPh sb="2" eb="3">
      <t>シ</t>
    </rPh>
    <rPh sb="3" eb="5">
      <t>オオミナト</t>
    </rPh>
    <rPh sb="5" eb="7">
      <t>シンチョウ</t>
    </rPh>
    <phoneticPr fontId="4"/>
  </si>
  <si>
    <t>柏風園</t>
  </si>
  <si>
    <t>つがる市木造筒木坂鳥谷沢18-9</t>
    <rPh sb="3" eb="4">
      <t>シ</t>
    </rPh>
    <rPh sb="4" eb="6">
      <t>キヅクリ</t>
    </rPh>
    <rPh sb="6" eb="7">
      <t>ツツ</t>
    </rPh>
    <rPh sb="7" eb="8">
      <t>キ</t>
    </rPh>
    <rPh sb="8" eb="9">
      <t>サカ</t>
    </rPh>
    <rPh sb="9" eb="11">
      <t>トリタニ</t>
    </rPh>
    <rPh sb="11" eb="12">
      <t>サワ</t>
    </rPh>
    <phoneticPr fontId="4"/>
  </si>
  <si>
    <t>明光園</t>
  </si>
  <si>
    <t>つがる市森田町大館勝山142-3</t>
    <rPh sb="3" eb="4">
      <t>シ</t>
    </rPh>
    <rPh sb="4" eb="6">
      <t>モリタ</t>
    </rPh>
    <rPh sb="6" eb="7">
      <t>マチ</t>
    </rPh>
    <rPh sb="7" eb="9">
      <t>オオダテ</t>
    </rPh>
    <rPh sb="9" eb="11">
      <t>カツヤマ</t>
    </rPh>
    <phoneticPr fontId="4"/>
  </si>
  <si>
    <t>桑寿園</t>
  </si>
  <si>
    <t>つがる市柏桑野木田若宮255-1</t>
    <rPh sb="3" eb="4">
      <t>シ</t>
    </rPh>
    <rPh sb="4" eb="5">
      <t>カシワ</t>
    </rPh>
    <rPh sb="5" eb="6">
      <t>クワ</t>
    </rPh>
    <rPh sb="6" eb="7">
      <t>ノ</t>
    </rPh>
    <rPh sb="7" eb="8">
      <t>キ</t>
    </rPh>
    <rPh sb="8" eb="9">
      <t>タ</t>
    </rPh>
    <rPh sb="9" eb="11">
      <t>ワカミヤ</t>
    </rPh>
    <phoneticPr fontId="4"/>
  </si>
  <si>
    <t>安住の里</t>
  </si>
  <si>
    <t>つがる市稲垣町豊川宮川143-1</t>
    <rPh sb="3" eb="4">
      <t>シ</t>
    </rPh>
    <rPh sb="4" eb="6">
      <t>イナガキ</t>
    </rPh>
    <rPh sb="6" eb="7">
      <t>マチ</t>
    </rPh>
    <rPh sb="7" eb="9">
      <t>トヨカワ</t>
    </rPh>
    <rPh sb="9" eb="11">
      <t>ミヤカワ</t>
    </rPh>
    <phoneticPr fontId="4"/>
  </si>
  <si>
    <t>さわやか園</t>
  </si>
  <si>
    <t>平川市日沼樋田85</t>
    <rPh sb="0" eb="2">
      <t>ヒラカワ</t>
    </rPh>
    <rPh sb="2" eb="3">
      <t>シ</t>
    </rPh>
    <rPh sb="5" eb="7">
      <t>トイダ</t>
    </rPh>
    <phoneticPr fontId="4"/>
  </si>
  <si>
    <t>緑青園</t>
  </si>
  <si>
    <t>平川市沖館和田84</t>
    <rPh sb="0" eb="2">
      <t>ヒラカワ</t>
    </rPh>
    <rPh sb="2" eb="3">
      <t>シ</t>
    </rPh>
    <rPh sb="3" eb="5">
      <t>オキダテ</t>
    </rPh>
    <rPh sb="5" eb="7">
      <t>ワダ</t>
    </rPh>
    <phoneticPr fontId="4"/>
  </si>
  <si>
    <t>清風荘</t>
  </si>
  <si>
    <t>蓬生園</t>
  </si>
  <si>
    <t>あじさい</t>
  </si>
  <si>
    <t>つくし荘</t>
  </si>
  <si>
    <t>はまなす荘</t>
  </si>
  <si>
    <t>サンタ園</t>
  </si>
  <si>
    <t>桃の木</t>
    <rPh sb="0" eb="1">
      <t>モモ</t>
    </rPh>
    <rPh sb="2" eb="3">
      <t>キ</t>
    </rPh>
    <phoneticPr fontId="4"/>
  </si>
  <si>
    <t>白神荘</t>
  </si>
  <si>
    <t>さんふじ</t>
  </si>
  <si>
    <t>ときわ</t>
  </si>
  <si>
    <t>鶴住荘</t>
  </si>
  <si>
    <t>鶴松園</t>
  </si>
  <si>
    <t>静和園</t>
  </si>
  <si>
    <t>美土里荘</t>
  </si>
  <si>
    <t>天寿園</t>
  </si>
  <si>
    <t>メープル</t>
  </si>
  <si>
    <t>なのはな苑</t>
  </si>
  <si>
    <t>松風荘</t>
  </si>
  <si>
    <t>ぼんてん荘</t>
  </si>
  <si>
    <t>百石荘</t>
  </si>
  <si>
    <t>くろまつ</t>
  </si>
  <si>
    <t>鶴亀荘</t>
  </si>
  <si>
    <t>みろく苑</t>
  </si>
  <si>
    <t>長老園</t>
  </si>
  <si>
    <t>見心園</t>
  </si>
  <si>
    <t>弘前市大字福村字新館添50-2</t>
    <rPh sb="7" eb="8">
      <t>アザ</t>
    </rPh>
    <rPh sb="8" eb="9">
      <t>シン</t>
    </rPh>
    <rPh sb="9" eb="10">
      <t>カン</t>
    </rPh>
    <rPh sb="10" eb="11">
      <t>ソ</t>
    </rPh>
    <phoneticPr fontId="4"/>
  </si>
  <si>
    <t>八戸市大字白銀町字沢向13-5</t>
    <rPh sb="8" eb="9">
      <t>アザ</t>
    </rPh>
    <rPh sb="9" eb="10">
      <t>サワ</t>
    </rPh>
    <rPh sb="10" eb="11">
      <t>ム</t>
    </rPh>
    <phoneticPr fontId="4"/>
  </si>
  <si>
    <t>ゆうゆう</t>
  </si>
  <si>
    <t>青森市大字矢田前字弥生田46-30</t>
    <rPh sb="8" eb="9">
      <t>アザ</t>
    </rPh>
    <rPh sb="9" eb="11">
      <t>ヤヨイ</t>
    </rPh>
    <rPh sb="11" eb="12">
      <t>タ</t>
    </rPh>
    <phoneticPr fontId="4"/>
  </si>
  <si>
    <t>036-8093</t>
  </si>
  <si>
    <t>039-3504</t>
  </si>
  <si>
    <t>青森市大字矢田字下野尻48-3</t>
    <rPh sb="7" eb="8">
      <t>アザ</t>
    </rPh>
    <rPh sb="8" eb="9">
      <t>シタ</t>
    </rPh>
    <rPh sb="9" eb="10">
      <t>ノ</t>
    </rPh>
    <rPh sb="10" eb="11">
      <t>シリ</t>
    </rPh>
    <phoneticPr fontId="4"/>
  </si>
  <si>
    <t>南津軽郡藤崎町大字水木字浅田95</t>
    <rPh sb="4" eb="7">
      <t>フジサキマチ</t>
    </rPh>
    <rPh sb="11" eb="12">
      <t>アザ</t>
    </rPh>
    <rPh sb="12" eb="14">
      <t>アサダ</t>
    </rPh>
    <phoneticPr fontId="4"/>
  </si>
  <si>
    <t>和森館</t>
  </si>
  <si>
    <t>上北郡東北町上北北二丁目33-305</t>
    <rPh sb="3" eb="5">
      <t>トウホク</t>
    </rPh>
    <rPh sb="6" eb="8">
      <t>カミキタ</t>
    </rPh>
    <phoneticPr fontId="4"/>
  </si>
  <si>
    <t>五所川原市大字水野尾字懸樋222-3</t>
    <rPh sb="10" eb="11">
      <t>アザ</t>
    </rPh>
    <rPh sb="11" eb="13">
      <t>ケンヒ</t>
    </rPh>
    <phoneticPr fontId="4"/>
  </si>
  <si>
    <t>青森市大字諏訪沢字丸山63-2</t>
    <rPh sb="8" eb="9">
      <t>アザ</t>
    </rPh>
    <rPh sb="9" eb="11">
      <t>マルヤマ</t>
    </rPh>
    <phoneticPr fontId="4"/>
  </si>
  <si>
    <t>東津軽郡平内町大字小湊字薬師堂63-23</t>
    <rPh sb="11" eb="12">
      <t>アザ</t>
    </rPh>
    <rPh sb="12" eb="15">
      <t>ヤクシドウ</t>
    </rPh>
    <phoneticPr fontId="4"/>
  </si>
  <si>
    <t>036-0155</t>
  </si>
  <si>
    <t>平川市館田中前田315</t>
    <rPh sb="0" eb="2">
      <t>ヒラカワ</t>
    </rPh>
    <rPh sb="2" eb="3">
      <t>シ</t>
    </rPh>
    <rPh sb="5" eb="6">
      <t>ナカ</t>
    </rPh>
    <rPh sb="6" eb="8">
      <t>マエダ</t>
    </rPh>
    <phoneticPr fontId="4"/>
  </si>
  <si>
    <t>039-2233</t>
  </si>
  <si>
    <t>弘前市大字向外瀬字豊田320-1</t>
    <rPh sb="8" eb="9">
      <t>アザ</t>
    </rPh>
    <rPh sb="9" eb="11">
      <t>トヨダ</t>
    </rPh>
    <phoneticPr fontId="4"/>
  </si>
  <si>
    <t>038-3645</t>
  </si>
  <si>
    <t>北津軽郡板柳町大字辻字岸田66</t>
    <rPh sb="1" eb="3">
      <t>ツガル</t>
    </rPh>
    <rPh sb="10" eb="11">
      <t>アザ</t>
    </rPh>
    <rPh sb="11" eb="13">
      <t>キシダ</t>
    </rPh>
    <phoneticPr fontId="4"/>
  </si>
  <si>
    <t>西津軽郡鯵ヶ沢町大字北浮田町字今須97</t>
    <rPh sb="10" eb="11">
      <t>キタ</t>
    </rPh>
    <rPh sb="11" eb="13">
      <t>ウキタ</t>
    </rPh>
    <rPh sb="13" eb="14">
      <t>マチ</t>
    </rPh>
    <rPh sb="14" eb="15">
      <t>アザ</t>
    </rPh>
    <rPh sb="15" eb="16">
      <t>イマ</t>
    </rPh>
    <rPh sb="16" eb="17">
      <t>ス</t>
    </rPh>
    <phoneticPr fontId="4"/>
  </si>
  <si>
    <t>036-8043</t>
  </si>
  <si>
    <t>弘前市大字東和徳町6-3</t>
    <rPh sb="8" eb="9">
      <t>マチ</t>
    </rPh>
    <phoneticPr fontId="4"/>
  </si>
  <si>
    <t>031-1167</t>
  </si>
  <si>
    <t>八戸市大字沢里字古宮10-11</t>
    <rPh sb="7" eb="8">
      <t>アザ</t>
    </rPh>
    <rPh sb="8" eb="10">
      <t>コミヤ</t>
    </rPh>
    <phoneticPr fontId="4"/>
  </si>
  <si>
    <t>五所川原市大字金山字竹崎230-3</t>
    <rPh sb="9" eb="10">
      <t>アザ</t>
    </rPh>
    <rPh sb="10" eb="12">
      <t>タケサキ</t>
    </rPh>
    <phoneticPr fontId="4"/>
  </si>
  <si>
    <t>青森市大字矢田字野尻48-2</t>
    <rPh sb="0" eb="3">
      <t>アオモリシ</t>
    </rPh>
    <rPh sb="3" eb="5">
      <t>オオアザ</t>
    </rPh>
    <rPh sb="5" eb="7">
      <t>ヤダ</t>
    </rPh>
    <rPh sb="7" eb="8">
      <t>アザ</t>
    </rPh>
    <rPh sb="8" eb="9">
      <t>ノ</t>
    </rPh>
    <rPh sb="9" eb="10">
      <t>シリ</t>
    </rPh>
    <phoneticPr fontId="4"/>
  </si>
  <si>
    <t>青森市新町一丁目2-5</t>
    <rPh sb="0" eb="3">
      <t>アオモリシ</t>
    </rPh>
    <rPh sb="3" eb="5">
      <t>シンマチ</t>
    </rPh>
    <phoneticPr fontId="4"/>
  </si>
  <si>
    <t>医法</t>
    <rPh sb="0" eb="1">
      <t>イ</t>
    </rPh>
    <rPh sb="1" eb="2">
      <t>ホウ</t>
    </rPh>
    <phoneticPr fontId="7"/>
  </si>
  <si>
    <t>福法</t>
    <rPh sb="0" eb="1">
      <t>フク</t>
    </rPh>
    <rPh sb="1" eb="2">
      <t>ホウ</t>
    </rPh>
    <phoneticPr fontId="7"/>
  </si>
  <si>
    <t>039-1522</t>
  </si>
  <si>
    <t>弘前市大字豊原一丁目1-2</t>
  </si>
  <si>
    <t>弘前市大字大川字中桜川18-10</t>
    <rPh sb="7" eb="8">
      <t>アザ</t>
    </rPh>
    <rPh sb="8" eb="9">
      <t>ナカ</t>
    </rPh>
    <rPh sb="9" eb="11">
      <t>サクラガワ</t>
    </rPh>
    <phoneticPr fontId="4"/>
  </si>
  <si>
    <t>弘前市大字独狐字松ヶ沢38-2</t>
    <rPh sb="7" eb="8">
      <t>アザ</t>
    </rPh>
    <rPh sb="8" eb="9">
      <t>マツ</t>
    </rPh>
    <rPh sb="10" eb="11">
      <t>サワ</t>
    </rPh>
    <phoneticPr fontId="4"/>
  </si>
  <si>
    <t>031-0202</t>
  </si>
  <si>
    <t>037-0065</t>
  </si>
  <si>
    <t>038-3303</t>
  </si>
  <si>
    <t>平川市碇ヶ関三笠山120-1</t>
    <rPh sb="0" eb="2">
      <t>ヒラカワ</t>
    </rPh>
    <rPh sb="2" eb="3">
      <t>シ</t>
    </rPh>
    <rPh sb="6" eb="8">
      <t>ミカサ</t>
    </rPh>
    <rPh sb="8" eb="9">
      <t>ヤマ</t>
    </rPh>
    <phoneticPr fontId="4"/>
  </si>
  <si>
    <t>030-1303</t>
  </si>
  <si>
    <t>037-0512</t>
  </si>
  <si>
    <t>039-2222</t>
  </si>
  <si>
    <t>青森市大字諏訪沢字丸山72</t>
    <rPh sb="8" eb="9">
      <t>アザ</t>
    </rPh>
    <rPh sb="9" eb="11">
      <t>マルヤマ</t>
    </rPh>
    <phoneticPr fontId="4"/>
  </si>
  <si>
    <t>青森市大字横内字亀井259-2</t>
    <rPh sb="7" eb="8">
      <t>アザ</t>
    </rPh>
    <rPh sb="8" eb="10">
      <t>カメイ</t>
    </rPh>
    <phoneticPr fontId="4"/>
  </si>
  <si>
    <t>青森市大字矢田前字弥生田47-2</t>
    <rPh sb="8" eb="9">
      <t>アザ</t>
    </rPh>
    <rPh sb="9" eb="11">
      <t>ヤヨイ</t>
    </rPh>
    <rPh sb="11" eb="12">
      <t>タ</t>
    </rPh>
    <phoneticPr fontId="4"/>
  </si>
  <si>
    <t>青森市大字羽白字野木和45</t>
    <rPh sb="7" eb="8">
      <t>アザ</t>
    </rPh>
    <rPh sb="8" eb="10">
      <t>ノギ</t>
    </rPh>
    <rPh sb="10" eb="11">
      <t>ワ</t>
    </rPh>
    <phoneticPr fontId="4"/>
  </si>
  <si>
    <t>青森市小柳一丁目17-18</t>
  </si>
  <si>
    <t>青森市妙見三丁目11-14</t>
  </si>
  <si>
    <t>芙蓉会</t>
  </si>
  <si>
    <t>青森市港町三丁目6-3</t>
  </si>
  <si>
    <t>誠風会</t>
  </si>
  <si>
    <t>八戸市石堂一丁目14-11</t>
  </si>
  <si>
    <t>八戸市湊高台二丁目4-6</t>
  </si>
  <si>
    <t>八戸市小中野一丁目1-14</t>
  </si>
  <si>
    <t>八戸市大字田面木字赤坂24-1</t>
    <rPh sb="8" eb="9">
      <t>アザ</t>
    </rPh>
    <rPh sb="9" eb="11">
      <t>アカサカ</t>
    </rPh>
    <phoneticPr fontId="4"/>
  </si>
  <si>
    <t>十和田市大字三本木字里ノ沢1-62</t>
    <rPh sb="9" eb="10">
      <t>アザ</t>
    </rPh>
    <rPh sb="10" eb="11">
      <t>サト</t>
    </rPh>
    <rPh sb="12" eb="13">
      <t>サワ</t>
    </rPh>
    <phoneticPr fontId="4"/>
  </si>
  <si>
    <t>038-3138</t>
    <phoneticPr fontId="4"/>
  </si>
  <si>
    <t>平川市猿賀南田96-3</t>
    <rPh sb="0" eb="2">
      <t>ヒラカワ</t>
    </rPh>
    <rPh sb="2" eb="3">
      <t>シ</t>
    </rPh>
    <rPh sb="5" eb="6">
      <t>ミナミ</t>
    </rPh>
    <rPh sb="6" eb="7">
      <t>タ</t>
    </rPh>
    <phoneticPr fontId="4"/>
  </si>
  <si>
    <t>田子町</t>
  </si>
  <si>
    <t>東津軽郡外ヶ浜町平舘野田字鳴川208-1</t>
    <rPh sb="1" eb="3">
      <t>ツガル</t>
    </rPh>
    <rPh sb="4" eb="5">
      <t>ガイ</t>
    </rPh>
    <rPh sb="6" eb="7">
      <t>ハマ</t>
    </rPh>
    <rPh sb="7" eb="8">
      <t>マチ</t>
    </rPh>
    <rPh sb="8" eb="10">
      <t>タイラダテ</t>
    </rPh>
    <rPh sb="12" eb="13">
      <t>アザ</t>
    </rPh>
    <rPh sb="13" eb="15">
      <t>ナルカワ</t>
    </rPh>
    <phoneticPr fontId="4"/>
  </si>
  <si>
    <t>東津軽郡外ヶ浜町三厩新町7</t>
    <rPh sb="1" eb="3">
      <t>ツガル</t>
    </rPh>
    <rPh sb="4" eb="5">
      <t>ガイ</t>
    </rPh>
    <rPh sb="6" eb="8">
      <t>ハママチ</t>
    </rPh>
    <phoneticPr fontId="4"/>
  </si>
  <si>
    <t>038-2202</t>
    <phoneticPr fontId="4"/>
  </si>
  <si>
    <t>西津軽郡深浦町岩崎字松原57-1</t>
    <rPh sb="4" eb="7">
      <t>フカウラマチ</t>
    </rPh>
    <rPh sb="7" eb="9">
      <t>イワサキ</t>
    </rPh>
    <phoneticPr fontId="4"/>
  </si>
  <si>
    <t>五所川原市相内321</t>
    <rPh sb="0" eb="5">
      <t>ゴショガワラシ</t>
    </rPh>
    <phoneticPr fontId="4"/>
  </si>
  <si>
    <t>下北郡佐井村大字佐井字大佐井川目39-12</t>
    <phoneticPr fontId="4"/>
  </si>
  <si>
    <t>三戸郡田子町大字田子字前田2-1</t>
    <rPh sb="8" eb="10">
      <t>タッコ</t>
    </rPh>
    <rPh sb="10" eb="11">
      <t>アザ</t>
    </rPh>
    <rPh sb="11" eb="13">
      <t>マエダ</t>
    </rPh>
    <phoneticPr fontId="4"/>
  </si>
  <si>
    <t>北津軽郡中泊町大字小泊字朝間25</t>
    <rPh sb="4" eb="5">
      <t>ナカ</t>
    </rPh>
    <rPh sb="6" eb="7">
      <t>マチ</t>
    </rPh>
    <rPh sb="7" eb="9">
      <t>オオアザ</t>
    </rPh>
    <rPh sb="9" eb="11">
      <t>コドマリ</t>
    </rPh>
    <phoneticPr fontId="4"/>
  </si>
  <si>
    <t>五所川原市金木町川倉七夕野426-11</t>
    <rPh sb="0" eb="5">
      <t>ゴショガワラシ</t>
    </rPh>
    <rPh sb="10" eb="12">
      <t>タナバタ</t>
    </rPh>
    <rPh sb="12" eb="13">
      <t>ノ</t>
    </rPh>
    <phoneticPr fontId="4"/>
  </si>
  <si>
    <t>八戸市大字白銀町字沢向13-1</t>
    <rPh sb="8" eb="9">
      <t>アザ</t>
    </rPh>
    <rPh sb="9" eb="10">
      <t>サワ</t>
    </rPh>
    <rPh sb="10" eb="11">
      <t>ム</t>
    </rPh>
    <phoneticPr fontId="4"/>
  </si>
  <si>
    <t>平川市館田中前田316-1</t>
    <rPh sb="0" eb="2">
      <t>ヒラカワ</t>
    </rPh>
    <rPh sb="2" eb="3">
      <t>シ</t>
    </rPh>
    <rPh sb="5" eb="6">
      <t>ナカ</t>
    </rPh>
    <rPh sb="6" eb="8">
      <t>マエダ</t>
    </rPh>
    <phoneticPr fontId="4"/>
  </si>
  <si>
    <t>八戸市湊高台二丁目3-2</t>
  </si>
  <si>
    <t>上北郡七戸町字太田野19-4</t>
    <rPh sb="0" eb="3">
      <t>カミキタグン</t>
    </rPh>
    <rPh sb="3" eb="6">
      <t>シチノヘマチ</t>
    </rPh>
    <rPh sb="6" eb="7">
      <t>アザ</t>
    </rPh>
    <rPh sb="7" eb="9">
      <t>オオタ</t>
    </rPh>
    <rPh sb="9" eb="10">
      <t>ノ</t>
    </rPh>
    <phoneticPr fontId="4"/>
  </si>
  <si>
    <t>青森市</t>
    <rPh sb="0" eb="3">
      <t>アオモリシ</t>
    </rPh>
    <phoneticPr fontId="4"/>
  </si>
  <si>
    <t>五所川原市</t>
  </si>
  <si>
    <t>037-0204</t>
  </si>
  <si>
    <t>十和田市</t>
  </si>
  <si>
    <t>三沢市</t>
  </si>
  <si>
    <t>038-3803</t>
  </si>
  <si>
    <t>六戸町</t>
  </si>
  <si>
    <t>東北町</t>
  </si>
  <si>
    <t>039-2131</t>
  </si>
  <si>
    <t>南部町</t>
  </si>
  <si>
    <t>階上町</t>
  </si>
  <si>
    <t>新郷村</t>
  </si>
  <si>
    <t>039-1802</t>
  </si>
  <si>
    <t>むつ市</t>
  </si>
  <si>
    <t>039-3331</t>
  </si>
  <si>
    <t>平内町</t>
  </si>
  <si>
    <t>外ヶ浜町</t>
    <rPh sb="0" eb="3">
      <t>ソトガハマ</t>
    </rPh>
    <phoneticPr fontId="4"/>
  </si>
  <si>
    <t>板柳町</t>
  </si>
  <si>
    <t>青森市里見二丁目13-1</t>
    <rPh sb="0" eb="3">
      <t>アオモリシ</t>
    </rPh>
    <rPh sb="3" eb="5">
      <t>サトミ</t>
    </rPh>
    <phoneticPr fontId="7"/>
  </si>
  <si>
    <t>青森市新町二丁目1-8</t>
    <rPh sb="0" eb="3">
      <t>アオモリシ</t>
    </rPh>
    <rPh sb="3" eb="5">
      <t>シンマチ</t>
    </rPh>
    <phoneticPr fontId="7"/>
  </si>
  <si>
    <t>青森市妙見三丁目11-14</t>
    <rPh sb="0" eb="3">
      <t>アオモリシ</t>
    </rPh>
    <rPh sb="3" eb="5">
      <t>ミョウケン</t>
    </rPh>
    <phoneticPr fontId="7"/>
  </si>
  <si>
    <t>青森市大字矢田前字弥生田47-2</t>
    <rPh sb="0" eb="3">
      <t>アオモリシ</t>
    </rPh>
    <rPh sb="5" eb="8">
      <t>ヤダマエ</t>
    </rPh>
    <rPh sb="8" eb="9">
      <t>アザ</t>
    </rPh>
    <rPh sb="9" eb="11">
      <t>ヤヨイ</t>
    </rPh>
    <rPh sb="11" eb="12">
      <t>タ</t>
    </rPh>
    <phoneticPr fontId="7"/>
  </si>
  <si>
    <t>青森市東大野二丁目1-10</t>
    <rPh sb="0" eb="3">
      <t>アオモリシ</t>
    </rPh>
    <rPh sb="3" eb="4">
      <t>ヒガシ</t>
    </rPh>
    <rPh sb="4" eb="6">
      <t>オオノ</t>
    </rPh>
    <phoneticPr fontId="7"/>
  </si>
  <si>
    <t>生協</t>
    <rPh sb="0" eb="2">
      <t>セイキョウ</t>
    </rPh>
    <phoneticPr fontId="7"/>
  </si>
  <si>
    <t>青森市大字羽白字野木和45</t>
    <rPh sb="0" eb="3">
      <t>アオモリシ</t>
    </rPh>
    <rPh sb="3" eb="5">
      <t>オオアザ</t>
    </rPh>
    <rPh sb="5" eb="7">
      <t>ハジロ</t>
    </rPh>
    <rPh sb="7" eb="8">
      <t>アザ</t>
    </rPh>
    <rPh sb="8" eb="9">
      <t>ノ</t>
    </rPh>
    <rPh sb="9" eb="10">
      <t>キ</t>
    </rPh>
    <rPh sb="10" eb="11">
      <t>ワ</t>
    </rPh>
    <phoneticPr fontId="7"/>
  </si>
  <si>
    <t>青森市港町三丁目6-3</t>
    <rPh sb="0" eb="3">
      <t>アオモリシ</t>
    </rPh>
    <rPh sb="3" eb="5">
      <t>ミナトマチ</t>
    </rPh>
    <phoneticPr fontId="7"/>
  </si>
  <si>
    <t>青森市浪岡大字浪岡字稲村274</t>
    <rPh sb="0" eb="3">
      <t>アオモリシ</t>
    </rPh>
    <rPh sb="3" eb="5">
      <t>ナミオカ</t>
    </rPh>
    <rPh sb="5" eb="7">
      <t>オオアザ</t>
    </rPh>
    <rPh sb="7" eb="9">
      <t>ナミオカ</t>
    </rPh>
    <rPh sb="9" eb="10">
      <t>アザ</t>
    </rPh>
    <rPh sb="10" eb="12">
      <t>イナムラ</t>
    </rPh>
    <phoneticPr fontId="7"/>
  </si>
  <si>
    <t>弘前市大字福村字早稲田27-1</t>
    <rPh sb="5" eb="7">
      <t>フクムラ</t>
    </rPh>
    <rPh sb="7" eb="8">
      <t>アザ</t>
    </rPh>
    <rPh sb="8" eb="11">
      <t>ワセダ</t>
    </rPh>
    <phoneticPr fontId="8"/>
  </si>
  <si>
    <t>弘前市大字小沢字山崎44-9</t>
    <rPh sb="5" eb="7">
      <t>コザワ</t>
    </rPh>
    <rPh sb="7" eb="8">
      <t>ジ</t>
    </rPh>
    <rPh sb="8" eb="10">
      <t>ヤマザキ</t>
    </rPh>
    <phoneticPr fontId="8"/>
  </si>
  <si>
    <t>弘前市大字高杉字山下298-1</t>
    <rPh sb="5" eb="7">
      <t>タカスギ</t>
    </rPh>
    <rPh sb="7" eb="8">
      <t>ジ</t>
    </rPh>
    <rPh sb="8" eb="10">
      <t>ヤマシタ</t>
    </rPh>
    <phoneticPr fontId="8"/>
  </si>
  <si>
    <t>八戸市内丸一丁目1-1</t>
    <rPh sb="0" eb="3">
      <t>ハチノヘシ</t>
    </rPh>
    <rPh sb="3" eb="4">
      <t>ウチ</t>
    </rPh>
    <rPh sb="4" eb="5">
      <t>マル</t>
    </rPh>
    <phoneticPr fontId="7"/>
  </si>
  <si>
    <t>公</t>
    <rPh sb="0" eb="1">
      <t>コウ</t>
    </rPh>
    <phoneticPr fontId="7"/>
  </si>
  <si>
    <t>八戸市</t>
    <rPh sb="0" eb="3">
      <t>ハチノヘシ</t>
    </rPh>
    <phoneticPr fontId="7"/>
  </si>
  <si>
    <t>0173-38-3939</t>
  </si>
  <si>
    <t>十和田市</t>
    <rPh sb="0" eb="4">
      <t>トワダシ</t>
    </rPh>
    <phoneticPr fontId="7"/>
  </si>
  <si>
    <t>三沢市幸町三丁目11-5</t>
    <rPh sb="0" eb="2">
      <t>ミサワ</t>
    </rPh>
    <rPh sb="2" eb="3">
      <t>シ</t>
    </rPh>
    <rPh sb="3" eb="4">
      <t>サイワ</t>
    </rPh>
    <rPh sb="4" eb="5">
      <t>マチ</t>
    </rPh>
    <phoneticPr fontId="7"/>
  </si>
  <si>
    <t>三沢市</t>
    <rPh sb="0" eb="2">
      <t>ミサワ</t>
    </rPh>
    <rPh sb="2" eb="3">
      <t>シ</t>
    </rPh>
    <phoneticPr fontId="7"/>
  </si>
  <si>
    <t>むつ市中央一丁目8-1</t>
    <rPh sb="2" eb="3">
      <t>シ</t>
    </rPh>
    <rPh sb="3" eb="5">
      <t>チュウオウ</t>
    </rPh>
    <phoneticPr fontId="7"/>
  </si>
  <si>
    <t>035-0084</t>
  </si>
  <si>
    <t>0172-44-1111</t>
  </si>
  <si>
    <t>東津軽郡今別町大字今別字今別167</t>
    <rPh sb="4" eb="7">
      <t>イマベツマチ</t>
    </rPh>
    <rPh sb="7" eb="9">
      <t>オオアザ</t>
    </rPh>
    <rPh sb="9" eb="11">
      <t>イマベツ</t>
    </rPh>
    <rPh sb="11" eb="12">
      <t>アザ</t>
    </rPh>
    <rPh sb="12" eb="14">
      <t>イマベツ</t>
    </rPh>
    <phoneticPr fontId="5"/>
  </si>
  <si>
    <t>0174-35-2122</t>
  </si>
  <si>
    <t>南津軽郡藤崎町大字常盤字富田67-1</t>
    <rPh sb="0" eb="4">
      <t>ミナミツガルグン</t>
    </rPh>
    <rPh sb="4" eb="7">
      <t>フジサキマチ</t>
    </rPh>
    <rPh sb="7" eb="9">
      <t>オオアザ</t>
    </rPh>
    <rPh sb="9" eb="11">
      <t>トキワ</t>
    </rPh>
    <rPh sb="11" eb="12">
      <t>アザ</t>
    </rPh>
    <rPh sb="12" eb="14">
      <t>トミタ</t>
    </rPh>
    <phoneticPr fontId="5"/>
  </si>
  <si>
    <t>南津軽郡大鰐町大字大鰐字羽黒館5-3</t>
    <rPh sb="0" eb="1">
      <t>ミナミ</t>
    </rPh>
    <rPh sb="1" eb="3">
      <t>ツガル</t>
    </rPh>
    <rPh sb="3" eb="4">
      <t>グン</t>
    </rPh>
    <rPh sb="4" eb="7">
      <t>オオワニマチ</t>
    </rPh>
    <rPh sb="7" eb="9">
      <t>オオアザ</t>
    </rPh>
    <rPh sb="9" eb="11">
      <t>オオワニ</t>
    </rPh>
    <rPh sb="11" eb="12">
      <t>アザ</t>
    </rPh>
    <rPh sb="12" eb="14">
      <t>ハグロ</t>
    </rPh>
    <rPh sb="14" eb="15">
      <t>タチ</t>
    </rPh>
    <phoneticPr fontId="7"/>
  </si>
  <si>
    <t>南津軽郡田舎館村大字八反田字古舘206-1</t>
    <rPh sb="0" eb="4">
      <t>ミナミツガルグン</t>
    </rPh>
    <rPh sb="4" eb="8">
      <t>イナカダテムラ</t>
    </rPh>
    <rPh sb="8" eb="10">
      <t>オオアザ</t>
    </rPh>
    <rPh sb="10" eb="13">
      <t>ハッタンダ</t>
    </rPh>
    <rPh sb="13" eb="14">
      <t>アザ</t>
    </rPh>
    <rPh sb="14" eb="16">
      <t>コダテ</t>
    </rPh>
    <phoneticPr fontId="7"/>
  </si>
  <si>
    <t>北津軽郡板柳町大字福野田字実田11-7</t>
    <rPh sb="0" eb="4">
      <t>キタツガルグン</t>
    </rPh>
    <rPh sb="4" eb="7">
      <t>イタヤナギマチ</t>
    </rPh>
    <rPh sb="7" eb="9">
      <t>オオアザ</t>
    </rPh>
    <rPh sb="9" eb="10">
      <t>フク</t>
    </rPh>
    <rPh sb="10" eb="12">
      <t>ノダ</t>
    </rPh>
    <rPh sb="12" eb="13">
      <t>ジ</t>
    </rPh>
    <rPh sb="13" eb="14">
      <t>ジツ</t>
    </rPh>
    <rPh sb="14" eb="15">
      <t>タ</t>
    </rPh>
    <phoneticPr fontId="5"/>
  </si>
  <si>
    <t>0172-79-2116</t>
  </si>
  <si>
    <t>北津軽郡鶴田町大字鶴田字沖津193</t>
    <rPh sb="0" eb="4">
      <t>キタツガルグン</t>
    </rPh>
    <rPh sb="4" eb="7">
      <t>ツルタマチ</t>
    </rPh>
    <rPh sb="7" eb="9">
      <t>オオアザ</t>
    </rPh>
    <rPh sb="9" eb="11">
      <t>ツルタ</t>
    </rPh>
    <rPh sb="11" eb="12">
      <t>アザ</t>
    </rPh>
    <rPh sb="12" eb="14">
      <t>オキツ</t>
    </rPh>
    <phoneticPr fontId="5"/>
  </si>
  <si>
    <t>0173-22-3918</t>
  </si>
  <si>
    <t>上北郡七戸町字森ノ上359-5</t>
    <rPh sb="0" eb="1">
      <t>カミ</t>
    </rPh>
    <rPh sb="1" eb="2">
      <t>キタ</t>
    </rPh>
    <rPh sb="2" eb="3">
      <t>グン</t>
    </rPh>
    <rPh sb="3" eb="5">
      <t>シチノヘ</t>
    </rPh>
    <rPh sb="5" eb="6">
      <t>マチ</t>
    </rPh>
    <rPh sb="6" eb="7">
      <t>アザ</t>
    </rPh>
    <rPh sb="7" eb="8">
      <t>モリ</t>
    </rPh>
    <rPh sb="9" eb="10">
      <t>カミ</t>
    </rPh>
    <phoneticPr fontId="7"/>
  </si>
  <si>
    <t>0176-68-3500</t>
    <phoneticPr fontId="7"/>
  </si>
  <si>
    <t>上北郡東北町上北南四丁目32-484</t>
    <rPh sb="0" eb="3">
      <t>カミキタグン</t>
    </rPh>
    <rPh sb="3" eb="6">
      <t>トウホクマチ</t>
    </rPh>
    <rPh sb="6" eb="8">
      <t>カミキタ</t>
    </rPh>
    <rPh sb="8" eb="9">
      <t>ミナミ</t>
    </rPh>
    <phoneticPr fontId="7"/>
  </si>
  <si>
    <t>上北郡六ヶ所村大字尾駮字野附475</t>
    <rPh sb="0" eb="3">
      <t>カミキタグン</t>
    </rPh>
    <rPh sb="3" eb="7">
      <t>ロッカショムラ</t>
    </rPh>
    <rPh sb="7" eb="9">
      <t>オオアザ</t>
    </rPh>
    <rPh sb="9" eb="11">
      <t>オブチ</t>
    </rPh>
    <rPh sb="11" eb="12">
      <t>アザ</t>
    </rPh>
    <rPh sb="12" eb="14">
      <t>ノヅキ</t>
    </rPh>
    <phoneticPr fontId="7"/>
  </si>
  <si>
    <t>下北郡大間町大字大間字大間平20-78</t>
    <rPh sb="0" eb="3">
      <t>シモキタグン</t>
    </rPh>
    <rPh sb="3" eb="6">
      <t>オオママチ</t>
    </rPh>
    <rPh sb="6" eb="8">
      <t>オオアザ</t>
    </rPh>
    <rPh sb="8" eb="10">
      <t>オオマ</t>
    </rPh>
    <rPh sb="10" eb="11">
      <t>アザ</t>
    </rPh>
    <rPh sb="11" eb="13">
      <t>オオマ</t>
    </rPh>
    <rPh sb="13" eb="14">
      <t>タイラ</t>
    </rPh>
    <phoneticPr fontId="7"/>
  </si>
  <si>
    <t>039-4222</t>
    <phoneticPr fontId="7"/>
  </si>
  <si>
    <t>下北郡東通村大字砂子又字里17-2</t>
    <rPh sb="0" eb="3">
      <t>シモキタグン</t>
    </rPh>
    <rPh sb="3" eb="6">
      <t>ヒガシドオリムラ</t>
    </rPh>
    <rPh sb="6" eb="8">
      <t>オオアザ</t>
    </rPh>
    <rPh sb="8" eb="9">
      <t>スナ</t>
    </rPh>
    <rPh sb="9" eb="10">
      <t>コ</t>
    </rPh>
    <rPh sb="10" eb="11">
      <t>マタ</t>
    </rPh>
    <rPh sb="11" eb="12">
      <t>アザ</t>
    </rPh>
    <rPh sb="12" eb="13">
      <t>サト</t>
    </rPh>
    <phoneticPr fontId="7"/>
  </si>
  <si>
    <t>下北郡風間浦村大字易国間字大川目11-2</t>
    <rPh sb="0" eb="3">
      <t>シモキタグン</t>
    </rPh>
    <rPh sb="3" eb="7">
      <t>カザマウラムラ</t>
    </rPh>
    <rPh sb="7" eb="9">
      <t>オオアザ</t>
    </rPh>
    <rPh sb="9" eb="10">
      <t>エキ</t>
    </rPh>
    <rPh sb="10" eb="11">
      <t>コク</t>
    </rPh>
    <rPh sb="11" eb="12">
      <t>マ</t>
    </rPh>
    <rPh sb="12" eb="13">
      <t>アザ</t>
    </rPh>
    <rPh sb="13" eb="15">
      <t>オオカワ</t>
    </rPh>
    <rPh sb="15" eb="16">
      <t>メ</t>
    </rPh>
    <phoneticPr fontId="7"/>
  </si>
  <si>
    <t>下北郡佐井村大字佐井字糠森20</t>
    <rPh sb="0" eb="3">
      <t>シモキタグン</t>
    </rPh>
    <rPh sb="3" eb="6">
      <t>サイムラ</t>
    </rPh>
    <rPh sb="6" eb="8">
      <t>オオアザ</t>
    </rPh>
    <rPh sb="8" eb="10">
      <t>サイ</t>
    </rPh>
    <rPh sb="10" eb="11">
      <t>アザ</t>
    </rPh>
    <rPh sb="11" eb="12">
      <t>ヌカ</t>
    </rPh>
    <rPh sb="12" eb="13">
      <t>モリ</t>
    </rPh>
    <phoneticPr fontId="5"/>
  </si>
  <si>
    <t>0175-38-4193</t>
  </si>
  <si>
    <t>三戸郡三戸町大字在府小路町43</t>
    <rPh sb="0" eb="3">
      <t>サンノヘグン</t>
    </rPh>
    <rPh sb="3" eb="6">
      <t>サンノヘマチ</t>
    </rPh>
    <rPh sb="6" eb="8">
      <t>オオアザ</t>
    </rPh>
    <rPh sb="8" eb="9">
      <t>ザイ</t>
    </rPh>
    <rPh sb="9" eb="10">
      <t>フ</t>
    </rPh>
    <rPh sb="10" eb="12">
      <t>コウジ</t>
    </rPh>
    <rPh sb="12" eb="13">
      <t>マチ</t>
    </rPh>
    <phoneticPr fontId="7"/>
  </si>
  <si>
    <t>三戸郡五戸町字古舘21-1</t>
    <rPh sb="0" eb="3">
      <t>サンノヘグン</t>
    </rPh>
    <rPh sb="3" eb="6">
      <t>ゴノヘマチ</t>
    </rPh>
    <rPh sb="6" eb="7">
      <t>アザ</t>
    </rPh>
    <rPh sb="7" eb="8">
      <t>フル</t>
    </rPh>
    <rPh sb="8" eb="9">
      <t>ヤカタ</t>
    </rPh>
    <phoneticPr fontId="7"/>
  </si>
  <si>
    <t>三戸郡田子町大字田子字前田2-1</t>
    <rPh sb="0" eb="3">
      <t>サンノヘグン</t>
    </rPh>
    <rPh sb="3" eb="6">
      <t>タッコマチ</t>
    </rPh>
    <rPh sb="6" eb="8">
      <t>オオアザ</t>
    </rPh>
    <rPh sb="8" eb="10">
      <t>タッコ</t>
    </rPh>
    <rPh sb="10" eb="11">
      <t>アザ</t>
    </rPh>
    <rPh sb="11" eb="13">
      <t>マエタ</t>
    </rPh>
    <phoneticPr fontId="7"/>
  </si>
  <si>
    <t>三戸郡階上町大字道仏字天当平1-87</t>
    <rPh sb="0" eb="3">
      <t>サンノヘグン</t>
    </rPh>
    <rPh sb="3" eb="6">
      <t>ハシカミチョウ</t>
    </rPh>
    <rPh sb="6" eb="8">
      <t>オオアザ</t>
    </rPh>
    <rPh sb="8" eb="10">
      <t>ドウブツ</t>
    </rPh>
    <rPh sb="10" eb="11">
      <t>アザ</t>
    </rPh>
    <rPh sb="11" eb="12">
      <t>テン</t>
    </rPh>
    <rPh sb="12" eb="13">
      <t>トウ</t>
    </rPh>
    <rPh sb="13" eb="14">
      <t>タイ</t>
    </rPh>
    <phoneticPr fontId="5"/>
  </si>
  <si>
    <t>0178-88-2115</t>
  </si>
  <si>
    <t>三戸郡新郷村大字戸来字金ヶ沢坂ノ下17-1</t>
    <rPh sb="0" eb="3">
      <t>サンノヘグン</t>
    </rPh>
    <rPh sb="3" eb="5">
      <t>シンゴウ</t>
    </rPh>
    <rPh sb="5" eb="6">
      <t>ムラ</t>
    </rPh>
    <rPh sb="6" eb="8">
      <t>オオアザ</t>
    </rPh>
    <rPh sb="8" eb="10">
      <t>ヘライ</t>
    </rPh>
    <rPh sb="10" eb="11">
      <t>アザ</t>
    </rPh>
    <rPh sb="11" eb="14">
      <t>カネガサワ</t>
    </rPh>
    <rPh sb="14" eb="15">
      <t>サカ</t>
    </rPh>
    <rPh sb="16" eb="17">
      <t>シタ</t>
    </rPh>
    <phoneticPr fontId="5"/>
  </si>
  <si>
    <t>0178-61-7560</t>
  </si>
  <si>
    <t>青照苑</t>
  </si>
  <si>
    <t>いちい荘</t>
  </si>
  <si>
    <t>すずかけの里</t>
    <rPh sb="5" eb="6">
      <t>サト</t>
    </rPh>
    <phoneticPr fontId="4"/>
  </si>
  <si>
    <t>青森市里見二丁目13-1</t>
  </si>
  <si>
    <t>青森市大字幸畑字谷脇214-1</t>
    <rPh sb="3" eb="5">
      <t>オオアザ</t>
    </rPh>
    <rPh sb="5" eb="6">
      <t>サチ</t>
    </rPh>
    <rPh sb="6" eb="7">
      <t>ハタケ</t>
    </rPh>
    <rPh sb="7" eb="8">
      <t>アザ</t>
    </rPh>
    <rPh sb="8" eb="10">
      <t>タニワキ</t>
    </rPh>
    <phoneticPr fontId="4"/>
  </si>
  <si>
    <t>カトレア</t>
  </si>
  <si>
    <t>青森市大字高田字川瀬110-1</t>
    <rPh sb="7" eb="8">
      <t>アザ</t>
    </rPh>
    <rPh sb="8" eb="10">
      <t>カワセ</t>
    </rPh>
    <phoneticPr fontId="4"/>
  </si>
  <si>
    <t>なみおか</t>
  </si>
  <si>
    <t>青森市浪岡大字杉沢字山元454-238</t>
    <rPh sb="0" eb="3">
      <t>アオモリシ</t>
    </rPh>
    <rPh sb="9" eb="10">
      <t>アザ</t>
    </rPh>
    <rPh sb="10" eb="12">
      <t>ヤマモト</t>
    </rPh>
    <phoneticPr fontId="4"/>
  </si>
  <si>
    <t>平成の家</t>
  </si>
  <si>
    <t>弘前市大字独狐字石田121-1</t>
    <rPh sb="7" eb="8">
      <t>アザ</t>
    </rPh>
    <rPh sb="8" eb="9">
      <t>イシ</t>
    </rPh>
    <rPh sb="9" eb="10">
      <t>タ</t>
    </rPh>
    <phoneticPr fontId="4"/>
  </si>
  <si>
    <t>ヴィラ弘前</t>
    <rPh sb="3" eb="5">
      <t>ヒロサキ</t>
    </rPh>
    <phoneticPr fontId="4"/>
  </si>
  <si>
    <t>弘前市大字岩賀二丁目12-11</t>
  </si>
  <si>
    <t>幸陽荘</t>
  </si>
  <si>
    <t>弘前市大字清野袋字岡部433-1</t>
    <rPh sb="8" eb="9">
      <t>アザ</t>
    </rPh>
    <rPh sb="9" eb="11">
      <t>オカベ</t>
    </rPh>
    <phoneticPr fontId="4"/>
  </si>
  <si>
    <t>ふじ苑</t>
  </si>
  <si>
    <t>弘前市大字土堂字長瀬385-1</t>
    <rPh sb="7" eb="8">
      <t>アザ</t>
    </rPh>
    <rPh sb="8" eb="10">
      <t>ナガセ</t>
    </rPh>
    <phoneticPr fontId="4"/>
  </si>
  <si>
    <t>黒石市末広6-1</t>
    <rPh sb="0" eb="3">
      <t>クロイシシ</t>
    </rPh>
    <rPh sb="3" eb="5">
      <t>スエヒロ</t>
    </rPh>
    <phoneticPr fontId="4"/>
  </si>
  <si>
    <t>平川市館田西和田195</t>
    <rPh sb="0" eb="2">
      <t>ヒラカワ</t>
    </rPh>
    <rPh sb="2" eb="3">
      <t>シ</t>
    </rPh>
    <rPh sb="5" eb="8">
      <t>ニシワダ</t>
    </rPh>
    <phoneticPr fontId="4"/>
  </si>
  <si>
    <t>弘前市大字鳥井野字長田265</t>
    <rPh sb="0" eb="3">
      <t>ヒロサキシ</t>
    </rPh>
    <rPh sb="5" eb="8">
      <t>トリイノ</t>
    </rPh>
    <rPh sb="8" eb="9">
      <t>ジ</t>
    </rPh>
    <rPh sb="9" eb="11">
      <t>オサダ</t>
    </rPh>
    <phoneticPr fontId="4"/>
  </si>
  <si>
    <t>南津軽郡藤崎町大字榊字亀田2-1</t>
    <rPh sb="1" eb="3">
      <t>ツガル</t>
    </rPh>
    <rPh sb="4" eb="7">
      <t>フジサキマチ</t>
    </rPh>
    <rPh sb="10" eb="11">
      <t>アザ</t>
    </rPh>
    <rPh sb="11" eb="13">
      <t>カメダ</t>
    </rPh>
    <phoneticPr fontId="4"/>
  </si>
  <si>
    <t>平川市李平上山崎54-1</t>
    <rPh sb="0" eb="2">
      <t>ヒラカワ</t>
    </rPh>
    <rPh sb="2" eb="3">
      <t>シ</t>
    </rPh>
    <rPh sb="5" eb="6">
      <t>ウエ</t>
    </rPh>
    <rPh sb="6" eb="8">
      <t>ヤマザキ</t>
    </rPh>
    <phoneticPr fontId="4"/>
  </si>
  <si>
    <t>つがる</t>
  </si>
  <si>
    <t>平川市碇ヶ関湯向川添30</t>
    <rPh sb="0" eb="2">
      <t>ヒラカワ</t>
    </rPh>
    <rPh sb="2" eb="3">
      <t>シ</t>
    </rPh>
    <rPh sb="6" eb="7">
      <t>ユ</t>
    </rPh>
    <rPh sb="7" eb="8">
      <t>ム</t>
    </rPh>
    <rPh sb="8" eb="10">
      <t>カワゾエ</t>
    </rPh>
    <phoneticPr fontId="4"/>
  </si>
  <si>
    <t>ひばりの里</t>
  </si>
  <si>
    <t>ほほえみ三戸</t>
    <rPh sb="4" eb="6">
      <t>サンノヘ</t>
    </rPh>
    <phoneticPr fontId="4"/>
  </si>
  <si>
    <t>三戸郡三戸町大字同心町字諏訪内10</t>
    <rPh sb="8" eb="10">
      <t>ドウシン</t>
    </rPh>
    <rPh sb="10" eb="11">
      <t>マチ</t>
    </rPh>
    <rPh sb="11" eb="12">
      <t>アザ</t>
    </rPh>
    <rPh sb="12" eb="14">
      <t>スワ</t>
    </rPh>
    <rPh sb="14" eb="15">
      <t>ナイ</t>
    </rPh>
    <phoneticPr fontId="4"/>
  </si>
  <si>
    <t>しもだ</t>
  </si>
  <si>
    <t>孔明荘</t>
  </si>
  <si>
    <t>三戸郡南部町大字苫米地字蒼前11-1</t>
    <rPh sb="3" eb="6">
      <t>ナンブマチ</t>
    </rPh>
    <rPh sb="8" eb="11">
      <t>トマベチ</t>
    </rPh>
    <rPh sb="11" eb="12">
      <t>アザ</t>
    </rPh>
    <rPh sb="12" eb="13">
      <t>アオ</t>
    </rPh>
    <rPh sb="13" eb="14">
      <t>マエ</t>
    </rPh>
    <phoneticPr fontId="4"/>
  </si>
  <si>
    <t>三戸郡田子町大字田子字前田2-17</t>
    <rPh sb="0" eb="3">
      <t>サンノヘグン</t>
    </rPh>
    <rPh sb="3" eb="6">
      <t>タッコマチ</t>
    </rPh>
    <rPh sb="8" eb="10">
      <t>タッコ</t>
    </rPh>
    <rPh sb="10" eb="11">
      <t>アザ</t>
    </rPh>
    <rPh sb="11" eb="12">
      <t>マエ</t>
    </rPh>
    <rPh sb="12" eb="13">
      <t>タ</t>
    </rPh>
    <phoneticPr fontId="4"/>
  </si>
  <si>
    <t>しんごう</t>
  </si>
  <si>
    <t>三戸郡新郷村大字戸来字金ヶ沢森ノ下24</t>
    <rPh sb="10" eb="11">
      <t>アザ</t>
    </rPh>
    <rPh sb="11" eb="12">
      <t>キン</t>
    </rPh>
    <rPh sb="13" eb="14">
      <t>サワ</t>
    </rPh>
    <rPh sb="14" eb="15">
      <t>モリ</t>
    </rPh>
    <rPh sb="16" eb="17">
      <t>シタ</t>
    </rPh>
    <phoneticPr fontId="4"/>
  </si>
  <si>
    <t>五所川原市大字金山字竹崎254</t>
    <rPh sb="7" eb="9">
      <t>カナヤマ</t>
    </rPh>
    <rPh sb="9" eb="10">
      <t>アザ</t>
    </rPh>
    <rPh sb="10" eb="12">
      <t>タケザキ</t>
    </rPh>
    <phoneticPr fontId="4"/>
  </si>
  <si>
    <t>つがる市木造曙82</t>
    <rPh sb="3" eb="4">
      <t>シ</t>
    </rPh>
    <phoneticPr fontId="4"/>
  </si>
  <si>
    <t>ながだい荘</t>
  </si>
  <si>
    <t>湖水荘</t>
  </si>
  <si>
    <t>北津軽郡鶴田町大字廻堰字東下山91-2</t>
    <rPh sb="1" eb="3">
      <t>ツガル</t>
    </rPh>
    <rPh sb="11" eb="12">
      <t>アザ</t>
    </rPh>
    <rPh sb="12" eb="13">
      <t>ヒガシ</t>
    </rPh>
    <rPh sb="13" eb="15">
      <t>ゲザン</t>
    </rPh>
    <phoneticPr fontId="4"/>
  </si>
  <si>
    <t>西津軽郡深浦町大字関字小島崎53-1</t>
    <rPh sb="1" eb="3">
      <t>ツガル</t>
    </rPh>
    <rPh sb="10" eb="11">
      <t>アザ</t>
    </rPh>
    <rPh sb="11" eb="13">
      <t>コジマ</t>
    </rPh>
    <rPh sb="13" eb="14">
      <t>サキ</t>
    </rPh>
    <phoneticPr fontId="4"/>
  </si>
  <si>
    <t>むつ市大字奥内字金谷沢1-167</t>
    <rPh sb="7" eb="8">
      <t>アザ</t>
    </rPh>
    <rPh sb="8" eb="10">
      <t>カナヤ</t>
    </rPh>
    <rPh sb="10" eb="11">
      <t>サワ</t>
    </rPh>
    <phoneticPr fontId="4"/>
  </si>
  <si>
    <t>むつ市大畑町観音堂25-1</t>
    <rPh sb="2" eb="3">
      <t>シ</t>
    </rPh>
    <rPh sb="3" eb="6">
      <t>オオハタマチ</t>
    </rPh>
    <rPh sb="6" eb="9">
      <t>カンノンドウ</t>
    </rPh>
    <phoneticPr fontId="4"/>
  </si>
  <si>
    <t>みのり苑</t>
  </si>
  <si>
    <t>十和田市大字切田字横道100-22</t>
    <rPh sb="8" eb="9">
      <t>アザ</t>
    </rPh>
    <rPh sb="9" eb="11">
      <t>ヨコミチ</t>
    </rPh>
    <phoneticPr fontId="4"/>
  </si>
  <si>
    <t>ハートランド</t>
  </si>
  <si>
    <t>十和田市大字相坂字高清水78-450</t>
    <rPh sb="8" eb="9">
      <t>アザ</t>
    </rPh>
    <rPh sb="9" eb="12">
      <t>タカシミズ</t>
    </rPh>
    <phoneticPr fontId="4"/>
  </si>
  <si>
    <t>とわだ</t>
  </si>
  <si>
    <t>十和田市大字洞内字長田60-6</t>
    <rPh sb="8" eb="9">
      <t>アザ</t>
    </rPh>
    <rPh sb="9" eb="11">
      <t>ナガタ</t>
    </rPh>
    <phoneticPr fontId="4"/>
  </si>
  <si>
    <t>やすらぎ苑</t>
  </si>
  <si>
    <t>三沢市大字三沢字淋代平116-3097</t>
    <rPh sb="7" eb="8">
      <t>アザ</t>
    </rPh>
    <rPh sb="8" eb="10">
      <t>サビシロ</t>
    </rPh>
    <rPh sb="10" eb="11">
      <t>タイ</t>
    </rPh>
    <phoneticPr fontId="4"/>
  </si>
  <si>
    <t>上北郡七戸町字笊田川久保100-1</t>
    <rPh sb="6" eb="7">
      <t>アザ</t>
    </rPh>
    <rPh sb="7" eb="8">
      <t>ザル</t>
    </rPh>
    <rPh sb="8" eb="9">
      <t>タ</t>
    </rPh>
    <rPh sb="9" eb="12">
      <t>カワクボ</t>
    </rPh>
    <phoneticPr fontId="4"/>
  </si>
  <si>
    <t>えぼし</t>
  </si>
  <si>
    <t>上北郡野辺地町字川目88-1</t>
    <rPh sb="7" eb="8">
      <t>アザ</t>
    </rPh>
    <rPh sb="8" eb="10">
      <t>カワメ</t>
    </rPh>
    <phoneticPr fontId="4"/>
  </si>
  <si>
    <t>のへじ</t>
  </si>
  <si>
    <t>上北郡野辺地町字餅栗川原4</t>
    <rPh sb="7" eb="8">
      <t>アザ</t>
    </rPh>
    <rPh sb="8" eb="9">
      <t>モチ</t>
    </rPh>
    <rPh sb="9" eb="10">
      <t>クリ</t>
    </rPh>
    <rPh sb="10" eb="12">
      <t>カワラ</t>
    </rPh>
    <phoneticPr fontId="4"/>
  </si>
  <si>
    <t>平川市尾上地域福祉センター</t>
    <rPh sb="0" eb="2">
      <t>ヒラカワ</t>
    </rPh>
    <rPh sb="2" eb="3">
      <t>シ</t>
    </rPh>
    <rPh sb="7" eb="9">
      <t>フクシ</t>
    </rPh>
    <phoneticPr fontId="4"/>
  </si>
  <si>
    <t>五所川原市地域福祉センター</t>
  </si>
  <si>
    <t>五所川原市字幾世森24-38</t>
    <phoneticPr fontId="4"/>
  </si>
  <si>
    <t>平川市碇ヶ関地域福祉センター</t>
    <rPh sb="0" eb="2">
      <t>ヒラカワ</t>
    </rPh>
    <rPh sb="2" eb="3">
      <t>シ</t>
    </rPh>
    <phoneticPr fontId="4"/>
  </si>
  <si>
    <t>おいらせ町地域福祉センター</t>
    <phoneticPr fontId="4"/>
  </si>
  <si>
    <t>上北郡おいらせ町下前田158-1</t>
    <phoneticPr fontId="4"/>
  </si>
  <si>
    <t>新郷村総合福祉センター</t>
  </si>
  <si>
    <t>三戸郡新郷村大字戸来字金ヶ沢坂ノ下17-1</t>
    <rPh sb="10" eb="11">
      <t>アザ</t>
    </rPh>
    <rPh sb="11" eb="12">
      <t>キン</t>
    </rPh>
    <rPh sb="13" eb="14">
      <t>サワ</t>
    </rPh>
    <rPh sb="14" eb="15">
      <t>サカ</t>
    </rPh>
    <rPh sb="16" eb="17">
      <t>シタ</t>
    </rPh>
    <phoneticPr fontId="4"/>
  </si>
  <si>
    <t>037-0045</t>
  </si>
  <si>
    <t>033-0001</t>
  </si>
  <si>
    <t>弘前市大字野田二丁目7-1</t>
    <rPh sb="3" eb="5">
      <t>オオアザ</t>
    </rPh>
    <phoneticPr fontId="4"/>
  </si>
  <si>
    <t>036-0104</t>
    <phoneticPr fontId="4"/>
  </si>
  <si>
    <t>深浦町</t>
  </si>
  <si>
    <t>厚生労働省</t>
  </si>
  <si>
    <t>青森県</t>
  </si>
  <si>
    <t>精 神 歯</t>
  </si>
  <si>
    <t>青森市</t>
    <rPh sb="2" eb="3">
      <t>シ</t>
    </rPh>
    <phoneticPr fontId="4"/>
  </si>
  <si>
    <t>秋山　昌希</t>
    <rPh sb="0" eb="2">
      <t>アキヤマ</t>
    </rPh>
    <rPh sb="3" eb="5">
      <t>マサキ</t>
    </rPh>
    <phoneticPr fontId="4"/>
  </si>
  <si>
    <t>浪打病院</t>
    <rPh sb="0" eb="1">
      <t>ナミ</t>
    </rPh>
    <rPh sb="1" eb="2">
      <t>ウ</t>
    </rPh>
    <rPh sb="2" eb="4">
      <t>ビョウイン</t>
    </rPh>
    <phoneticPr fontId="4"/>
  </si>
  <si>
    <t>菊田　一貫</t>
  </si>
  <si>
    <t>齋藤　久夫</t>
    <rPh sb="0" eb="2">
      <t>サイトウ</t>
    </rPh>
    <rPh sb="3" eb="5">
      <t>ヒサオ</t>
    </rPh>
    <phoneticPr fontId="4"/>
  </si>
  <si>
    <t>聖康会病院</t>
    <rPh sb="0" eb="1">
      <t>ヒジリ</t>
    </rPh>
    <rPh sb="1" eb="2">
      <t>コウ</t>
    </rPh>
    <rPh sb="2" eb="3">
      <t>カイ</t>
    </rPh>
    <rPh sb="3" eb="5">
      <t>ビョウイン</t>
    </rPh>
    <phoneticPr fontId="4"/>
  </si>
  <si>
    <t>弘前記念病院</t>
  </si>
  <si>
    <t>及川　隆司</t>
    <rPh sb="0" eb="2">
      <t>オイカワ</t>
    </rPh>
    <rPh sb="3" eb="5">
      <t>タカシ</t>
    </rPh>
    <phoneticPr fontId="4"/>
  </si>
  <si>
    <t>五戸町</t>
  </si>
  <si>
    <t>さくら病院</t>
  </si>
  <si>
    <t>圭仁会病院</t>
  </si>
  <si>
    <t>岸原病院</t>
  </si>
  <si>
    <t>内 精 神</t>
  </si>
  <si>
    <t>石田　正実</t>
    <rPh sb="3" eb="5">
      <t>マサミ</t>
    </rPh>
    <phoneticPr fontId="4"/>
  </si>
  <si>
    <t>東八戸病院</t>
    <rPh sb="0" eb="1">
      <t>ヒガシ</t>
    </rPh>
    <rPh sb="1" eb="3">
      <t>ハチノヘ</t>
    </rPh>
    <rPh sb="3" eb="5">
      <t>ビョウイン</t>
    </rPh>
    <phoneticPr fontId="4"/>
  </si>
  <si>
    <t>秋山　弘之</t>
    <rPh sb="0" eb="2">
      <t>アキヤマ</t>
    </rPh>
    <rPh sb="3" eb="5">
      <t>ヒロユキ</t>
    </rPh>
    <phoneticPr fontId="4"/>
  </si>
  <si>
    <t>布施病院</t>
  </si>
  <si>
    <t>増田病院</t>
  </si>
  <si>
    <t>和田　勝雄</t>
    <rPh sb="3" eb="5">
      <t>カツオ</t>
    </rPh>
    <phoneticPr fontId="4"/>
  </si>
  <si>
    <t>江渡　篤子</t>
    <rPh sb="3" eb="4">
      <t>トク</t>
    </rPh>
    <rPh sb="4" eb="5">
      <t>コ</t>
    </rPh>
    <phoneticPr fontId="4"/>
  </si>
  <si>
    <t>和田　幸子</t>
  </si>
  <si>
    <t>高松病院</t>
  </si>
  <si>
    <t>広原　鐘一</t>
    <rPh sb="0" eb="2">
      <t>ヒロハラ</t>
    </rPh>
    <rPh sb="3" eb="4">
      <t>カネ</t>
    </rPh>
    <rPh sb="4" eb="5">
      <t>イチ</t>
    </rPh>
    <phoneticPr fontId="4"/>
  </si>
  <si>
    <t>北部上北広域事務組合</t>
    <rPh sb="6" eb="8">
      <t>ジム</t>
    </rPh>
    <rPh sb="8" eb="10">
      <t>クミアイ</t>
    </rPh>
    <phoneticPr fontId="4"/>
  </si>
  <si>
    <t>矢幅　啓孝</t>
  </si>
  <si>
    <t>030-0961</t>
  </si>
  <si>
    <t>青森市浪打二丁目6-32</t>
  </si>
  <si>
    <t>青森市勝田二丁目13</t>
  </si>
  <si>
    <t>青森市幸畑二丁目3-1</t>
    <rPh sb="0" eb="3">
      <t>アオモリシ</t>
    </rPh>
    <rPh sb="3" eb="5">
      <t>コウバタ</t>
    </rPh>
    <phoneticPr fontId="4"/>
  </si>
  <si>
    <t>平成元年４月</t>
  </si>
  <si>
    <t>青森市大字横内字神田12</t>
  </si>
  <si>
    <t>平成14年４月</t>
  </si>
  <si>
    <t>弘前市大字在府町5</t>
  </si>
  <si>
    <t>弘前大学医学部保健学科（看護学専攻）</t>
    <rPh sb="12" eb="15">
      <t>カンゴガク</t>
    </rPh>
    <rPh sb="15" eb="17">
      <t>センコウ</t>
    </rPh>
    <phoneticPr fontId="4"/>
  </si>
  <si>
    <t>036-8564</t>
  </si>
  <si>
    <t>弘前市大字小比内三丁目18-1</t>
    <rPh sb="0" eb="3">
      <t>ヒロサキシ</t>
    </rPh>
    <rPh sb="3" eb="5">
      <t>オオアザ</t>
    </rPh>
    <rPh sb="5" eb="8">
      <t>サンピナイ</t>
    </rPh>
    <phoneticPr fontId="4"/>
  </si>
  <si>
    <t>青森市大字横内字神田12</t>
    <rPh sb="0" eb="2">
      <t>アオモリ</t>
    </rPh>
    <rPh sb="2" eb="3">
      <t>シ</t>
    </rPh>
    <rPh sb="3" eb="5">
      <t>オオアザ</t>
    </rPh>
    <rPh sb="5" eb="7">
      <t>ヨコウチ</t>
    </rPh>
    <rPh sb="7" eb="8">
      <t>アザ</t>
    </rPh>
    <rPh sb="8" eb="10">
      <t>カンダ</t>
    </rPh>
    <phoneticPr fontId="4"/>
  </si>
  <si>
    <t>八戸市大字河原木字北沼22-41</t>
    <rPh sb="8" eb="9">
      <t>アザ</t>
    </rPh>
    <rPh sb="9" eb="10">
      <t>キタ</t>
    </rPh>
    <rPh sb="10" eb="11">
      <t>ヌマ</t>
    </rPh>
    <phoneticPr fontId="4"/>
  </si>
  <si>
    <t>八戸市青葉二丁目17-4</t>
  </si>
  <si>
    <t>五所川原市字新町58-2</t>
    <rPh sb="6" eb="8">
      <t>シンマチ</t>
    </rPh>
    <phoneticPr fontId="4"/>
  </si>
  <si>
    <t>036-0351</t>
  </si>
  <si>
    <t>黒石市大字黒石字建石9-1</t>
    <rPh sb="3" eb="5">
      <t>オオアザ</t>
    </rPh>
    <phoneticPr fontId="4"/>
  </si>
  <si>
    <t>青森市勝田一丁目16-16</t>
  </si>
  <si>
    <t>成田　祥耕</t>
    <rPh sb="0" eb="2">
      <t>ナリタ</t>
    </rPh>
    <rPh sb="3" eb="4">
      <t>ショ</t>
    </rPh>
    <rPh sb="4" eb="5">
      <t>コウ</t>
    </rPh>
    <phoneticPr fontId="4"/>
  </si>
  <si>
    <t>八戸市類家一丁目1-11</t>
  </si>
  <si>
    <t>十和田市西二十三番町1-2</t>
    <rPh sb="5" eb="8">
      <t>ニジュウサン</t>
    </rPh>
    <rPh sb="8" eb="10">
      <t>バンチョウ</t>
    </rPh>
    <phoneticPr fontId="4"/>
  </si>
  <si>
    <t>江渡　篤子</t>
    <rPh sb="0" eb="2">
      <t>エト</t>
    </rPh>
    <rPh sb="3" eb="5">
      <t>アツコ</t>
    </rPh>
    <phoneticPr fontId="4"/>
  </si>
  <si>
    <t>三沢市中央三丁目11-2</t>
  </si>
  <si>
    <t>三戸郡五戸町苗代沢3-638</t>
    <rPh sb="0" eb="3">
      <t>サンノヘグン</t>
    </rPh>
    <rPh sb="3" eb="6">
      <t>ゴノヘマチ</t>
    </rPh>
    <rPh sb="6" eb="8">
      <t>ナワシロ</t>
    </rPh>
    <rPh sb="8" eb="9">
      <t>サワ</t>
    </rPh>
    <phoneticPr fontId="4"/>
  </si>
  <si>
    <t>030-8505</t>
  </si>
  <si>
    <t>青森市大字浜館字間瀬58-1</t>
    <rPh sb="7" eb="8">
      <t>アザ</t>
    </rPh>
    <rPh sb="8" eb="9">
      <t>マ</t>
    </rPh>
    <rPh sb="9" eb="10">
      <t>セ</t>
    </rPh>
    <phoneticPr fontId="4"/>
  </si>
  <si>
    <t>弘前市大字清原一丁目1-16</t>
    <rPh sb="5" eb="7">
      <t>キヨハラ</t>
    </rPh>
    <phoneticPr fontId="4"/>
  </si>
  <si>
    <t>弘前市大字上瓦ヶ町25</t>
    <rPh sb="0" eb="3">
      <t>ヒロサキシ</t>
    </rPh>
    <rPh sb="3" eb="5">
      <t>オオアザ</t>
    </rPh>
    <rPh sb="5" eb="6">
      <t>ウエ</t>
    </rPh>
    <rPh sb="6" eb="7">
      <t>カワラ</t>
    </rPh>
    <rPh sb="8" eb="9">
      <t>マチ</t>
    </rPh>
    <phoneticPr fontId="4"/>
  </si>
  <si>
    <t>青森市大字石江字江渡5-1</t>
    <rPh sb="0" eb="3">
      <t>アオモリシ</t>
    </rPh>
    <rPh sb="3" eb="5">
      <t>オオアザ</t>
    </rPh>
    <rPh sb="5" eb="7">
      <t>イシエ</t>
    </rPh>
    <rPh sb="7" eb="8">
      <t>アザ</t>
    </rPh>
    <rPh sb="8" eb="9">
      <t>エ</t>
    </rPh>
    <rPh sb="9" eb="10">
      <t>ワタ</t>
    </rPh>
    <phoneticPr fontId="4"/>
  </si>
  <si>
    <t>八戸市大字尻内町字鴨田7</t>
    <rPh sb="0" eb="3">
      <t>ハチノヘシ</t>
    </rPh>
    <rPh sb="3" eb="5">
      <t>オオアザ</t>
    </rPh>
    <rPh sb="5" eb="6">
      <t>シリ</t>
    </rPh>
    <rPh sb="6" eb="7">
      <t>ナイ</t>
    </rPh>
    <rPh sb="7" eb="8">
      <t>マチ</t>
    </rPh>
    <rPh sb="8" eb="9">
      <t>アザ</t>
    </rPh>
    <rPh sb="9" eb="10">
      <t>カモ</t>
    </rPh>
    <rPh sb="10" eb="11">
      <t>タ</t>
    </rPh>
    <phoneticPr fontId="4"/>
  </si>
  <si>
    <t>五所川原市末広町14</t>
    <rPh sb="0" eb="5">
      <t>ゴショガワラシ</t>
    </rPh>
    <rPh sb="5" eb="6">
      <t>スエ</t>
    </rPh>
    <rPh sb="6" eb="7">
      <t>ヒロ</t>
    </rPh>
    <rPh sb="7" eb="8">
      <t>マチ</t>
    </rPh>
    <phoneticPr fontId="4"/>
  </si>
  <si>
    <t>五所川原市栄町10</t>
    <rPh sb="0" eb="5">
      <t>ゴショガワラシ</t>
    </rPh>
    <rPh sb="5" eb="7">
      <t>サカエマチ</t>
    </rPh>
    <phoneticPr fontId="4"/>
  </si>
  <si>
    <t>上北郡七戸町字蛇坂55-1</t>
    <rPh sb="6" eb="7">
      <t>アザ</t>
    </rPh>
    <rPh sb="7" eb="8">
      <t>ヘビ</t>
    </rPh>
    <rPh sb="8" eb="9">
      <t>サカ</t>
    </rPh>
    <phoneticPr fontId="4"/>
  </si>
  <si>
    <t>035-0073</t>
  </si>
  <si>
    <t>青森市福祉事務所</t>
  </si>
  <si>
    <t>青森市保健所</t>
    <rPh sb="0" eb="2">
      <t>アオモリ</t>
    </rPh>
    <rPh sb="2" eb="3">
      <t>シ</t>
    </rPh>
    <rPh sb="3" eb="6">
      <t>ホケンジョ</t>
    </rPh>
    <phoneticPr fontId="4"/>
  </si>
  <si>
    <t>弘前市福祉事務所</t>
  </si>
  <si>
    <t>036-8551</t>
    <phoneticPr fontId="4"/>
  </si>
  <si>
    <t>弘前市大字上白銀町1-1</t>
    <rPh sb="5" eb="6">
      <t>ウエ</t>
    </rPh>
    <rPh sb="6" eb="8">
      <t>シロガネ</t>
    </rPh>
    <rPh sb="8" eb="9">
      <t>マチ</t>
    </rPh>
    <phoneticPr fontId="4"/>
  </si>
  <si>
    <t>八戸市福祉事務所</t>
  </si>
  <si>
    <t>031-8686</t>
    <phoneticPr fontId="4"/>
  </si>
  <si>
    <t>八戸市内丸一丁目1-1</t>
  </si>
  <si>
    <t>036-0396</t>
    <phoneticPr fontId="4"/>
  </si>
  <si>
    <t>五所川原市福祉事務所</t>
  </si>
  <si>
    <t>037-8686</t>
    <phoneticPr fontId="4"/>
  </si>
  <si>
    <t>十和田市福祉事務所</t>
  </si>
  <si>
    <t>十和田市西十二番町6-1</t>
    <rPh sb="4" eb="5">
      <t>ニシ</t>
    </rPh>
    <rPh sb="5" eb="7">
      <t>ジュウニ</t>
    </rPh>
    <rPh sb="7" eb="9">
      <t>バンチョウ</t>
    </rPh>
    <phoneticPr fontId="4"/>
  </si>
  <si>
    <t>三沢市福祉事務所</t>
  </si>
  <si>
    <t>三沢市幸町三丁目11-5三沢市総合社会福祉センター内</t>
    <rPh sb="3" eb="4">
      <t>サチ</t>
    </rPh>
    <rPh sb="4" eb="5">
      <t>マチ</t>
    </rPh>
    <rPh sb="5" eb="8">
      <t>３チョウメ</t>
    </rPh>
    <rPh sb="12" eb="15">
      <t>ミサワシ</t>
    </rPh>
    <rPh sb="15" eb="17">
      <t>ソウゴウ</t>
    </rPh>
    <rPh sb="17" eb="19">
      <t>シャカイ</t>
    </rPh>
    <rPh sb="19" eb="21">
      <t>フクシ</t>
    </rPh>
    <rPh sb="25" eb="26">
      <t>ナイ</t>
    </rPh>
    <phoneticPr fontId="4"/>
  </si>
  <si>
    <t>むつ市福祉事務所</t>
  </si>
  <si>
    <t>つがる市福祉事務所</t>
    <rPh sb="3" eb="4">
      <t>シ</t>
    </rPh>
    <rPh sb="4" eb="6">
      <t>フクシ</t>
    </rPh>
    <rPh sb="6" eb="9">
      <t>ジムショ</t>
    </rPh>
    <phoneticPr fontId="4"/>
  </si>
  <si>
    <t>038-3192</t>
    <phoneticPr fontId="4"/>
  </si>
  <si>
    <t>つがる市木造若緑61-1</t>
    <rPh sb="3" eb="4">
      <t>シ</t>
    </rPh>
    <rPh sb="4" eb="6">
      <t>キヅクリ</t>
    </rPh>
    <rPh sb="6" eb="8">
      <t>ワカミドリ</t>
    </rPh>
    <phoneticPr fontId="4"/>
  </si>
  <si>
    <t>平川市福祉事務所</t>
    <rPh sb="0" eb="2">
      <t>ヒラカワ</t>
    </rPh>
    <phoneticPr fontId="4"/>
  </si>
  <si>
    <t>青森市大字三内字沢部353-92</t>
    <rPh sb="7" eb="8">
      <t>アザ</t>
    </rPh>
    <rPh sb="8" eb="9">
      <t>サワ</t>
    </rPh>
    <rPh sb="9" eb="10">
      <t>ブ</t>
    </rPh>
    <phoneticPr fontId="4"/>
  </si>
  <si>
    <t>青森県動物愛護センター</t>
    <rPh sb="3" eb="5">
      <t>ドウブツ</t>
    </rPh>
    <rPh sb="5" eb="7">
      <t>アイゴ</t>
    </rPh>
    <phoneticPr fontId="4"/>
  </si>
  <si>
    <t>039-3505</t>
    <phoneticPr fontId="4"/>
  </si>
  <si>
    <t>青森市大字宮田字玉水119-1</t>
    <rPh sb="5" eb="7">
      <t>ミヤタ</t>
    </rPh>
    <rPh sb="7" eb="8">
      <t>アザ</t>
    </rPh>
    <rPh sb="8" eb="9">
      <t>タマ</t>
    </rPh>
    <rPh sb="9" eb="10">
      <t>ミズ</t>
    </rPh>
    <phoneticPr fontId="4"/>
  </si>
  <si>
    <t>青森市大字石江字江渡5-1</t>
    <rPh sb="7" eb="8">
      <t>アザ</t>
    </rPh>
    <rPh sb="8" eb="9">
      <t>エ</t>
    </rPh>
    <rPh sb="9" eb="10">
      <t>ワタ</t>
    </rPh>
    <phoneticPr fontId="4"/>
  </si>
  <si>
    <t>青森県立精神保健福祉センター</t>
    <rPh sb="8" eb="10">
      <t>フクシ</t>
    </rPh>
    <phoneticPr fontId="4"/>
  </si>
  <si>
    <t>青森市第二問屋町四丁目11-6</t>
    <rPh sb="0" eb="3">
      <t>アオモリシ</t>
    </rPh>
    <rPh sb="3" eb="5">
      <t>ダイニ</t>
    </rPh>
    <rPh sb="5" eb="8">
      <t>トンヤマチ</t>
    </rPh>
    <rPh sb="8" eb="11">
      <t>ヨンチョウメ</t>
    </rPh>
    <phoneticPr fontId="4"/>
  </si>
  <si>
    <t>西津軽郡鰺ヶ沢町大字本町127-1</t>
    <rPh sb="0" eb="4">
      <t>ニシツガルグン</t>
    </rPh>
    <rPh sb="4" eb="7">
      <t>アジガサワ</t>
    </rPh>
    <rPh sb="7" eb="8">
      <t>マチ</t>
    </rPh>
    <rPh sb="8" eb="10">
      <t>オオアザ</t>
    </rPh>
    <rPh sb="10" eb="12">
      <t>ホンチョウ</t>
    </rPh>
    <phoneticPr fontId="4"/>
  </si>
  <si>
    <t>むつ市中央一丁目8-1</t>
    <rPh sb="2" eb="3">
      <t>シ</t>
    </rPh>
    <rPh sb="3" eb="5">
      <t>チュウオウ</t>
    </rPh>
    <rPh sb="5" eb="8">
      <t>イッチョウメ</t>
    </rPh>
    <phoneticPr fontId="3"/>
  </si>
  <si>
    <t>佐藤　和哉</t>
    <rPh sb="0" eb="2">
      <t>サトウ</t>
    </rPh>
    <rPh sb="3" eb="5">
      <t>カズヤ</t>
    </rPh>
    <phoneticPr fontId="4"/>
  </si>
  <si>
    <t>野沢　宗巨</t>
    <rPh sb="3" eb="4">
      <t>ムネ</t>
    </rPh>
    <rPh sb="4" eb="5">
      <t>キョ</t>
    </rPh>
    <phoneticPr fontId="4"/>
  </si>
  <si>
    <t>指定管理
（三沢市）</t>
    <rPh sb="0" eb="2">
      <t>シテイ</t>
    </rPh>
    <rPh sb="2" eb="4">
      <t>カンリ</t>
    </rPh>
    <rPh sb="6" eb="9">
      <t>ミサワシ</t>
    </rPh>
    <phoneticPr fontId="4"/>
  </si>
  <si>
    <t>月館　秀明</t>
    <rPh sb="0" eb="2">
      <t>ツキダテ</t>
    </rPh>
    <rPh sb="3" eb="5">
      <t>ヒデアキ</t>
    </rPh>
    <phoneticPr fontId="4"/>
  </si>
  <si>
    <t>成田　守男</t>
    <rPh sb="3" eb="5">
      <t>モリオ</t>
    </rPh>
    <phoneticPr fontId="4"/>
  </si>
  <si>
    <t>六戸児童館</t>
    <rPh sb="0" eb="2">
      <t>ロクノヘ</t>
    </rPh>
    <rPh sb="2" eb="5">
      <t>ジドウカン</t>
    </rPh>
    <phoneticPr fontId="4"/>
  </si>
  <si>
    <t>七百児童館</t>
    <rPh sb="0" eb="1">
      <t>シチ</t>
    </rPh>
    <rPh sb="1" eb="2">
      <t>ヒャク</t>
    </rPh>
    <rPh sb="2" eb="5">
      <t>ジドウカン</t>
    </rPh>
    <phoneticPr fontId="4"/>
  </si>
  <si>
    <t>椛沢　早苗</t>
    <rPh sb="3" eb="5">
      <t>サナエ</t>
    </rPh>
    <phoneticPr fontId="4"/>
  </si>
  <si>
    <t>古川　幸仁</t>
    <rPh sb="3" eb="5">
      <t>ユキヒト</t>
    </rPh>
    <phoneticPr fontId="4"/>
  </si>
  <si>
    <t>田渕　博子</t>
    <rPh sb="0" eb="2">
      <t>タブチ</t>
    </rPh>
    <rPh sb="3" eb="5">
      <t>ヒロコ</t>
    </rPh>
    <phoneticPr fontId="4"/>
  </si>
  <si>
    <t>青森市立王余魚沢児童館</t>
    <rPh sb="8" eb="11">
      <t>ジドウカン</t>
    </rPh>
    <phoneticPr fontId="4"/>
  </si>
  <si>
    <t>青森市大字浅虫字内野48-1</t>
    <rPh sb="7" eb="8">
      <t>アザ</t>
    </rPh>
    <rPh sb="8" eb="9">
      <t>ウチ</t>
    </rPh>
    <rPh sb="9" eb="10">
      <t>ノ</t>
    </rPh>
    <phoneticPr fontId="2"/>
  </si>
  <si>
    <t>030-0801</t>
    <phoneticPr fontId="4"/>
  </si>
  <si>
    <t>038-0058</t>
    <phoneticPr fontId="7"/>
  </si>
  <si>
    <t>青森市佃二丁目19-13</t>
    <rPh sb="0" eb="2">
      <t>アオモリ</t>
    </rPh>
    <rPh sb="2" eb="3">
      <t>シ</t>
    </rPh>
    <rPh sb="3" eb="4">
      <t>ツクダ</t>
    </rPh>
    <rPh sb="4" eb="7">
      <t>ニチョウメ</t>
    </rPh>
    <phoneticPr fontId="4"/>
  </si>
  <si>
    <t>北條　敬</t>
    <rPh sb="0" eb="2">
      <t>ホウジョウ</t>
    </rPh>
    <rPh sb="3" eb="4">
      <t>タカシ</t>
    </rPh>
    <phoneticPr fontId="4"/>
  </si>
  <si>
    <t>つがる西北五広域連合</t>
    <rPh sb="3" eb="5">
      <t>セイホク</t>
    </rPh>
    <rPh sb="5" eb="6">
      <t>ゴ</t>
    </rPh>
    <rPh sb="6" eb="8">
      <t>コウイキ</t>
    </rPh>
    <rPh sb="8" eb="10">
      <t>レンゴウ</t>
    </rPh>
    <phoneticPr fontId="4"/>
  </si>
  <si>
    <t>若林　道子</t>
    <rPh sb="0" eb="2">
      <t>ワカバヤシ</t>
    </rPh>
    <rPh sb="3" eb="5">
      <t>ミチコ</t>
    </rPh>
    <phoneticPr fontId="4"/>
  </si>
  <si>
    <t>黒石市大字赤坂字池田133-1</t>
    <rPh sb="5" eb="7">
      <t>アカサカ</t>
    </rPh>
    <rPh sb="7" eb="8">
      <t>アザ</t>
    </rPh>
    <rPh sb="8" eb="10">
      <t>イケダ</t>
    </rPh>
    <phoneticPr fontId="4"/>
  </si>
  <si>
    <t>八戸市八幡字下樋田1-1</t>
    <rPh sb="0" eb="3">
      <t>ハチノヘシ</t>
    </rPh>
    <rPh sb="3" eb="5">
      <t>ヤハタ</t>
    </rPh>
    <rPh sb="5" eb="6">
      <t>ジ</t>
    </rPh>
    <rPh sb="6" eb="7">
      <t>シタ</t>
    </rPh>
    <rPh sb="7" eb="9">
      <t>トイタ</t>
    </rPh>
    <phoneticPr fontId="4"/>
  </si>
  <si>
    <t>松原ぬくもりの家</t>
    <rPh sb="0" eb="2">
      <t>マツバラ</t>
    </rPh>
    <rPh sb="7" eb="8">
      <t>イエ</t>
    </rPh>
    <phoneticPr fontId="4"/>
  </si>
  <si>
    <t>三沢市松原町一丁目31-3704</t>
    <rPh sb="3" eb="5">
      <t>マツバラ</t>
    </rPh>
    <rPh sb="5" eb="6">
      <t>チョウ</t>
    </rPh>
    <rPh sb="7" eb="9">
      <t>チョウメ</t>
    </rPh>
    <phoneticPr fontId="4"/>
  </si>
  <si>
    <t>平川市町居山元304-1</t>
    <rPh sb="0" eb="2">
      <t>ヒラカワ</t>
    </rPh>
    <rPh sb="2" eb="3">
      <t>シ</t>
    </rPh>
    <rPh sb="3" eb="5">
      <t>マチイ</t>
    </rPh>
    <rPh sb="5" eb="7">
      <t>ヤマモト</t>
    </rPh>
    <phoneticPr fontId="4"/>
  </si>
  <si>
    <t>貴宝園</t>
    <rPh sb="0" eb="1">
      <t>キ</t>
    </rPh>
    <rPh sb="1" eb="2">
      <t>タカラ</t>
    </rPh>
    <rPh sb="2" eb="3">
      <t>エン</t>
    </rPh>
    <phoneticPr fontId="4"/>
  </si>
  <si>
    <t>ハピネス五戸</t>
    <rPh sb="4" eb="6">
      <t>ゴノヘ</t>
    </rPh>
    <phoneticPr fontId="4"/>
  </si>
  <si>
    <t>津軽ひかり荘</t>
    <rPh sb="5" eb="6">
      <t>ソウ</t>
    </rPh>
    <phoneticPr fontId="4"/>
  </si>
  <si>
    <t>晴ヶ丘老人ホーム</t>
    <rPh sb="3" eb="5">
      <t>ロウジン</t>
    </rPh>
    <phoneticPr fontId="4"/>
  </si>
  <si>
    <t>夜越山倶楽部</t>
    <rPh sb="0" eb="1">
      <t>ヨル</t>
    </rPh>
    <rPh sb="1" eb="2">
      <t>コ</t>
    </rPh>
    <rPh sb="2" eb="3">
      <t>ヤマ</t>
    </rPh>
    <rPh sb="3" eb="6">
      <t>クラブ</t>
    </rPh>
    <phoneticPr fontId="4"/>
  </si>
  <si>
    <t>ゆうなぎの里</t>
    <rPh sb="5" eb="6">
      <t>サト</t>
    </rPh>
    <phoneticPr fontId="4"/>
  </si>
  <si>
    <t>ケアハウス城東</t>
    <rPh sb="5" eb="7">
      <t>ジョウトウ</t>
    </rPh>
    <phoneticPr fontId="4"/>
  </si>
  <si>
    <t>ケアハウス幸徳</t>
    <rPh sb="5" eb="6">
      <t>サチ</t>
    </rPh>
    <rPh sb="6" eb="7">
      <t>トク</t>
    </rPh>
    <phoneticPr fontId="4"/>
  </si>
  <si>
    <t>ケアハウス青い鳥</t>
    <rPh sb="5" eb="6">
      <t>アオ</t>
    </rPh>
    <rPh sb="7" eb="8">
      <t>トリ</t>
    </rPh>
    <phoneticPr fontId="4"/>
  </si>
  <si>
    <t>ボナール十和田</t>
    <rPh sb="4" eb="7">
      <t>トワダ</t>
    </rPh>
    <phoneticPr fontId="4"/>
  </si>
  <si>
    <t>ケアハウス鶴ヶ丘</t>
    <rPh sb="5" eb="8">
      <t>ツルガオカ</t>
    </rPh>
    <phoneticPr fontId="4"/>
  </si>
  <si>
    <t>百石荘ゆうゆう庵</t>
    <rPh sb="7" eb="8">
      <t>アン</t>
    </rPh>
    <phoneticPr fontId="4"/>
  </si>
  <si>
    <t>ケアハウスいたや荘</t>
    <rPh sb="8" eb="9">
      <t>ソウ</t>
    </rPh>
    <phoneticPr fontId="4"/>
  </si>
  <si>
    <t>ケアハウス碧い風</t>
    <rPh sb="5" eb="6">
      <t>ミドリ</t>
    </rPh>
    <rPh sb="7" eb="8">
      <t>カゼ</t>
    </rPh>
    <phoneticPr fontId="4"/>
  </si>
  <si>
    <t>ケアハウス華物語</t>
    <rPh sb="5" eb="6">
      <t>ハナ</t>
    </rPh>
    <rPh sb="6" eb="8">
      <t>モノガタリ</t>
    </rPh>
    <phoneticPr fontId="4"/>
  </si>
  <si>
    <t>ケアハウス幸陽</t>
    <rPh sb="5" eb="6">
      <t>サチ</t>
    </rPh>
    <rPh sb="6" eb="7">
      <t>ヨウ</t>
    </rPh>
    <phoneticPr fontId="4"/>
  </si>
  <si>
    <t>ニユーライフ芙蓉</t>
    <rPh sb="6" eb="8">
      <t>フヨウ</t>
    </rPh>
    <phoneticPr fontId="4"/>
  </si>
  <si>
    <t>みちのく青海荘</t>
    <rPh sb="4" eb="5">
      <t>アオ</t>
    </rPh>
    <rPh sb="5" eb="6">
      <t>ウミ</t>
    </rPh>
    <rPh sb="6" eb="7">
      <t>ソウ</t>
    </rPh>
    <phoneticPr fontId="4"/>
  </si>
  <si>
    <t>ケア・ガーデン青森</t>
    <rPh sb="7" eb="9">
      <t>アオモリ</t>
    </rPh>
    <phoneticPr fontId="4"/>
  </si>
  <si>
    <t>ケアセンター弘前</t>
    <rPh sb="6" eb="8">
      <t>ヒロサキ</t>
    </rPh>
    <phoneticPr fontId="4"/>
  </si>
  <si>
    <t>むつ市大畑町兎沢17-228</t>
    <rPh sb="2" eb="3">
      <t>シ</t>
    </rPh>
    <rPh sb="3" eb="6">
      <t>オオハタマチ</t>
    </rPh>
    <rPh sb="6" eb="7">
      <t>ウサギ</t>
    </rPh>
    <rPh sb="7" eb="8">
      <t>サワ</t>
    </rPh>
    <phoneticPr fontId="7"/>
  </si>
  <si>
    <t>青森市羽白字野木和37</t>
    <rPh sb="0" eb="3">
      <t>アオモリシ</t>
    </rPh>
    <rPh sb="3" eb="4">
      <t>ハネ</t>
    </rPh>
    <rPh sb="4" eb="5">
      <t>シロ</t>
    </rPh>
    <rPh sb="5" eb="6">
      <t>アザ</t>
    </rPh>
    <rPh sb="6" eb="7">
      <t>ノ</t>
    </rPh>
    <rPh sb="7" eb="8">
      <t>キ</t>
    </rPh>
    <rPh sb="8" eb="9">
      <t>ワ</t>
    </rPh>
    <phoneticPr fontId="7"/>
  </si>
  <si>
    <t>むつ市横迎町二丁目14-50</t>
    <rPh sb="2" eb="3">
      <t>シ</t>
    </rPh>
    <rPh sb="3" eb="4">
      <t>ヨコ</t>
    </rPh>
    <rPh sb="4" eb="5">
      <t>ゲイ</t>
    </rPh>
    <rPh sb="5" eb="6">
      <t>マチ</t>
    </rPh>
    <rPh sb="6" eb="9">
      <t>ニチョウメ</t>
    </rPh>
    <phoneticPr fontId="7"/>
  </si>
  <si>
    <t>上北郡おいらせ町沼端14-75</t>
    <rPh sb="0" eb="3">
      <t>カミキタグン</t>
    </rPh>
    <rPh sb="7" eb="8">
      <t>マチ</t>
    </rPh>
    <rPh sb="8" eb="9">
      <t>ヌマ</t>
    </rPh>
    <rPh sb="9" eb="10">
      <t>ハタ</t>
    </rPh>
    <phoneticPr fontId="7"/>
  </si>
  <si>
    <t>三沢市美野原二丁目12-19</t>
    <rPh sb="0" eb="3">
      <t>ミサワシ</t>
    </rPh>
    <rPh sb="3" eb="6">
      <t>ミノハラ</t>
    </rPh>
    <rPh sb="6" eb="9">
      <t>ニチョウメ</t>
    </rPh>
    <phoneticPr fontId="7"/>
  </si>
  <si>
    <t>青森市奥内字宮田61</t>
    <rPh sb="0" eb="3">
      <t>アオモリシ</t>
    </rPh>
    <rPh sb="3" eb="5">
      <t>オクナイ</t>
    </rPh>
    <rPh sb="5" eb="6">
      <t>アザ</t>
    </rPh>
    <rPh sb="6" eb="8">
      <t>ミヤタ</t>
    </rPh>
    <phoneticPr fontId="7"/>
  </si>
  <si>
    <t>五所川原市みどり町八丁目40</t>
    <rPh sb="0" eb="5">
      <t>ゴショガワラシ</t>
    </rPh>
    <rPh sb="8" eb="9">
      <t>マチ</t>
    </rPh>
    <rPh sb="9" eb="10">
      <t>ハチ</t>
    </rPh>
    <rPh sb="10" eb="12">
      <t>チョウメ</t>
    </rPh>
    <phoneticPr fontId="7"/>
  </si>
  <si>
    <t>認定こども園青森中央短期大学附属第三幼稚園</t>
    <rPh sb="0" eb="2">
      <t>ニンテイ</t>
    </rPh>
    <rPh sb="5" eb="6">
      <t>エン</t>
    </rPh>
    <rPh sb="6" eb="8">
      <t>アオモリ</t>
    </rPh>
    <rPh sb="8" eb="10">
      <t>チュウオウ</t>
    </rPh>
    <rPh sb="10" eb="12">
      <t>タンキ</t>
    </rPh>
    <rPh sb="12" eb="14">
      <t>ダイガク</t>
    </rPh>
    <rPh sb="14" eb="16">
      <t>フゾク</t>
    </rPh>
    <rPh sb="16" eb="17">
      <t>ダイ</t>
    </rPh>
    <rPh sb="17" eb="18">
      <t>サン</t>
    </rPh>
    <rPh sb="18" eb="21">
      <t>ヨウチエン</t>
    </rPh>
    <phoneticPr fontId="1"/>
  </si>
  <si>
    <t>青森市原別字袖崎9</t>
    <rPh sb="0" eb="3">
      <t>アオモリシ</t>
    </rPh>
    <rPh sb="3" eb="5">
      <t>ハラベツ</t>
    </rPh>
    <rPh sb="5" eb="6">
      <t>アザ</t>
    </rPh>
    <rPh sb="6" eb="7">
      <t>ソデ</t>
    </rPh>
    <rPh sb="7" eb="8">
      <t>ザキ</t>
    </rPh>
    <phoneticPr fontId="7"/>
  </si>
  <si>
    <t>青森田中学園</t>
    <rPh sb="0" eb="2">
      <t>アオモリ</t>
    </rPh>
    <rPh sb="2" eb="4">
      <t>タナカ</t>
    </rPh>
    <rPh sb="4" eb="6">
      <t>ガクエン</t>
    </rPh>
    <phoneticPr fontId="7"/>
  </si>
  <si>
    <t>認定こども園青森中央短期大学附属第一幼稚園</t>
    <rPh sb="0" eb="2">
      <t>ニンテイ</t>
    </rPh>
    <rPh sb="5" eb="6">
      <t>エン</t>
    </rPh>
    <rPh sb="6" eb="8">
      <t>アオモリ</t>
    </rPh>
    <rPh sb="8" eb="10">
      <t>チュウオウ</t>
    </rPh>
    <rPh sb="10" eb="12">
      <t>タンキ</t>
    </rPh>
    <rPh sb="12" eb="14">
      <t>ダイガク</t>
    </rPh>
    <rPh sb="14" eb="16">
      <t>フゾク</t>
    </rPh>
    <rPh sb="16" eb="17">
      <t>ダイ</t>
    </rPh>
    <rPh sb="17" eb="18">
      <t>イチ</t>
    </rPh>
    <rPh sb="18" eb="21">
      <t>ヨウチエン</t>
    </rPh>
    <phoneticPr fontId="1"/>
  </si>
  <si>
    <t>青森市野尻字今田108</t>
    <rPh sb="0" eb="3">
      <t>アオモリシ</t>
    </rPh>
    <rPh sb="3" eb="5">
      <t>ノジリ</t>
    </rPh>
    <rPh sb="5" eb="6">
      <t>アザ</t>
    </rPh>
    <rPh sb="6" eb="8">
      <t>イマダ</t>
    </rPh>
    <phoneticPr fontId="7"/>
  </si>
  <si>
    <t>青森市桜川二丁目15-3</t>
    <rPh sb="0" eb="3">
      <t>アオモリシ</t>
    </rPh>
    <rPh sb="3" eb="5">
      <t>サクラガワ</t>
    </rPh>
    <rPh sb="5" eb="6">
      <t>ニ</t>
    </rPh>
    <rPh sb="6" eb="8">
      <t>チョウメ</t>
    </rPh>
    <phoneticPr fontId="3"/>
  </si>
  <si>
    <t>ひまわり乳児院</t>
    <rPh sb="4" eb="7">
      <t>ニュウジイン</t>
    </rPh>
    <phoneticPr fontId="4"/>
  </si>
  <si>
    <t>青森コロニーセンター</t>
    <rPh sb="0" eb="2">
      <t>アオモリ</t>
    </rPh>
    <phoneticPr fontId="4"/>
  </si>
  <si>
    <t>039-1101</t>
    <phoneticPr fontId="4"/>
  </si>
  <si>
    <t>中部上北広域
事業組合</t>
    <rPh sb="4" eb="6">
      <t>コウイキ</t>
    </rPh>
    <rPh sb="7" eb="9">
      <t>ジギョウ</t>
    </rPh>
    <rPh sb="9" eb="11">
      <t>クミアイ</t>
    </rPh>
    <phoneticPr fontId="4"/>
  </si>
  <si>
    <t>金木生活支援ハウス</t>
    <rPh sb="2" eb="4">
      <t>セイカツ</t>
    </rPh>
    <rPh sb="4" eb="6">
      <t>シエン</t>
    </rPh>
    <phoneticPr fontId="4"/>
  </si>
  <si>
    <t>生活支援ハウス天寿園</t>
    <rPh sb="0" eb="2">
      <t>セイカツ</t>
    </rPh>
    <rPh sb="2" eb="4">
      <t>シエン</t>
    </rPh>
    <rPh sb="7" eb="9">
      <t>テンジュ</t>
    </rPh>
    <rPh sb="9" eb="10">
      <t>エン</t>
    </rPh>
    <phoneticPr fontId="4"/>
  </si>
  <si>
    <t>城南生活支援ハウス</t>
    <rPh sb="0" eb="2">
      <t>ジョウナン</t>
    </rPh>
    <rPh sb="2" eb="4">
      <t>セイカツ</t>
    </rPh>
    <rPh sb="4" eb="6">
      <t>シエン</t>
    </rPh>
    <phoneticPr fontId="4"/>
  </si>
  <si>
    <t>弘前市大字稔町20-7</t>
    <rPh sb="0" eb="3">
      <t>ヒロサキシ</t>
    </rPh>
    <rPh sb="5" eb="7">
      <t>ミノリチョウ</t>
    </rPh>
    <phoneticPr fontId="4"/>
  </si>
  <si>
    <t>030-0113</t>
    <phoneticPr fontId="3"/>
  </si>
  <si>
    <t>038-0003</t>
    <phoneticPr fontId="4"/>
  </si>
  <si>
    <t>037-0056</t>
    <phoneticPr fontId="4"/>
  </si>
  <si>
    <t>037-0046</t>
    <phoneticPr fontId="4"/>
  </si>
  <si>
    <t>十和田市西二番町10-15</t>
    <phoneticPr fontId="4"/>
  </si>
  <si>
    <t>039-2594</t>
    <phoneticPr fontId="4"/>
  </si>
  <si>
    <t>十和田市大字三本木字野崎1-13</t>
    <phoneticPr fontId="4"/>
  </si>
  <si>
    <t>やまぶき福祉会</t>
    <rPh sb="4" eb="7">
      <t>フクシカイ</t>
    </rPh>
    <phoneticPr fontId="4"/>
  </si>
  <si>
    <t>むつ中央福祉会</t>
    <rPh sb="2" eb="4">
      <t>チュウオウ</t>
    </rPh>
    <rPh sb="4" eb="6">
      <t>フクシ</t>
    </rPh>
    <rPh sb="6" eb="7">
      <t>カイ</t>
    </rPh>
    <phoneticPr fontId="4"/>
  </si>
  <si>
    <t>しらかば福祉会</t>
    <rPh sb="4" eb="7">
      <t>フクシカイ</t>
    </rPh>
    <phoneticPr fontId="4"/>
  </si>
  <si>
    <t>浪岡あすなろ会</t>
    <rPh sb="6" eb="7">
      <t>カイ</t>
    </rPh>
    <phoneticPr fontId="4"/>
  </si>
  <si>
    <t>とよだ福祉会</t>
    <rPh sb="3" eb="5">
      <t>フクシ</t>
    </rPh>
    <rPh sb="5" eb="6">
      <t>カイ</t>
    </rPh>
    <phoneticPr fontId="4"/>
  </si>
  <si>
    <t>たんぽぽ福祉会</t>
    <rPh sb="4" eb="7">
      <t>フクシカイ</t>
    </rPh>
    <phoneticPr fontId="4"/>
  </si>
  <si>
    <t>ユートピアの会</t>
    <rPh sb="6" eb="7">
      <t>カイ</t>
    </rPh>
    <phoneticPr fontId="4"/>
  </si>
  <si>
    <t>エンゼル福祉会</t>
    <rPh sb="4" eb="7">
      <t>フクシカイ</t>
    </rPh>
    <phoneticPr fontId="4"/>
  </si>
  <si>
    <t>松島中央厚生会</t>
    <rPh sb="4" eb="6">
      <t>コウセイ</t>
    </rPh>
    <rPh sb="6" eb="7">
      <t>カイ</t>
    </rPh>
    <phoneticPr fontId="4"/>
  </si>
  <si>
    <t>生きがい十和田</t>
    <rPh sb="0" eb="1">
      <t>イ</t>
    </rPh>
    <rPh sb="4" eb="7">
      <t>トワダ</t>
    </rPh>
    <phoneticPr fontId="4"/>
  </si>
  <si>
    <t>二川目福祉会</t>
    <rPh sb="0" eb="1">
      <t>ニ</t>
    </rPh>
    <phoneticPr fontId="4"/>
  </si>
  <si>
    <t>柿崎　泰明</t>
    <rPh sb="3" eb="5">
      <t>ヤスアキ</t>
    </rPh>
    <phoneticPr fontId="4"/>
  </si>
  <si>
    <t>江渡　惠一</t>
    <rPh sb="0" eb="2">
      <t>エド</t>
    </rPh>
    <rPh sb="3" eb="5">
      <t>ケイイチ</t>
    </rPh>
    <phoneticPr fontId="4"/>
  </si>
  <si>
    <t>木崎野児童クラブ</t>
    <rPh sb="0" eb="2">
      <t>キザキ</t>
    </rPh>
    <rPh sb="2" eb="3">
      <t>ノ</t>
    </rPh>
    <rPh sb="3" eb="5">
      <t>ジドウ</t>
    </rPh>
    <phoneticPr fontId="4"/>
  </si>
  <si>
    <t>若葉乳児院</t>
    <rPh sb="2" eb="5">
      <t>ニュウジイン</t>
    </rPh>
    <phoneticPr fontId="4"/>
  </si>
  <si>
    <t>青森市冨田一丁目26-33</t>
    <rPh sb="0" eb="3">
      <t>アオモリシ</t>
    </rPh>
    <rPh sb="3" eb="5">
      <t>トミタ</t>
    </rPh>
    <rPh sb="5" eb="6">
      <t>イチ</t>
    </rPh>
    <rPh sb="6" eb="8">
      <t>チョウメ</t>
    </rPh>
    <phoneticPr fontId="3"/>
  </si>
  <si>
    <t>青森市青葉三丁目10-45</t>
    <rPh sb="0" eb="3">
      <t>アオモリシ</t>
    </rPh>
    <rPh sb="3" eb="5">
      <t>アオバ</t>
    </rPh>
    <rPh sb="5" eb="8">
      <t>サンチョウメ</t>
    </rPh>
    <phoneticPr fontId="3"/>
  </si>
  <si>
    <t>福生会</t>
    <rPh sb="0" eb="1">
      <t>フク</t>
    </rPh>
    <rPh sb="1" eb="2">
      <t>ナマ</t>
    </rPh>
    <rPh sb="2" eb="3">
      <t>カイ</t>
    </rPh>
    <phoneticPr fontId="3"/>
  </si>
  <si>
    <t>036-0541</t>
    <phoneticPr fontId="4"/>
  </si>
  <si>
    <t>田澤　典彦</t>
    <rPh sb="0" eb="2">
      <t>タザワ</t>
    </rPh>
    <rPh sb="3" eb="5">
      <t>ノリヒコ</t>
    </rPh>
    <phoneticPr fontId="3"/>
  </si>
  <si>
    <t>030-0957</t>
  </si>
  <si>
    <t>鹿内　雄二</t>
    <rPh sb="0" eb="2">
      <t>シカナイ</t>
    </rPh>
    <rPh sb="3" eb="5">
      <t>ユウジ</t>
    </rPh>
    <phoneticPr fontId="4"/>
  </si>
  <si>
    <t>齋藤　貴子</t>
    <rPh sb="0" eb="2">
      <t>サイトウ</t>
    </rPh>
    <rPh sb="3" eb="5">
      <t>タカコ</t>
    </rPh>
    <phoneticPr fontId="4"/>
  </si>
  <si>
    <t>介援会</t>
    <rPh sb="0" eb="1">
      <t>カイ</t>
    </rPh>
    <rPh sb="1" eb="2">
      <t>エン</t>
    </rPh>
    <rPh sb="2" eb="3">
      <t>カイ</t>
    </rPh>
    <phoneticPr fontId="3"/>
  </si>
  <si>
    <t>入江　克昌</t>
    <rPh sb="0" eb="2">
      <t>イリエ</t>
    </rPh>
    <rPh sb="3" eb="4">
      <t>カツ</t>
    </rPh>
    <rPh sb="4" eb="5">
      <t>マサ</t>
    </rPh>
    <phoneticPr fontId="4"/>
  </si>
  <si>
    <t>浅吉の会</t>
    <rPh sb="0" eb="1">
      <t>アサ</t>
    </rPh>
    <rPh sb="1" eb="2">
      <t>キチ</t>
    </rPh>
    <rPh sb="3" eb="4">
      <t>カイ</t>
    </rPh>
    <phoneticPr fontId="4"/>
  </si>
  <si>
    <t>野村 住子</t>
    <rPh sb="3" eb="4">
      <t>ス</t>
    </rPh>
    <rPh sb="4" eb="5">
      <t>コ</t>
    </rPh>
    <phoneticPr fontId="3"/>
  </si>
  <si>
    <t>030-1261</t>
  </si>
  <si>
    <t>青森市浪岡大字樽沢字上野74-1</t>
  </si>
  <si>
    <t>浪岡あすなろ会</t>
  </si>
  <si>
    <t>青森コロニーリハビリ</t>
  </si>
  <si>
    <t>青森市大字幸畑字松元62-6</t>
  </si>
  <si>
    <t>030-0954</t>
  </si>
  <si>
    <t>青森市大字西田沢字浜田379</t>
  </si>
  <si>
    <t>ゆきわり荘</t>
  </si>
  <si>
    <t>青森市大字新城字平岡56-1</t>
  </si>
  <si>
    <t>弘前市大字独狐字山辺183</t>
  </si>
  <si>
    <t>弘前市大字三和字下恋塚189-7</t>
  </si>
  <si>
    <t>つがる三和会</t>
  </si>
  <si>
    <t>八戸市大字松館字田ノ平19-1</t>
  </si>
  <si>
    <t>五所川原市金木町芦野363-58</t>
  </si>
  <si>
    <t>037-0017</t>
  </si>
  <si>
    <t>内潟療護園</t>
  </si>
  <si>
    <t>五所川原市金山字千代鶴142</t>
  </si>
  <si>
    <t>034-0102</t>
  </si>
  <si>
    <t>むつ市大字奥内字大室平91-1</t>
  </si>
  <si>
    <t>みちのく福祉会</t>
  </si>
  <si>
    <t>むつ市大字田名部字赤川ノ内並木73-3</t>
  </si>
  <si>
    <t>平川市猿賀字明堂255</t>
  </si>
  <si>
    <t>036-0132</t>
  </si>
  <si>
    <t>平川市唐竹高田45</t>
  </si>
  <si>
    <t>039-3364</t>
  </si>
  <si>
    <t>大鰐療育センター</t>
  </si>
  <si>
    <t>素樸会</t>
  </si>
  <si>
    <t>039-3154</t>
  </si>
  <si>
    <t>039-2731</t>
  </si>
  <si>
    <t>上北郡七戸町字後平597-1</t>
  </si>
  <si>
    <t>039-2845</t>
  </si>
  <si>
    <t>上北郡七戸町字作田道52-2</t>
  </si>
  <si>
    <t>上北郡東北町大字大浦字南平10-1</t>
  </si>
  <si>
    <t>上北郡おいらせ町浜道133-3</t>
  </si>
  <si>
    <t>039-1702</t>
  </si>
  <si>
    <t>清岳園</t>
  </si>
  <si>
    <t>三戸郡南部町下名久井高森57-7</t>
  </si>
  <si>
    <t>030-0953</t>
  </si>
  <si>
    <t>鶴ヶ丘苑</t>
  </si>
  <si>
    <t>かいふう</t>
  </si>
  <si>
    <t>039-3502</t>
  </si>
  <si>
    <t>弘前大清水ホーム</t>
  </si>
  <si>
    <t>弘前市大字清原四丁目9-2</t>
  </si>
  <si>
    <t>036-8266</t>
  </si>
  <si>
    <t>弘前市大字自由ヶ丘五丁目5-3</t>
  </si>
  <si>
    <t>036-8279</t>
  </si>
  <si>
    <t>弘前市大字茜町二丁目1-2</t>
    <rPh sb="0" eb="3">
      <t>ヒロサキシ</t>
    </rPh>
    <rPh sb="3" eb="5">
      <t>オオアザ</t>
    </rPh>
    <rPh sb="5" eb="7">
      <t>アカネマチ</t>
    </rPh>
    <rPh sb="7" eb="10">
      <t>ニチョウメ</t>
    </rPh>
    <phoneticPr fontId="4"/>
  </si>
  <si>
    <t>弘前市大字城南五丁目13-15</t>
  </si>
  <si>
    <t>036-1205</t>
  </si>
  <si>
    <t>ハピネスやくら</t>
  </si>
  <si>
    <t>福寿草インスプリング</t>
  </si>
  <si>
    <t>サンシャイン</t>
  </si>
  <si>
    <t>039-1111</t>
  </si>
  <si>
    <t>八戸市東白山台二丁目2-1</t>
  </si>
  <si>
    <t>クローバーズ・ピア</t>
  </si>
  <si>
    <t>ほっとハウス</t>
  </si>
  <si>
    <t>八戸市大字尻内町字熊ノ沢35-2</t>
    <rPh sb="0" eb="3">
      <t>ハチノヘシ</t>
    </rPh>
    <rPh sb="5" eb="7">
      <t>シリウチ</t>
    </rPh>
    <rPh sb="7" eb="8">
      <t>マチ</t>
    </rPh>
    <rPh sb="8" eb="9">
      <t>アザ</t>
    </rPh>
    <rPh sb="9" eb="10">
      <t>クマ</t>
    </rPh>
    <rPh sb="11" eb="12">
      <t>サワ</t>
    </rPh>
    <phoneticPr fontId="4"/>
  </si>
  <si>
    <t>修光園サテライト</t>
  </si>
  <si>
    <t>三沢老人ホーム</t>
  </si>
  <si>
    <t>033-0042</t>
  </si>
  <si>
    <t>むつ市十二林11-13</t>
  </si>
  <si>
    <t>039-5331</t>
  </si>
  <si>
    <t>金谷みちのく荘</t>
    <rPh sb="0" eb="2">
      <t>カナヤ</t>
    </rPh>
    <rPh sb="6" eb="7">
      <t>ソウ</t>
    </rPh>
    <phoneticPr fontId="3"/>
  </si>
  <si>
    <t>035-0072</t>
  </si>
  <si>
    <t>むつ市金谷二丁目20-2</t>
    <rPh sb="2" eb="3">
      <t>シ</t>
    </rPh>
    <rPh sb="3" eb="5">
      <t>カナヤ</t>
    </rPh>
    <rPh sb="5" eb="8">
      <t>ニチョウメ</t>
    </rPh>
    <phoneticPr fontId="3"/>
  </si>
  <si>
    <t>038-2818</t>
  </si>
  <si>
    <t>ゆうあいの里</t>
  </si>
  <si>
    <t>038-3302</t>
  </si>
  <si>
    <t>おのえ荘</t>
  </si>
  <si>
    <t>平川市猿賀池上100-1</t>
  </si>
  <si>
    <t>慶游荘</t>
  </si>
  <si>
    <t>わとなーる</t>
  </si>
  <si>
    <t>あんじんの郷</t>
  </si>
  <si>
    <t>はまゆう</t>
  </si>
  <si>
    <t>大鰐ホーム</t>
  </si>
  <si>
    <t>野辺地ホーム</t>
  </si>
  <si>
    <t>039-2742</t>
  </si>
  <si>
    <t>木崎野荘</t>
  </si>
  <si>
    <t>ハピネスながわ</t>
  </si>
  <si>
    <t>三戸老人ホーム</t>
  </si>
  <si>
    <t>はくじゅ</t>
  </si>
  <si>
    <t>八戸市大字河原木字北沼22-39</t>
  </si>
  <si>
    <t>八戸市大字是川字雲畑9-2</t>
  </si>
  <si>
    <t>039-1165</t>
  </si>
  <si>
    <t>南郷メディエルデプラザ</t>
  </si>
  <si>
    <t>シルバーケアセンターむつ</t>
  </si>
  <si>
    <t>内 外 皮 眼 耳 歯</t>
  </si>
  <si>
    <t xml:space="preserve">精 内 </t>
  </si>
  <si>
    <t>水木　一郎</t>
  </si>
  <si>
    <t>整 小 ﾘﾊ</t>
  </si>
  <si>
    <t>内 神内 呼 胃 循 ﾘﾊ</t>
  </si>
  <si>
    <t>小沼　譲</t>
  </si>
  <si>
    <t>精</t>
  </si>
  <si>
    <t>内 精</t>
  </si>
  <si>
    <t>むつリハビリテーション病院</t>
  </si>
  <si>
    <t>一部事務組合下北医療センター</t>
  </si>
  <si>
    <t>036-8545</t>
  </si>
  <si>
    <t>弘前市大字富野町1</t>
  </si>
  <si>
    <t>青森市大字三内字稲元122-2</t>
  </si>
  <si>
    <t>弘前市大字本町66-1</t>
  </si>
  <si>
    <t>036-0331</t>
  </si>
  <si>
    <t>すばる</t>
  </si>
  <si>
    <t>NPO</t>
  </si>
  <si>
    <t>わいわいしらかば</t>
  </si>
  <si>
    <t>青森市新城字山田671-49</t>
    <rPh sb="0" eb="3">
      <t>アオモリシ</t>
    </rPh>
    <rPh sb="3" eb="5">
      <t>シンジョウ</t>
    </rPh>
    <rPh sb="5" eb="6">
      <t>アザ</t>
    </rPh>
    <rPh sb="6" eb="8">
      <t>ヤマダ</t>
    </rPh>
    <phoneticPr fontId="4"/>
  </si>
  <si>
    <t>大野和幸園</t>
    <rPh sb="0" eb="2">
      <t>オオノ</t>
    </rPh>
    <rPh sb="2" eb="3">
      <t>ワ</t>
    </rPh>
    <rPh sb="3" eb="4">
      <t>サチ</t>
    </rPh>
    <rPh sb="4" eb="5">
      <t>ソノ</t>
    </rPh>
    <phoneticPr fontId="3"/>
  </si>
  <si>
    <t>030-0856</t>
  </si>
  <si>
    <t>青森市西大野五丁目16-10</t>
    <rPh sb="0" eb="2">
      <t>アオモリ</t>
    </rPh>
    <rPh sb="2" eb="3">
      <t>シ</t>
    </rPh>
    <rPh sb="3" eb="4">
      <t>ニシ</t>
    </rPh>
    <rPh sb="4" eb="6">
      <t>オオノ</t>
    </rPh>
    <rPh sb="6" eb="9">
      <t>５チョウメ</t>
    </rPh>
    <phoneticPr fontId="3"/>
  </si>
  <si>
    <t>おきだて苑</t>
    <rPh sb="4" eb="5">
      <t>ソノ</t>
    </rPh>
    <phoneticPr fontId="3"/>
  </si>
  <si>
    <t>038-0001</t>
  </si>
  <si>
    <t>青森市新田一丁目11-3</t>
    <rPh sb="0" eb="2">
      <t>アオモリ</t>
    </rPh>
    <rPh sb="2" eb="3">
      <t>シ</t>
    </rPh>
    <rPh sb="3" eb="5">
      <t>ニッタ</t>
    </rPh>
    <rPh sb="5" eb="8">
      <t>１チョウメ</t>
    </rPh>
    <phoneticPr fontId="3"/>
  </si>
  <si>
    <t>つるがさか</t>
  </si>
  <si>
    <t>038-0045</t>
  </si>
  <si>
    <t>青森市大字鶴ヶ坂字田川187-94</t>
    <rPh sb="0" eb="2">
      <t>アオモリ</t>
    </rPh>
    <rPh sb="2" eb="3">
      <t>シ</t>
    </rPh>
    <rPh sb="3" eb="5">
      <t>オオアザ</t>
    </rPh>
    <rPh sb="5" eb="6">
      <t>ツル</t>
    </rPh>
    <rPh sb="7" eb="8">
      <t>サカ</t>
    </rPh>
    <rPh sb="8" eb="9">
      <t>アザ</t>
    </rPh>
    <rPh sb="9" eb="11">
      <t>タガワ</t>
    </rPh>
    <phoneticPr fontId="3"/>
  </si>
  <si>
    <t>阿光坊の郷</t>
    <rPh sb="0" eb="1">
      <t>ア</t>
    </rPh>
    <rPh sb="1" eb="2">
      <t>ヒカリ</t>
    </rPh>
    <rPh sb="2" eb="3">
      <t>ボウ</t>
    </rPh>
    <rPh sb="4" eb="5">
      <t>サト</t>
    </rPh>
    <phoneticPr fontId="3"/>
  </si>
  <si>
    <t>弘前市</t>
    <rPh sb="0" eb="3">
      <t>ヒロサキシ</t>
    </rPh>
    <phoneticPr fontId="3"/>
  </si>
  <si>
    <t>八戸市</t>
    <rPh sb="0" eb="3">
      <t>ハチノヘシ</t>
    </rPh>
    <phoneticPr fontId="3"/>
  </si>
  <si>
    <t>平川市</t>
    <rPh sb="0" eb="3">
      <t>ヒラカワシ</t>
    </rPh>
    <phoneticPr fontId="3"/>
  </si>
  <si>
    <t>嘉瀬老人福祉センター</t>
  </si>
  <si>
    <t>金木老人福祉センター</t>
  </si>
  <si>
    <t>036-8326</t>
  </si>
  <si>
    <t>弘前市大字藤野二丁目6-1</t>
    <rPh sb="5" eb="6">
      <t>フジ</t>
    </rPh>
    <rPh sb="6" eb="7">
      <t>ノ</t>
    </rPh>
    <rPh sb="7" eb="10">
      <t>ニチョウメ</t>
    </rPh>
    <phoneticPr fontId="8"/>
  </si>
  <si>
    <t>0172-31-3811</t>
  </si>
  <si>
    <t>関谷　道夫</t>
    <rPh sb="0" eb="1">
      <t>セキ</t>
    </rPh>
    <rPh sb="1" eb="2">
      <t>タニ</t>
    </rPh>
    <rPh sb="3" eb="5">
      <t>ミチオ</t>
    </rPh>
    <phoneticPr fontId="4"/>
  </si>
  <si>
    <t>-</t>
    <phoneticPr fontId="3"/>
  </si>
  <si>
    <t>みのり第２保育園</t>
    <rPh sb="3" eb="4">
      <t>ダイ</t>
    </rPh>
    <rPh sb="5" eb="7">
      <t>ホイク</t>
    </rPh>
    <rPh sb="7" eb="8">
      <t>エン</t>
    </rPh>
    <phoneticPr fontId="4"/>
  </si>
  <si>
    <t>電話なし</t>
    <rPh sb="0" eb="2">
      <t>デンワ</t>
    </rPh>
    <phoneticPr fontId="3"/>
  </si>
  <si>
    <t>（弘前市）</t>
    <rPh sb="1" eb="4">
      <t>ヒロサキシ</t>
    </rPh>
    <phoneticPr fontId="4"/>
  </si>
  <si>
    <t>加賀　武夫</t>
    <rPh sb="0" eb="2">
      <t>カガ</t>
    </rPh>
    <rPh sb="3" eb="5">
      <t>タケオ</t>
    </rPh>
    <phoneticPr fontId="4"/>
  </si>
  <si>
    <t>盛島　利文</t>
    <rPh sb="0" eb="2">
      <t>モリシマ</t>
    </rPh>
    <rPh sb="3" eb="5">
      <t>トシフミ</t>
    </rPh>
    <phoneticPr fontId="4"/>
  </si>
  <si>
    <t>青木　直人</t>
    <rPh sb="0" eb="2">
      <t>アオキ</t>
    </rPh>
    <rPh sb="3" eb="5">
      <t>ナオト</t>
    </rPh>
    <phoneticPr fontId="4"/>
  </si>
  <si>
    <t>長谷部満喜</t>
  </si>
  <si>
    <t>濵﨑　正明</t>
    <rPh sb="0" eb="1">
      <t>ハマ</t>
    </rPh>
    <rPh sb="3" eb="5">
      <t>マサアキ</t>
    </rPh>
    <phoneticPr fontId="3"/>
  </si>
  <si>
    <t>上北郡七戸町字舟場向川久保308</t>
    <rPh sb="0" eb="3">
      <t>カミキタグン</t>
    </rPh>
    <rPh sb="3" eb="6">
      <t>シチノヘマチ</t>
    </rPh>
    <rPh sb="6" eb="7">
      <t>アザ</t>
    </rPh>
    <rPh sb="7" eb="9">
      <t>フナバ</t>
    </rPh>
    <rPh sb="9" eb="10">
      <t>ムカイ</t>
    </rPh>
    <rPh sb="10" eb="13">
      <t>カワクボ</t>
    </rPh>
    <phoneticPr fontId="4"/>
  </si>
  <si>
    <t>038-1332</t>
  </si>
  <si>
    <t>038-1306</t>
  </si>
  <si>
    <t>033-0022</t>
    <phoneticPr fontId="3"/>
  </si>
  <si>
    <t>038-0032</t>
  </si>
  <si>
    <t>鳴海　明敏</t>
    <rPh sb="3" eb="5">
      <t>アキトシ</t>
    </rPh>
    <phoneticPr fontId="4"/>
  </si>
  <si>
    <t>和田　隆司</t>
    <rPh sb="0" eb="2">
      <t>ワダ</t>
    </rPh>
    <rPh sb="3" eb="5">
      <t>リュウジ</t>
    </rPh>
    <phoneticPr fontId="4"/>
  </si>
  <si>
    <t>榊　茂信</t>
    <rPh sb="0" eb="1">
      <t>サカキ</t>
    </rPh>
    <rPh sb="2" eb="4">
      <t>シゲノブ</t>
    </rPh>
    <phoneticPr fontId="4"/>
  </si>
  <si>
    <t>関　良</t>
    <rPh sb="0" eb="1">
      <t>セキ</t>
    </rPh>
    <rPh sb="2" eb="3">
      <t>ヨ</t>
    </rPh>
    <phoneticPr fontId="3"/>
  </si>
  <si>
    <t>石村　康弘</t>
    <rPh sb="3" eb="5">
      <t>ヤスヒロ</t>
    </rPh>
    <phoneticPr fontId="3"/>
  </si>
  <si>
    <t>野村　由美子</t>
    <rPh sb="0" eb="2">
      <t>ノムラ</t>
    </rPh>
    <rPh sb="3" eb="6">
      <t>ユミコ</t>
    </rPh>
    <phoneticPr fontId="4"/>
  </si>
  <si>
    <t>村上　隆志</t>
    <rPh sb="3" eb="5">
      <t>タカシ</t>
    </rPh>
    <phoneticPr fontId="2"/>
  </si>
  <si>
    <t>三浦　テツ</t>
    <rPh sb="0" eb="2">
      <t>ミウラ</t>
    </rPh>
    <phoneticPr fontId="3"/>
  </si>
  <si>
    <t>下山　保則</t>
    <rPh sb="3" eb="5">
      <t>ヤスノリ</t>
    </rPh>
    <phoneticPr fontId="3"/>
  </si>
  <si>
    <t>清水　重行</t>
    <rPh sb="4" eb="5">
      <t>ユ</t>
    </rPh>
    <phoneticPr fontId="3"/>
  </si>
  <si>
    <t>中居　孝行</t>
    <rPh sb="3" eb="5">
      <t>タカユキ</t>
    </rPh>
    <phoneticPr fontId="3"/>
  </si>
  <si>
    <t>伊藤　友子</t>
    <rPh sb="3" eb="5">
      <t>トモコ</t>
    </rPh>
    <phoneticPr fontId="3"/>
  </si>
  <si>
    <t>菅原　ウメ</t>
    <rPh sb="0" eb="2">
      <t>スガワラ</t>
    </rPh>
    <phoneticPr fontId="4"/>
  </si>
  <si>
    <t>山端　政博</t>
    <rPh sb="1" eb="2">
      <t>ハシ</t>
    </rPh>
    <rPh sb="3" eb="5">
      <t>マサヒロ</t>
    </rPh>
    <phoneticPr fontId="4"/>
  </si>
  <si>
    <t>しおさい児童館</t>
    <rPh sb="4" eb="6">
      <t>ジドウ</t>
    </rPh>
    <rPh sb="6" eb="7">
      <t>カン</t>
    </rPh>
    <phoneticPr fontId="4"/>
  </si>
  <si>
    <t>三沢市岡三沢一丁目1-97</t>
    <rPh sb="3" eb="4">
      <t>オカ</t>
    </rPh>
    <rPh sb="4" eb="6">
      <t>ミサワ</t>
    </rPh>
    <phoneticPr fontId="4"/>
  </si>
  <si>
    <t>三沢市栄町三丁目125-1</t>
    <rPh sb="3" eb="5">
      <t>サカエマチ</t>
    </rPh>
    <phoneticPr fontId="4"/>
  </si>
  <si>
    <t>小鹿　和子</t>
    <rPh sb="3" eb="5">
      <t>カズコ</t>
    </rPh>
    <phoneticPr fontId="3"/>
  </si>
  <si>
    <t>工藤　俊堂</t>
    <rPh sb="3" eb="4">
      <t>シュン</t>
    </rPh>
    <rPh sb="4" eb="5">
      <t>ドウ</t>
    </rPh>
    <phoneticPr fontId="3"/>
  </si>
  <si>
    <t>下田　肇</t>
    <rPh sb="0" eb="2">
      <t>シモダ</t>
    </rPh>
    <rPh sb="3" eb="4">
      <t>ハジメ</t>
    </rPh>
    <phoneticPr fontId="4"/>
  </si>
  <si>
    <t>石田　康男</t>
    <rPh sb="0" eb="2">
      <t>イシダ</t>
    </rPh>
    <rPh sb="3" eb="5">
      <t>ヤスオ</t>
    </rPh>
    <phoneticPr fontId="10"/>
  </si>
  <si>
    <t>秋元　良一</t>
    <rPh sb="0" eb="2">
      <t>アキモト</t>
    </rPh>
    <rPh sb="3" eb="5">
      <t>リョウイチ</t>
    </rPh>
    <phoneticPr fontId="4"/>
  </si>
  <si>
    <t>関谷　修</t>
    <rPh sb="0" eb="2">
      <t>セキヤ</t>
    </rPh>
    <rPh sb="3" eb="4">
      <t>オサム</t>
    </rPh>
    <phoneticPr fontId="4"/>
  </si>
  <si>
    <t>大浦保育園</t>
    <rPh sb="0" eb="2">
      <t>オオウラ</t>
    </rPh>
    <rPh sb="4" eb="5">
      <t>エン</t>
    </rPh>
    <phoneticPr fontId="3"/>
  </si>
  <si>
    <t>認定こども園青森中央短期大学付属第二幼稚園</t>
    <rPh sb="0" eb="2">
      <t>ニンテイ</t>
    </rPh>
    <rPh sb="5" eb="6">
      <t>エン</t>
    </rPh>
    <rPh sb="6" eb="8">
      <t>アオモリ</t>
    </rPh>
    <rPh sb="8" eb="10">
      <t>チュウオウ</t>
    </rPh>
    <rPh sb="10" eb="12">
      <t>タンキ</t>
    </rPh>
    <rPh sb="12" eb="14">
      <t>ダイガク</t>
    </rPh>
    <rPh sb="14" eb="16">
      <t>フゾク</t>
    </rPh>
    <rPh sb="16" eb="18">
      <t>ダイニ</t>
    </rPh>
    <rPh sb="18" eb="21">
      <t>ヨウチエン</t>
    </rPh>
    <phoneticPr fontId="3"/>
  </si>
  <si>
    <t>青森市三内字丸山16</t>
    <rPh sb="0" eb="2">
      <t>アオモリ</t>
    </rPh>
    <rPh sb="2" eb="3">
      <t>シ</t>
    </rPh>
    <rPh sb="3" eb="5">
      <t>サンナイ</t>
    </rPh>
    <rPh sb="5" eb="6">
      <t>アザ</t>
    </rPh>
    <rPh sb="6" eb="8">
      <t>マルヤマ</t>
    </rPh>
    <phoneticPr fontId="3"/>
  </si>
  <si>
    <t>青森田中学園</t>
    <rPh sb="0" eb="2">
      <t>アオモリ</t>
    </rPh>
    <rPh sb="2" eb="4">
      <t>タナカ</t>
    </rPh>
    <rPh sb="4" eb="6">
      <t>ガクエン</t>
    </rPh>
    <phoneticPr fontId="3"/>
  </si>
  <si>
    <t>むつ市脇野沢渡向73-1</t>
    <rPh sb="2" eb="3">
      <t>シ</t>
    </rPh>
    <rPh sb="6" eb="7">
      <t>ワタ</t>
    </rPh>
    <rPh sb="7" eb="8">
      <t>ム</t>
    </rPh>
    <phoneticPr fontId="4"/>
  </si>
  <si>
    <t>桜良</t>
    <rPh sb="0" eb="1">
      <t>サクラ</t>
    </rPh>
    <rPh sb="1" eb="2">
      <t>リョウ</t>
    </rPh>
    <phoneticPr fontId="3"/>
  </si>
  <si>
    <t>鶴のまどい</t>
    <rPh sb="0" eb="1">
      <t>ツル</t>
    </rPh>
    <phoneticPr fontId="3"/>
  </si>
  <si>
    <t>能舞の里</t>
    <rPh sb="0" eb="1">
      <t>ノウ</t>
    </rPh>
    <rPh sb="1" eb="2">
      <t>マイ</t>
    </rPh>
    <rPh sb="3" eb="4">
      <t>サト</t>
    </rPh>
    <phoneticPr fontId="4"/>
  </si>
  <si>
    <t>ナーシングセンター柏葉</t>
    <rPh sb="9" eb="11">
      <t>カシワバ</t>
    </rPh>
    <phoneticPr fontId="4"/>
  </si>
  <si>
    <t>桜良会</t>
    <rPh sb="0" eb="1">
      <t>サクラ</t>
    </rPh>
    <rPh sb="1" eb="2">
      <t>ヨ</t>
    </rPh>
    <rPh sb="2" eb="3">
      <t>カイ</t>
    </rPh>
    <phoneticPr fontId="3"/>
  </si>
  <si>
    <t>素心の会</t>
    <rPh sb="0" eb="1">
      <t>ソ</t>
    </rPh>
    <rPh sb="1" eb="2">
      <t>シン</t>
    </rPh>
    <rPh sb="3" eb="4">
      <t>カイ</t>
    </rPh>
    <phoneticPr fontId="3"/>
  </si>
  <si>
    <t>村上　元康</t>
    <rPh sb="0" eb="2">
      <t>ムラカミ</t>
    </rPh>
    <rPh sb="3" eb="5">
      <t>モトヤス</t>
    </rPh>
    <phoneticPr fontId="3"/>
  </si>
  <si>
    <t>弘前市大字中別所字平山168</t>
    <rPh sb="0" eb="3">
      <t>ヒロサキシ</t>
    </rPh>
    <rPh sb="3" eb="5">
      <t>オオアザ</t>
    </rPh>
    <rPh sb="5" eb="6">
      <t>ナカ</t>
    </rPh>
    <rPh sb="6" eb="7">
      <t>ベツ</t>
    </rPh>
    <rPh sb="7" eb="8">
      <t>ショ</t>
    </rPh>
    <rPh sb="8" eb="9">
      <t>アザ</t>
    </rPh>
    <rPh sb="9" eb="11">
      <t>ヒラヤマ</t>
    </rPh>
    <phoneticPr fontId="3"/>
  </si>
  <si>
    <t>北津軽郡中泊町大字深郷田字甘木120-2</t>
    <rPh sb="7" eb="9">
      <t>オオアザ</t>
    </rPh>
    <rPh sb="9" eb="12">
      <t>フコウダ</t>
    </rPh>
    <rPh sb="12" eb="13">
      <t>ジ</t>
    </rPh>
    <rPh sb="13" eb="15">
      <t>アマギ</t>
    </rPh>
    <phoneticPr fontId="3"/>
  </si>
  <si>
    <t>大平　和夫</t>
    <rPh sb="0" eb="2">
      <t>オオダイラ</t>
    </rPh>
    <rPh sb="3" eb="5">
      <t>カズオ</t>
    </rPh>
    <phoneticPr fontId="3"/>
  </si>
  <si>
    <t>三沢市大字三沢字淋代平116-3101</t>
    <rPh sb="0" eb="3">
      <t>ミサワシ</t>
    </rPh>
    <rPh sb="3" eb="5">
      <t>オオアザ</t>
    </rPh>
    <rPh sb="5" eb="7">
      <t>ミサワ</t>
    </rPh>
    <rPh sb="7" eb="8">
      <t>アザ</t>
    </rPh>
    <rPh sb="8" eb="10">
      <t>サビシロ</t>
    </rPh>
    <rPh sb="10" eb="11">
      <t>ヒラ</t>
    </rPh>
    <phoneticPr fontId="4"/>
  </si>
  <si>
    <t>指定管理
（風間浦村）</t>
    <rPh sb="0" eb="2">
      <t>シテイ</t>
    </rPh>
    <rPh sb="2" eb="4">
      <t>カンリ</t>
    </rPh>
    <rPh sb="6" eb="9">
      <t>カザマウラ</t>
    </rPh>
    <rPh sb="9" eb="10">
      <t>ムラ</t>
    </rPh>
    <phoneticPr fontId="3"/>
  </si>
  <si>
    <t>031-0833</t>
    <phoneticPr fontId="4"/>
  </si>
  <si>
    <t>青森市大字駒込字蛍沢387-1</t>
    <rPh sb="5" eb="7">
      <t>コマゴミ</t>
    </rPh>
    <rPh sb="7" eb="8">
      <t>アザ</t>
    </rPh>
    <rPh sb="8" eb="9">
      <t>ホタル</t>
    </rPh>
    <rPh sb="9" eb="10">
      <t>サワ</t>
    </rPh>
    <phoneticPr fontId="4"/>
  </si>
  <si>
    <t>青森市大字羽白字野木和49-2</t>
    <rPh sb="7" eb="8">
      <t>アザ</t>
    </rPh>
    <rPh sb="8" eb="10">
      <t>ノギ</t>
    </rPh>
    <rPh sb="10" eb="11">
      <t>ワ</t>
    </rPh>
    <phoneticPr fontId="4"/>
  </si>
  <si>
    <t>017-761-4580</t>
    <phoneticPr fontId="7"/>
  </si>
  <si>
    <t>038-0004</t>
    <phoneticPr fontId="7"/>
  </si>
  <si>
    <t>017-761-7111</t>
    <phoneticPr fontId="7"/>
  </si>
  <si>
    <t>038-0032</t>
    <phoneticPr fontId="7"/>
  </si>
  <si>
    <t>017-723-9111</t>
    <phoneticPr fontId="7"/>
  </si>
  <si>
    <t>030-0801</t>
    <phoneticPr fontId="7"/>
  </si>
  <si>
    <t>017-765-3351</t>
    <phoneticPr fontId="7"/>
  </si>
  <si>
    <t>017-728-3451</t>
    <phoneticPr fontId="7"/>
  </si>
  <si>
    <t>030-0121</t>
    <phoneticPr fontId="7"/>
  </si>
  <si>
    <t>017-726-5288</t>
    <phoneticPr fontId="7"/>
  </si>
  <si>
    <t>030-0936</t>
    <phoneticPr fontId="7"/>
  </si>
  <si>
    <t>017-711-7475</t>
    <phoneticPr fontId="7"/>
  </si>
  <si>
    <t>030-0847</t>
    <phoneticPr fontId="7"/>
  </si>
  <si>
    <t>017-739-6711</t>
    <phoneticPr fontId="7"/>
  </si>
  <si>
    <t>030-0151</t>
    <phoneticPr fontId="7"/>
  </si>
  <si>
    <t>017-763-2255</t>
    <phoneticPr fontId="7"/>
  </si>
  <si>
    <t>017-765-0892</t>
    <phoneticPr fontId="7"/>
  </si>
  <si>
    <t>030-0901</t>
    <phoneticPr fontId="7"/>
  </si>
  <si>
    <t>0172-69-1117</t>
    <phoneticPr fontId="7"/>
  </si>
  <si>
    <t>038-1311</t>
    <phoneticPr fontId="7"/>
  </si>
  <si>
    <t>0172-31-1203</t>
    <phoneticPr fontId="7"/>
  </si>
  <si>
    <t>036-8045</t>
    <phoneticPr fontId="7"/>
  </si>
  <si>
    <t>0172-39-2515</t>
    <phoneticPr fontId="7"/>
  </si>
  <si>
    <t>036-8154</t>
    <phoneticPr fontId="7"/>
  </si>
  <si>
    <t>0172-26-2433</t>
    <phoneticPr fontId="7"/>
  </si>
  <si>
    <t>036-8082</t>
    <phoneticPr fontId="7"/>
  </si>
  <si>
    <t>0172-82-1516</t>
    <phoneticPr fontId="7"/>
  </si>
  <si>
    <t>0172-87-6779</t>
    <phoneticPr fontId="7"/>
  </si>
  <si>
    <t>036-8243</t>
    <phoneticPr fontId="7"/>
  </si>
  <si>
    <t>0172-95-2100</t>
    <phoneticPr fontId="7"/>
  </si>
  <si>
    <t>036-8302</t>
    <phoneticPr fontId="7"/>
  </si>
  <si>
    <t>031-8686</t>
    <phoneticPr fontId="7"/>
  </si>
  <si>
    <t>0172-52-2111</t>
    <phoneticPr fontId="7"/>
  </si>
  <si>
    <t>036-0396</t>
    <phoneticPr fontId="7"/>
  </si>
  <si>
    <t>0176-51-8773</t>
    <phoneticPr fontId="7"/>
  </si>
  <si>
    <t>033-0011</t>
    <phoneticPr fontId="7"/>
  </si>
  <si>
    <t>0175-23-7930</t>
    <phoneticPr fontId="7"/>
  </si>
  <si>
    <t>0173-69-7117</t>
    <phoneticPr fontId="7"/>
  </si>
  <si>
    <t>037-0104</t>
    <phoneticPr fontId="7"/>
  </si>
  <si>
    <t>つがる市稲垣町豊川宮川42-3</t>
    <phoneticPr fontId="7"/>
  </si>
  <si>
    <t>030-1203</t>
    <phoneticPr fontId="7"/>
  </si>
  <si>
    <t>0174-22-3380</t>
    <phoneticPr fontId="7"/>
  </si>
  <si>
    <t>030-1308</t>
    <phoneticPr fontId="7"/>
  </si>
  <si>
    <t>東津軽郡外ヶ浜町字下蟹田43-2　外ヶ浜町総合福祉センター内</t>
    <rPh sb="0" eb="4">
      <t>ヒガシツガルグン</t>
    </rPh>
    <rPh sb="4" eb="7">
      <t>ソトガハマ</t>
    </rPh>
    <rPh sb="7" eb="8">
      <t>マチ</t>
    </rPh>
    <rPh sb="8" eb="9">
      <t>アザ</t>
    </rPh>
    <rPh sb="9" eb="10">
      <t>シタ</t>
    </rPh>
    <rPh sb="10" eb="11">
      <t>カニ</t>
    </rPh>
    <rPh sb="11" eb="12">
      <t>タ</t>
    </rPh>
    <rPh sb="17" eb="20">
      <t>ソトガハマ</t>
    </rPh>
    <rPh sb="20" eb="21">
      <t>マチ</t>
    </rPh>
    <rPh sb="21" eb="23">
      <t>ソウゴウ</t>
    </rPh>
    <rPh sb="23" eb="25">
      <t>フクシ</t>
    </rPh>
    <rPh sb="29" eb="30">
      <t>ナイ</t>
    </rPh>
    <phoneticPr fontId="7"/>
  </si>
  <si>
    <t>0172-65-4155</t>
    <phoneticPr fontId="4"/>
  </si>
  <si>
    <t>038-1214</t>
    <phoneticPr fontId="4"/>
  </si>
  <si>
    <t>0172-58-3704</t>
    <phoneticPr fontId="7"/>
  </si>
  <si>
    <t>038-1122</t>
    <phoneticPr fontId="7"/>
  </si>
  <si>
    <t>0173-57-3601</t>
    <phoneticPr fontId="7"/>
  </si>
  <si>
    <t>037-0305</t>
    <phoneticPr fontId="7"/>
  </si>
  <si>
    <t>039-2827</t>
    <phoneticPr fontId="7"/>
  </si>
  <si>
    <t>0176-27-6688</t>
    <phoneticPr fontId="3"/>
  </si>
  <si>
    <t>039-2371</t>
    <phoneticPr fontId="3"/>
  </si>
  <si>
    <t>上北郡六戸町大字犬落瀬字後田19-1</t>
    <rPh sb="0" eb="2">
      <t>カミキタ</t>
    </rPh>
    <rPh sb="2" eb="3">
      <t>グン</t>
    </rPh>
    <rPh sb="3" eb="12">
      <t>イ</t>
    </rPh>
    <rPh sb="12" eb="13">
      <t>コウ</t>
    </rPh>
    <rPh sb="13" eb="14">
      <t>タ</t>
    </rPh>
    <phoneticPr fontId="5"/>
  </si>
  <si>
    <t>0176-56-3111</t>
    <phoneticPr fontId="7"/>
  </si>
  <si>
    <t>039-2492</t>
    <phoneticPr fontId="7"/>
  </si>
  <si>
    <t>039-4601</t>
    <phoneticPr fontId="7"/>
  </si>
  <si>
    <t>0175-28-5700</t>
    <phoneticPr fontId="7"/>
  </si>
  <si>
    <t>0175-35-3111</t>
    <phoneticPr fontId="7"/>
  </si>
  <si>
    <t>039-4502</t>
    <phoneticPr fontId="7"/>
  </si>
  <si>
    <t>0179-20-1153</t>
    <phoneticPr fontId="7"/>
  </si>
  <si>
    <t>039-0198</t>
    <phoneticPr fontId="7"/>
  </si>
  <si>
    <t>0178-62-2111</t>
    <phoneticPr fontId="7"/>
  </si>
  <si>
    <t>039-1513</t>
    <phoneticPr fontId="7"/>
  </si>
  <si>
    <t>0179-20-7110</t>
    <phoneticPr fontId="7"/>
  </si>
  <si>
    <t>039-0201</t>
    <phoneticPr fontId="7"/>
  </si>
  <si>
    <t>木立　弘</t>
    <rPh sb="3" eb="4">
      <t>ヒロシ</t>
    </rPh>
    <phoneticPr fontId="3"/>
  </si>
  <si>
    <t>杉山　浩子</t>
    <rPh sb="3" eb="5">
      <t>ヒロコ</t>
    </rPh>
    <phoneticPr fontId="4"/>
  </si>
  <si>
    <t>蒔田　増美</t>
    <rPh sb="0" eb="2">
      <t>マキタ</t>
    </rPh>
    <rPh sb="3" eb="5">
      <t>マスミ</t>
    </rPh>
    <phoneticPr fontId="4"/>
  </si>
  <si>
    <t>棟方　光秀</t>
    <rPh sb="0" eb="2">
      <t>ムナカタ</t>
    </rPh>
    <rPh sb="3" eb="5">
      <t>ミツヒデ</t>
    </rPh>
    <phoneticPr fontId="3"/>
  </si>
  <si>
    <t>智巧会</t>
    <rPh sb="0" eb="1">
      <t>チ</t>
    </rPh>
    <rPh sb="1" eb="2">
      <t>コウ</t>
    </rPh>
    <rPh sb="2" eb="3">
      <t>カイ</t>
    </rPh>
    <phoneticPr fontId="3"/>
  </si>
  <si>
    <t>尾崎　淳一</t>
    <rPh sb="0" eb="2">
      <t>オザキ</t>
    </rPh>
    <rPh sb="3" eb="5">
      <t>ジュンイチ</t>
    </rPh>
    <phoneticPr fontId="3"/>
  </si>
  <si>
    <t>035-8686</t>
    <phoneticPr fontId="7"/>
  </si>
  <si>
    <t>036-0389</t>
    <phoneticPr fontId="3"/>
  </si>
  <si>
    <t>030-0902</t>
    <phoneticPr fontId="4"/>
  </si>
  <si>
    <t>東野　壽榮</t>
    <rPh sb="0" eb="2">
      <t>ヒガシノ</t>
    </rPh>
    <rPh sb="3" eb="4">
      <t>ジュ</t>
    </rPh>
    <rPh sb="4" eb="5">
      <t>サカエ</t>
    </rPh>
    <phoneticPr fontId="4"/>
  </si>
  <si>
    <t>八戸市是川一丁目12-1</t>
    <rPh sb="0" eb="3">
      <t>ハチノヘシ</t>
    </rPh>
    <rPh sb="3" eb="5">
      <t>コレカワ</t>
    </rPh>
    <rPh sb="5" eb="6">
      <t>１</t>
    </rPh>
    <rPh sb="6" eb="8">
      <t>チョウメ</t>
    </rPh>
    <phoneticPr fontId="7"/>
  </si>
  <si>
    <t>相馬　悌</t>
    <rPh sb="0" eb="2">
      <t>ソウマ</t>
    </rPh>
    <rPh sb="3" eb="4">
      <t>テイ</t>
    </rPh>
    <phoneticPr fontId="4"/>
  </si>
  <si>
    <t>小野　浩嗣</t>
    <rPh sb="3" eb="5">
      <t>ヒロツグ</t>
    </rPh>
    <phoneticPr fontId="4"/>
  </si>
  <si>
    <t>深澤　隆</t>
    <rPh sb="0" eb="2">
      <t>フカザワ</t>
    </rPh>
    <rPh sb="3" eb="4">
      <t>タカシ</t>
    </rPh>
    <phoneticPr fontId="4"/>
  </si>
  <si>
    <t>首藤　邦昭</t>
    <rPh sb="0" eb="1">
      <t>クビ</t>
    </rPh>
    <rPh sb="1" eb="2">
      <t>フジ</t>
    </rPh>
    <rPh sb="3" eb="5">
      <t>クニアキ</t>
    </rPh>
    <phoneticPr fontId="4"/>
  </si>
  <si>
    <t>佐々木泰二</t>
    <rPh sb="4" eb="5">
      <t>ニ</t>
    </rPh>
    <phoneticPr fontId="3"/>
  </si>
  <si>
    <t>ことぶき苑</t>
    <rPh sb="4" eb="5">
      <t>エン</t>
    </rPh>
    <phoneticPr fontId="3"/>
  </si>
  <si>
    <t>さくらの里</t>
    <rPh sb="4" eb="5">
      <t>サト</t>
    </rPh>
    <phoneticPr fontId="3"/>
  </si>
  <si>
    <t>五所川原市大字姥萢字桜木424-1</t>
    <rPh sb="0" eb="5">
      <t>ゴショガワラシ</t>
    </rPh>
    <phoneticPr fontId="3"/>
  </si>
  <si>
    <t>雙葉苑</t>
    <rPh sb="0" eb="1">
      <t>フタツ</t>
    </rPh>
    <rPh sb="1" eb="2">
      <t>ハ</t>
    </rPh>
    <rPh sb="2" eb="3">
      <t>エン</t>
    </rPh>
    <phoneticPr fontId="3"/>
  </si>
  <si>
    <t>十和田市大字三本木字上平200－1</t>
    <rPh sb="0" eb="4">
      <t>トワダシ</t>
    </rPh>
    <rPh sb="4" eb="6">
      <t>オオアザ</t>
    </rPh>
    <rPh sb="6" eb="9">
      <t>サンボンギ</t>
    </rPh>
    <rPh sb="9" eb="10">
      <t>アザ</t>
    </rPh>
    <rPh sb="10" eb="12">
      <t>カミヒラ</t>
    </rPh>
    <phoneticPr fontId="4"/>
  </si>
  <si>
    <t>うるわしの杜</t>
    <rPh sb="5" eb="6">
      <t>モリ</t>
    </rPh>
    <phoneticPr fontId="4"/>
  </si>
  <si>
    <t>三沢市千代田町四丁目140-851</t>
    <rPh sb="3" eb="6">
      <t>チヨダ</t>
    </rPh>
    <rPh sb="6" eb="7">
      <t>チョウ</t>
    </rPh>
    <rPh sb="7" eb="8">
      <t>4</t>
    </rPh>
    <rPh sb="8" eb="10">
      <t>チョウメ</t>
    </rPh>
    <phoneticPr fontId="4"/>
  </si>
  <si>
    <t>やすらぎの郷</t>
    <rPh sb="5" eb="6">
      <t>サト</t>
    </rPh>
    <phoneticPr fontId="3"/>
  </si>
  <si>
    <t>素心苑</t>
    <rPh sb="0" eb="1">
      <t>ソ</t>
    </rPh>
    <rPh sb="1" eb="2">
      <t>シン</t>
    </rPh>
    <rPh sb="2" eb="3">
      <t>エン</t>
    </rPh>
    <phoneticPr fontId="3"/>
  </si>
  <si>
    <t>039-1513</t>
  </si>
  <si>
    <t>六ヶ所村介護老人保健施設ニッコウキスゲ</t>
    <rPh sb="0" eb="4">
      <t>ロッカショムラ</t>
    </rPh>
    <rPh sb="4" eb="6">
      <t>カイゴ</t>
    </rPh>
    <rPh sb="6" eb="8">
      <t>ロウジン</t>
    </rPh>
    <rPh sb="8" eb="10">
      <t>ホケン</t>
    </rPh>
    <rPh sb="10" eb="12">
      <t>シセツ</t>
    </rPh>
    <phoneticPr fontId="3"/>
  </si>
  <si>
    <t>上北郡六ヶ所村尾駮字野附986－4</t>
    <rPh sb="3" eb="7">
      <t>ロッカショムラ</t>
    </rPh>
    <rPh sb="7" eb="8">
      <t>オ</t>
    </rPh>
    <rPh sb="9" eb="10">
      <t>アザ</t>
    </rPh>
    <rPh sb="10" eb="11">
      <t>ノ</t>
    </rPh>
    <rPh sb="11" eb="12">
      <t>ツ</t>
    </rPh>
    <phoneticPr fontId="4"/>
  </si>
  <si>
    <t>0178-43-2111
（5153）</t>
    <phoneticPr fontId="7"/>
  </si>
  <si>
    <t>0178-76-2555</t>
    <phoneticPr fontId="3"/>
  </si>
  <si>
    <t>039-0595</t>
    <phoneticPr fontId="7"/>
  </si>
  <si>
    <t xml:space="preserve">三戸郡南部町大字下名久井字白山91-1 </t>
    <phoneticPr fontId="3"/>
  </si>
  <si>
    <t>惠乃杜</t>
    <rPh sb="0" eb="1">
      <t>メグミ</t>
    </rPh>
    <rPh sb="1" eb="2">
      <t>ノ</t>
    </rPh>
    <rPh sb="2" eb="3">
      <t>モリ</t>
    </rPh>
    <phoneticPr fontId="3"/>
  </si>
  <si>
    <t>吉田　章雄</t>
    <rPh sb="0" eb="2">
      <t>ヨシダ</t>
    </rPh>
    <rPh sb="3" eb="4">
      <t>ショウ</t>
    </rPh>
    <phoneticPr fontId="4"/>
  </si>
  <si>
    <t>分枝　篤史</t>
    <rPh sb="3" eb="5">
      <t>アツシ</t>
    </rPh>
    <phoneticPr fontId="4"/>
  </si>
  <si>
    <t>菊地　倫子</t>
    <rPh sb="1" eb="2">
      <t>チ</t>
    </rPh>
    <phoneticPr fontId="4"/>
  </si>
  <si>
    <t>青森市西滝三丁目5-7</t>
    <rPh sb="0" eb="3">
      <t>アオモリシ</t>
    </rPh>
    <phoneticPr fontId="3"/>
  </si>
  <si>
    <t>こども園あおもりよつば</t>
    <rPh sb="3" eb="4">
      <t>エン</t>
    </rPh>
    <phoneticPr fontId="3"/>
  </si>
  <si>
    <t>学法</t>
    <rPh sb="0" eb="1">
      <t>ガク</t>
    </rPh>
    <rPh sb="1" eb="2">
      <t>ホウ</t>
    </rPh>
    <phoneticPr fontId="3"/>
  </si>
  <si>
    <t>青森市大野字前田75-3</t>
    <rPh sb="0" eb="3">
      <t>アオモリシ</t>
    </rPh>
    <rPh sb="3" eb="5">
      <t>オオノ</t>
    </rPh>
    <rPh sb="5" eb="6">
      <t>アザ</t>
    </rPh>
    <rPh sb="6" eb="8">
      <t>マエダ</t>
    </rPh>
    <phoneticPr fontId="3"/>
  </si>
  <si>
    <t>青森市はまなす一丁目7-1</t>
    <rPh sb="0" eb="3">
      <t>アオモリシ</t>
    </rPh>
    <rPh sb="7" eb="10">
      <t>イッチョウメ</t>
    </rPh>
    <phoneticPr fontId="3"/>
  </si>
  <si>
    <t>弘前市田町三丁目4-39</t>
    <rPh sb="0" eb="3">
      <t>ヒロサキシ</t>
    </rPh>
    <rPh sb="3" eb="5">
      <t>タマチ</t>
    </rPh>
    <rPh sb="5" eb="8">
      <t>サンチョウメ</t>
    </rPh>
    <phoneticPr fontId="3"/>
  </si>
  <si>
    <t>弘前市常盤坂四丁目1-3</t>
    <rPh sb="0" eb="3">
      <t>ヒロサキシ</t>
    </rPh>
    <phoneticPr fontId="3"/>
  </si>
  <si>
    <t>弘前市宮地字川添108-4</t>
    <rPh sb="0" eb="3">
      <t>ヒロサキシ</t>
    </rPh>
    <phoneticPr fontId="3"/>
  </si>
  <si>
    <t>弘前市豊原一丁目1-3</t>
    <rPh sb="0" eb="3">
      <t>ヒロサキシ</t>
    </rPh>
    <phoneticPr fontId="3"/>
  </si>
  <si>
    <t>弘前市細越字早稲田49-4</t>
    <rPh sb="0" eb="3">
      <t>ヒロサキシ</t>
    </rPh>
    <phoneticPr fontId="3"/>
  </si>
  <si>
    <t>弘前すみれ保育園</t>
    <rPh sb="0" eb="2">
      <t>ヒロサキ</t>
    </rPh>
    <rPh sb="5" eb="8">
      <t>ホイクエン</t>
    </rPh>
    <phoneticPr fontId="3"/>
  </si>
  <si>
    <t>弘前市紺屋町187-2</t>
    <rPh sb="0" eb="3">
      <t>ヒロサキシ</t>
    </rPh>
    <phoneticPr fontId="3"/>
  </si>
  <si>
    <t>弘前市真土字苅田125-1</t>
    <rPh sb="0" eb="3">
      <t>ヒロサキシ</t>
    </rPh>
    <phoneticPr fontId="3"/>
  </si>
  <si>
    <t>弘前市新寺町55-41</t>
    <rPh sb="0" eb="3">
      <t>ヒロサキシ</t>
    </rPh>
    <phoneticPr fontId="3"/>
  </si>
  <si>
    <t>弘前市田町五丁目2-3</t>
    <rPh sb="0" eb="3">
      <t>ヒロサキシ</t>
    </rPh>
    <phoneticPr fontId="3"/>
  </si>
  <si>
    <t>弘前市新里字中樋田63-1</t>
    <rPh sb="0" eb="3">
      <t>ヒロサキシ</t>
    </rPh>
    <phoneticPr fontId="3"/>
  </si>
  <si>
    <t>036-8164</t>
  </si>
  <si>
    <t>弘前市泉野四丁目7-1</t>
    <rPh sb="0" eb="3">
      <t>ヒロサキシ</t>
    </rPh>
    <phoneticPr fontId="3"/>
  </si>
  <si>
    <t>弘前市松ヶ枝二丁目1-15</t>
    <rPh sb="0" eb="3">
      <t>ヒロサキシ</t>
    </rPh>
    <phoneticPr fontId="3"/>
  </si>
  <si>
    <t>類家保育園</t>
    <rPh sb="0" eb="1">
      <t>ルイ</t>
    </rPh>
    <rPh sb="1" eb="2">
      <t>ケ</t>
    </rPh>
    <rPh sb="2" eb="5">
      <t>ホイクエン</t>
    </rPh>
    <phoneticPr fontId="3"/>
  </si>
  <si>
    <t>八戸市諏訪三丁目9-19</t>
    <rPh sb="0" eb="3">
      <t>ハチノヘシ</t>
    </rPh>
    <phoneticPr fontId="3"/>
  </si>
  <si>
    <t>小久保保育園</t>
    <rPh sb="0" eb="3">
      <t>コクボ</t>
    </rPh>
    <rPh sb="3" eb="6">
      <t>ホイクエン</t>
    </rPh>
    <phoneticPr fontId="3"/>
  </si>
  <si>
    <t>031-0834</t>
  </si>
  <si>
    <t>湊高台こども園</t>
    <rPh sb="0" eb="1">
      <t>ミナト</t>
    </rPh>
    <rPh sb="1" eb="3">
      <t>タカダイ</t>
    </rPh>
    <rPh sb="6" eb="7">
      <t>エン</t>
    </rPh>
    <phoneticPr fontId="3"/>
  </si>
  <si>
    <t>白山台保育園</t>
    <rPh sb="0" eb="3">
      <t>ハクサンダイ</t>
    </rPh>
    <rPh sb="3" eb="6">
      <t>ホイクエン</t>
    </rPh>
    <phoneticPr fontId="3"/>
  </si>
  <si>
    <t>城下保育園</t>
    <rPh sb="0" eb="2">
      <t>シロシタ</t>
    </rPh>
    <rPh sb="2" eb="5">
      <t>ホイクエン</t>
    </rPh>
    <phoneticPr fontId="3"/>
  </si>
  <si>
    <t>039-1168</t>
  </si>
  <si>
    <t>おおくきこども園</t>
    <rPh sb="7" eb="8">
      <t>エン</t>
    </rPh>
    <phoneticPr fontId="3"/>
  </si>
  <si>
    <t>こどもの城保育園</t>
    <rPh sb="4" eb="5">
      <t>シロ</t>
    </rPh>
    <rPh sb="5" eb="8">
      <t>ホイクエン</t>
    </rPh>
    <phoneticPr fontId="3"/>
  </si>
  <si>
    <t>八戸市新井田西一丁目16-8</t>
    <rPh sb="0" eb="3">
      <t>ハチノヘシ</t>
    </rPh>
    <rPh sb="3" eb="6">
      <t>ニイイダ</t>
    </rPh>
    <rPh sb="6" eb="7">
      <t>ニシ</t>
    </rPh>
    <rPh sb="7" eb="10">
      <t>イッチョウメ</t>
    </rPh>
    <phoneticPr fontId="3"/>
  </si>
  <si>
    <t>明星こども園</t>
    <rPh sb="0" eb="2">
      <t>ミョウジョウ</t>
    </rPh>
    <rPh sb="5" eb="6">
      <t>エン</t>
    </rPh>
    <phoneticPr fontId="3"/>
  </si>
  <si>
    <t>039-1113</t>
  </si>
  <si>
    <t>まつしま団地こども園</t>
    <rPh sb="4" eb="6">
      <t>ダンチ</t>
    </rPh>
    <rPh sb="9" eb="10">
      <t>エン</t>
    </rPh>
    <phoneticPr fontId="3"/>
  </si>
  <si>
    <t>あおもり愛育会</t>
    <rPh sb="4" eb="6">
      <t>アイイク</t>
    </rPh>
    <rPh sb="6" eb="7">
      <t>カイ</t>
    </rPh>
    <phoneticPr fontId="3"/>
  </si>
  <si>
    <t>十和田市西二十一番町6-14</t>
    <rPh sb="0" eb="4">
      <t>トワダシ</t>
    </rPh>
    <phoneticPr fontId="3"/>
  </si>
  <si>
    <t>さつき幼稚園</t>
    <rPh sb="3" eb="6">
      <t>ヨウチエン</t>
    </rPh>
    <phoneticPr fontId="3"/>
  </si>
  <si>
    <t>十和田市西十四番町19-13</t>
    <rPh sb="0" eb="4">
      <t>トワダシ</t>
    </rPh>
    <rPh sb="4" eb="5">
      <t>ニシ</t>
    </rPh>
    <rPh sb="5" eb="7">
      <t>１４</t>
    </rPh>
    <rPh sb="7" eb="9">
      <t>バンチョウ</t>
    </rPh>
    <phoneticPr fontId="3"/>
  </si>
  <si>
    <t>三沢市三沢字堀口6-12</t>
    <rPh sb="0" eb="2">
      <t>ミサワ</t>
    </rPh>
    <rPh sb="2" eb="3">
      <t>シ</t>
    </rPh>
    <phoneticPr fontId="3"/>
  </si>
  <si>
    <t>三沢市岡三沢二丁目7-7</t>
    <rPh sb="0" eb="2">
      <t>ミサワ</t>
    </rPh>
    <rPh sb="2" eb="3">
      <t>シ</t>
    </rPh>
    <phoneticPr fontId="3"/>
  </si>
  <si>
    <t>三沢市大町一丁目8-36</t>
    <rPh sb="0" eb="2">
      <t>ミサワ</t>
    </rPh>
    <rPh sb="2" eb="3">
      <t>シ</t>
    </rPh>
    <phoneticPr fontId="3"/>
  </si>
  <si>
    <t>木造西幼稚園</t>
    <rPh sb="0" eb="2">
      <t>キヅクリ</t>
    </rPh>
    <rPh sb="2" eb="3">
      <t>ニシ</t>
    </rPh>
    <rPh sb="3" eb="6">
      <t>ヨウチエン</t>
    </rPh>
    <phoneticPr fontId="3"/>
  </si>
  <si>
    <t>つがる市木造越水駒田6-1</t>
    <rPh sb="3" eb="4">
      <t>シ</t>
    </rPh>
    <rPh sb="4" eb="6">
      <t>キヅクリ</t>
    </rPh>
    <rPh sb="6" eb="8">
      <t>コシミズ</t>
    </rPh>
    <rPh sb="8" eb="10">
      <t>コマダ</t>
    </rPh>
    <phoneticPr fontId="3"/>
  </si>
  <si>
    <t>平川市新屋平野13-1</t>
    <rPh sb="0" eb="3">
      <t>ヒラカワシ</t>
    </rPh>
    <phoneticPr fontId="3"/>
  </si>
  <si>
    <t>尾上保育園</t>
    <rPh sb="0" eb="2">
      <t>オノエ</t>
    </rPh>
    <rPh sb="2" eb="5">
      <t>ホイクエン</t>
    </rPh>
    <phoneticPr fontId="3"/>
  </si>
  <si>
    <t>036-0243</t>
  </si>
  <si>
    <t>東和保育園</t>
    <rPh sb="0" eb="2">
      <t>トウワ</t>
    </rPh>
    <rPh sb="2" eb="5">
      <t>ホイクエン</t>
    </rPh>
    <phoneticPr fontId="3"/>
  </si>
  <si>
    <t>東津軽郡平内町小湊字前萢53-308</t>
    <rPh sb="0" eb="4">
      <t>ヒガシツガルグン</t>
    </rPh>
    <rPh sb="4" eb="7">
      <t>ヒラナイマチ</t>
    </rPh>
    <phoneticPr fontId="3"/>
  </si>
  <si>
    <t>東津軽郡蓬田村中沢字浪返48-2</t>
    <rPh sb="0" eb="4">
      <t>ヒガシツガルグン</t>
    </rPh>
    <rPh sb="4" eb="7">
      <t>ヨモギタムラ</t>
    </rPh>
    <phoneticPr fontId="3"/>
  </si>
  <si>
    <t>風のまちこども園</t>
    <rPh sb="0" eb="1">
      <t>カゼ</t>
    </rPh>
    <rPh sb="7" eb="8">
      <t>エン</t>
    </rPh>
    <phoneticPr fontId="3"/>
  </si>
  <si>
    <t>東津軽郡外ヶ浜町字下蟹田122-5</t>
    <rPh sb="0" eb="4">
      <t>ヒガシツガルグン</t>
    </rPh>
    <rPh sb="4" eb="8">
      <t>ソトガハママチ</t>
    </rPh>
    <phoneticPr fontId="3"/>
  </si>
  <si>
    <t>めぐみ子ども園</t>
    <rPh sb="3" eb="4">
      <t>コ</t>
    </rPh>
    <rPh sb="6" eb="7">
      <t>エン</t>
    </rPh>
    <phoneticPr fontId="3"/>
  </si>
  <si>
    <t>西津軽郡深浦町関字栃沢84-9</t>
    <rPh sb="0" eb="4">
      <t>ニシツガルグン</t>
    </rPh>
    <rPh sb="4" eb="7">
      <t>フカウラマチ</t>
    </rPh>
    <phoneticPr fontId="3"/>
  </si>
  <si>
    <t>南津軽郡大鰐町大鰐字前田15-1</t>
    <rPh sb="0" eb="4">
      <t>ミナミツガルグン</t>
    </rPh>
    <rPh sb="4" eb="7">
      <t>オオワニマチ</t>
    </rPh>
    <rPh sb="7" eb="9">
      <t>オオワニ</t>
    </rPh>
    <rPh sb="9" eb="10">
      <t>アザ</t>
    </rPh>
    <rPh sb="10" eb="12">
      <t>マエダ</t>
    </rPh>
    <phoneticPr fontId="3"/>
  </si>
  <si>
    <t>北津軽郡鶴田町鶴田字相原68-2</t>
    <rPh sb="0" eb="4">
      <t>キタツガルグン</t>
    </rPh>
    <rPh sb="4" eb="7">
      <t>ツルタマチ</t>
    </rPh>
    <phoneticPr fontId="3"/>
  </si>
  <si>
    <t>北津軽郡鶴田町野木字東松虫3-2</t>
    <rPh sb="0" eb="4">
      <t>キタツガルグン</t>
    </rPh>
    <rPh sb="4" eb="7">
      <t>ツルタマチ</t>
    </rPh>
    <phoneticPr fontId="3"/>
  </si>
  <si>
    <t>北津軽郡中泊町中里字紅葉坂27-1</t>
    <rPh sb="0" eb="4">
      <t>キタツガルグン</t>
    </rPh>
    <rPh sb="4" eb="7">
      <t>ナカドマリマチ</t>
    </rPh>
    <phoneticPr fontId="3"/>
  </si>
  <si>
    <t>北津軽郡中泊町富野字千歳189-1</t>
    <rPh sb="0" eb="4">
      <t>キタツガルグン</t>
    </rPh>
    <rPh sb="4" eb="7">
      <t>ナカドマリマチ</t>
    </rPh>
    <phoneticPr fontId="3"/>
  </si>
  <si>
    <t>北津軽郡中泊町薄市字飛石田野沢187-4</t>
    <rPh sb="0" eb="4">
      <t>キタツガルグン</t>
    </rPh>
    <rPh sb="4" eb="7">
      <t>ナカドマリマチ</t>
    </rPh>
    <phoneticPr fontId="3"/>
  </si>
  <si>
    <t>上北郡七戸町字天神林19-2</t>
    <rPh sb="0" eb="3">
      <t>カミキタグン</t>
    </rPh>
    <rPh sb="3" eb="6">
      <t>シチノヘマチ</t>
    </rPh>
    <phoneticPr fontId="3"/>
  </si>
  <si>
    <t>上北郡七戸町字蛇坂57-57</t>
    <rPh sb="0" eb="3">
      <t>カミキタグン</t>
    </rPh>
    <rPh sb="3" eb="6">
      <t>シチノヘマチ</t>
    </rPh>
    <phoneticPr fontId="3"/>
  </si>
  <si>
    <t>039-2828</t>
  </si>
  <si>
    <t>上北郡七戸町字道ノ上67-10</t>
    <rPh sb="0" eb="3">
      <t>カミキタグン</t>
    </rPh>
    <rPh sb="3" eb="6">
      <t>シチノヘマチ</t>
    </rPh>
    <rPh sb="6" eb="7">
      <t>アザ</t>
    </rPh>
    <rPh sb="7" eb="8">
      <t>ミチ</t>
    </rPh>
    <rPh sb="9" eb="10">
      <t>ウエ</t>
    </rPh>
    <phoneticPr fontId="3"/>
  </si>
  <si>
    <t>上北郡六戸町犬落瀬字千刈田19-11</t>
    <rPh sb="0" eb="3">
      <t>カミキタグン</t>
    </rPh>
    <rPh sb="3" eb="6">
      <t>ロクノヘマチ</t>
    </rPh>
    <phoneticPr fontId="3"/>
  </si>
  <si>
    <t>上北郡東北町字塔ノ沢山308-2</t>
    <rPh sb="0" eb="3">
      <t>カミキタグン</t>
    </rPh>
    <rPh sb="3" eb="5">
      <t>トウホク</t>
    </rPh>
    <rPh sb="5" eb="6">
      <t>マチ</t>
    </rPh>
    <phoneticPr fontId="3"/>
  </si>
  <si>
    <t>上北郡東北町字切左坂道ノ上38-86</t>
    <rPh sb="0" eb="3">
      <t>カミキタグン</t>
    </rPh>
    <rPh sb="3" eb="5">
      <t>トウホク</t>
    </rPh>
    <rPh sb="5" eb="6">
      <t>マチ</t>
    </rPh>
    <phoneticPr fontId="3"/>
  </si>
  <si>
    <t>上北郡東北町字和山平11-1</t>
    <rPh sb="0" eb="3">
      <t>カミキタグン</t>
    </rPh>
    <rPh sb="3" eb="5">
      <t>トウホク</t>
    </rPh>
    <rPh sb="5" eb="6">
      <t>マチ</t>
    </rPh>
    <phoneticPr fontId="3"/>
  </si>
  <si>
    <t>上北郡六ヶ所村尾駮字野附1305</t>
    <rPh sb="0" eb="3">
      <t>カミキタグン</t>
    </rPh>
    <rPh sb="3" eb="7">
      <t>ロッカショムラ</t>
    </rPh>
    <rPh sb="7" eb="9">
      <t>オブチ</t>
    </rPh>
    <rPh sb="9" eb="10">
      <t>アザ</t>
    </rPh>
    <rPh sb="10" eb="12">
      <t>ノフ</t>
    </rPh>
    <phoneticPr fontId="3"/>
  </si>
  <si>
    <t>下北郡東通村砂子又字沢内9-35</t>
    <rPh sb="0" eb="3">
      <t>シモキタグン</t>
    </rPh>
    <rPh sb="3" eb="6">
      <t>ヒガシドオリムラ</t>
    </rPh>
    <phoneticPr fontId="3"/>
  </si>
  <si>
    <t>三戸郡五戸町字地蔵岱15-250</t>
    <rPh sb="0" eb="3">
      <t>サンノヘグン</t>
    </rPh>
    <rPh sb="3" eb="6">
      <t>ゴノヘマチ</t>
    </rPh>
    <rPh sb="6" eb="7">
      <t>アザ</t>
    </rPh>
    <rPh sb="7" eb="9">
      <t>ジゾウ</t>
    </rPh>
    <rPh sb="9" eb="10">
      <t>タイ</t>
    </rPh>
    <phoneticPr fontId="3"/>
  </si>
  <si>
    <t>三戸郡五戸町上市川字中平1-4</t>
    <rPh sb="0" eb="3">
      <t>サンノヘグン</t>
    </rPh>
    <rPh sb="3" eb="6">
      <t>ゴノヘマチ</t>
    </rPh>
    <phoneticPr fontId="3"/>
  </si>
  <si>
    <t>三戸郡五戸町字狐森北11-1</t>
    <rPh sb="0" eb="3">
      <t>サンノヘグン</t>
    </rPh>
    <rPh sb="3" eb="6">
      <t>ゴノヘマチ</t>
    </rPh>
    <phoneticPr fontId="3"/>
  </si>
  <si>
    <t>三戸郡新郷村戸来字金ヶ沢坂ノ下21</t>
    <rPh sb="0" eb="3">
      <t>サンノヘグン</t>
    </rPh>
    <rPh sb="3" eb="6">
      <t>シンゴウムラ</t>
    </rPh>
    <phoneticPr fontId="3"/>
  </si>
  <si>
    <t>八戸市鮫町ハンノ木沢4-1</t>
    <rPh sb="0" eb="3">
      <t>ハチノヘシ</t>
    </rPh>
    <rPh sb="3" eb="5">
      <t>サメマチ</t>
    </rPh>
    <rPh sb="8" eb="9">
      <t>キ</t>
    </rPh>
    <rPh sb="9" eb="10">
      <t>サワ</t>
    </rPh>
    <phoneticPr fontId="7"/>
  </si>
  <si>
    <t>青森市緑二丁目10-10</t>
    <rPh sb="0" eb="2">
      <t>アオモリ</t>
    </rPh>
    <rPh sb="2" eb="3">
      <t>シ</t>
    </rPh>
    <rPh sb="3" eb="4">
      <t>ミドリ</t>
    </rPh>
    <rPh sb="4" eb="7">
      <t>ニチョウメ</t>
    </rPh>
    <phoneticPr fontId="7"/>
  </si>
  <si>
    <t>弘前市大開二丁目4-3</t>
    <rPh sb="0" eb="3">
      <t>ヒロサキシ</t>
    </rPh>
    <rPh sb="3" eb="5">
      <t>オオヒラキ</t>
    </rPh>
    <rPh sb="5" eb="8">
      <t>ニチョウメ</t>
    </rPh>
    <phoneticPr fontId="7"/>
  </si>
  <si>
    <t>弘前市原ヶ平字山中32-10</t>
    <rPh sb="0" eb="3">
      <t>ヒロサキシ</t>
    </rPh>
    <rPh sb="3" eb="6">
      <t>ハラガタイ</t>
    </rPh>
    <rPh sb="6" eb="7">
      <t>ジ</t>
    </rPh>
    <rPh sb="7" eb="9">
      <t>ヤマナカ</t>
    </rPh>
    <phoneticPr fontId="7"/>
  </si>
  <si>
    <t>十和田市穂並町4-55</t>
    <rPh sb="0" eb="4">
      <t>トワダシ</t>
    </rPh>
    <rPh sb="4" eb="7">
      <t>ホナミチョウ</t>
    </rPh>
    <phoneticPr fontId="7"/>
  </si>
  <si>
    <t>白鷗保育園</t>
    <rPh sb="0" eb="1">
      <t>シロ</t>
    </rPh>
    <rPh sb="1" eb="2">
      <t>カモメ</t>
    </rPh>
    <rPh sb="2" eb="5">
      <t>ホイクエン</t>
    </rPh>
    <phoneticPr fontId="3"/>
  </si>
  <si>
    <t>八戸市白銀町三島下24-372</t>
    <rPh sb="0" eb="3">
      <t>ハチノヘシ</t>
    </rPh>
    <rPh sb="3" eb="6">
      <t>シロガネマチ</t>
    </rPh>
    <rPh sb="6" eb="8">
      <t>ミシマ</t>
    </rPh>
    <rPh sb="8" eb="9">
      <t>シタ</t>
    </rPh>
    <phoneticPr fontId="3"/>
  </si>
  <si>
    <t>八戸市根城二丁目23-6</t>
    <rPh sb="0" eb="3">
      <t>ハチノヘシ</t>
    </rPh>
    <rPh sb="3" eb="4">
      <t>ネ</t>
    </rPh>
    <rPh sb="4" eb="5">
      <t>シロ</t>
    </rPh>
    <rPh sb="5" eb="8">
      <t>ニチョウメ</t>
    </rPh>
    <phoneticPr fontId="3"/>
  </si>
  <si>
    <t>八戸市市川町轟木前34-3</t>
    <rPh sb="0" eb="3">
      <t>ハチノヘシ</t>
    </rPh>
    <rPh sb="3" eb="6">
      <t>イチカワマチ</t>
    </rPh>
    <rPh sb="6" eb="7">
      <t>トドロキ</t>
    </rPh>
    <rPh sb="7" eb="8">
      <t>キ</t>
    </rPh>
    <rPh sb="8" eb="9">
      <t>マエ</t>
    </rPh>
    <phoneticPr fontId="3"/>
  </si>
  <si>
    <t>図南保育園</t>
    <rPh sb="0" eb="1">
      <t>ト</t>
    </rPh>
    <rPh sb="1" eb="2">
      <t>ナン</t>
    </rPh>
    <rPh sb="2" eb="5">
      <t>ホイクエン</t>
    </rPh>
    <phoneticPr fontId="3"/>
  </si>
  <si>
    <t>八戸市糠塚大開2-2</t>
    <rPh sb="0" eb="2">
      <t>ハチノヘ</t>
    </rPh>
    <rPh sb="2" eb="3">
      <t>シ</t>
    </rPh>
    <rPh sb="3" eb="5">
      <t>ヌカヅカ</t>
    </rPh>
    <rPh sb="5" eb="7">
      <t>オオビラキ</t>
    </rPh>
    <phoneticPr fontId="3"/>
  </si>
  <si>
    <t>類家南保育園</t>
    <rPh sb="0" eb="1">
      <t>ルイ</t>
    </rPh>
    <rPh sb="1" eb="2">
      <t>ケ</t>
    </rPh>
    <rPh sb="2" eb="3">
      <t>ミナミ</t>
    </rPh>
    <rPh sb="3" eb="6">
      <t>ホイクエン</t>
    </rPh>
    <phoneticPr fontId="3"/>
  </si>
  <si>
    <t>八戸市江陽四丁目13-31</t>
    <rPh sb="0" eb="3">
      <t>ハチノヘシ</t>
    </rPh>
    <rPh sb="3" eb="4">
      <t>コウ</t>
    </rPh>
    <rPh sb="4" eb="5">
      <t>ヨウ</t>
    </rPh>
    <rPh sb="5" eb="8">
      <t>ヨンチョウメ</t>
    </rPh>
    <phoneticPr fontId="3"/>
  </si>
  <si>
    <t>八戸市白銀町大沢頭34-6</t>
    <rPh sb="0" eb="3">
      <t>ハチノヘシ</t>
    </rPh>
    <rPh sb="3" eb="6">
      <t>シロガネチョウ</t>
    </rPh>
    <rPh sb="6" eb="8">
      <t>オオサワ</t>
    </rPh>
    <rPh sb="8" eb="9">
      <t>カシラ</t>
    </rPh>
    <phoneticPr fontId="3"/>
  </si>
  <si>
    <t>八戸市大久保町道5-1</t>
    <rPh sb="0" eb="3">
      <t>ハチノヘシ</t>
    </rPh>
    <rPh sb="3" eb="6">
      <t>オオクボ</t>
    </rPh>
    <rPh sb="6" eb="7">
      <t>マチ</t>
    </rPh>
    <rPh sb="7" eb="8">
      <t>ミチ</t>
    </rPh>
    <phoneticPr fontId="3"/>
  </si>
  <si>
    <t>八戸市市川町尻引前山31-953</t>
    <rPh sb="0" eb="3">
      <t>ハチノヘシ</t>
    </rPh>
    <rPh sb="3" eb="6">
      <t>イチカワチョウ</t>
    </rPh>
    <rPh sb="6" eb="7">
      <t>シリ</t>
    </rPh>
    <rPh sb="7" eb="8">
      <t>ヒ</t>
    </rPh>
    <rPh sb="8" eb="10">
      <t>マエヤマ</t>
    </rPh>
    <phoneticPr fontId="3"/>
  </si>
  <si>
    <t>八戸市白銀町中平31-3</t>
    <rPh sb="0" eb="3">
      <t>ハチノヘシ</t>
    </rPh>
    <rPh sb="3" eb="6">
      <t>シロガネマチ</t>
    </rPh>
    <rPh sb="6" eb="8">
      <t>ナカヒラ</t>
    </rPh>
    <phoneticPr fontId="3"/>
  </si>
  <si>
    <t>黒石市錦町17</t>
    <rPh sb="0" eb="3">
      <t>クロイシシ</t>
    </rPh>
    <rPh sb="3" eb="5">
      <t>ニシキマチ</t>
    </rPh>
    <phoneticPr fontId="3"/>
  </si>
  <si>
    <t>宗法</t>
    <rPh sb="0" eb="2">
      <t>ムネノリ</t>
    </rPh>
    <phoneticPr fontId="3"/>
  </si>
  <si>
    <t>五所川原市みどり町四丁目126-1</t>
    <rPh sb="0" eb="5">
      <t>ゴショガワラシ</t>
    </rPh>
    <rPh sb="8" eb="9">
      <t>マチ</t>
    </rPh>
    <rPh sb="9" eb="12">
      <t>ヨンチョウメ</t>
    </rPh>
    <phoneticPr fontId="3"/>
  </si>
  <si>
    <t>つがる市木造千代町64</t>
    <rPh sb="3" eb="4">
      <t>シ</t>
    </rPh>
    <rPh sb="4" eb="6">
      <t>キヅクリ</t>
    </rPh>
    <rPh sb="6" eb="9">
      <t>チヨマチ</t>
    </rPh>
    <phoneticPr fontId="3"/>
  </si>
  <si>
    <t>青森市大字三内字丸山69-4</t>
    <rPh sb="3" eb="5">
      <t>オオアザ</t>
    </rPh>
    <phoneticPr fontId="3"/>
  </si>
  <si>
    <t>青森市浪岡大字吉野田字木戸口16</t>
    <rPh sb="0" eb="3">
      <t>アオモリシ</t>
    </rPh>
    <rPh sb="3" eb="5">
      <t>ナミオカ</t>
    </rPh>
    <rPh sb="5" eb="7">
      <t>オオアザ</t>
    </rPh>
    <rPh sb="6" eb="7">
      <t>アザ</t>
    </rPh>
    <rPh sb="7" eb="10">
      <t>ヨシノダ</t>
    </rPh>
    <rPh sb="10" eb="11">
      <t>アザ</t>
    </rPh>
    <rPh sb="11" eb="14">
      <t>キドグチ</t>
    </rPh>
    <phoneticPr fontId="7"/>
  </si>
  <si>
    <t>青森市大字油川字岡田20-2</t>
    <rPh sb="3" eb="5">
      <t>オオアザ</t>
    </rPh>
    <phoneticPr fontId="3"/>
  </si>
  <si>
    <t>青森市大字荒川字柴田10-2</t>
    <rPh sb="3" eb="5">
      <t>オオアザ</t>
    </rPh>
    <phoneticPr fontId="3"/>
  </si>
  <si>
    <t>青森市桂木2-12-28</t>
    <rPh sb="0" eb="3">
      <t>アオモリシ</t>
    </rPh>
    <rPh sb="3" eb="5">
      <t>カツラギ</t>
    </rPh>
    <phoneticPr fontId="4"/>
  </si>
  <si>
    <t>青森市浪岡大字浪岡字細田53-6</t>
    <rPh sb="0" eb="3">
      <t>アオモリシ</t>
    </rPh>
    <rPh sb="3" eb="5">
      <t>ナミオカ</t>
    </rPh>
    <rPh sb="5" eb="7">
      <t>オオアザ</t>
    </rPh>
    <rPh sb="7" eb="9">
      <t>ナミオカ</t>
    </rPh>
    <rPh sb="9" eb="10">
      <t>アザ</t>
    </rPh>
    <rPh sb="10" eb="12">
      <t>ホソダ</t>
    </rPh>
    <phoneticPr fontId="4"/>
  </si>
  <si>
    <t>木村由香里</t>
    <rPh sb="0" eb="2">
      <t>キムラ</t>
    </rPh>
    <rPh sb="2" eb="5">
      <t>ユカリ</t>
    </rPh>
    <phoneticPr fontId="4"/>
  </si>
  <si>
    <t>ゆきわり会</t>
  </si>
  <si>
    <t>五所川原市大字姥萢字船橋52-214</t>
    <rPh sb="0" eb="5">
      <t>ゴショガワラシ</t>
    </rPh>
    <rPh sb="5" eb="7">
      <t>オオアザ</t>
    </rPh>
    <rPh sb="7" eb="8">
      <t>ウバ</t>
    </rPh>
    <rPh sb="8" eb="9">
      <t>ヤチ</t>
    </rPh>
    <rPh sb="9" eb="10">
      <t>アザ</t>
    </rPh>
    <rPh sb="10" eb="12">
      <t>フナバシ</t>
    </rPh>
    <phoneticPr fontId="3"/>
  </si>
  <si>
    <t>五所川原市大字湊字船越224-3</t>
    <rPh sb="0" eb="5">
      <t>ゴショガワラシ</t>
    </rPh>
    <rPh sb="5" eb="7">
      <t>オオアザ</t>
    </rPh>
    <phoneticPr fontId="3"/>
  </si>
  <si>
    <t>五所川原市大字米田字八ッ橋67-2</t>
    <rPh sb="5" eb="7">
      <t>オオアザ</t>
    </rPh>
    <phoneticPr fontId="3"/>
  </si>
  <si>
    <t>開成会</t>
    <rPh sb="0" eb="2">
      <t>カイセイ</t>
    </rPh>
    <rPh sb="2" eb="3">
      <t>カイ</t>
    </rPh>
    <phoneticPr fontId="3"/>
  </si>
  <si>
    <t>松村　英子</t>
    <rPh sb="0" eb="2">
      <t>マツムラ</t>
    </rPh>
    <rPh sb="3" eb="5">
      <t>エイコ</t>
    </rPh>
    <phoneticPr fontId="3"/>
  </si>
  <si>
    <t>十和田つくし保育園</t>
    <rPh sb="0" eb="3">
      <t>トワダ</t>
    </rPh>
    <rPh sb="6" eb="9">
      <t>ホイクエン</t>
    </rPh>
    <phoneticPr fontId="3"/>
  </si>
  <si>
    <t>心輝会</t>
    <rPh sb="0" eb="1">
      <t>ココロ</t>
    </rPh>
    <rPh sb="1" eb="2">
      <t>カガヤキ</t>
    </rPh>
    <rPh sb="2" eb="3">
      <t>カイ</t>
    </rPh>
    <phoneticPr fontId="3"/>
  </si>
  <si>
    <t>石倉　正儀</t>
    <rPh sb="0" eb="2">
      <t>イシクラ</t>
    </rPh>
    <rPh sb="3" eb="4">
      <t>タダシ</t>
    </rPh>
    <rPh sb="4" eb="5">
      <t>ギ</t>
    </rPh>
    <phoneticPr fontId="3"/>
  </si>
  <si>
    <t>幸愛会</t>
    <rPh sb="0" eb="1">
      <t>シアワセ</t>
    </rPh>
    <rPh sb="1" eb="2">
      <t>アイ</t>
    </rPh>
    <rPh sb="2" eb="3">
      <t>カイ</t>
    </rPh>
    <phoneticPr fontId="3"/>
  </si>
  <si>
    <t>吉田　良子</t>
    <rPh sb="0" eb="2">
      <t>ヨシダ</t>
    </rPh>
    <rPh sb="3" eb="5">
      <t>リョウコ</t>
    </rPh>
    <phoneticPr fontId="3"/>
  </si>
  <si>
    <t>渡辺　長一</t>
    <rPh sb="0" eb="2">
      <t>ワタナベ</t>
    </rPh>
    <rPh sb="3" eb="5">
      <t>チョウイチ</t>
    </rPh>
    <phoneticPr fontId="4"/>
  </si>
  <si>
    <t>苫生ひまわり保育園</t>
    <rPh sb="0" eb="1">
      <t>トマ</t>
    </rPh>
    <rPh sb="1" eb="2">
      <t>ショウ</t>
    </rPh>
    <rPh sb="6" eb="9">
      <t>ホイクエン</t>
    </rPh>
    <phoneticPr fontId="3"/>
  </si>
  <si>
    <t>井筒　清孝</t>
    <rPh sb="0" eb="2">
      <t>イヅツ</t>
    </rPh>
    <rPh sb="3" eb="5">
      <t>キヨタカ</t>
    </rPh>
    <phoneticPr fontId="3"/>
  </si>
  <si>
    <t>弘前市大字下白銀町14-2</t>
    <rPh sb="0" eb="3">
      <t>ヒロサキシ</t>
    </rPh>
    <rPh sb="3" eb="5">
      <t>オオアザ</t>
    </rPh>
    <rPh sb="5" eb="9">
      <t>シモシロガネチョウ</t>
    </rPh>
    <phoneticPr fontId="4"/>
  </si>
  <si>
    <t>036-8356</t>
    <phoneticPr fontId="4"/>
  </si>
  <si>
    <t>034-0082</t>
    <phoneticPr fontId="3"/>
  </si>
  <si>
    <t>036-8530</t>
  </si>
  <si>
    <t>米満　正美</t>
    <rPh sb="0" eb="2">
      <t>ヨネミツ</t>
    </rPh>
    <rPh sb="3" eb="5">
      <t>マサミ</t>
    </rPh>
    <phoneticPr fontId="4"/>
  </si>
  <si>
    <t>青森市浜館字間瀬85-6</t>
    <rPh sb="0" eb="3">
      <t>アオモリシ</t>
    </rPh>
    <rPh sb="3" eb="5">
      <t>ハマダテ</t>
    </rPh>
    <rPh sb="5" eb="6">
      <t>アザ</t>
    </rPh>
    <rPh sb="6" eb="7">
      <t>マ</t>
    </rPh>
    <rPh sb="7" eb="8">
      <t>セ</t>
    </rPh>
    <phoneticPr fontId="3"/>
  </si>
  <si>
    <t>（青森市）</t>
    <rPh sb="1" eb="4">
      <t>アオモリシ</t>
    </rPh>
    <phoneticPr fontId="3"/>
  </si>
  <si>
    <t>（弘前市）</t>
    <rPh sb="1" eb="4">
      <t>ヒロサキシ</t>
    </rPh>
    <phoneticPr fontId="3"/>
  </si>
  <si>
    <t>（黒石市）</t>
    <rPh sb="1" eb="4">
      <t>クロイシシ</t>
    </rPh>
    <phoneticPr fontId="3"/>
  </si>
  <si>
    <t>中村　隆也</t>
    <rPh sb="0" eb="2">
      <t>ナカムラ</t>
    </rPh>
    <rPh sb="3" eb="5">
      <t>タカヤ</t>
    </rPh>
    <phoneticPr fontId="3"/>
  </si>
  <si>
    <t>八戸市南郷市野沢字山陣屋36-50</t>
    <rPh sb="0" eb="3">
      <t>ハチノヘシ</t>
    </rPh>
    <rPh sb="8" eb="9">
      <t>アザ</t>
    </rPh>
    <rPh sb="9" eb="10">
      <t>ヤマ</t>
    </rPh>
    <rPh sb="10" eb="11">
      <t>ジン</t>
    </rPh>
    <rPh sb="11" eb="12">
      <t>ヤ</t>
    </rPh>
    <phoneticPr fontId="4"/>
  </si>
  <si>
    <t>八戸市南郷大字島守字阿庄内15-6</t>
    <rPh sb="0" eb="3">
      <t>ハチノヘシ</t>
    </rPh>
    <rPh sb="9" eb="10">
      <t>アザ</t>
    </rPh>
    <rPh sb="10" eb="11">
      <t>ア</t>
    </rPh>
    <rPh sb="11" eb="13">
      <t>ショウナイ</t>
    </rPh>
    <phoneticPr fontId="4"/>
  </si>
  <si>
    <t>湯瀬　久美</t>
    <rPh sb="0" eb="2">
      <t>ユゼ</t>
    </rPh>
    <rPh sb="3" eb="5">
      <t>クミ</t>
    </rPh>
    <phoneticPr fontId="3"/>
  </si>
  <si>
    <t>弘前厚生学院こども学科</t>
    <rPh sb="9" eb="10">
      <t>ガク</t>
    </rPh>
    <phoneticPr fontId="4"/>
  </si>
  <si>
    <t>弘前市大字清原一丁目1-16</t>
    <rPh sb="0" eb="2">
      <t>ヒロサキ</t>
    </rPh>
    <rPh sb="2" eb="3">
      <t>シ</t>
    </rPh>
    <rPh sb="5" eb="7">
      <t>キヨハラ</t>
    </rPh>
    <phoneticPr fontId="4"/>
  </si>
  <si>
    <t>031-0011</t>
    <phoneticPr fontId="4"/>
  </si>
  <si>
    <t>弘前市大字小比内三丁目18-1</t>
    <phoneticPr fontId="4"/>
  </si>
  <si>
    <t>036-8231</t>
    <phoneticPr fontId="4"/>
  </si>
  <si>
    <t>036-8102</t>
    <phoneticPr fontId="4"/>
  </si>
  <si>
    <t>036-8530</t>
    <phoneticPr fontId="4"/>
  </si>
  <si>
    <t>036-8503</t>
    <phoneticPr fontId="4"/>
  </si>
  <si>
    <t>030-0132</t>
    <phoneticPr fontId="4"/>
  </si>
  <si>
    <t>039-3504</t>
    <phoneticPr fontId="4"/>
  </si>
  <si>
    <t>030-0131</t>
    <phoneticPr fontId="4"/>
  </si>
  <si>
    <t>工藤　修三</t>
    <rPh sb="3" eb="5">
      <t>シュウゾウ</t>
    </rPh>
    <phoneticPr fontId="4"/>
  </si>
  <si>
    <t>036-1325</t>
    <phoneticPr fontId="3"/>
  </si>
  <si>
    <t>036-8279</t>
    <phoneticPr fontId="4"/>
  </si>
  <si>
    <t>蒔苗　俊二</t>
    <rPh sb="3" eb="5">
      <t>シュンジ</t>
    </rPh>
    <phoneticPr fontId="4"/>
  </si>
  <si>
    <t>036-1203</t>
    <phoneticPr fontId="3"/>
  </si>
  <si>
    <t>031-0824</t>
    <phoneticPr fontId="3"/>
  </si>
  <si>
    <t>039-1161</t>
    <phoneticPr fontId="4"/>
  </si>
  <si>
    <t>田中　信幸</t>
    <phoneticPr fontId="4"/>
  </si>
  <si>
    <t>031-0023</t>
    <phoneticPr fontId="4"/>
  </si>
  <si>
    <t>037-0002</t>
    <phoneticPr fontId="4"/>
  </si>
  <si>
    <t>037-0064</t>
    <phoneticPr fontId="4"/>
  </si>
  <si>
    <t>037-0067</t>
    <phoneticPr fontId="3"/>
  </si>
  <si>
    <t>037-0015</t>
    <phoneticPr fontId="3"/>
  </si>
  <si>
    <t>034-0011</t>
    <phoneticPr fontId="3"/>
  </si>
  <si>
    <t>高橋　俊介</t>
    <phoneticPr fontId="4"/>
  </si>
  <si>
    <t>034-0041</t>
    <phoneticPr fontId="4"/>
  </si>
  <si>
    <t>下山　導太</t>
    <phoneticPr fontId="4"/>
  </si>
  <si>
    <t>034-0012</t>
    <phoneticPr fontId="4"/>
  </si>
  <si>
    <t>033-0022</t>
    <phoneticPr fontId="4"/>
  </si>
  <si>
    <t>035-0073</t>
    <phoneticPr fontId="4"/>
  </si>
  <si>
    <t>039-4401</t>
    <phoneticPr fontId="4"/>
  </si>
  <si>
    <t>038-2818</t>
    <phoneticPr fontId="4"/>
  </si>
  <si>
    <t>038-3104</t>
    <phoneticPr fontId="3"/>
  </si>
  <si>
    <t>大澤　俊一</t>
    <rPh sb="1" eb="2">
      <t>サワ</t>
    </rPh>
    <phoneticPr fontId="3"/>
  </si>
  <si>
    <t>036-0115</t>
    <phoneticPr fontId="4"/>
  </si>
  <si>
    <t>成田キミヱ</t>
    <phoneticPr fontId="4"/>
  </si>
  <si>
    <t>030-1308</t>
    <phoneticPr fontId="4"/>
  </si>
  <si>
    <t>030-1309</t>
    <phoneticPr fontId="3"/>
  </si>
  <si>
    <t>030-1502</t>
    <phoneticPr fontId="4"/>
  </si>
  <si>
    <t>038-2324</t>
    <phoneticPr fontId="4"/>
  </si>
  <si>
    <t>038-3661</t>
    <phoneticPr fontId="4"/>
  </si>
  <si>
    <t>蛯名　克子</t>
    <phoneticPr fontId="4"/>
  </si>
  <si>
    <t>039-2527</t>
    <phoneticPr fontId="4"/>
  </si>
  <si>
    <t>039-2742</t>
    <phoneticPr fontId="3"/>
  </si>
  <si>
    <t>039-2222</t>
    <phoneticPr fontId="4"/>
  </si>
  <si>
    <t>039-2233</t>
    <phoneticPr fontId="4"/>
  </si>
  <si>
    <t>039-2187</t>
    <phoneticPr fontId="4"/>
  </si>
  <si>
    <t>039-2146</t>
    <phoneticPr fontId="4"/>
  </si>
  <si>
    <t>039-2135</t>
    <phoneticPr fontId="4"/>
  </si>
  <si>
    <t>039-2183</t>
    <phoneticPr fontId="4"/>
  </si>
  <si>
    <t>039-0132</t>
    <phoneticPr fontId="4"/>
  </si>
  <si>
    <t>039-1516</t>
    <phoneticPr fontId="4"/>
  </si>
  <si>
    <t>039-1513</t>
    <phoneticPr fontId="3"/>
  </si>
  <si>
    <t>039-1522</t>
    <phoneticPr fontId="3"/>
  </si>
  <si>
    <t>039-0814</t>
    <phoneticPr fontId="3"/>
  </si>
  <si>
    <t>039-0201</t>
    <phoneticPr fontId="4"/>
  </si>
  <si>
    <t>030-1303</t>
    <phoneticPr fontId="4"/>
  </si>
  <si>
    <t>039-3501</t>
    <phoneticPr fontId="4"/>
  </si>
  <si>
    <t>038-1311</t>
    <phoneticPr fontId="4"/>
  </si>
  <si>
    <t>036-8233</t>
    <phoneticPr fontId="4"/>
  </si>
  <si>
    <t>弘前市大字山崎一丁目3-7</t>
    <phoneticPr fontId="4"/>
  </si>
  <si>
    <t>036-8381</t>
    <phoneticPr fontId="4"/>
  </si>
  <si>
    <t>036-8084</t>
    <phoneticPr fontId="4"/>
  </si>
  <si>
    <t>弘前市大字高田一丁目10-7</t>
    <phoneticPr fontId="4"/>
  </si>
  <si>
    <t>036-8073</t>
    <phoneticPr fontId="4"/>
  </si>
  <si>
    <t>036-8072</t>
    <phoneticPr fontId="4"/>
  </si>
  <si>
    <t>希望ヶ丘ホーム</t>
    <phoneticPr fontId="4"/>
  </si>
  <si>
    <t>036-8243</t>
    <phoneticPr fontId="4"/>
  </si>
  <si>
    <t>弘前市大字小沢字山崎44-9</t>
    <phoneticPr fontId="4"/>
  </si>
  <si>
    <t xml:space="preserve"> </t>
    <phoneticPr fontId="3"/>
  </si>
  <si>
    <t>036-8374</t>
    <phoneticPr fontId="4"/>
  </si>
  <si>
    <t>036-0521</t>
    <phoneticPr fontId="4"/>
  </si>
  <si>
    <t>三笠ケアセンター</t>
    <phoneticPr fontId="4"/>
  </si>
  <si>
    <t>036-0155</t>
    <phoneticPr fontId="4"/>
  </si>
  <si>
    <t>医法</t>
    <phoneticPr fontId="4"/>
  </si>
  <si>
    <t>鳥井野荘</t>
    <phoneticPr fontId="4"/>
  </si>
  <si>
    <t>036-1333</t>
    <phoneticPr fontId="4"/>
  </si>
  <si>
    <t>038-1216</t>
    <phoneticPr fontId="4"/>
  </si>
  <si>
    <t>のぞみ</t>
    <phoneticPr fontId="4"/>
  </si>
  <si>
    <t>036-0201</t>
    <phoneticPr fontId="4"/>
  </si>
  <si>
    <t>サンタハウス弘前</t>
    <phoneticPr fontId="4"/>
  </si>
  <si>
    <t>036-8311</t>
    <phoneticPr fontId="4"/>
  </si>
  <si>
    <t>039-0134</t>
    <phoneticPr fontId="4"/>
  </si>
  <si>
    <t>039-0105</t>
    <phoneticPr fontId="4"/>
  </si>
  <si>
    <t>039-2153</t>
    <phoneticPr fontId="4"/>
  </si>
  <si>
    <t>039-0802</t>
    <phoneticPr fontId="4"/>
  </si>
  <si>
    <t>039-1801</t>
    <phoneticPr fontId="4"/>
  </si>
  <si>
    <t>037-0011</t>
    <phoneticPr fontId="4"/>
  </si>
  <si>
    <t>サンライフかなぎ</t>
    <phoneticPr fontId="4"/>
  </si>
  <si>
    <t>037-0202</t>
    <phoneticPr fontId="4"/>
  </si>
  <si>
    <t>五所川原市金木町芦野200-301</t>
    <rPh sb="0" eb="5">
      <t>ゴショガワラシ</t>
    </rPh>
    <rPh sb="8" eb="10">
      <t>アシノ</t>
    </rPh>
    <phoneticPr fontId="4"/>
  </si>
  <si>
    <t>038-3144</t>
    <phoneticPr fontId="4"/>
  </si>
  <si>
    <t>038-2712</t>
    <phoneticPr fontId="4"/>
  </si>
  <si>
    <t>038-3542</t>
    <phoneticPr fontId="4"/>
  </si>
  <si>
    <t>しらかみのさと</t>
    <phoneticPr fontId="4"/>
  </si>
  <si>
    <t>038-2503</t>
    <phoneticPr fontId="4"/>
  </si>
  <si>
    <t>むつ市中央一丁目18-1</t>
    <phoneticPr fontId="4"/>
  </si>
  <si>
    <t>035-0011</t>
    <phoneticPr fontId="4"/>
  </si>
  <si>
    <t>のはなしょうぶ</t>
    <phoneticPr fontId="4"/>
  </si>
  <si>
    <t>下北郡東通村大字砂子又字里17-2</t>
    <phoneticPr fontId="4"/>
  </si>
  <si>
    <t>034-0001</t>
    <phoneticPr fontId="4"/>
  </si>
  <si>
    <t>034-0061</t>
    <phoneticPr fontId="4"/>
  </si>
  <si>
    <t>034-0107</t>
    <phoneticPr fontId="4"/>
  </si>
  <si>
    <t>039-2511</t>
    <phoneticPr fontId="4"/>
  </si>
  <si>
    <t>039-3143</t>
    <phoneticPr fontId="4"/>
  </si>
  <si>
    <t>039-3129</t>
    <phoneticPr fontId="4"/>
  </si>
  <si>
    <t>039-3212</t>
    <phoneticPr fontId="4"/>
  </si>
  <si>
    <t>青森市富田五丁目18-3</t>
    <rPh sb="0" eb="3">
      <t>アオモリシ</t>
    </rPh>
    <rPh sb="3" eb="5">
      <t>トミタ</t>
    </rPh>
    <phoneticPr fontId="7"/>
  </si>
  <si>
    <t>城西老人福祉センター</t>
    <phoneticPr fontId="4"/>
  </si>
  <si>
    <t>037-0201</t>
    <phoneticPr fontId="3"/>
  </si>
  <si>
    <t>038-3104</t>
    <phoneticPr fontId="4"/>
  </si>
  <si>
    <t>039-2661</t>
    <phoneticPr fontId="4"/>
  </si>
  <si>
    <t>八戸グリーンハイツ</t>
    <phoneticPr fontId="4"/>
  </si>
  <si>
    <t>昭和ロイヤルハウス</t>
    <phoneticPr fontId="4"/>
  </si>
  <si>
    <t>上北郡六ヶ所村大字平沼字二階坂92-7</t>
    <phoneticPr fontId="4"/>
  </si>
  <si>
    <t>039-2742</t>
    <phoneticPr fontId="4"/>
  </si>
  <si>
    <t>039-2514</t>
    <phoneticPr fontId="4"/>
  </si>
  <si>
    <t>弘前市大字城東中央四丁目1-4</t>
    <phoneticPr fontId="4"/>
  </si>
  <si>
    <t>十和田市西二十三番町30-36</t>
    <phoneticPr fontId="4"/>
  </si>
  <si>
    <t>コーポはるな</t>
    <phoneticPr fontId="4"/>
  </si>
  <si>
    <t>八戸市湊高台二丁目3-10</t>
    <phoneticPr fontId="4"/>
  </si>
  <si>
    <t>ケアハウスしずか</t>
    <phoneticPr fontId="4"/>
  </si>
  <si>
    <t>ケアハウスハルニレ</t>
    <phoneticPr fontId="4"/>
  </si>
  <si>
    <t>ケアハウスリラ</t>
    <phoneticPr fontId="4"/>
  </si>
  <si>
    <t>清風荘ケアハウス</t>
    <phoneticPr fontId="4"/>
  </si>
  <si>
    <t>西十和田プリンスコート</t>
    <phoneticPr fontId="4"/>
  </si>
  <si>
    <t>上北郡おいらせ町沼端377-1</t>
    <phoneticPr fontId="4"/>
  </si>
  <si>
    <t>みちのくグリーンリブ</t>
    <phoneticPr fontId="4"/>
  </si>
  <si>
    <t>むつ市十二林11-13</t>
    <phoneticPr fontId="4"/>
  </si>
  <si>
    <t>サンフラワー</t>
    <phoneticPr fontId="4"/>
  </si>
  <si>
    <t>ケアハウスこなかの</t>
    <phoneticPr fontId="4"/>
  </si>
  <si>
    <t>八戸市小中野八丁目8-8</t>
    <phoneticPr fontId="4"/>
  </si>
  <si>
    <t>ケアハウスアップル</t>
    <phoneticPr fontId="4"/>
  </si>
  <si>
    <t>八戸市小中野一丁目1-14</t>
    <phoneticPr fontId="4"/>
  </si>
  <si>
    <t>ケアハウスあじさい</t>
    <phoneticPr fontId="4"/>
  </si>
  <si>
    <t>037-0011</t>
    <phoneticPr fontId="3"/>
  </si>
  <si>
    <t>ミッドライフケアレジデンス</t>
    <phoneticPr fontId="4"/>
  </si>
  <si>
    <t>030-0947</t>
    <phoneticPr fontId="4"/>
  </si>
  <si>
    <t>030-0953</t>
    <phoneticPr fontId="4"/>
  </si>
  <si>
    <t>036-8245</t>
    <phoneticPr fontId="4"/>
  </si>
  <si>
    <t>036-0537</t>
    <phoneticPr fontId="4"/>
  </si>
  <si>
    <t>037-0065</t>
    <phoneticPr fontId="4"/>
  </si>
  <si>
    <t>038-0054</t>
    <phoneticPr fontId="3"/>
  </si>
  <si>
    <t>030-0947</t>
    <phoneticPr fontId="3"/>
  </si>
  <si>
    <t>037-0203</t>
    <phoneticPr fontId="3"/>
  </si>
  <si>
    <t xml:space="preserve">033-0043 </t>
    <phoneticPr fontId="3"/>
  </si>
  <si>
    <t>あじゃら</t>
    <phoneticPr fontId="3"/>
  </si>
  <si>
    <t>038-0221</t>
    <phoneticPr fontId="3"/>
  </si>
  <si>
    <t>038-1121</t>
    <phoneticPr fontId="3"/>
  </si>
  <si>
    <t>038-3503</t>
    <phoneticPr fontId="3"/>
  </si>
  <si>
    <t>彩香園アルテリーベ</t>
    <phoneticPr fontId="3"/>
  </si>
  <si>
    <t>039-2152</t>
    <phoneticPr fontId="3"/>
  </si>
  <si>
    <t>039-2165</t>
    <phoneticPr fontId="3"/>
  </si>
  <si>
    <t>039-4222</t>
    <phoneticPr fontId="3"/>
  </si>
  <si>
    <t>ひだまり</t>
    <phoneticPr fontId="3"/>
  </si>
  <si>
    <t>青森市大字六枚橋字磯打95-26</t>
    <rPh sb="0" eb="3">
      <t>アオモリシ</t>
    </rPh>
    <rPh sb="3" eb="5">
      <t>オオアザ</t>
    </rPh>
    <rPh sb="5" eb="7">
      <t>ロクマイ</t>
    </rPh>
    <rPh sb="7" eb="8">
      <t>ハシ</t>
    </rPh>
    <rPh sb="8" eb="9">
      <t>アザ</t>
    </rPh>
    <rPh sb="9" eb="10">
      <t>イソ</t>
    </rPh>
    <rPh sb="10" eb="11">
      <t>ウ</t>
    </rPh>
    <phoneticPr fontId="4"/>
  </si>
  <si>
    <t>青森市大字四ツ石字里見75-2</t>
    <rPh sb="0" eb="3">
      <t>アオモリシ</t>
    </rPh>
    <rPh sb="3" eb="5">
      <t>オオアザ</t>
    </rPh>
    <rPh sb="5" eb="6">
      <t>ヨ</t>
    </rPh>
    <rPh sb="7" eb="8">
      <t>イシ</t>
    </rPh>
    <rPh sb="8" eb="9">
      <t>アザ</t>
    </rPh>
    <rPh sb="9" eb="11">
      <t>サトミ</t>
    </rPh>
    <phoneticPr fontId="4"/>
  </si>
  <si>
    <t>青森市大字駒込字月見野918-3</t>
    <rPh sb="0" eb="3">
      <t>アオモリシ</t>
    </rPh>
    <rPh sb="3" eb="5">
      <t>オオアザ</t>
    </rPh>
    <rPh sb="5" eb="7">
      <t>コマゴメ</t>
    </rPh>
    <rPh sb="7" eb="8">
      <t>アザ</t>
    </rPh>
    <rPh sb="8" eb="11">
      <t>ツキミノ</t>
    </rPh>
    <phoneticPr fontId="4"/>
  </si>
  <si>
    <t>青森市大字岡町字宮本88-1</t>
    <rPh sb="0" eb="3">
      <t>アオモリシ</t>
    </rPh>
    <rPh sb="3" eb="5">
      <t>オオアザ</t>
    </rPh>
    <rPh sb="5" eb="7">
      <t>オカマチ</t>
    </rPh>
    <rPh sb="7" eb="8">
      <t>アザ</t>
    </rPh>
    <rPh sb="8" eb="10">
      <t>ミヤモト</t>
    </rPh>
    <phoneticPr fontId="4"/>
  </si>
  <si>
    <t>青森市大字泉野字野脇46-61</t>
    <rPh sb="0" eb="3">
      <t>アオモリシ</t>
    </rPh>
    <rPh sb="3" eb="5">
      <t>オオアザ</t>
    </rPh>
    <rPh sb="5" eb="7">
      <t>イズミノ</t>
    </rPh>
    <rPh sb="7" eb="8">
      <t>アザ</t>
    </rPh>
    <rPh sb="8" eb="10">
      <t>ノワキ</t>
    </rPh>
    <phoneticPr fontId="4"/>
  </si>
  <si>
    <t>青森市大字石江字江渡101</t>
    <phoneticPr fontId="3"/>
  </si>
  <si>
    <t>五所川原市漆川字浅井124-1</t>
    <rPh sb="7" eb="8">
      <t>アザ</t>
    </rPh>
    <phoneticPr fontId="3"/>
  </si>
  <si>
    <t>むつ市大字田名部字赤川ノ内並木14-245</t>
    <rPh sb="3" eb="5">
      <t>オオアザ</t>
    </rPh>
    <phoneticPr fontId="3"/>
  </si>
  <si>
    <t>青森市浪岡大字女鹿沢字平野155-1</t>
    <rPh sb="0" eb="3">
      <t>アオモリシ</t>
    </rPh>
    <rPh sb="10" eb="11">
      <t>アザ</t>
    </rPh>
    <rPh sb="11" eb="13">
      <t>ヒラノ</t>
    </rPh>
    <phoneticPr fontId="4"/>
  </si>
  <si>
    <t>030-0133</t>
    <phoneticPr fontId="4"/>
  </si>
  <si>
    <t>036-8188</t>
    <phoneticPr fontId="4"/>
  </si>
  <si>
    <t>039-5327</t>
    <phoneticPr fontId="3"/>
  </si>
  <si>
    <t>030-1308</t>
    <phoneticPr fontId="3"/>
  </si>
  <si>
    <t>（五所川原市）</t>
    <rPh sb="1" eb="6">
      <t>ゴショガワラシ</t>
    </rPh>
    <phoneticPr fontId="3"/>
  </si>
  <si>
    <t>033-0001</t>
    <phoneticPr fontId="3"/>
  </si>
  <si>
    <t>希望</t>
    <rPh sb="0" eb="1">
      <t>マレ</t>
    </rPh>
    <rPh sb="1" eb="2">
      <t>ボウ</t>
    </rPh>
    <phoneticPr fontId="3"/>
  </si>
  <si>
    <t>十和田市西三番町22-35</t>
  </si>
  <si>
    <t>上北郡七戸町字町7</t>
    <rPh sb="0" eb="3">
      <t>カミキタグン</t>
    </rPh>
    <rPh sb="3" eb="6">
      <t>シチノヘマチ</t>
    </rPh>
    <rPh sb="6" eb="7">
      <t>アザ</t>
    </rPh>
    <rPh sb="7" eb="8">
      <t>マチ</t>
    </rPh>
    <phoneticPr fontId="3"/>
  </si>
  <si>
    <t>青森市本町一丁目5-41</t>
  </si>
  <si>
    <t>青森市新田二丁目21-18</t>
  </si>
  <si>
    <t>青森市合浦一丁目4-9</t>
  </si>
  <si>
    <t>青森市浪岡大字本郷字岸田17-2</t>
  </si>
  <si>
    <t>青森市大字四ツ石字下川原24-1</t>
  </si>
  <si>
    <t>青森市造道一丁目2-14</t>
  </si>
  <si>
    <t>青森市大字浪館字平岡66-1</t>
  </si>
  <si>
    <t>青森市大字幸畑字谷脇133</t>
  </si>
  <si>
    <t>青森市大字宮田字玉水181-2</t>
  </si>
  <si>
    <t>青森市浪館前田四丁目20-26</t>
  </si>
  <si>
    <t>青森市筒井一丁目2-11</t>
  </si>
  <si>
    <t>青森市長島二丁目1-12</t>
  </si>
  <si>
    <t>青森市沖館五丁目15-38</t>
  </si>
  <si>
    <t>青森市大字油川字大浜18-5</t>
  </si>
  <si>
    <t>青森市金沢四丁目9-18</t>
  </si>
  <si>
    <t>青森市中央一丁目19-7</t>
  </si>
  <si>
    <t>青森市篠田一丁目21-8</t>
  </si>
  <si>
    <t>青森市篠田三丁目12-58</t>
  </si>
  <si>
    <t>青森市松原一丁目8-1</t>
  </si>
  <si>
    <t>青森市南佃一丁目6-9</t>
  </si>
  <si>
    <t>青森市里見一丁目8-37</t>
  </si>
  <si>
    <t>青森市大字高田字日野200</t>
  </si>
  <si>
    <t>青森市富田二丁目25-12</t>
  </si>
  <si>
    <t>青森市八重田三丁目4-17</t>
  </si>
  <si>
    <t>青森市富田五丁目19-41</t>
  </si>
  <si>
    <t>青森市大字平新田字森越18-5</t>
  </si>
  <si>
    <t>青森市松原二丁目7-5</t>
  </si>
  <si>
    <t>青森市大字幸畑字松元62-23</t>
  </si>
  <si>
    <t>青森市小柳三丁目15-1</t>
  </si>
  <si>
    <t>青森市松森二丁目7-15</t>
  </si>
  <si>
    <t>青森市小柳二丁目8-2</t>
  </si>
  <si>
    <t>青森市岡造道二丁目4-40</t>
  </si>
  <si>
    <t>青森市桜川九丁目19-23</t>
  </si>
  <si>
    <t>青森市大字新城字山田618-19</t>
  </si>
  <si>
    <t>青森市大字細越字栄山419</t>
  </si>
  <si>
    <t>青森市千富町二丁目8-38</t>
  </si>
  <si>
    <t>青森市里見一丁目5-25</t>
  </si>
  <si>
    <t>青森市本泉二丁目16-15</t>
  </si>
  <si>
    <t>青森市大字新町野字薄井67-12</t>
  </si>
  <si>
    <t>青森市大字浜田字玉川172-9</t>
  </si>
  <si>
    <t>青森市大字幸畑字阿部野235-2</t>
  </si>
  <si>
    <t>青森市大字大野字鳴滝76-7</t>
  </si>
  <si>
    <t>青森市妙見三丁目6-10</t>
  </si>
  <si>
    <t>青森市大字大野字前田74-1</t>
  </si>
  <si>
    <t>青森市緑二丁目20-4</t>
  </si>
  <si>
    <t>青森市蛍沢三丁目3-1</t>
  </si>
  <si>
    <t>青森市大字新城字平岡146-101</t>
  </si>
  <si>
    <t>青森市矢作一丁目22-8</t>
  </si>
  <si>
    <t>青森市大字大野字山下148-19</t>
  </si>
  <si>
    <t>青森市浪岡大字北中野字上島田38</t>
  </si>
  <si>
    <t>青森市浪岡大字徳才子字早稲田95-1</t>
  </si>
  <si>
    <t>青森市浪岡大字浪岡字若松84-2</t>
  </si>
  <si>
    <t>青森市浪岡大字樽沢字村元353-3</t>
  </si>
  <si>
    <t>青森市浪岡大字下十川字扇田191-1</t>
  </si>
  <si>
    <t>青森市浪岡大字五本松字岡本13-4</t>
  </si>
  <si>
    <t>青森市浪岡福田一丁目9-6</t>
  </si>
  <si>
    <t>青森市浪岡大字女鹿沢字稲本85</t>
  </si>
  <si>
    <t>青森市青柳一丁目8-28</t>
  </si>
  <si>
    <t>青森市花園二丁目11-39</t>
  </si>
  <si>
    <t>弘前市大字石川字西館下12-5</t>
  </si>
  <si>
    <t>弘前市大字鷹匠町24</t>
  </si>
  <si>
    <t>弘前市大字吉野町3-3</t>
  </si>
  <si>
    <t>弘前市大字清野袋一丁目1-11</t>
  </si>
  <si>
    <t>弘前市大字石渡一丁目1-9</t>
  </si>
  <si>
    <t>弘前市大字中野字山下25-1</t>
  </si>
  <si>
    <t>弘前市大字福村字新館添56</t>
  </si>
  <si>
    <t>弘前市大字西大工町38-1</t>
  </si>
  <si>
    <t>弘前市大字取上三丁目6-17</t>
  </si>
  <si>
    <t>弘前市大字城西二丁目5-6</t>
  </si>
  <si>
    <t>弘前市大字西茂森二丁目4-2</t>
  </si>
  <si>
    <t>弘前市大字松原東四丁目2-21</t>
  </si>
  <si>
    <t>弘前市大字国吉字村元86-4</t>
  </si>
  <si>
    <t>弘前市大字津賀野字岡本15-3</t>
  </si>
  <si>
    <t>弘前市大字稲田二丁目4-3</t>
  </si>
  <si>
    <t>弘前市大字城南一丁目10-4</t>
  </si>
  <si>
    <t>弘前市大字小沢字沢田13-2</t>
  </si>
  <si>
    <t>弘前市大字大開二丁目11-4</t>
  </si>
  <si>
    <t>弘前市大字青山五丁目25-1</t>
  </si>
  <si>
    <t>弘前市大字浜の町東二丁目8-9</t>
  </si>
  <si>
    <t>弘前市大字城東二丁目1-12</t>
  </si>
  <si>
    <t>弘前市大字独狐字松ヶ沢48-1</t>
  </si>
  <si>
    <t>弘前市大字桜ヶ丘四丁目2-2</t>
  </si>
  <si>
    <t>弘前市大字楢木字用田185-1</t>
  </si>
  <si>
    <t>弘前市大字高杉字五反田274-3</t>
  </si>
  <si>
    <t>弘前市大字松木平字富永1-26</t>
  </si>
  <si>
    <t>弘前市大字堅田三丁目25-9</t>
  </si>
  <si>
    <t>弘前市大字小比内五丁目2-7</t>
  </si>
  <si>
    <t>弘前市大字南大町一丁目8-2</t>
  </si>
  <si>
    <t>弘前市大字高田一丁目13-5</t>
  </si>
  <si>
    <t>弘前市大字寒沢町18-2</t>
  </si>
  <si>
    <t>弘前市大字大沢字梨子平45</t>
  </si>
  <si>
    <t>弘前市大字青女子字桜苅490-6</t>
  </si>
  <si>
    <t>弘前市大字藤代一丁目12-5</t>
  </si>
  <si>
    <t>弘前市大字外崎三丁目1-10</t>
  </si>
  <si>
    <t>弘前市大字大森字勝山278-7</t>
  </si>
  <si>
    <t>弘前市大字早稲田一丁目7-2</t>
  </si>
  <si>
    <t>弘前市大字賀田二丁目７－２</t>
  </si>
  <si>
    <t>八戸市根城三丁目5-21</t>
  </si>
  <si>
    <t>八戸市南郷大字市野沢字イキレ窪4-1</t>
  </si>
  <si>
    <t>八戸市大字湊町字中道48-5</t>
  </si>
  <si>
    <t>八戸市吹上二丁目11-27</t>
  </si>
  <si>
    <t>八戸市江陽一丁目16-3</t>
  </si>
  <si>
    <t>八戸市旭ケ丘五丁目1-40</t>
  </si>
  <si>
    <t>八戸市大字八幡字上ミ沢26-6</t>
  </si>
  <si>
    <t>八戸市長者一丁目6-59</t>
  </si>
  <si>
    <t>八戸市多賀台三丁目11-1</t>
  </si>
  <si>
    <t>八戸市大字田面木字赤坂17-1</t>
  </si>
  <si>
    <t>八戸市大字新井田字坂10-6</t>
  </si>
  <si>
    <t>八戸市大字糠塚字鶉久保26-50</t>
  </si>
  <si>
    <t>八戸市吹上一丁目4-4</t>
  </si>
  <si>
    <t>八戸市大字糠塚字平中22-16</t>
  </si>
  <si>
    <t>八戸市大字市川町字古館31-1</t>
  </si>
  <si>
    <t>八戸市白銀四丁目12-11</t>
  </si>
  <si>
    <t>八戸市大字鮫町字山四郎蒔目1-3</t>
  </si>
  <si>
    <t>八戸市是川二丁目15-1</t>
  </si>
  <si>
    <t>八戸市吹上六丁目5-36</t>
  </si>
  <si>
    <t>八戸市大字田面木字上田面木55-3</t>
  </si>
  <si>
    <t>八戸市大字新井田字門前1-2</t>
  </si>
  <si>
    <t>八戸市大字糠塚字下屋敷6-3</t>
  </si>
  <si>
    <t>八戸市岬台二丁目9-2</t>
  </si>
  <si>
    <t>八戸市大字小中野六丁目23-52</t>
  </si>
  <si>
    <t>八戸市大字白銀町字南ヶ丘5-3</t>
  </si>
  <si>
    <t>八戸市湊高台一丁目16-4</t>
  </si>
  <si>
    <t>八戸市大字大久保字夏川戸3-1</t>
  </si>
  <si>
    <t>黒石市追子野木二丁目181-1</t>
  </si>
  <si>
    <t>黒石市大字上十川字大野一番8-5</t>
  </si>
  <si>
    <t>黒石市西ヶ丘63</t>
  </si>
  <si>
    <t>黒石市大字内町21-3</t>
  </si>
  <si>
    <t>黒石市大字浅瀬石字村上214-2</t>
  </si>
  <si>
    <t>黒石市大字小屋敷字宮岸20-5</t>
  </si>
  <si>
    <t>黒石市大字三島字宮元93</t>
  </si>
  <si>
    <t>黒石市大字乙徳兵衛町59</t>
  </si>
  <si>
    <t>黒石市角田65-2</t>
  </si>
  <si>
    <t>黒石市作場町88-2</t>
  </si>
  <si>
    <t>黒石市あけぼの町95</t>
  </si>
  <si>
    <t>黒石市末広67-11</t>
  </si>
  <si>
    <t>黒石市北美町三丁目68-6</t>
  </si>
  <si>
    <t>五所川原市相内258-1</t>
  </si>
  <si>
    <t>五所川原市大字飯詰字石田172</t>
  </si>
  <si>
    <t>五所川原市大字鶴ヶ岡字川袋26</t>
  </si>
  <si>
    <t>五所川原市大字藻川字川袋281-58</t>
  </si>
  <si>
    <t>五所川原市大字川山字千本29-2</t>
  </si>
  <si>
    <t>五所川原市大字鎌谷町510-16</t>
  </si>
  <si>
    <t>五所川原市大字梅田字福浦144-5</t>
  </si>
  <si>
    <t>五所川原市若葉町二丁目1-8</t>
  </si>
  <si>
    <t>十和田市西二十二番町28-15</t>
  </si>
  <si>
    <t>十和田市大字奥瀬字中平211</t>
  </si>
  <si>
    <t>十和田市大字八斗沢字家の下465</t>
  </si>
  <si>
    <t>十和田市穂並町4-60</t>
  </si>
  <si>
    <t>十和田市東六番町1-24</t>
  </si>
  <si>
    <t>十和田市元町西三丁目11-18</t>
  </si>
  <si>
    <t>十和田市西十四番町50-18</t>
  </si>
  <si>
    <t>十和田市東三番町9-71</t>
  </si>
  <si>
    <t>十和田市大字洞内字沼田野162</t>
  </si>
  <si>
    <t>十和田市西二十三番町1-33</t>
  </si>
  <si>
    <t>十和田市大字深持字佐々木平234-1</t>
  </si>
  <si>
    <t>十和田市西一番町5-51</t>
  </si>
  <si>
    <t>十和田市大字赤沼字下平263-359</t>
  </si>
  <si>
    <t>十和田市大字相坂字小林130-6</t>
  </si>
  <si>
    <t>十和田市東一番町10-18</t>
  </si>
  <si>
    <t>十和田市東十五番町53-32</t>
  </si>
  <si>
    <t>三沢市桜町三丁目1-5</t>
  </si>
  <si>
    <t>三沢市大津二丁目12-366</t>
  </si>
  <si>
    <t>三沢市三川目三丁目145-105</t>
  </si>
  <si>
    <t>三沢市淋代三丁目43-7</t>
  </si>
  <si>
    <t>三沢市六川目二丁目101-1005</t>
  </si>
  <si>
    <t>三沢市古間木山80-2</t>
  </si>
  <si>
    <t>三沢市鹿中二丁目145-478</t>
  </si>
  <si>
    <t>三沢市東町一丁目9-21</t>
  </si>
  <si>
    <t>三沢市春日台一丁目124-2</t>
  </si>
  <si>
    <t>三沢市前平二丁目5-2</t>
  </si>
  <si>
    <t>三沢市幸町一丁目2-21</t>
  </si>
  <si>
    <t>三沢市松園町二丁目21-9</t>
  </si>
  <si>
    <t>三沢市美野原一丁目7-16</t>
  </si>
  <si>
    <t>むつ市柳町一丁目9-13</t>
  </si>
  <si>
    <t>むつ市脇野沢本村65</t>
  </si>
  <si>
    <t>むつ市大畑町観音堂11-3</t>
  </si>
  <si>
    <t>むつ市川内町休所42-185</t>
  </si>
  <si>
    <t>むつ市大字奥内字近川8</t>
  </si>
  <si>
    <t>むつ市南町9-36</t>
  </si>
  <si>
    <t>むつ市大字関根字前浜8-2</t>
  </si>
  <si>
    <t>むつ市下北町6-22</t>
  </si>
  <si>
    <t>むつ市旭町1-30</t>
  </si>
  <si>
    <t>むつ市大平町39-6</t>
  </si>
  <si>
    <t>むつ市小川町一丁目15-13</t>
  </si>
  <si>
    <t>むつ市新町４０－４</t>
  </si>
  <si>
    <t>つがる市木造柴田玉作8-8</t>
  </si>
  <si>
    <t>つがる市木造川除栄盛87-3</t>
  </si>
  <si>
    <t>つがる市森田町森田月見野12-5</t>
  </si>
  <si>
    <t>つがる市柏桑野木田浅井45-1</t>
  </si>
  <si>
    <t>つがる市稲垣町繁田母衣掛27-19</t>
  </si>
  <si>
    <t>つがる市木造館岡上稲元21</t>
  </si>
  <si>
    <t>つがる市木造大畑朽葉77</t>
  </si>
  <si>
    <t>つがる市木造菰槌千代森35-4</t>
  </si>
  <si>
    <t>つがる市木造浮巣31-5</t>
  </si>
  <si>
    <t>つがる市稲垣町豊川初瀬62-6</t>
  </si>
  <si>
    <t>平川市南田中北原58-86</t>
  </si>
  <si>
    <t>平川市本町平野45-1</t>
  </si>
  <si>
    <t>平川市大坊前田137-2</t>
  </si>
  <si>
    <t>平川市町居西田199-4</t>
  </si>
  <si>
    <t>平川市新館東山102-2</t>
  </si>
  <si>
    <t>平川市柏木町東田65-2</t>
  </si>
  <si>
    <t>東津軽郡平内町大字口広字川向口広沢11-4</t>
  </si>
  <si>
    <t>東津軽郡平内町大字清水川字和山71-2</t>
  </si>
  <si>
    <t>東津軽郡平内町大字小湊字前萢13-11</t>
  </si>
  <si>
    <t>東津軽郡平内町大字藤沢字人形坂25-1</t>
  </si>
  <si>
    <t>東津軽郡平内町大字山口字山口82-2</t>
  </si>
  <si>
    <t>東津軽郡今別町大字今別字中沢165-1</t>
  </si>
  <si>
    <t>西津軽郡鰺ヶ沢町大字建石町字島田124-3</t>
  </si>
  <si>
    <t>西津軽郡深浦町大字追良瀬字塩見山平195-1</t>
  </si>
  <si>
    <t>西津軽郡深浦町大字北金ヶ沢字塩見形30-9</t>
  </si>
  <si>
    <t>西津軽郡深浦町大字横磯字下岡崎89-5</t>
  </si>
  <si>
    <t>西津軽郡深浦町大字深浦字中沢3-1</t>
  </si>
  <si>
    <t>西津軽郡深浦町大字正道尻字小磯110-23</t>
  </si>
  <si>
    <t>中津軽郡西目屋村大字田代字稲元119-2</t>
  </si>
  <si>
    <t>南津軽郡藤崎町大字藤崎字中村井10-2</t>
  </si>
  <si>
    <t>南津軽郡藤崎町大字西中野目字池田111-2</t>
  </si>
  <si>
    <t>南津軽郡藤崎町大字矢沢字福富63-5</t>
  </si>
  <si>
    <t>南津軽郡藤崎町大字藤崎字若松31-2</t>
  </si>
  <si>
    <t>南津軽郡藤崎町大字水木字浅田111-2</t>
  </si>
  <si>
    <t>南津軽郡大鰐町大字虹貝字清川151-3</t>
  </si>
  <si>
    <t>南津軽郡大鰐町大字蔵館字山下55</t>
  </si>
  <si>
    <t>南津軽郡田舎館村大字堂野前字西田37-2</t>
  </si>
  <si>
    <t>南津軽郡田舎館村大字川部字上船橋52-8</t>
  </si>
  <si>
    <t>南津軽郡田舎館村大字畑中字藤本17</t>
  </si>
  <si>
    <t>北津軽郡板柳町大字灰沼字東1-6</t>
  </si>
  <si>
    <t>北津軽郡板柳町大字大俵字富永50-1</t>
  </si>
  <si>
    <t>北津軽郡板柳町大字赤田字松下1-4</t>
  </si>
  <si>
    <t>北津軽郡鶴田町大字横萢字森口13-10</t>
  </si>
  <si>
    <t>北津軽郡鶴田町大字鶴田字早瀬60-4</t>
  </si>
  <si>
    <t>北津軽郡鶴田町大字廻堰字下桂井26-5</t>
  </si>
  <si>
    <t>北津軽郡鶴田町大字胡桃館字蓮沼221</t>
  </si>
  <si>
    <t>上北郡野辺地町字観音林前田8-4</t>
  </si>
  <si>
    <t>上北郡野辺地町字荒田ノ沢1-2</t>
  </si>
  <si>
    <t>上北郡六戸町大字犬落瀬字下久保174-1244</t>
  </si>
  <si>
    <t>上北郡横浜町字上イタヤノ木93-18</t>
  </si>
  <si>
    <t>上北郡横浜町字三保野4-2</t>
  </si>
  <si>
    <t>上北郡東北町字乙供31</t>
  </si>
  <si>
    <t>上北郡東北町旭南三丁目407-2</t>
  </si>
  <si>
    <t>上北郡東北町上北北二丁目33-113</t>
  </si>
  <si>
    <t>上北郡東北町大字大浦字鳥谷ヶ崎32-9</t>
  </si>
  <si>
    <t>上北郡東北町大字大浦字舘野2-1</t>
  </si>
  <si>
    <t>上北郡おいらせ町二川目三丁目53-2</t>
  </si>
  <si>
    <t>上北郡おいらせ町一川目二丁目65-278</t>
  </si>
  <si>
    <t>上北郡おいらせ町字後田23-3</t>
  </si>
  <si>
    <t>上北郡おいらせ町深沢二丁目11-5</t>
  </si>
  <si>
    <t>上北郡おいらせ町新田57</t>
  </si>
  <si>
    <t>上北郡おいらせ町立蛇78-5</t>
  </si>
  <si>
    <t>上北郡おいらせ町中谷地13</t>
  </si>
  <si>
    <t>上北郡おいらせ町三本木74-28</t>
  </si>
  <si>
    <t>上北郡おいらせ町菜飯53-1</t>
  </si>
  <si>
    <t>上北郡おいらせ町字瓢165-32</t>
  </si>
  <si>
    <t>上北郡おいらせ町緑ヶ丘二丁目50-1161</t>
  </si>
  <si>
    <t>上北郡おいらせ町鶉久保山117-875</t>
  </si>
  <si>
    <t>下北郡大間町大字大間字大間平20-38</t>
  </si>
  <si>
    <t>下北郡大間町大字大間字奥戸道17-6</t>
  </si>
  <si>
    <t>下北郡佐井村大字佐井字古佐井川目4</t>
  </si>
  <si>
    <t>三戸郡三戸町大字同心町字古間木平14-2</t>
  </si>
  <si>
    <t>三戸郡三戸町大字川守田字落合62-2</t>
  </si>
  <si>
    <t>三戸郡五戸町字市川道十文字3-2</t>
  </si>
  <si>
    <t>三戸郡階上町大字道仏字向17-3</t>
  </si>
  <si>
    <t>0172-62-4136</t>
  </si>
  <si>
    <t>0172-62-3057</t>
  </si>
  <si>
    <t>0172-62-3022</t>
  </si>
  <si>
    <t>0172-62-4036</t>
  </si>
  <si>
    <t>0172-62-4134</t>
  </si>
  <si>
    <t>0172-62-5100</t>
  </si>
  <si>
    <t>0172-62-6994</t>
  </si>
  <si>
    <t>0172-62-7660</t>
  </si>
  <si>
    <t>0172-62-7350</t>
  </si>
  <si>
    <t>0175-63-4056</t>
  </si>
  <si>
    <t>0176-56-4011</t>
  </si>
  <si>
    <t>0176-56-2178</t>
  </si>
  <si>
    <t>0176-56-2401</t>
  </si>
  <si>
    <t>0176-56-2291</t>
  </si>
  <si>
    <t>0176-56-3535</t>
  </si>
  <si>
    <t>017-743-6838</t>
  </si>
  <si>
    <t>017-738-2622</t>
  </si>
  <si>
    <t>017-734-3980</t>
  </si>
  <si>
    <t>017-766-1307</t>
  </si>
  <si>
    <t>017-738-2359</t>
  </si>
  <si>
    <t>017-752-8250</t>
  </si>
  <si>
    <t>017-781-0881</t>
  </si>
  <si>
    <t>017-781-0400</t>
  </si>
  <si>
    <t>017-743-1555</t>
  </si>
  <si>
    <t>017-776-4826</t>
  </si>
  <si>
    <t>017-722-3316</t>
  </si>
  <si>
    <t>017-766-5092</t>
  </si>
  <si>
    <t>017-788-0756</t>
  </si>
  <si>
    <t>017-777-2976</t>
  </si>
  <si>
    <t>017-734-3032</t>
  </si>
  <si>
    <t>017-766-1272</t>
  </si>
  <si>
    <t>017-766-1442</t>
  </si>
  <si>
    <t>017-788-0474</t>
  </si>
  <si>
    <t>017-743-2111</t>
  </si>
  <si>
    <t>017-781-1219</t>
  </si>
  <si>
    <t>017-736-4201</t>
  </si>
  <si>
    <t>017-739-3641</t>
  </si>
  <si>
    <t>017-754-2419</t>
  </si>
  <si>
    <t>017-776-3544</t>
  </si>
  <si>
    <t>017-781-4918</t>
  </si>
  <si>
    <t>017-736-5735</t>
  </si>
  <si>
    <t>017-781-7116</t>
  </si>
  <si>
    <t>017-726-0678</t>
  </si>
  <si>
    <t>017-734-3081</t>
  </si>
  <si>
    <t>017-738-2111</t>
  </si>
  <si>
    <t>017-741-7722</t>
  </si>
  <si>
    <t>017-738-5054</t>
  </si>
  <si>
    <t>017-741-5378</t>
  </si>
  <si>
    <t>017-741-5888</t>
  </si>
  <si>
    <t>017-766-1041</t>
  </si>
  <si>
    <t>017-742-6939</t>
  </si>
  <si>
    <t>017-743-3287</t>
  </si>
  <si>
    <t>017-788-5322</t>
  </si>
  <si>
    <t>017-739-7241</t>
  </si>
  <si>
    <t>017-782-4010</t>
  </si>
  <si>
    <t>017-766-0411</t>
  </si>
  <si>
    <t>017-736-7477</t>
  </si>
  <si>
    <t>017-738-7971</t>
  </si>
  <si>
    <t>017-774-7225</t>
  </si>
  <si>
    <t>017-738-7585</t>
  </si>
  <si>
    <t>017-739-8489</t>
  </si>
  <si>
    <t>017-738-3589</t>
  </si>
  <si>
    <t>017-739-7871</t>
  </si>
  <si>
    <t>017-774-5800</t>
  </si>
  <si>
    <t>017-743-4700</t>
  </si>
  <si>
    <t>017-788-0874</t>
  </si>
  <si>
    <t>017-788-3441</t>
  </si>
  <si>
    <t>017-736-2238</t>
  </si>
  <si>
    <t>017-739-4924</t>
  </si>
  <si>
    <t>017-735-2567</t>
  </si>
  <si>
    <t>017-741-0753</t>
  </si>
  <si>
    <t>0172-32-6994</t>
  </si>
  <si>
    <t>0172-92-3300</t>
  </si>
  <si>
    <t>0172-32-4474</t>
  </si>
  <si>
    <t>0172-32-0510</t>
  </si>
  <si>
    <t>0172-32-5786</t>
  </si>
  <si>
    <t>0172-32-0511</t>
  </si>
  <si>
    <t>0172-86-2215</t>
  </si>
  <si>
    <t>0172-27-9623</t>
  </si>
  <si>
    <t>0172-33-2670</t>
  </si>
  <si>
    <t>0172-33-1207</t>
  </si>
  <si>
    <t>0172-33-1206</t>
  </si>
  <si>
    <t>0172-34-5232</t>
  </si>
  <si>
    <t>0172-87-3942</t>
  </si>
  <si>
    <t>0172-86-2013</t>
  </si>
  <si>
    <t>0172-34-1151</t>
  </si>
  <si>
    <t>0172-27-3168</t>
  </si>
  <si>
    <t>0172-34-2444</t>
  </si>
  <si>
    <t>0172-32-6447</t>
  </si>
  <si>
    <t>0172-88-2204</t>
  </si>
  <si>
    <t>0172-88-2114</t>
  </si>
  <si>
    <t>0172-34-1134</t>
  </si>
  <si>
    <t>0172-34-8935</t>
  </si>
  <si>
    <t>0172-36-3711</t>
  </si>
  <si>
    <t>0172-27-1315</t>
  </si>
  <si>
    <t>0172-87-0007</t>
  </si>
  <si>
    <t>0172-27-2013</t>
  </si>
  <si>
    <t>0172-95-2092</t>
  </si>
  <si>
    <t>0172-32-4120</t>
  </si>
  <si>
    <t>0172-88-1852</t>
  </si>
  <si>
    <t>0172-98-2601</t>
  </si>
  <si>
    <t>0172-95-3768</t>
  </si>
  <si>
    <t>0172-87-4776</t>
  </si>
  <si>
    <t>0172-27-1138</t>
  </si>
  <si>
    <t>0172-27-2087</t>
  </si>
  <si>
    <t>0172-35-7221</t>
  </si>
  <si>
    <t>0172-27-1560</t>
  </si>
  <si>
    <t>0172-34-4151</t>
  </si>
  <si>
    <t>0172-35-4900</t>
  </si>
  <si>
    <t>0172-92-2521</t>
  </si>
  <si>
    <t>0172-73-3570</t>
  </si>
  <si>
    <t>0172-36-7056</t>
  </si>
  <si>
    <t>0172-26-0228</t>
  </si>
  <si>
    <t>0172-27-8876</t>
  </si>
  <si>
    <t>0172-93-2200</t>
  </si>
  <si>
    <t>0172-29-2580</t>
  </si>
  <si>
    <t>0172-84-3103</t>
  </si>
  <si>
    <t>0172-82-3037</t>
  </si>
  <si>
    <t>0178-22-6688</t>
  </si>
  <si>
    <t>0178-82-2074</t>
  </si>
  <si>
    <t>0178-33-0905</t>
  </si>
  <si>
    <t>0178-22-4587</t>
  </si>
  <si>
    <t>0178-43-8745</t>
  </si>
  <si>
    <t>0178-25-5568</t>
  </si>
  <si>
    <t>0178-27-3529</t>
  </si>
  <si>
    <t>0178-46-1357</t>
  </si>
  <si>
    <t>0178-52-3465</t>
  </si>
  <si>
    <t>0178-27-3310</t>
  </si>
  <si>
    <t>0178-25-3214</t>
  </si>
  <si>
    <t>0178-27-3420</t>
  </si>
  <si>
    <t>0178-22-0884</t>
  </si>
  <si>
    <t>0178-24-4418</t>
  </si>
  <si>
    <t>0178-22-2216</t>
  </si>
  <si>
    <t>0178-52-2424</t>
  </si>
  <si>
    <t>0178-33-4728</t>
  </si>
  <si>
    <t>0178-33-0553</t>
  </si>
  <si>
    <t>0178-96-4082</t>
  </si>
  <si>
    <t>0178-96-1428</t>
  </si>
  <si>
    <t>0178-27-1315</t>
  </si>
  <si>
    <t>0178-25-0183</t>
  </si>
  <si>
    <t>0178-44-6440</t>
  </si>
  <si>
    <t>0178-33-1080</t>
  </si>
  <si>
    <t>0178-45-5231</t>
  </si>
  <si>
    <t>0178-31-6051</t>
  </si>
  <si>
    <t>0178-33-5279</t>
  </si>
  <si>
    <t>0178-33-7724</t>
  </si>
  <si>
    <t>0172-52-3890</t>
  </si>
  <si>
    <t>0172-52-4320</t>
  </si>
  <si>
    <t>0172-52-2758</t>
  </si>
  <si>
    <t>0172-52-3389</t>
  </si>
  <si>
    <t>0172-52-5430</t>
  </si>
  <si>
    <t>0172-52-4349</t>
  </si>
  <si>
    <t>0172-52-2170</t>
  </si>
  <si>
    <t>0172-52-5433</t>
  </si>
  <si>
    <t>0172-52-5189</t>
  </si>
  <si>
    <t>0172-52-8201</t>
  </si>
  <si>
    <t>0172-53-1992</t>
  </si>
  <si>
    <t>0172-53-3715</t>
  </si>
  <si>
    <t>0172-53-5011</t>
  </si>
  <si>
    <t>0173-62-3163</t>
  </si>
  <si>
    <t>0173-37-3788</t>
  </si>
  <si>
    <t>0173-36-2411</t>
  </si>
  <si>
    <t>0173-36-2610</t>
  </si>
  <si>
    <t>0173-36-2611</t>
  </si>
  <si>
    <t>0173-29-2531</t>
  </si>
  <si>
    <t>0173-35-1181</t>
  </si>
  <si>
    <t>0173-28-3251</t>
  </si>
  <si>
    <t>0173-35-1005</t>
  </si>
  <si>
    <t>0173-37-3030</t>
  </si>
  <si>
    <t>0176-23-4369</t>
  </si>
  <si>
    <t>0176-70-3061</t>
  </si>
  <si>
    <t>0176-27-3466</t>
  </si>
  <si>
    <t>0176-23-3446</t>
  </si>
  <si>
    <t>0176-23-3098</t>
  </si>
  <si>
    <t>0176-23-2997</t>
  </si>
  <si>
    <t>0176-23-3829</t>
  </si>
  <si>
    <t>0176-23-4514</t>
  </si>
  <si>
    <t>0176-23-4792</t>
  </si>
  <si>
    <t>0176-23-3363</t>
  </si>
  <si>
    <t>0176-27-2508</t>
  </si>
  <si>
    <t>0176-22-1903</t>
  </si>
  <si>
    <t>0176-22-1456</t>
  </si>
  <si>
    <t>0176-21-4703</t>
  </si>
  <si>
    <t>0176-22-0141</t>
  </si>
  <si>
    <t>0176-22-6206</t>
  </si>
  <si>
    <t>0176-22-2590</t>
  </si>
  <si>
    <t>0176-24-3088</t>
  </si>
  <si>
    <t>0176-25-1294</t>
  </si>
  <si>
    <t>0176-53-2407</t>
  </si>
  <si>
    <t>0176-54-3140</t>
  </si>
  <si>
    <t>0176-54-3813</t>
  </si>
  <si>
    <t>0176-54-2648</t>
  </si>
  <si>
    <t>0176-59-3040</t>
  </si>
  <si>
    <t>0176-53-2515</t>
  </si>
  <si>
    <t>0176-54-3784</t>
  </si>
  <si>
    <t>0176-53-4062</t>
  </si>
  <si>
    <t>0176-53-2874</t>
  </si>
  <si>
    <t>0176-54-3022</t>
  </si>
  <si>
    <t>0176-53-4544</t>
  </si>
  <si>
    <t>0176-53-3594</t>
  </si>
  <si>
    <t>0176-53-7000</t>
  </si>
  <si>
    <t>0175-22-1655</t>
  </si>
  <si>
    <t>0175-44-2014</t>
  </si>
  <si>
    <t>0175-34-2333</t>
  </si>
  <si>
    <t>0175-42-2216</t>
  </si>
  <si>
    <t>0175-26-2117</t>
  </si>
  <si>
    <t>0175-22-6500</t>
  </si>
  <si>
    <t>0175-25-2955</t>
  </si>
  <si>
    <t>0175-22-3703</t>
  </si>
  <si>
    <t>0175-24-4845</t>
  </si>
  <si>
    <t>0175-24-2294</t>
  </si>
  <si>
    <t>0175-22-1689</t>
  </si>
  <si>
    <t>0175-34-5100</t>
  </si>
  <si>
    <t>0175-23-5252</t>
  </si>
  <si>
    <t>0173-42-3243</t>
  </si>
  <si>
    <t>0173-42-3139</t>
  </si>
  <si>
    <t>0173-26-3032</t>
  </si>
  <si>
    <t>0173-25-2062</t>
  </si>
  <si>
    <t>0173-35-1025</t>
  </si>
  <si>
    <t>0173-46-2250</t>
  </si>
  <si>
    <t>0173-45-3520</t>
  </si>
  <si>
    <t>0173-42-1228</t>
  </si>
  <si>
    <t>0173-45-3855</t>
  </si>
  <si>
    <t>0173-42-6200</t>
  </si>
  <si>
    <t>0173-46-2679</t>
  </si>
  <si>
    <t>0172-57-3431</t>
  </si>
  <si>
    <t>0172-44-3078</t>
  </si>
  <si>
    <t>0172-44-3120</t>
  </si>
  <si>
    <t>0172-44-3168</t>
  </si>
  <si>
    <t>0172-44-3174</t>
  </si>
  <si>
    <t>0172-44-8222</t>
  </si>
  <si>
    <t>0172-44-8181</t>
  </si>
  <si>
    <t>0172-44-2624</t>
  </si>
  <si>
    <t>0172-45-2001</t>
  </si>
  <si>
    <t>017-756-2880</t>
  </si>
  <si>
    <t>017-756-2109</t>
  </si>
  <si>
    <t>017-755-2653</t>
  </si>
  <si>
    <t>017-755-3748</t>
  </si>
  <si>
    <t>017-755-3063</t>
  </si>
  <si>
    <t>0174-35-2128</t>
  </si>
  <si>
    <t>0173-72-2704</t>
  </si>
  <si>
    <t>0173-72-1246</t>
  </si>
  <si>
    <t>0173-74-3951</t>
  </si>
  <si>
    <t>0173-76-2279</t>
  </si>
  <si>
    <t>0173-74-3431</t>
  </si>
  <si>
    <t>0173-74-2737</t>
  </si>
  <si>
    <t>0173-77-2824</t>
  </si>
  <si>
    <t>0172-75-3305</t>
  </si>
  <si>
    <t>0172-75-3239</t>
  </si>
  <si>
    <t>0172-75-3133</t>
  </si>
  <si>
    <t>0172-75-5238</t>
  </si>
  <si>
    <t>0172-65-3159</t>
  </si>
  <si>
    <t>0172-65-3125</t>
  </si>
  <si>
    <t>0172-48-2285</t>
  </si>
  <si>
    <t>0172-48-3805</t>
  </si>
  <si>
    <t>0172-58-2222</t>
  </si>
  <si>
    <t>0172-58-2254</t>
  </si>
  <si>
    <t>0172-58-2100</t>
  </si>
  <si>
    <t>0172-72-1530</t>
  </si>
  <si>
    <t>0172-77-2501</t>
  </si>
  <si>
    <t>0172-73-2683</t>
  </si>
  <si>
    <t>0172-73-5570</t>
  </si>
  <si>
    <t>0173-28-2317</t>
  </si>
  <si>
    <t>0173-22-5847</t>
  </si>
  <si>
    <t>0173-22-5715</t>
  </si>
  <si>
    <t>0173-22-5325</t>
  </si>
  <si>
    <t>0175-64-4338</t>
  </si>
  <si>
    <t>0175-64-2859</t>
  </si>
  <si>
    <t>0175-64-4302</t>
  </si>
  <si>
    <t>0176-62-3223</t>
  </si>
  <si>
    <t>0176-55-2005</t>
  </si>
  <si>
    <t>0176-58-5725</t>
  </si>
  <si>
    <t>0175-74-2233</t>
  </si>
  <si>
    <t>0175-75-2112</t>
  </si>
  <si>
    <t>0178-53-2041</t>
  </si>
  <si>
    <t>0178-52-3864</t>
  </si>
  <si>
    <t>0178-52-2206</t>
  </si>
  <si>
    <t>0178-52-3756</t>
  </si>
  <si>
    <t>0178-52-4133</t>
  </si>
  <si>
    <t>0178-56-2254</t>
  </si>
  <si>
    <t>0178-56-2532</t>
  </si>
  <si>
    <t>0178-56-2008</t>
  </si>
  <si>
    <t>0178-56-4015</t>
  </si>
  <si>
    <t>0178-56-4051</t>
  </si>
  <si>
    <t>0175-37-3936</t>
  </si>
  <si>
    <t>0175-37-2209</t>
  </si>
  <si>
    <t>0175-35-2040</t>
  </si>
  <si>
    <t>0175-38-2919</t>
  </si>
  <si>
    <t>0179-22-2413</t>
  </si>
  <si>
    <t>0179-22-1515</t>
  </si>
  <si>
    <t>0178-62-3224</t>
  </si>
  <si>
    <t>0178-89-2210</t>
  </si>
  <si>
    <t>おきだて保育園</t>
    <rPh sb="4" eb="5">
      <t>ホ</t>
    </rPh>
    <rPh sb="5" eb="6">
      <t>イク</t>
    </rPh>
    <rPh sb="6" eb="7">
      <t>エン</t>
    </rPh>
    <phoneticPr fontId="4"/>
  </si>
  <si>
    <t>青森双葉保育園</t>
    <rPh sb="4" eb="7">
      <t>ホイクエン</t>
    </rPh>
    <phoneticPr fontId="4"/>
  </si>
  <si>
    <t>しあわせ保育園</t>
    <rPh sb="4" eb="7">
      <t>ホイクエン</t>
    </rPh>
    <phoneticPr fontId="4"/>
  </si>
  <si>
    <t>ひなづる保育園</t>
    <rPh sb="4" eb="7">
      <t>ホイクエン</t>
    </rPh>
    <phoneticPr fontId="4"/>
  </si>
  <si>
    <t>しらかば保育園</t>
    <rPh sb="4" eb="7">
      <t>ホイクエン</t>
    </rPh>
    <phoneticPr fontId="4"/>
  </si>
  <si>
    <t>青森聖星保育園</t>
    <rPh sb="4" eb="7">
      <t>ホイクエン</t>
    </rPh>
    <phoneticPr fontId="4"/>
  </si>
  <si>
    <t>サムエル保育園</t>
    <rPh sb="4" eb="7">
      <t>ホイクエン</t>
    </rPh>
    <phoneticPr fontId="4"/>
  </si>
  <si>
    <t>なかよし保育園</t>
    <rPh sb="4" eb="7">
      <t>ホイクエン</t>
    </rPh>
    <phoneticPr fontId="4"/>
  </si>
  <si>
    <t>ひまわり保育園</t>
    <rPh sb="4" eb="7">
      <t>ホイクエン</t>
    </rPh>
    <phoneticPr fontId="4"/>
  </si>
  <si>
    <t>くによし保育園</t>
    <rPh sb="4" eb="7">
      <t>ホイクエン</t>
    </rPh>
    <phoneticPr fontId="4"/>
  </si>
  <si>
    <t>こひつじ保育園</t>
    <rPh sb="4" eb="7">
      <t>ホイクエン</t>
    </rPh>
    <phoneticPr fontId="4"/>
  </si>
  <si>
    <t>たいなか保育園</t>
    <rPh sb="4" eb="7">
      <t>ホイクエン</t>
    </rPh>
    <phoneticPr fontId="4"/>
  </si>
  <si>
    <t>うぐいす保育園</t>
    <rPh sb="4" eb="7">
      <t>ホイクエン</t>
    </rPh>
    <phoneticPr fontId="4"/>
  </si>
  <si>
    <t>黒石若葉保育園</t>
    <rPh sb="4" eb="7">
      <t>ホイクエン</t>
    </rPh>
    <phoneticPr fontId="4"/>
  </si>
  <si>
    <t>白菊かねざき保育園</t>
    <rPh sb="0" eb="2">
      <t>シラギク</t>
    </rPh>
    <rPh sb="6" eb="9">
      <t>ホイクエン</t>
    </rPh>
    <phoneticPr fontId="4"/>
  </si>
  <si>
    <t>とわだこ中央保育園</t>
    <rPh sb="4" eb="6">
      <t>チュウオウ</t>
    </rPh>
    <rPh sb="6" eb="9">
      <t>ホ</t>
    </rPh>
    <phoneticPr fontId="4"/>
  </si>
  <si>
    <t>第二白菊保育園</t>
    <rPh sb="4" eb="7">
      <t>ホイクエン</t>
    </rPh>
    <phoneticPr fontId="4"/>
  </si>
  <si>
    <t>第二友愛保育園</t>
    <rPh sb="4" eb="7">
      <t>ホイクエン</t>
    </rPh>
    <phoneticPr fontId="4"/>
  </si>
  <si>
    <t>第三友愛保育園</t>
    <rPh sb="4" eb="7">
      <t>ホイクエン</t>
    </rPh>
    <phoneticPr fontId="4"/>
  </si>
  <si>
    <t>第四白菊保育園</t>
    <rPh sb="4" eb="7">
      <t>ホイクエン</t>
    </rPh>
    <phoneticPr fontId="4"/>
  </si>
  <si>
    <t>第五白菊保育園</t>
    <rPh sb="4" eb="7">
      <t>ホイクエン</t>
    </rPh>
    <phoneticPr fontId="4"/>
  </si>
  <si>
    <t>すずらん保育園</t>
    <rPh sb="4" eb="7">
      <t>ホイクエン</t>
    </rPh>
    <phoneticPr fontId="4"/>
  </si>
  <si>
    <t>三沢市立中央保育所</t>
    <rPh sb="4" eb="6">
      <t>チュウオウ</t>
    </rPh>
    <rPh sb="6" eb="9">
      <t>ホイクショ</t>
    </rPh>
    <phoneticPr fontId="4"/>
  </si>
  <si>
    <t>三沢乳児保育所</t>
    <rPh sb="4" eb="7">
      <t>ホイクショ</t>
    </rPh>
    <phoneticPr fontId="4"/>
  </si>
  <si>
    <t>あすなろ保育園</t>
    <rPh sb="4" eb="7">
      <t>ホイクエン</t>
    </rPh>
    <phoneticPr fontId="4"/>
  </si>
  <si>
    <t>ゆきのこ保育園</t>
    <rPh sb="4" eb="7">
      <t>ホイクエン</t>
    </rPh>
    <phoneticPr fontId="4"/>
  </si>
  <si>
    <t>小川町第二白百合保育園</t>
    <rPh sb="0" eb="3">
      <t>オガワチョウ</t>
    </rPh>
    <rPh sb="3" eb="5">
      <t>ダイニ</t>
    </rPh>
    <rPh sb="5" eb="8">
      <t>シラユリ</t>
    </rPh>
    <rPh sb="8" eb="11">
      <t>ホ</t>
    </rPh>
    <phoneticPr fontId="4"/>
  </si>
  <si>
    <t>0176-53-8670</t>
    <phoneticPr fontId="3"/>
  </si>
  <si>
    <t>0176-51-1147</t>
    <phoneticPr fontId="3"/>
  </si>
  <si>
    <t>施設種別</t>
    <rPh sb="0" eb="2">
      <t>シセツ</t>
    </rPh>
    <rPh sb="2" eb="4">
      <t>シュベツ</t>
    </rPh>
    <phoneticPr fontId="3"/>
  </si>
  <si>
    <t>保育所</t>
    <rPh sb="0" eb="2">
      <t>ホイク</t>
    </rPh>
    <rPh sb="2" eb="3">
      <t>ショ</t>
    </rPh>
    <phoneticPr fontId="3"/>
  </si>
  <si>
    <t>青森市大字六枚橋字磯打25-8</t>
  </si>
  <si>
    <t>青森市大字野内字菊川159-2</t>
  </si>
  <si>
    <t>青森市大字高田字日野226</t>
  </si>
  <si>
    <t>青森市大字安田字近野370</t>
  </si>
  <si>
    <t>青森市富田二丁目27-7</t>
  </si>
  <si>
    <t>青森市大字原別字袖崎1-32</t>
  </si>
  <si>
    <t>青森市大字三内字沢部209-1</t>
  </si>
  <si>
    <t>青森市大字清水字浜元45</t>
  </si>
  <si>
    <t>青森市浪岡大字王余魚沢字北村元29</t>
  </si>
  <si>
    <t>青森市浪岡大字五本松字松本16</t>
  </si>
  <si>
    <t>青森市浪岡大字女鹿沢字東富田57-2</t>
  </si>
  <si>
    <t>青森市浪岡大字浪岡字平野174-3</t>
  </si>
  <si>
    <t>青森市浪岡大字吉野田字木戸口10-1</t>
  </si>
  <si>
    <t>青森市浪岡大字高屋敷字後田32-1</t>
  </si>
  <si>
    <t>弘前市大字狼森字天王10-12</t>
  </si>
  <si>
    <t>弘前市大字桜庭字清水流52-2</t>
  </si>
  <si>
    <t>弘前市大字三世寺字月見野2-4</t>
  </si>
  <si>
    <t>弘前市大字堀越字川合59-28</t>
  </si>
  <si>
    <t>弘前市大字鬼沢字後田163-1</t>
  </si>
  <si>
    <t>弘前市大字高杉字神原93-2</t>
  </si>
  <si>
    <t>弘前市大字田園一丁目8-4</t>
  </si>
  <si>
    <t>弘前市大字三岳町13-42</t>
  </si>
  <si>
    <t>弘前市大字宮園二丁目5-5</t>
  </si>
  <si>
    <t>弘前市大字豊田一丁目4-68</t>
  </si>
  <si>
    <t>弘前市大字小栗山字川合51-1</t>
  </si>
  <si>
    <t>弘前市大字青女子字桜苅304-1</t>
  </si>
  <si>
    <t>弘前市大字五代字田屋敷182</t>
  </si>
  <si>
    <t>弘前市大字浜の町北一丁目8-1</t>
  </si>
  <si>
    <t>弘前市大字青山三丁目22-3</t>
  </si>
  <si>
    <t>弘前市大字細越字早稲田42</t>
  </si>
  <si>
    <t>弘前市大字大久保字西田105-40</t>
  </si>
  <si>
    <t>八戸市大字尻内町字下根市25-2</t>
  </si>
  <si>
    <t>八戸市大字是川字中居河原2-12</t>
  </si>
  <si>
    <t>八戸市大字上野字山在家3-7</t>
  </si>
  <si>
    <t>八戸市大字湊町字中道27-3</t>
  </si>
  <si>
    <t>八戸市小中野六丁目14-8</t>
  </si>
  <si>
    <t>八戸市類家二丁目7-43</t>
  </si>
  <si>
    <t>八戸市大字新井田字館平16-4</t>
  </si>
  <si>
    <t>八戸市大字鮫町字住吉町38-4</t>
  </si>
  <si>
    <t>八戸市江陽一丁目21-2</t>
  </si>
  <si>
    <t>三沢市大字三沢字庭構1084-288</t>
  </si>
  <si>
    <t>三沢市松原町一丁目31-3642</t>
  </si>
  <si>
    <t>三沢市新町四丁目31-983</t>
  </si>
  <si>
    <t>三沢市岡三沢三丁目1-2</t>
  </si>
  <si>
    <t>三沢市大字犬落瀬字古間木152-465</t>
  </si>
  <si>
    <t>三沢市大字三沢字園沢93-7</t>
  </si>
  <si>
    <t>三沢市幸町三丁目11-5</t>
  </si>
  <si>
    <t>三沢市鹿中二丁目58-224</t>
  </si>
  <si>
    <t>三沢市東町三丁目5-7</t>
  </si>
  <si>
    <t>東津軽郡平内町大字小湊字前萢36-1</t>
  </si>
  <si>
    <t>南津軽郡大鰐町大字蔵館字川原田37-6</t>
  </si>
  <si>
    <t>上北郡野辺地町字白岩27-11</t>
  </si>
  <si>
    <t>上北郡六戸町大字犬落瀬字明土60-2</t>
  </si>
  <si>
    <t>上北郡六戸町大字折茂字上折茂67-45</t>
  </si>
  <si>
    <t>上北郡おいらせ町染屋71</t>
  </si>
  <si>
    <t>上北郡おいらせ町青葉二丁目50-72</t>
  </si>
  <si>
    <t>三戸郡三戸町大字斗内字清水田91-1</t>
  </si>
  <si>
    <t>三戸郡三戸町大字梅内字権現林139</t>
  </si>
  <si>
    <t>0172-62-3033</t>
  </si>
  <si>
    <t>0172-62-3110</t>
  </si>
  <si>
    <t>0172-62-2322</t>
  </si>
  <si>
    <t>0172-62-9265</t>
  </si>
  <si>
    <t>0172-62-9671</t>
  </si>
  <si>
    <t>017-754-3568</t>
  </si>
  <si>
    <t>017-741-2062</t>
  </si>
  <si>
    <t>017-726-2234</t>
  </si>
  <si>
    <t>017-739-3349</t>
  </si>
  <si>
    <t>017-766-2270</t>
  </si>
  <si>
    <t>017-766-2319</t>
  </si>
  <si>
    <t>017-726-7376</t>
  </si>
  <si>
    <t>017-766-4256</t>
  </si>
  <si>
    <t>017-754-2117</t>
  </si>
  <si>
    <t>017-723-0022</t>
  </si>
  <si>
    <t>0172-87-2122</t>
  </si>
  <si>
    <t>0172-86-2118</t>
  </si>
  <si>
    <t>0172-95-2314</t>
  </si>
  <si>
    <t>0172-27-8231</t>
  </si>
  <si>
    <t>0172-92-3322</t>
  </si>
  <si>
    <t>0172-98-2220</t>
  </si>
  <si>
    <t>0172-95-3970</t>
  </si>
  <si>
    <t>0172-29-5519</t>
  </si>
  <si>
    <t>0172-35-3040</t>
  </si>
  <si>
    <t>0172-36-8040</t>
  </si>
  <si>
    <t>0172-27-7828</t>
  </si>
  <si>
    <t>0172-88-1166</t>
  </si>
  <si>
    <t>0172-82-1045</t>
  </si>
  <si>
    <t>0172-40-0072</t>
  </si>
  <si>
    <t>0172-32-3155</t>
  </si>
  <si>
    <t>0172-96-2188</t>
  </si>
  <si>
    <t>0172-55-9138</t>
  </si>
  <si>
    <t>0178-23-2101</t>
  </si>
  <si>
    <t>0178-27-3545</t>
  </si>
  <si>
    <t>0178-38-2109</t>
  </si>
  <si>
    <t>0178-22-2667</t>
  </si>
  <si>
    <t>0178-27-3274</t>
  </si>
  <si>
    <t>0178-25-5313</t>
  </si>
  <si>
    <t>0178-34-5095</t>
  </si>
  <si>
    <t>0178-45-0022</t>
  </si>
  <si>
    <t>0178-44-1141</t>
  </si>
  <si>
    <t>0178-34-6039</t>
  </si>
  <si>
    <t>0178-25-0858</t>
  </si>
  <si>
    <t>0178-34-3390</t>
  </si>
  <si>
    <t>0178-27-6370</t>
  </si>
  <si>
    <t>0178-44-7073</t>
  </si>
  <si>
    <t>0176-59-2457</t>
  </si>
  <si>
    <t>0176-53-9611</t>
  </si>
  <si>
    <t>0176-53-4771</t>
  </si>
  <si>
    <t>0176-52-3187</t>
  </si>
  <si>
    <t>0176-53-5056</t>
  </si>
  <si>
    <t>0176-54-2230</t>
  </si>
  <si>
    <t>0176-51-8774</t>
  </si>
  <si>
    <t>0176-54-4712</t>
  </si>
  <si>
    <t>0176-51-1220</t>
  </si>
  <si>
    <t>0173-42-2130</t>
  </si>
  <si>
    <t>0172-57-5311</t>
  </si>
  <si>
    <t>080-6026-4910</t>
  </si>
  <si>
    <t>017-755-2354</t>
  </si>
  <si>
    <t>0172-48-5656</t>
  </si>
  <si>
    <t>0175-64-3106</t>
  </si>
  <si>
    <t>0176-55-3008</t>
  </si>
  <si>
    <t>0176-55-4150</t>
  </si>
  <si>
    <t>0178-56-2743</t>
  </si>
  <si>
    <t>0179-25-2109</t>
  </si>
  <si>
    <t>青森市立後潟児童館</t>
    <rPh sb="0" eb="4">
      <t>アオモリシリツ</t>
    </rPh>
    <phoneticPr fontId="4"/>
  </si>
  <si>
    <t>青森市立平新田児童館</t>
    <rPh sb="7" eb="10">
      <t>ジドウカン</t>
    </rPh>
    <phoneticPr fontId="4"/>
  </si>
  <si>
    <t>青森市立五本松児童館</t>
    <rPh sb="7" eb="10">
      <t>ジドウカン</t>
    </rPh>
    <phoneticPr fontId="4"/>
  </si>
  <si>
    <t>青森市立女鹿沢児童館</t>
    <rPh sb="7" eb="10">
      <t>ジドウカン</t>
    </rPh>
    <phoneticPr fontId="4"/>
  </si>
  <si>
    <t>青森市立吉野田児童館</t>
    <rPh sb="7" eb="10">
      <t>ジドウカン</t>
    </rPh>
    <phoneticPr fontId="4"/>
  </si>
  <si>
    <t>青森市立杉高児童館</t>
    <rPh sb="4" eb="5">
      <t>スギ</t>
    </rPh>
    <rPh sb="5" eb="6">
      <t>タカ</t>
    </rPh>
    <rPh sb="6" eb="8">
      <t>ジドウ</t>
    </rPh>
    <rPh sb="8" eb="9">
      <t>カン</t>
    </rPh>
    <phoneticPr fontId="4"/>
  </si>
  <si>
    <t>弘前市大和沢児童館</t>
    <rPh sb="0" eb="3">
      <t>ヒロサキシ</t>
    </rPh>
    <rPh sb="3" eb="5">
      <t>ヤマト</t>
    </rPh>
    <rPh sb="5" eb="6">
      <t>サワ</t>
    </rPh>
    <rPh sb="6" eb="9">
      <t>ジドウカン</t>
    </rPh>
    <phoneticPr fontId="4"/>
  </si>
  <si>
    <t>弘前市東目屋児童館</t>
    <rPh sb="0" eb="3">
      <t>ヒロサキシ</t>
    </rPh>
    <rPh sb="6" eb="9">
      <t>ジドウカン</t>
    </rPh>
    <phoneticPr fontId="4"/>
  </si>
  <si>
    <t>弘前市三省児童館</t>
    <rPh sb="0" eb="3">
      <t>ヒロサキシ</t>
    </rPh>
    <phoneticPr fontId="4"/>
  </si>
  <si>
    <t>弘前市堀越児童館</t>
    <rPh sb="0" eb="3">
      <t>ヒロサキシ</t>
    </rPh>
    <phoneticPr fontId="4"/>
  </si>
  <si>
    <t>弘前市石川児童館</t>
    <rPh sb="0" eb="3">
      <t>ヒロサキシ</t>
    </rPh>
    <phoneticPr fontId="2"/>
  </si>
  <si>
    <t>弘前市自得児童館</t>
    <rPh sb="0" eb="3">
      <t>ヒロサキシ</t>
    </rPh>
    <rPh sb="3" eb="4">
      <t>ジ</t>
    </rPh>
    <rPh sb="4" eb="5">
      <t>トク</t>
    </rPh>
    <rPh sb="5" eb="8">
      <t>ジドウカン</t>
    </rPh>
    <phoneticPr fontId="2"/>
  </si>
  <si>
    <t>弘前市西部児童センター</t>
    <rPh sb="5" eb="7">
      <t>ジドウ</t>
    </rPh>
    <phoneticPr fontId="4"/>
  </si>
  <si>
    <t>弘前市東部児童センター</t>
    <rPh sb="0" eb="3">
      <t>ヒロサキシ</t>
    </rPh>
    <rPh sb="3" eb="5">
      <t>トウブ</t>
    </rPh>
    <rPh sb="5" eb="7">
      <t>ジドウ</t>
    </rPh>
    <phoneticPr fontId="4"/>
  </si>
  <si>
    <t>弘前市三岳児童センター</t>
    <rPh sb="5" eb="7">
      <t>ジドウ</t>
    </rPh>
    <phoneticPr fontId="4"/>
  </si>
  <si>
    <t>弘前市みやぞの児童センター</t>
    <rPh sb="7" eb="9">
      <t>ジドウ</t>
    </rPh>
    <phoneticPr fontId="4"/>
  </si>
  <si>
    <t>弘前市豊田児童センター</t>
    <rPh sb="0" eb="3">
      <t>ヒロサキシ</t>
    </rPh>
    <rPh sb="5" eb="7">
      <t>ジドウ</t>
    </rPh>
    <phoneticPr fontId="2"/>
  </si>
  <si>
    <t>弘前市千年児童センター</t>
    <rPh sb="5" eb="7">
      <t>ジドウ</t>
    </rPh>
    <phoneticPr fontId="4"/>
  </si>
  <si>
    <t>弘前市岩木児童センター</t>
    <rPh sb="0" eb="3">
      <t>ヒロサキシ</t>
    </rPh>
    <rPh sb="3" eb="5">
      <t>イワキ</t>
    </rPh>
    <rPh sb="5" eb="7">
      <t>ジドウ</t>
    </rPh>
    <phoneticPr fontId="4"/>
  </si>
  <si>
    <t>弘前市致遠児童センター</t>
    <rPh sb="0" eb="3">
      <t>ヒロサキシ</t>
    </rPh>
    <rPh sb="3" eb="4">
      <t>チ</t>
    </rPh>
    <rPh sb="4" eb="5">
      <t>エン</t>
    </rPh>
    <rPh sb="5" eb="7">
      <t>ジドウ</t>
    </rPh>
    <phoneticPr fontId="4"/>
  </si>
  <si>
    <t>弘前市北児童センター</t>
    <rPh sb="0" eb="3">
      <t>ヒロサキシ</t>
    </rPh>
    <rPh sb="3" eb="4">
      <t>キタ</t>
    </rPh>
    <rPh sb="4" eb="6">
      <t>ジドウ</t>
    </rPh>
    <phoneticPr fontId="4"/>
  </si>
  <si>
    <t>弘前市船沢児童館</t>
    <rPh sb="0" eb="3">
      <t>ヒロサキシ</t>
    </rPh>
    <rPh sb="3" eb="5">
      <t>フナザワ</t>
    </rPh>
    <rPh sb="5" eb="8">
      <t>ジドウカン</t>
    </rPh>
    <phoneticPr fontId="4"/>
  </si>
  <si>
    <t>弘前市城東児童館</t>
    <rPh sb="0" eb="3">
      <t>ヒロサキシ</t>
    </rPh>
    <rPh sb="3" eb="5">
      <t>ジョウトウ</t>
    </rPh>
    <rPh sb="5" eb="8">
      <t>ジドウカン</t>
    </rPh>
    <phoneticPr fontId="4"/>
  </si>
  <si>
    <t>ひなた児童会館</t>
    <rPh sb="3" eb="5">
      <t>ジドウ</t>
    </rPh>
    <rPh sb="5" eb="7">
      <t>カイカン</t>
    </rPh>
    <phoneticPr fontId="4"/>
  </si>
  <si>
    <t>平川市尾上児童館</t>
    <rPh sb="0" eb="2">
      <t>ヒラカワ</t>
    </rPh>
    <rPh sb="2" eb="3">
      <t>シ</t>
    </rPh>
    <rPh sb="5" eb="6">
      <t>ジ</t>
    </rPh>
    <rPh sb="6" eb="7">
      <t>ワラベ</t>
    </rPh>
    <rPh sb="7" eb="8">
      <t>カン</t>
    </rPh>
    <phoneticPr fontId="4"/>
  </si>
  <si>
    <t>平川市平賀児童館</t>
    <rPh sb="0" eb="2">
      <t>ヒラカワ</t>
    </rPh>
    <rPh sb="2" eb="3">
      <t>シ</t>
    </rPh>
    <rPh sb="5" eb="6">
      <t>ジ</t>
    </rPh>
    <rPh sb="6" eb="7">
      <t>ワラベ</t>
    </rPh>
    <rPh sb="7" eb="8">
      <t>カン</t>
    </rPh>
    <phoneticPr fontId="4"/>
  </si>
  <si>
    <t>ひらない中央児童館</t>
    <rPh sb="4" eb="6">
      <t>チュウオウ</t>
    </rPh>
    <rPh sb="6" eb="9">
      <t>ジドウカン</t>
    </rPh>
    <phoneticPr fontId="4"/>
  </si>
  <si>
    <t>野辺地町立児童館</t>
    <rPh sb="5" eb="8">
      <t>ジドウカン</t>
    </rPh>
    <phoneticPr fontId="4"/>
  </si>
  <si>
    <t>児童館</t>
    <rPh sb="0" eb="3">
      <t>ジドウカン</t>
    </rPh>
    <phoneticPr fontId="3"/>
  </si>
  <si>
    <t>弘前市(弘前草右会)</t>
    <rPh sb="4" eb="6">
      <t>ヒロサキ</t>
    </rPh>
    <rPh sb="6" eb="7">
      <t>クサ</t>
    </rPh>
    <rPh sb="7" eb="8">
      <t>ミギ</t>
    </rPh>
    <rPh sb="8" eb="9">
      <t>カイ</t>
    </rPh>
    <phoneticPr fontId="4"/>
  </si>
  <si>
    <t>児童養護施設</t>
    <rPh sb="0" eb="2">
      <t>ジドウ</t>
    </rPh>
    <rPh sb="2" eb="4">
      <t>ヨウゴ</t>
    </rPh>
    <rPh sb="4" eb="6">
      <t>シセツ</t>
    </rPh>
    <phoneticPr fontId="3"/>
  </si>
  <si>
    <t>福祉型障害児入所施設</t>
    <rPh sb="0" eb="3">
      <t>フクシガタ</t>
    </rPh>
    <rPh sb="3" eb="6">
      <t>ショウガイジ</t>
    </rPh>
    <rPh sb="6" eb="8">
      <t>ニュウショ</t>
    </rPh>
    <rPh sb="8" eb="10">
      <t>シセツ</t>
    </rPh>
    <phoneticPr fontId="3"/>
  </si>
  <si>
    <t>障害児入所施設弘前市弥生学園</t>
    <rPh sb="0" eb="2">
      <t>ショウガイ</t>
    </rPh>
    <rPh sb="2" eb="3">
      <t>ジ</t>
    </rPh>
    <rPh sb="3" eb="5">
      <t>ニュウショ</t>
    </rPh>
    <rPh sb="5" eb="7">
      <t>シセツ</t>
    </rPh>
    <rPh sb="7" eb="10">
      <t>ヒロサキシ</t>
    </rPh>
    <rPh sb="10" eb="12">
      <t>ヤヨイ</t>
    </rPh>
    <rPh sb="12" eb="14">
      <t>ガクエン</t>
    </rPh>
    <phoneticPr fontId="4"/>
  </si>
  <si>
    <t>公立もみのき学園</t>
    <rPh sb="6" eb="8">
      <t>ガクエン</t>
    </rPh>
    <phoneticPr fontId="4"/>
  </si>
  <si>
    <t>障害児入所施設はまゆり学園</t>
    <rPh sb="0" eb="2">
      <t>ショウガイ</t>
    </rPh>
    <rPh sb="2" eb="3">
      <t>ジ</t>
    </rPh>
    <rPh sb="3" eb="5">
      <t>ニュウショ</t>
    </rPh>
    <rPh sb="5" eb="7">
      <t>シセツ</t>
    </rPh>
    <rPh sb="11" eb="13">
      <t>ガクエン</t>
    </rPh>
    <phoneticPr fontId="4"/>
  </si>
  <si>
    <t>青森県立あすなろ療育福祉センター</t>
    <rPh sb="8" eb="9">
      <t>リョウ</t>
    </rPh>
    <rPh sb="9" eb="10">
      <t>イク</t>
    </rPh>
    <rPh sb="10" eb="12">
      <t>フクシ</t>
    </rPh>
    <phoneticPr fontId="4"/>
  </si>
  <si>
    <t>青森県立さわらび療育福祉センター</t>
    <rPh sb="0" eb="2">
      <t>アオモリ</t>
    </rPh>
    <rPh sb="2" eb="4">
      <t>ケンリツ</t>
    </rPh>
    <rPh sb="8" eb="9">
      <t>リョウ</t>
    </rPh>
    <rPh sb="9" eb="10">
      <t>イク</t>
    </rPh>
    <rPh sb="10" eb="12">
      <t>フクシ</t>
    </rPh>
    <phoneticPr fontId="4"/>
  </si>
  <si>
    <t>青森市立すみれ寮</t>
    <rPh sb="7" eb="8">
      <t>リョウ</t>
    </rPh>
    <phoneticPr fontId="4"/>
  </si>
  <si>
    <t>青森県立はまなす医療療育センター</t>
    <rPh sb="8" eb="10">
      <t>イリョウ</t>
    </rPh>
    <rPh sb="10" eb="11">
      <t>リョウ</t>
    </rPh>
    <rPh sb="11" eb="12">
      <t>イク</t>
    </rPh>
    <phoneticPr fontId="4"/>
  </si>
  <si>
    <t>国立病院機構青森病院</t>
    <rPh sb="2" eb="4">
      <t>ビョウイン</t>
    </rPh>
    <rPh sb="4" eb="6">
      <t>キコウ</t>
    </rPh>
    <rPh sb="6" eb="8">
      <t>アオモリ</t>
    </rPh>
    <rPh sb="8" eb="10">
      <t>ビョウイン</t>
    </rPh>
    <phoneticPr fontId="4"/>
  </si>
  <si>
    <t>国立病院機構八戸病院</t>
    <rPh sb="2" eb="4">
      <t>ビョウイン</t>
    </rPh>
    <rPh sb="4" eb="6">
      <t>キコウ</t>
    </rPh>
    <rPh sb="6" eb="8">
      <t>ハチノヘ</t>
    </rPh>
    <rPh sb="8" eb="10">
      <t>ビョウイン</t>
    </rPh>
    <phoneticPr fontId="4"/>
  </si>
  <si>
    <t>乳児院</t>
    <rPh sb="0" eb="2">
      <t>ニュウジ</t>
    </rPh>
    <rPh sb="2" eb="3">
      <t>イン</t>
    </rPh>
    <phoneticPr fontId="3"/>
  </si>
  <si>
    <t>八戸市立市民病院</t>
    <rPh sb="2" eb="4">
      <t>シリツ</t>
    </rPh>
    <rPh sb="4" eb="6">
      <t>シミン</t>
    </rPh>
    <rPh sb="6" eb="8">
      <t>ビョウイン</t>
    </rPh>
    <phoneticPr fontId="4"/>
  </si>
  <si>
    <t>黒石市国保黒石病院</t>
    <rPh sb="5" eb="7">
      <t>クロイシ</t>
    </rPh>
    <rPh sb="7" eb="9">
      <t>ビョウイン</t>
    </rPh>
    <phoneticPr fontId="4"/>
  </si>
  <si>
    <t>津軽保健生活協同組合健生病院</t>
    <rPh sb="6" eb="8">
      <t>キョウドウ</t>
    </rPh>
    <rPh sb="8" eb="10">
      <t>クミアイ</t>
    </rPh>
    <rPh sb="10" eb="11">
      <t>ケン</t>
    </rPh>
    <rPh sb="11" eb="12">
      <t>セイ</t>
    </rPh>
    <rPh sb="12" eb="14">
      <t>ビョウイン</t>
    </rPh>
    <phoneticPr fontId="4"/>
  </si>
  <si>
    <t>青森県立中央病院</t>
    <rPh sb="0" eb="2">
      <t>アオモリ</t>
    </rPh>
    <rPh sb="2" eb="4">
      <t>ケンリツ</t>
    </rPh>
    <rPh sb="4" eb="6">
      <t>チュウオウ</t>
    </rPh>
    <rPh sb="6" eb="8">
      <t>ビョウイン</t>
    </rPh>
    <phoneticPr fontId="4"/>
  </si>
  <si>
    <t>津軽保健生活協同組合</t>
    <phoneticPr fontId="3"/>
  </si>
  <si>
    <t>青森保健生活協同組合</t>
    <phoneticPr fontId="3"/>
  </si>
  <si>
    <t>八戸市社会福祉事業団</t>
    <rPh sb="0" eb="3">
      <t>ハチノヘシ</t>
    </rPh>
    <rPh sb="3" eb="5">
      <t>シャカイ</t>
    </rPh>
    <rPh sb="5" eb="7">
      <t>フクシ</t>
    </rPh>
    <rPh sb="7" eb="10">
      <t>ジギョウダン</t>
    </rPh>
    <phoneticPr fontId="4"/>
  </si>
  <si>
    <t>上北地方教育･福祉事務組合</t>
    <rPh sb="7" eb="9">
      <t>フクシ</t>
    </rPh>
    <rPh sb="9" eb="11">
      <t>ジム</t>
    </rPh>
    <rPh sb="11" eb="13">
      <t>クミアイ</t>
    </rPh>
    <phoneticPr fontId="4"/>
  </si>
  <si>
    <t>西北五広域福祉事務組合</t>
    <rPh sb="5" eb="7">
      <t>フクシ</t>
    </rPh>
    <rPh sb="7" eb="9">
      <t>ジム</t>
    </rPh>
    <rPh sb="9" eb="11">
      <t>クミアイ</t>
    </rPh>
    <phoneticPr fontId="4"/>
  </si>
  <si>
    <t>青森県立子ども自立センターみらい</t>
    <rPh sb="7" eb="9">
      <t>ジリツ</t>
    </rPh>
    <phoneticPr fontId="4"/>
  </si>
  <si>
    <t>幼保連携型認定こども園</t>
    <rPh sb="0" eb="1">
      <t>ヨウ</t>
    </rPh>
    <rPh sb="1" eb="2">
      <t>ホ</t>
    </rPh>
    <rPh sb="2" eb="5">
      <t>レンケイガタ</t>
    </rPh>
    <rPh sb="5" eb="7">
      <t>ニンテイ</t>
    </rPh>
    <rPh sb="10" eb="11">
      <t>エン</t>
    </rPh>
    <phoneticPr fontId="3"/>
  </si>
  <si>
    <t>幼稚園型認定こども園</t>
    <rPh sb="0" eb="3">
      <t>ヨウチエン</t>
    </rPh>
    <rPh sb="3" eb="4">
      <t>ガタ</t>
    </rPh>
    <rPh sb="4" eb="6">
      <t>ニンテイ</t>
    </rPh>
    <rPh sb="9" eb="10">
      <t>エン</t>
    </rPh>
    <phoneticPr fontId="3"/>
  </si>
  <si>
    <t>保育所型認定こども園</t>
    <rPh sb="0" eb="2">
      <t>ホイク</t>
    </rPh>
    <rPh sb="2" eb="3">
      <t>ショ</t>
    </rPh>
    <rPh sb="3" eb="4">
      <t>ガタ</t>
    </rPh>
    <rPh sb="4" eb="6">
      <t>ニンテイ</t>
    </rPh>
    <rPh sb="9" eb="10">
      <t>エン</t>
    </rPh>
    <phoneticPr fontId="3"/>
  </si>
  <si>
    <t>幼保連携型認定こども園滝内保育園</t>
    <rPh sb="0" eb="1">
      <t>ヨウ</t>
    </rPh>
    <rPh sb="1" eb="2">
      <t>ホ</t>
    </rPh>
    <rPh sb="2" eb="4">
      <t>レンケイ</t>
    </rPh>
    <rPh sb="4" eb="5">
      <t>ガタ</t>
    </rPh>
    <rPh sb="5" eb="7">
      <t>ニンテイ</t>
    </rPh>
    <rPh sb="10" eb="11">
      <t>エン</t>
    </rPh>
    <rPh sb="11" eb="13">
      <t>タキウチ</t>
    </rPh>
    <rPh sb="13" eb="16">
      <t>ホイクエン</t>
    </rPh>
    <phoneticPr fontId="3"/>
  </si>
  <si>
    <t>幼保連携型認定こども園ときわ保育園</t>
    <rPh sb="0" eb="1">
      <t>ヨウ</t>
    </rPh>
    <rPh sb="1" eb="2">
      <t>ホ</t>
    </rPh>
    <rPh sb="2" eb="4">
      <t>レンケイ</t>
    </rPh>
    <rPh sb="4" eb="5">
      <t>ガタ</t>
    </rPh>
    <rPh sb="5" eb="7">
      <t>ニンテイ</t>
    </rPh>
    <rPh sb="10" eb="11">
      <t>エン</t>
    </rPh>
    <rPh sb="14" eb="17">
      <t>ホイクエン</t>
    </rPh>
    <phoneticPr fontId="3"/>
  </si>
  <si>
    <t>幼保連携型認定こども園中央文化保育園</t>
    <rPh sb="0" eb="1">
      <t>ヨウ</t>
    </rPh>
    <rPh sb="1" eb="2">
      <t>ホ</t>
    </rPh>
    <rPh sb="2" eb="4">
      <t>レンケイ</t>
    </rPh>
    <rPh sb="4" eb="5">
      <t>ガタ</t>
    </rPh>
    <rPh sb="5" eb="7">
      <t>ニンテイ</t>
    </rPh>
    <rPh sb="10" eb="11">
      <t>エン</t>
    </rPh>
    <rPh sb="11" eb="13">
      <t>チュウオウ</t>
    </rPh>
    <rPh sb="13" eb="15">
      <t>ブンカ</t>
    </rPh>
    <rPh sb="15" eb="18">
      <t>ホイクエン</t>
    </rPh>
    <phoneticPr fontId="3"/>
  </si>
  <si>
    <t>幼保連携型認定こども園浦町保育園</t>
    <rPh sb="0" eb="1">
      <t>ヨウ</t>
    </rPh>
    <rPh sb="1" eb="2">
      <t>ホ</t>
    </rPh>
    <rPh sb="2" eb="4">
      <t>レンケイ</t>
    </rPh>
    <rPh sb="4" eb="5">
      <t>ガタ</t>
    </rPh>
    <rPh sb="5" eb="7">
      <t>ニンテイ</t>
    </rPh>
    <rPh sb="10" eb="11">
      <t>エン</t>
    </rPh>
    <rPh sb="11" eb="13">
      <t>ウラマチ</t>
    </rPh>
    <rPh sb="13" eb="16">
      <t>ホイクエン</t>
    </rPh>
    <phoneticPr fontId="3"/>
  </si>
  <si>
    <t>幼保連携型認定こども園すぎのこ幼稚園</t>
    <rPh sb="0" eb="1">
      <t>ヨウ</t>
    </rPh>
    <rPh sb="1" eb="2">
      <t>ホ</t>
    </rPh>
    <rPh sb="2" eb="4">
      <t>レンケイ</t>
    </rPh>
    <rPh sb="4" eb="5">
      <t>ガタ</t>
    </rPh>
    <rPh sb="5" eb="7">
      <t>ニンテイ</t>
    </rPh>
    <rPh sb="10" eb="11">
      <t>エン</t>
    </rPh>
    <rPh sb="15" eb="18">
      <t>ヨウチエン</t>
    </rPh>
    <phoneticPr fontId="3"/>
  </si>
  <si>
    <t>幼保連携型認定こども園第二すぎのこ幼稚園</t>
    <rPh sb="0" eb="1">
      <t>ヨウ</t>
    </rPh>
    <rPh sb="1" eb="2">
      <t>ホ</t>
    </rPh>
    <rPh sb="2" eb="4">
      <t>レンケイ</t>
    </rPh>
    <rPh sb="4" eb="5">
      <t>ガタ</t>
    </rPh>
    <rPh sb="5" eb="7">
      <t>ニンテイ</t>
    </rPh>
    <rPh sb="10" eb="11">
      <t>エン</t>
    </rPh>
    <rPh sb="11" eb="13">
      <t>ダイニ</t>
    </rPh>
    <rPh sb="17" eb="20">
      <t>ヨウチエン</t>
    </rPh>
    <phoneticPr fontId="3"/>
  </si>
  <si>
    <t>幼保連携型認定こども園こども園青い鳥</t>
    <rPh sb="0" eb="1">
      <t>ヨウ</t>
    </rPh>
    <rPh sb="1" eb="2">
      <t>ホ</t>
    </rPh>
    <rPh sb="2" eb="4">
      <t>レンケイ</t>
    </rPh>
    <rPh sb="4" eb="5">
      <t>ガタ</t>
    </rPh>
    <rPh sb="5" eb="7">
      <t>ニンテイ</t>
    </rPh>
    <rPh sb="10" eb="11">
      <t>エン</t>
    </rPh>
    <rPh sb="14" eb="15">
      <t>エン</t>
    </rPh>
    <rPh sb="15" eb="16">
      <t>アオ</t>
    </rPh>
    <rPh sb="17" eb="18">
      <t>トリ</t>
    </rPh>
    <phoneticPr fontId="3"/>
  </si>
  <si>
    <t>幼保連携型認定こども園弘前保育園</t>
    <rPh sb="0" eb="1">
      <t>ヨウ</t>
    </rPh>
    <rPh sb="1" eb="2">
      <t>ホ</t>
    </rPh>
    <rPh sb="2" eb="4">
      <t>レンケイ</t>
    </rPh>
    <rPh sb="4" eb="5">
      <t>ガタ</t>
    </rPh>
    <rPh sb="5" eb="7">
      <t>ニンテイ</t>
    </rPh>
    <rPh sb="10" eb="11">
      <t>エン</t>
    </rPh>
    <rPh sb="11" eb="13">
      <t>ヒロサキ</t>
    </rPh>
    <rPh sb="13" eb="16">
      <t>ホイクエン</t>
    </rPh>
    <phoneticPr fontId="3"/>
  </si>
  <si>
    <t>幼保連携型認定こども園やまぶき保育園</t>
    <rPh sb="0" eb="1">
      <t>ヨウ</t>
    </rPh>
    <rPh sb="1" eb="2">
      <t>ホ</t>
    </rPh>
    <rPh sb="2" eb="4">
      <t>レンケイ</t>
    </rPh>
    <rPh sb="4" eb="5">
      <t>ガタ</t>
    </rPh>
    <rPh sb="5" eb="7">
      <t>ニンテイ</t>
    </rPh>
    <rPh sb="10" eb="11">
      <t>エン</t>
    </rPh>
    <rPh sb="15" eb="18">
      <t>ホイクエン</t>
    </rPh>
    <phoneticPr fontId="3"/>
  </si>
  <si>
    <t>幼保連携型認定こども園岳暘保育園</t>
    <rPh sb="0" eb="1">
      <t>ヨウ</t>
    </rPh>
    <rPh sb="1" eb="2">
      <t>ホ</t>
    </rPh>
    <rPh sb="2" eb="4">
      <t>レンケイ</t>
    </rPh>
    <rPh sb="4" eb="5">
      <t>ガタ</t>
    </rPh>
    <rPh sb="5" eb="7">
      <t>ニンテイ</t>
    </rPh>
    <rPh sb="10" eb="11">
      <t>エン</t>
    </rPh>
    <phoneticPr fontId="3"/>
  </si>
  <si>
    <t>幼保連携型認定こども園ちとせ幼保園</t>
    <rPh sb="0" eb="1">
      <t>ヨウ</t>
    </rPh>
    <rPh sb="1" eb="2">
      <t>ホ</t>
    </rPh>
    <rPh sb="2" eb="4">
      <t>レンケイ</t>
    </rPh>
    <rPh sb="4" eb="5">
      <t>ガタ</t>
    </rPh>
    <rPh sb="5" eb="7">
      <t>ニンテイ</t>
    </rPh>
    <rPh sb="10" eb="11">
      <t>エン</t>
    </rPh>
    <rPh sb="14" eb="15">
      <t>ヨウ</t>
    </rPh>
    <rPh sb="15" eb="16">
      <t>ホ</t>
    </rPh>
    <rPh sb="16" eb="17">
      <t>エン</t>
    </rPh>
    <phoneticPr fontId="3"/>
  </si>
  <si>
    <t>幼保連携型認定こども園花園保育園</t>
    <rPh sb="0" eb="1">
      <t>ヨウ</t>
    </rPh>
    <rPh sb="1" eb="2">
      <t>ホ</t>
    </rPh>
    <rPh sb="2" eb="4">
      <t>レンケイ</t>
    </rPh>
    <rPh sb="4" eb="5">
      <t>ガタ</t>
    </rPh>
    <rPh sb="5" eb="7">
      <t>ニンテイ</t>
    </rPh>
    <rPh sb="10" eb="11">
      <t>エン</t>
    </rPh>
    <rPh sb="11" eb="13">
      <t>ハナゾノ</t>
    </rPh>
    <rPh sb="13" eb="16">
      <t>ホイクエン</t>
    </rPh>
    <phoneticPr fontId="3"/>
  </si>
  <si>
    <t>幼保連携型認定こども園富士見保育所</t>
    <rPh sb="0" eb="1">
      <t>ヨウ</t>
    </rPh>
    <rPh sb="1" eb="2">
      <t>ホ</t>
    </rPh>
    <rPh sb="2" eb="4">
      <t>レンケイ</t>
    </rPh>
    <rPh sb="4" eb="5">
      <t>ガタ</t>
    </rPh>
    <rPh sb="5" eb="7">
      <t>ニンテイ</t>
    </rPh>
    <rPh sb="10" eb="11">
      <t>エン</t>
    </rPh>
    <rPh sb="11" eb="14">
      <t>フジミ</t>
    </rPh>
    <rPh sb="14" eb="16">
      <t>ホイク</t>
    </rPh>
    <rPh sb="16" eb="17">
      <t>ショ</t>
    </rPh>
    <phoneticPr fontId="3"/>
  </si>
  <si>
    <t>幼保連携型認定こども園木の実こども園</t>
    <rPh sb="0" eb="1">
      <t>ヨウ</t>
    </rPh>
    <rPh sb="1" eb="2">
      <t>ホ</t>
    </rPh>
    <rPh sb="2" eb="4">
      <t>レンケイ</t>
    </rPh>
    <rPh sb="4" eb="5">
      <t>ガタ</t>
    </rPh>
    <rPh sb="5" eb="7">
      <t>ニンテイ</t>
    </rPh>
    <rPh sb="10" eb="11">
      <t>エン</t>
    </rPh>
    <rPh sb="11" eb="12">
      <t>キ</t>
    </rPh>
    <rPh sb="13" eb="14">
      <t>ミ</t>
    </rPh>
    <rPh sb="17" eb="18">
      <t>エン</t>
    </rPh>
    <phoneticPr fontId="3"/>
  </si>
  <si>
    <t>幼保連携型認定新里こども園</t>
    <rPh sb="0" eb="1">
      <t>ヨウ</t>
    </rPh>
    <rPh sb="1" eb="2">
      <t>ホ</t>
    </rPh>
    <rPh sb="2" eb="4">
      <t>レンケイ</t>
    </rPh>
    <rPh sb="4" eb="5">
      <t>ガタ</t>
    </rPh>
    <rPh sb="5" eb="7">
      <t>ニンテイ</t>
    </rPh>
    <rPh sb="7" eb="9">
      <t>ニイサト</t>
    </rPh>
    <rPh sb="12" eb="13">
      <t>エン</t>
    </rPh>
    <phoneticPr fontId="3"/>
  </si>
  <si>
    <t>幼保連携型認定泉野こども園</t>
    <rPh sb="0" eb="1">
      <t>ヨウ</t>
    </rPh>
    <rPh sb="1" eb="2">
      <t>ホ</t>
    </rPh>
    <rPh sb="2" eb="4">
      <t>レンケイ</t>
    </rPh>
    <rPh sb="4" eb="5">
      <t>ガタ</t>
    </rPh>
    <rPh sb="5" eb="7">
      <t>ニンテイ</t>
    </rPh>
    <rPh sb="7" eb="9">
      <t>イズミノ</t>
    </rPh>
    <rPh sb="12" eb="13">
      <t>エン</t>
    </rPh>
    <phoneticPr fontId="3"/>
  </si>
  <si>
    <t>幼保連携型認定こども園サンこども園</t>
    <rPh sb="0" eb="1">
      <t>ヨウ</t>
    </rPh>
    <rPh sb="1" eb="2">
      <t>ホ</t>
    </rPh>
    <rPh sb="2" eb="4">
      <t>レンケイ</t>
    </rPh>
    <rPh sb="4" eb="5">
      <t>ガタ</t>
    </rPh>
    <rPh sb="5" eb="7">
      <t>ニンテイ</t>
    </rPh>
    <rPh sb="10" eb="11">
      <t>エン</t>
    </rPh>
    <rPh sb="16" eb="17">
      <t>エン</t>
    </rPh>
    <phoneticPr fontId="3"/>
  </si>
  <si>
    <t>幼保連携型認定こども園ひかりこども園</t>
    <rPh sb="0" eb="1">
      <t>ヨウ</t>
    </rPh>
    <rPh sb="1" eb="2">
      <t>ホ</t>
    </rPh>
    <rPh sb="2" eb="4">
      <t>レンケイ</t>
    </rPh>
    <rPh sb="4" eb="5">
      <t>ガタ</t>
    </rPh>
    <rPh sb="5" eb="7">
      <t>ニンテイ</t>
    </rPh>
    <rPh sb="10" eb="11">
      <t>エン</t>
    </rPh>
    <rPh sb="17" eb="18">
      <t>エン</t>
    </rPh>
    <phoneticPr fontId="3"/>
  </si>
  <si>
    <t>幼保連携型認定こども園中居林こども園</t>
    <rPh sb="0" eb="1">
      <t>ヨウ</t>
    </rPh>
    <rPh sb="1" eb="2">
      <t>ホ</t>
    </rPh>
    <rPh sb="2" eb="4">
      <t>レンケイ</t>
    </rPh>
    <rPh sb="4" eb="5">
      <t>ガタ</t>
    </rPh>
    <rPh sb="5" eb="7">
      <t>ニンテイ</t>
    </rPh>
    <rPh sb="10" eb="11">
      <t>エン</t>
    </rPh>
    <rPh sb="11" eb="14">
      <t>ナカイバヤシ</t>
    </rPh>
    <rPh sb="17" eb="18">
      <t>エン</t>
    </rPh>
    <phoneticPr fontId="3"/>
  </si>
  <si>
    <t>幼保連携型認定こども園長坂保育園</t>
    <rPh sb="0" eb="1">
      <t>ヨウ</t>
    </rPh>
    <rPh sb="1" eb="2">
      <t>ホ</t>
    </rPh>
    <rPh sb="2" eb="4">
      <t>レンケイ</t>
    </rPh>
    <rPh sb="4" eb="5">
      <t>ガタ</t>
    </rPh>
    <rPh sb="5" eb="7">
      <t>ニンテイ</t>
    </rPh>
    <rPh sb="10" eb="11">
      <t>エン</t>
    </rPh>
    <rPh sb="11" eb="13">
      <t>ナガサカ</t>
    </rPh>
    <rPh sb="13" eb="16">
      <t>ホイクエン</t>
    </rPh>
    <phoneticPr fontId="3"/>
  </si>
  <si>
    <t>幼保連携型認定こども園小中野保育園</t>
    <rPh sb="0" eb="1">
      <t>ヨウ</t>
    </rPh>
    <rPh sb="1" eb="2">
      <t>ホ</t>
    </rPh>
    <rPh sb="2" eb="4">
      <t>レンケイ</t>
    </rPh>
    <rPh sb="4" eb="5">
      <t>ガタ</t>
    </rPh>
    <rPh sb="5" eb="7">
      <t>ニンテイ</t>
    </rPh>
    <rPh sb="10" eb="11">
      <t>エン</t>
    </rPh>
    <rPh sb="11" eb="14">
      <t>コナカノ</t>
    </rPh>
    <rPh sb="14" eb="17">
      <t>ホイクエン</t>
    </rPh>
    <phoneticPr fontId="3"/>
  </si>
  <si>
    <t>認定こども園エンゼル子どもの家</t>
    <rPh sb="0" eb="2">
      <t>ニンテイ</t>
    </rPh>
    <rPh sb="5" eb="6">
      <t>エン</t>
    </rPh>
    <rPh sb="10" eb="11">
      <t>コ</t>
    </rPh>
    <rPh sb="14" eb="15">
      <t>イエ</t>
    </rPh>
    <phoneticPr fontId="3"/>
  </si>
  <si>
    <t>認定こども園さえずりの森</t>
    <rPh sb="0" eb="2">
      <t>ニンテイ</t>
    </rPh>
    <rPh sb="5" eb="6">
      <t>エン</t>
    </rPh>
    <rPh sb="11" eb="12">
      <t>モリ</t>
    </rPh>
    <phoneticPr fontId="3"/>
  </si>
  <si>
    <t>認定こども園南売市保育園</t>
    <rPh sb="0" eb="2">
      <t>ニンテイ</t>
    </rPh>
    <rPh sb="5" eb="6">
      <t>エン</t>
    </rPh>
    <rPh sb="6" eb="7">
      <t>ミナミ</t>
    </rPh>
    <rPh sb="7" eb="9">
      <t>ウルイチ</t>
    </rPh>
    <rPh sb="9" eb="12">
      <t>ホイクエン</t>
    </rPh>
    <phoneticPr fontId="3"/>
  </si>
  <si>
    <t>認定こども園根岸保育園</t>
    <rPh sb="0" eb="2">
      <t>ニンテイ</t>
    </rPh>
    <rPh sb="5" eb="6">
      <t>エン</t>
    </rPh>
    <rPh sb="6" eb="8">
      <t>ネギシ</t>
    </rPh>
    <rPh sb="8" eb="11">
      <t>ホイクエン</t>
    </rPh>
    <phoneticPr fontId="3"/>
  </si>
  <si>
    <t>認定こども園尻内保育園</t>
    <rPh sb="0" eb="2">
      <t>ニンテイ</t>
    </rPh>
    <rPh sb="5" eb="6">
      <t>エン</t>
    </rPh>
    <rPh sb="6" eb="7">
      <t>シリ</t>
    </rPh>
    <rPh sb="7" eb="8">
      <t>ウチ</t>
    </rPh>
    <rPh sb="8" eb="11">
      <t>ホイクエン</t>
    </rPh>
    <phoneticPr fontId="3"/>
  </si>
  <si>
    <t>認定こども園すぎのこ保育園</t>
    <rPh sb="0" eb="2">
      <t>ニンテイ</t>
    </rPh>
    <rPh sb="5" eb="6">
      <t>エン</t>
    </rPh>
    <rPh sb="10" eb="13">
      <t>ホイクエン</t>
    </rPh>
    <phoneticPr fontId="3"/>
  </si>
  <si>
    <t>幼保連携型認定こども園芽生保育園</t>
    <rPh sb="0" eb="1">
      <t>ヨウ</t>
    </rPh>
    <rPh sb="1" eb="2">
      <t>ホ</t>
    </rPh>
    <rPh sb="2" eb="4">
      <t>レンケイ</t>
    </rPh>
    <rPh sb="4" eb="5">
      <t>ガタ</t>
    </rPh>
    <rPh sb="5" eb="7">
      <t>ニンテイ</t>
    </rPh>
    <rPh sb="10" eb="11">
      <t>エン</t>
    </rPh>
    <rPh sb="11" eb="13">
      <t>メバ</t>
    </rPh>
    <rPh sb="13" eb="16">
      <t>ホイクエン</t>
    </rPh>
    <phoneticPr fontId="3"/>
  </si>
  <si>
    <t>幼保連携型認定こども園江陽こども園</t>
    <rPh sb="0" eb="1">
      <t>ヨウ</t>
    </rPh>
    <rPh sb="1" eb="2">
      <t>ホ</t>
    </rPh>
    <rPh sb="2" eb="4">
      <t>レンケイ</t>
    </rPh>
    <rPh sb="4" eb="5">
      <t>ガタ</t>
    </rPh>
    <rPh sb="5" eb="7">
      <t>ニンテイ</t>
    </rPh>
    <rPh sb="10" eb="11">
      <t>エン</t>
    </rPh>
    <rPh sb="11" eb="13">
      <t>コウヨウ</t>
    </rPh>
    <rPh sb="16" eb="17">
      <t>エン</t>
    </rPh>
    <phoneticPr fontId="3"/>
  </si>
  <si>
    <t>幼保連携型認定こども園ひまわり保育園</t>
    <rPh sb="0" eb="1">
      <t>ヨウ</t>
    </rPh>
    <rPh sb="1" eb="2">
      <t>ホ</t>
    </rPh>
    <rPh sb="2" eb="4">
      <t>レンケイ</t>
    </rPh>
    <rPh sb="4" eb="5">
      <t>ガタ</t>
    </rPh>
    <rPh sb="5" eb="7">
      <t>ニンテイ</t>
    </rPh>
    <rPh sb="10" eb="11">
      <t>エン</t>
    </rPh>
    <rPh sb="15" eb="18">
      <t>ホイクエン</t>
    </rPh>
    <phoneticPr fontId="3"/>
  </si>
  <si>
    <t>認定こども園木の実園</t>
    <rPh sb="0" eb="2">
      <t>ニンテイ</t>
    </rPh>
    <rPh sb="5" eb="6">
      <t>エン</t>
    </rPh>
    <rPh sb="6" eb="7">
      <t>キ</t>
    </rPh>
    <rPh sb="8" eb="9">
      <t>ミ</t>
    </rPh>
    <rPh sb="9" eb="10">
      <t>エン</t>
    </rPh>
    <phoneticPr fontId="3"/>
  </si>
  <si>
    <t>幼保連携型認定こども園むつみ保育園</t>
    <rPh sb="0" eb="1">
      <t>ヨウ</t>
    </rPh>
    <rPh sb="1" eb="2">
      <t>ホ</t>
    </rPh>
    <rPh sb="2" eb="4">
      <t>レンケイ</t>
    </rPh>
    <rPh sb="4" eb="5">
      <t>ガタ</t>
    </rPh>
    <rPh sb="5" eb="7">
      <t>ニンテイ</t>
    </rPh>
    <rPh sb="10" eb="11">
      <t>エン</t>
    </rPh>
    <rPh sb="14" eb="17">
      <t>ホイクエン</t>
    </rPh>
    <phoneticPr fontId="3"/>
  </si>
  <si>
    <t>認定こども園さめ保育園</t>
    <rPh sb="0" eb="2">
      <t>ニンテイ</t>
    </rPh>
    <rPh sb="5" eb="6">
      <t>エン</t>
    </rPh>
    <rPh sb="8" eb="11">
      <t>ホイクエン</t>
    </rPh>
    <phoneticPr fontId="3"/>
  </si>
  <si>
    <t>認定こども園一日市保育園</t>
    <rPh sb="0" eb="2">
      <t>ニンテイ</t>
    </rPh>
    <rPh sb="5" eb="6">
      <t>エン</t>
    </rPh>
    <rPh sb="6" eb="8">
      <t>イチニチ</t>
    </rPh>
    <rPh sb="8" eb="9">
      <t>イチ</t>
    </rPh>
    <rPh sb="9" eb="12">
      <t>ホイクエン</t>
    </rPh>
    <phoneticPr fontId="3"/>
  </si>
  <si>
    <t>認定こども園白銀台保育園</t>
    <rPh sb="0" eb="2">
      <t>ニンテイ</t>
    </rPh>
    <rPh sb="5" eb="6">
      <t>エン</t>
    </rPh>
    <rPh sb="6" eb="8">
      <t>ハクギン</t>
    </rPh>
    <rPh sb="8" eb="9">
      <t>ダイ</t>
    </rPh>
    <rPh sb="9" eb="12">
      <t>ホイクエン</t>
    </rPh>
    <phoneticPr fontId="3"/>
  </si>
  <si>
    <t>認定こども園みどりのかぜエデュカーレ</t>
    <rPh sb="0" eb="2">
      <t>ニンテイ</t>
    </rPh>
    <rPh sb="5" eb="6">
      <t>エン</t>
    </rPh>
    <phoneticPr fontId="3"/>
  </si>
  <si>
    <t>認定こども園みどりのかぜ北ウィング</t>
    <rPh sb="0" eb="2">
      <t>ニンテイ</t>
    </rPh>
    <rPh sb="5" eb="6">
      <t>エン</t>
    </rPh>
    <rPh sb="12" eb="13">
      <t>キタ</t>
    </rPh>
    <phoneticPr fontId="3"/>
  </si>
  <si>
    <t>認定こども園八戸文化幼稚園</t>
    <rPh sb="0" eb="2">
      <t>ニンテイ</t>
    </rPh>
    <rPh sb="5" eb="6">
      <t>エン</t>
    </rPh>
    <rPh sb="6" eb="8">
      <t>ハチノヘ</t>
    </rPh>
    <rPh sb="8" eb="10">
      <t>ブンカ</t>
    </rPh>
    <rPh sb="10" eb="13">
      <t>ヨウチエン</t>
    </rPh>
    <phoneticPr fontId="1"/>
  </si>
  <si>
    <t>みどりの風こども園ひろた</t>
    <rPh sb="4" eb="5">
      <t>カゼ</t>
    </rPh>
    <rPh sb="8" eb="9">
      <t>エン</t>
    </rPh>
    <phoneticPr fontId="3"/>
  </si>
  <si>
    <t>認定こども園さくら保育園</t>
    <rPh sb="0" eb="2">
      <t>ニンテイ</t>
    </rPh>
    <rPh sb="5" eb="6">
      <t>エン</t>
    </rPh>
    <rPh sb="9" eb="12">
      <t>ホイクエン</t>
    </rPh>
    <phoneticPr fontId="3"/>
  </si>
  <si>
    <t>みどりの風こども園かなぎ</t>
    <rPh sb="4" eb="5">
      <t>カゼ</t>
    </rPh>
    <rPh sb="8" eb="9">
      <t>エン</t>
    </rPh>
    <phoneticPr fontId="3"/>
  </si>
  <si>
    <t>幼保連携型認定こども園浜三沢保育所</t>
    <rPh sb="0" eb="1">
      <t>ヨウ</t>
    </rPh>
    <rPh sb="1" eb="2">
      <t>ホ</t>
    </rPh>
    <rPh sb="2" eb="4">
      <t>レンケイ</t>
    </rPh>
    <rPh sb="4" eb="5">
      <t>ガタ</t>
    </rPh>
    <rPh sb="5" eb="7">
      <t>ニンテイ</t>
    </rPh>
    <rPh sb="10" eb="11">
      <t>エン</t>
    </rPh>
    <rPh sb="11" eb="12">
      <t>ハマ</t>
    </rPh>
    <rPh sb="12" eb="14">
      <t>ミサワ</t>
    </rPh>
    <rPh sb="14" eb="16">
      <t>ホイク</t>
    </rPh>
    <rPh sb="16" eb="17">
      <t>ショ</t>
    </rPh>
    <phoneticPr fontId="3"/>
  </si>
  <si>
    <t>認定こども園三沢第一幼稚園</t>
    <rPh sb="0" eb="2">
      <t>ニンテイ</t>
    </rPh>
    <rPh sb="5" eb="6">
      <t>エン</t>
    </rPh>
    <rPh sb="6" eb="8">
      <t>ミサワ</t>
    </rPh>
    <rPh sb="8" eb="10">
      <t>ダイイチ</t>
    </rPh>
    <rPh sb="10" eb="13">
      <t>ヨウチエン</t>
    </rPh>
    <phoneticPr fontId="1"/>
  </si>
  <si>
    <t>幼保連携型認定こども園高城こども園</t>
    <rPh sb="0" eb="1">
      <t>ヨウ</t>
    </rPh>
    <rPh sb="1" eb="2">
      <t>ホ</t>
    </rPh>
    <rPh sb="2" eb="4">
      <t>レンケイ</t>
    </rPh>
    <rPh sb="4" eb="5">
      <t>ガタ</t>
    </rPh>
    <rPh sb="5" eb="7">
      <t>ニンテイ</t>
    </rPh>
    <rPh sb="10" eb="11">
      <t>エン</t>
    </rPh>
    <rPh sb="11" eb="13">
      <t>タカギ</t>
    </rPh>
    <rPh sb="16" eb="17">
      <t>エン</t>
    </rPh>
    <phoneticPr fontId="3"/>
  </si>
  <si>
    <t>幼保連携型認定こども園蓬田保育園</t>
    <rPh sb="0" eb="1">
      <t>ヨウ</t>
    </rPh>
    <rPh sb="1" eb="2">
      <t>ホ</t>
    </rPh>
    <rPh sb="2" eb="4">
      <t>レンケイ</t>
    </rPh>
    <rPh sb="4" eb="5">
      <t>ガタ</t>
    </rPh>
    <rPh sb="5" eb="7">
      <t>ニンテイ</t>
    </rPh>
    <rPh sb="10" eb="11">
      <t>エン</t>
    </rPh>
    <rPh sb="11" eb="13">
      <t>ヨモギタ</t>
    </rPh>
    <rPh sb="13" eb="16">
      <t>ホイクエン</t>
    </rPh>
    <phoneticPr fontId="3"/>
  </si>
  <si>
    <t>幼保連携型認定こども園つるた乳幼児園</t>
    <rPh sb="0" eb="1">
      <t>ヨウ</t>
    </rPh>
    <rPh sb="1" eb="2">
      <t>ホ</t>
    </rPh>
    <rPh sb="2" eb="4">
      <t>レンケイ</t>
    </rPh>
    <rPh sb="4" eb="5">
      <t>ガタ</t>
    </rPh>
    <rPh sb="5" eb="7">
      <t>ニンテイ</t>
    </rPh>
    <rPh sb="10" eb="11">
      <t>エン</t>
    </rPh>
    <rPh sb="14" eb="17">
      <t>ニュウヨウジ</t>
    </rPh>
    <rPh sb="17" eb="18">
      <t>エン</t>
    </rPh>
    <phoneticPr fontId="3"/>
  </si>
  <si>
    <t>認定こども園おおわに文化幼稚園</t>
    <rPh sb="0" eb="2">
      <t>ニンテイ</t>
    </rPh>
    <rPh sb="5" eb="6">
      <t>エン</t>
    </rPh>
    <rPh sb="10" eb="12">
      <t>ブンカ</t>
    </rPh>
    <rPh sb="12" eb="15">
      <t>ヨウチエン</t>
    </rPh>
    <phoneticPr fontId="3"/>
  </si>
  <si>
    <t>幼保連携型認定こども園ＮＯＧＩこども園</t>
    <rPh sb="0" eb="1">
      <t>ヨウ</t>
    </rPh>
    <rPh sb="1" eb="2">
      <t>ホ</t>
    </rPh>
    <rPh sb="2" eb="4">
      <t>レンケイ</t>
    </rPh>
    <rPh sb="4" eb="5">
      <t>ガタ</t>
    </rPh>
    <rPh sb="5" eb="7">
      <t>ニンテイ</t>
    </rPh>
    <rPh sb="10" eb="11">
      <t>エン</t>
    </rPh>
    <rPh sb="18" eb="19">
      <t>エン</t>
    </rPh>
    <phoneticPr fontId="3"/>
  </si>
  <si>
    <t>認定こども園中里こども園</t>
    <rPh sb="0" eb="2">
      <t>ニンテイ</t>
    </rPh>
    <rPh sb="5" eb="6">
      <t>エン</t>
    </rPh>
    <rPh sb="6" eb="8">
      <t>ナカサト</t>
    </rPh>
    <rPh sb="11" eb="12">
      <t>エン</t>
    </rPh>
    <phoneticPr fontId="3"/>
  </si>
  <si>
    <t>認定こども園富野こども園</t>
    <rPh sb="0" eb="2">
      <t>ニンテイ</t>
    </rPh>
    <rPh sb="5" eb="6">
      <t>エン</t>
    </rPh>
    <rPh sb="6" eb="8">
      <t>トミノ</t>
    </rPh>
    <rPh sb="11" eb="12">
      <t>エン</t>
    </rPh>
    <phoneticPr fontId="3"/>
  </si>
  <si>
    <t>認定こども園薄市こども園</t>
    <rPh sb="0" eb="2">
      <t>ニンテイ</t>
    </rPh>
    <rPh sb="5" eb="6">
      <t>エン</t>
    </rPh>
    <rPh sb="6" eb="8">
      <t>ウスイチ</t>
    </rPh>
    <rPh sb="11" eb="12">
      <t>エン</t>
    </rPh>
    <phoneticPr fontId="3"/>
  </si>
  <si>
    <t>幼保連携型認定こども園城南こども園</t>
    <rPh sb="0" eb="1">
      <t>ヨウ</t>
    </rPh>
    <rPh sb="1" eb="2">
      <t>ホ</t>
    </rPh>
    <rPh sb="2" eb="4">
      <t>レンケイ</t>
    </rPh>
    <rPh sb="4" eb="5">
      <t>ガタ</t>
    </rPh>
    <rPh sb="5" eb="7">
      <t>ニンテイ</t>
    </rPh>
    <rPh sb="10" eb="11">
      <t>エン</t>
    </rPh>
    <rPh sb="11" eb="13">
      <t>ジョウナン</t>
    </rPh>
    <rPh sb="16" eb="17">
      <t>エン</t>
    </rPh>
    <phoneticPr fontId="3"/>
  </si>
  <si>
    <t>幼保連携型認定こども園城北こども園</t>
    <rPh sb="0" eb="1">
      <t>ヨウ</t>
    </rPh>
    <rPh sb="1" eb="2">
      <t>ホ</t>
    </rPh>
    <rPh sb="2" eb="4">
      <t>レンケイ</t>
    </rPh>
    <rPh sb="4" eb="5">
      <t>ガタ</t>
    </rPh>
    <rPh sb="5" eb="7">
      <t>ニンテイ</t>
    </rPh>
    <rPh sb="10" eb="11">
      <t>エン</t>
    </rPh>
    <rPh sb="11" eb="13">
      <t>ジョウホク</t>
    </rPh>
    <rPh sb="16" eb="17">
      <t>エン</t>
    </rPh>
    <phoneticPr fontId="3"/>
  </si>
  <si>
    <t>幼保連携型認定こども園道ノ上こども園</t>
    <rPh sb="0" eb="1">
      <t>ヨウ</t>
    </rPh>
    <rPh sb="1" eb="2">
      <t>ホ</t>
    </rPh>
    <rPh sb="2" eb="4">
      <t>レンケイ</t>
    </rPh>
    <rPh sb="4" eb="5">
      <t>ガタ</t>
    </rPh>
    <rPh sb="5" eb="7">
      <t>ニンテイ</t>
    </rPh>
    <rPh sb="10" eb="11">
      <t>エン</t>
    </rPh>
    <rPh sb="11" eb="12">
      <t>ミチ</t>
    </rPh>
    <rPh sb="13" eb="14">
      <t>ウエ</t>
    </rPh>
    <rPh sb="17" eb="18">
      <t>エン</t>
    </rPh>
    <phoneticPr fontId="3"/>
  </si>
  <si>
    <t>幼保連携型認定こども園さつき保育園</t>
    <rPh sb="0" eb="1">
      <t>ヨウ</t>
    </rPh>
    <rPh sb="1" eb="2">
      <t>ホ</t>
    </rPh>
    <rPh sb="2" eb="4">
      <t>レンケイ</t>
    </rPh>
    <rPh sb="4" eb="5">
      <t>ガタ</t>
    </rPh>
    <rPh sb="5" eb="7">
      <t>ニンテイ</t>
    </rPh>
    <rPh sb="10" eb="11">
      <t>エン</t>
    </rPh>
    <rPh sb="14" eb="17">
      <t>ホイクエン</t>
    </rPh>
    <phoneticPr fontId="3"/>
  </si>
  <si>
    <t>認定こども園チビッコるーむ</t>
    <rPh sb="0" eb="2">
      <t>ニンテイ</t>
    </rPh>
    <rPh sb="5" eb="6">
      <t>エン</t>
    </rPh>
    <phoneticPr fontId="3"/>
  </si>
  <si>
    <t>幼保連携型認定こども園ひのでこども園</t>
    <rPh sb="0" eb="1">
      <t>ヨウ</t>
    </rPh>
    <rPh sb="1" eb="2">
      <t>ホ</t>
    </rPh>
    <rPh sb="2" eb="4">
      <t>レンケイ</t>
    </rPh>
    <rPh sb="4" eb="5">
      <t>ガタ</t>
    </rPh>
    <rPh sb="5" eb="7">
      <t>ニンテイ</t>
    </rPh>
    <rPh sb="10" eb="11">
      <t>エン</t>
    </rPh>
    <rPh sb="17" eb="18">
      <t>エン</t>
    </rPh>
    <phoneticPr fontId="3"/>
  </si>
  <si>
    <t>幼保連携型認定こども園上野保育園</t>
    <rPh sb="0" eb="1">
      <t>ヨウ</t>
    </rPh>
    <rPh sb="1" eb="2">
      <t>ホ</t>
    </rPh>
    <rPh sb="2" eb="4">
      <t>レンケイ</t>
    </rPh>
    <rPh sb="4" eb="5">
      <t>ガタ</t>
    </rPh>
    <rPh sb="5" eb="7">
      <t>ニンテイ</t>
    </rPh>
    <rPh sb="10" eb="11">
      <t>エン</t>
    </rPh>
    <rPh sb="11" eb="13">
      <t>ウエノ</t>
    </rPh>
    <rPh sb="13" eb="16">
      <t>ホイクエン</t>
    </rPh>
    <phoneticPr fontId="3"/>
  </si>
  <si>
    <t>幼保連携型認定こども園中央ポプラ保育所</t>
    <rPh sb="0" eb="1">
      <t>ヨウ</t>
    </rPh>
    <rPh sb="1" eb="2">
      <t>ホ</t>
    </rPh>
    <rPh sb="2" eb="4">
      <t>レンケイ</t>
    </rPh>
    <rPh sb="4" eb="5">
      <t>ガタ</t>
    </rPh>
    <rPh sb="5" eb="7">
      <t>ニンテイ</t>
    </rPh>
    <rPh sb="10" eb="11">
      <t>エン</t>
    </rPh>
    <rPh sb="11" eb="13">
      <t>チュウオウ</t>
    </rPh>
    <rPh sb="16" eb="18">
      <t>ホイク</t>
    </rPh>
    <rPh sb="18" eb="19">
      <t>ショ</t>
    </rPh>
    <phoneticPr fontId="3"/>
  </si>
  <si>
    <t>幼保連携型認定こども園しんごう保育園</t>
    <rPh sb="0" eb="1">
      <t>ヨウ</t>
    </rPh>
    <rPh sb="1" eb="2">
      <t>ホ</t>
    </rPh>
    <rPh sb="2" eb="4">
      <t>レンケイ</t>
    </rPh>
    <rPh sb="4" eb="5">
      <t>ガタ</t>
    </rPh>
    <rPh sb="5" eb="7">
      <t>ニンテイ</t>
    </rPh>
    <rPh sb="10" eb="11">
      <t>エン</t>
    </rPh>
    <rPh sb="15" eb="18">
      <t>ホイクエン</t>
    </rPh>
    <phoneticPr fontId="3"/>
  </si>
  <si>
    <t>幼保連携型認定こども園石鉢保育園</t>
    <rPh sb="0" eb="1">
      <t>ヨウ</t>
    </rPh>
    <rPh sb="1" eb="2">
      <t>ホ</t>
    </rPh>
    <rPh sb="2" eb="4">
      <t>レンケイ</t>
    </rPh>
    <rPh sb="4" eb="5">
      <t>ガタ</t>
    </rPh>
    <rPh sb="5" eb="7">
      <t>ニンテイ</t>
    </rPh>
    <rPh sb="10" eb="11">
      <t>エン</t>
    </rPh>
    <rPh sb="11" eb="13">
      <t>イシバチ</t>
    </rPh>
    <rPh sb="13" eb="16">
      <t>ホイクエン</t>
    </rPh>
    <phoneticPr fontId="3"/>
  </si>
  <si>
    <t>幼保連携型認定こども園階上保育園</t>
    <rPh sb="0" eb="1">
      <t>ヨウ</t>
    </rPh>
    <rPh sb="1" eb="2">
      <t>ホ</t>
    </rPh>
    <rPh sb="2" eb="4">
      <t>レンケイ</t>
    </rPh>
    <rPh sb="4" eb="5">
      <t>ガタ</t>
    </rPh>
    <rPh sb="5" eb="7">
      <t>ニンテイ</t>
    </rPh>
    <rPh sb="10" eb="11">
      <t>エン</t>
    </rPh>
    <rPh sb="11" eb="13">
      <t>ハシカミ</t>
    </rPh>
    <rPh sb="13" eb="16">
      <t>ホイクエン</t>
    </rPh>
    <phoneticPr fontId="3"/>
  </si>
  <si>
    <t>幼保連携型認定こども園みゆき保育園</t>
    <rPh sb="0" eb="1">
      <t>ヨウ</t>
    </rPh>
    <rPh sb="1" eb="2">
      <t>ホ</t>
    </rPh>
    <rPh sb="2" eb="4">
      <t>レンケイ</t>
    </rPh>
    <rPh sb="4" eb="5">
      <t>ガタ</t>
    </rPh>
    <rPh sb="5" eb="7">
      <t>ニンテイ</t>
    </rPh>
    <rPh sb="10" eb="11">
      <t>エン</t>
    </rPh>
    <rPh sb="14" eb="17">
      <t>ホイクエン</t>
    </rPh>
    <phoneticPr fontId="3"/>
  </si>
  <si>
    <t>幼保連携型認定こども園こども園ひがしどおり</t>
    <rPh sb="0" eb="1">
      <t>ヨウ</t>
    </rPh>
    <rPh sb="1" eb="2">
      <t>ホ</t>
    </rPh>
    <rPh sb="2" eb="4">
      <t>レンケイ</t>
    </rPh>
    <rPh sb="4" eb="5">
      <t>ガタ</t>
    </rPh>
    <rPh sb="5" eb="7">
      <t>ニンテイ</t>
    </rPh>
    <rPh sb="10" eb="11">
      <t>エン</t>
    </rPh>
    <rPh sb="14" eb="15">
      <t>エン</t>
    </rPh>
    <phoneticPr fontId="3"/>
  </si>
  <si>
    <t>幼保連携型認定こども園カナリヤ保育園</t>
    <rPh sb="0" eb="1">
      <t>ヨウ</t>
    </rPh>
    <rPh sb="1" eb="2">
      <t>ホ</t>
    </rPh>
    <rPh sb="2" eb="4">
      <t>レンケイ</t>
    </rPh>
    <rPh sb="4" eb="5">
      <t>ガタ</t>
    </rPh>
    <rPh sb="5" eb="7">
      <t>ニンテイ</t>
    </rPh>
    <rPh sb="10" eb="11">
      <t>エン</t>
    </rPh>
    <rPh sb="15" eb="18">
      <t>ホイクエン</t>
    </rPh>
    <phoneticPr fontId="3"/>
  </si>
  <si>
    <t>幼保連携型認定こども園乙供文化保育園</t>
    <rPh sb="0" eb="1">
      <t>ヨウ</t>
    </rPh>
    <rPh sb="1" eb="2">
      <t>ホ</t>
    </rPh>
    <rPh sb="2" eb="4">
      <t>レンケイ</t>
    </rPh>
    <rPh sb="4" eb="5">
      <t>ガタ</t>
    </rPh>
    <rPh sb="5" eb="7">
      <t>ニンテイ</t>
    </rPh>
    <rPh sb="10" eb="11">
      <t>エン</t>
    </rPh>
    <rPh sb="11" eb="13">
      <t>オットモ</t>
    </rPh>
    <rPh sb="13" eb="15">
      <t>ブンカ</t>
    </rPh>
    <rPh sb="15" eb="18">
      <t>ホイクエン</t>
    </rPh>
    <phoneticPr fontId="3"/>
  </si>
  <si>
    <t>幼保連携型認定こども園ポプラ保育園</t>
    <rPh sb="0" eb="1">
      <t>ヨウ</t>
    </rPh>
    <rPh sb="1" eb="2">
      <t>ホ</t>
    </rPh>
    <rPh sb="2" eb="4">
      <t>レンケイ</t>
    </rPh>
    <rPh sb="4" eb="5">
      <t>ガタ</t>
    </rPh>
    <rPh sb="5" eb="7">
      <t>ニンテイ</t>
    </rPh>
    <rPh sb="10" eb="11">
      <t>エン</t>
    </rPh>
    <rPh sb="14" eb="17">
      <t>ホイクエン</t>
    </rPh>
    <phoneticPr fontId="3"/>
  </si>
  <si>
    <t>幼保連携型認定こども園水喰保育園</t>
    <rPh sb="0" eb="1">
      <t>ヨウ</t>
    </rPh>
    <rPh sb="1" eb="2">
      <t>ホ</t>
    </rPh>
    <rPh sb="2" eb="4">
      <t>レンケイ</t>
    </rPh>
    <rPh sb="4" eb="5">
      <t>ガタ</t>
    </rPh>
    <rPh sb="5" eb="7">
      <t>ニンテイ</t>
    </rPh>
    <rPh sb="10" eb="11">
      <t>エン</t>
    </rPh>
    <rPh sb="11" eb="13">
      <t>ミズハミ</t>
    </rPh>
    <rPh sb="13" eb="16">
      <t>ホイクエン</t>
    </rPh>
    <phoneticPr fontId="3"/>
  </si>
  <si>
    <t>認定こども園かもめ幼稚園</t>
    <rPh sb="0" eb="2">
      <t>ニンテイ</t>
    </rPh>
    <rPh sb="5" eb="6">
      <t>エン</t>
    </rPh>
    <rPh sb="9" eb="12">
      <t>ヨウチエン</t>
    </rPh>
    <phoneticPr fontId="1"/>
  </si>
  <si>
    <t>認定こども園こすもす幼稚園</t>
    <rPh sb="0" eb="2">
      <t>ニンテイ</t>
    </rPh>
    <rPh sb="5" eb="6">
      <t>エン</t>
    </rPh>
    <rPh sb="10" eb="13">
      <t>ヨウチエン</t>
    </rPh>
    <phoneticPr fontId="1"/>
  </si>
  <si>
    <t>認定こども園油川幼稚園</t>
    <rPh sb="0" eb="2">
      <t>ニンテイ</t>
    </rPh>
    <rPh sb="5" eb="6">
      <t>エン</t>
    </rPh>
    <rPh sb="6" eb="7">
      <t>アブラ</t>
    </rPh>
    <rPh sb="7" eb="8">
      <t>カワ</t>
    </rPh>
    <rPh sb="8" eb="11">
      <t>ヨウチエン</t>
    </rPh>
    <phoneticPr fontId="1"/>
  </si>
  <si>
    <t>認定こども園むつひまわり幼稚園</t>
    <rPh sb="0" eb="2">
      <t>ニンテイ</t>
    </rPh>
    <rPh sb="5" eb="6">
      <t>エン</t>
    </rPh>
    <rPh sb="12" eb="15">
      <t>ヨウチエン</t>
    </rPh>
    <phoneticPr fontId="1"/>
  </si>
  <si>
    <t>認定こども園百石幼稚園</t>
    <rPh sb="0" eb="2">
      <t>ニンテイ</t>
    </rPh>
    <rPh sb="5" eb="6">
      <t>エン</t>
    </rPh>
    <rPh sb="6" eb="8">
      <t>モモイシ</t>
    </rPh>
    <rPh sb="8" eb="11">
      <t>ヨウチエン</t>
    </rPh>
    <phoneticPr fontId="1"/>
  </si>
  <si>
    <t>認定こども園あすなろ幼稚園</t>
    <rPh sb="0" eb="2">
      <t>ニンテイ</t>
    </rPh>
    <rPh sb="5" eb="6">
      <t>エン</t>
    </rPh>
    <rPh sb="10" eb="13">
      <t>ヨウチエン</t>
    </rPh>
    <phoneticPr fontId="1"/>
  </si>
  <si>
    <t>認定こども園富士幼稚園</t>
    <rPh sb="0" eb="2">
      <t>ニンテイ</t>
    </rPh>
    <rPh sb="5" eb="6">
      <t>エン</t>
    </rPh>
    <rPh sb="6" eb="8">
      <t>フジ</t>
    </rPh>
    <rPh sb="8" eb="11">
      <t>ヨウチエン</t>
    </rPh>
    <phoneticPr fontId="1"/>
  </si>
  <si>
    <t>認定こども園白ゆり幼稚園</t>
    <rPh sb="0" eb="2">
      <t>ニンテイ</t>
    </rPh>
    <rPh sb="5" eb="6">
      <t>エン</t>
    </rPh>
    <rPh sb="6" eb="7">
      <t>シラ</t>
    </rPh>
    <rPh sb="9" eb="12">
      <t>ヨウチエン</t>
    </rPh>
    <phoneticPr fontId="3"/>
  </si>
  <si>
    <t>認定こども園第二青森幼稚園</t>
    <rPh sb="0" eb="2">
      <t>ニンテイ</t>
    </rPh>
    <rPh sb="5" eb="6">
      <t>エン</t>
    </rPh>
    <rPh sb="6" eb="8">
      <t>ダイニ</t>
    </rPh>
    <rPh sb="8" eb="10">
      <t>アオモリ</t>
    </rPh>
    <rPh sb="10" eb="13">
      <t>ヨウチエン</t>
    </rPh>
    <phoneticPr fontId="3"/>
  </si>
  <si>
    <t>認定こども園青森幼稚園</t>
    <rPh sb="0" eb="2">
      <t>ニンテイ</t>
    </rPh>
    <rPh sb="5" eb="6">
      <t>エン</t>
    </rPh>
    <rPh sb="6" eb="8">
      <t>アオモリ</t>
    </rPh>
    <rPh sb="8" eb="11">
      <t>ヨウチエン</t>
    </rPh>
    <phoneticPr fontId="3"/>
  </si>
  <si>
    <t>認定こども園第一南幼稚園</t>
    <rPh sb="0" eb="2">
      <t>ニンテイ</t>
    </rPh>
    <rPh sb="5" eb="6">
      <t>エン</t>
    </rPh>
    <rPh sb="6" eb="8">
      <t>ダイイチ</t>
    </rPh>
    <rPh sb="8" eb="9">
      <t>ミナミ</t>
    </rPh>
    <rPh sb="9" eb="12">
      <t>ヨウチエン</t>
    </rPh>
    <phoneticPr fontId="1"/>
  </si>
  <si>
    <t>認定こども園ひばり幼稚園</t>
    <rPh sb="0" eb="6">
      <t>ニンテイ</t>
    </rPh>
    <rPh sb="9" eb="12">
      <t>ヨウチエン</t>
    </rPh>
    <phoneticPr fontId="1"/>
  </si>
  <si>
    <t>認定こども園弘前みなみ幼稚園</t>
    <rPh sb="0" eb="6">
      <t>ニンテイ</t>
    </rPh>
    <rPh sb="6" eb="8">
      <t>ヒロサキ</t>
    </rPh>
    <rPh sb="11" eb="14">
      <t>ヨウチエン</t>
    </rPh>
    <phoneticPr fontId="1"/>
  </si>
  <si>
    <t>認定こども園東雲幼稚園</t>
    <rPh sb="0" eb="6">
      <t>ニンテイ</t>
    </rPh>
    <rPh sb="6" eb="8">
      <t>シノノメ</t>
    </rPh>
    <rPh sb="8" eb="11">
      <t>ヨウチエン</t>
    </rPh>
    <phoneticPr fontId="1"/>
  </si>
  <si>
    <t>認定こども園金木幼稚園</t>
    <rPh sb="0" eb="6">
      <t>ニンテイ</t>
    </rPh>
    <rPh sb="6" eb="8">
      <t>カナギ</t>
    </rPh>
    <rPh sb="8" eb="11">
      <t>ヨウチエン</t>
    </rPh>
    <phoneticPr fontId="1"/>
  </si>
  <si>
    <t>認定こども園十和田みなみ幼稚園</t>
    <rPh sb="0" eb="6">
      <t>ニンテイ</t>
    </rPh>
    <rPh sb="6" eb="9">
      <t>トワダ</t>
    </rPh>
    <rPh sb="12" eb="15">
      <t>ヨウチエン</t>
    </rPh>
    <phoneticPr fontId="1"/>
  </si>
  <si>
    <t>認定こども園育実幼稚園</t>
    <rPh sb="0" eb="6">
      <t>ニンテイ</t>
    </rPh>
    <rPh sb="6" eb="8">
      <t>イクミ</t>
    </rPh>
    <rPh sb="8" eb="11">
      <t>ヨウチエン</t>
    </rPh>
    <phoneticPr fontId="1"/>
  </si>
  <si>
    <t>認定こども園浪岡すみれ保育園</t>
    <rPh sb="0" eb="2">
      <t>ニンテイ</t>
    </rPh>
    <rPh sb="5" eb="6">
      <t>エン</t>
    </rPh>
    <rPh sb="6" eb="8">
      <t>ナミオカ</t>
    </rPh>
    <rPh sb="11" eb="14">
      <t>ホイクエン</t>
    </rPh>
    <phoneticPr fontId="1"/>
  </si>
  <si>
    <t>認定こども園テレジア保育園</t>
    <rPh sb="0" eb="2">
      <t>ニンテイ</t>
    </rPh>
    <rPh sb="5" eb="6">
      <t>エン</t>
    </rPh>
    <rPh sb="10" eb="13">
      <t>ホイクエン</t>
    </rPh>
    <phoneticPr fontId="3"/>
  </si>
  <si>
    <t>認定こども園三島保育園</t>
    <rPh sb="0" eb="2">
      <t>ニンテイ</t>
    </rPh>
    <rPh sb="5" eb="6">
      <t>エン</t>
    </rPh>
    <rPh sb="6" eb="8">
      <t>ミシマ</t>
    </rPh>
    <rPh sb="8" eb="11">
      <t>ホイクエン</t>
    </rPh>
    <phoneticPr fontId="3"/>
  </si>
  <si>
    <t>認定こども園こざくら保育園</t>
    <rPh sb="0" eb="2">
      <t>ニンテイ</t>
    </rPh>
    <rPh sb="5" eb="6">
      <t>エン</t>
    </rPh>
    <rPh sb="10" eb="13">
      <t>ホイクエン</t>
    </rPh>
    <phoneticPr fontId="3"/>
  </si>
  <si>
    <t>認定こども園すみれ保育園</t>
    <rPh sb="0" eb="2">
      <t>ニンテイ</t>
    </rPh>
    <rPh sb="5" eb="6">
      <t>エン</t>
    </rPh>
    <rPh sb="9" eb="12">
      <t>ホイクエン</t>
    </rPh>
    <phoneticPr fontId="3"/>
  </si>
  <si>
    <t>認定こども園美しの森</t>
    <rPh sb="0" eb="2">
      <t>ニンテイ</t>
    </rPh>
    <rPh sb="5" eb="6">
      <t>エン</t>
    </rPh>
    <rPh sb="6" eb="7">
      <t>ウツク</t>
    </rPh>
    <rPh sb="9" eb="10">
      <t>モリ</t>
    </rPh>
    <phoneticPr fontId="3"/>
  </si>
  <si>
    <t>認定こども園なおみ園</t>
    <rPh sb="0" eb="2">
      <t>ニンテイ</t>
    </rPh>
    <rPh sb="5" eb="6">
      <t>エン</t>
    </rPh>
    <rPh sb="9" eb="10">
      <t>エン</t>
    </rPh>
    <phoneticPr fontId="3"/>
  </si>
  <si>
    <t>認定こども園柳田保育園</t>
    <rPh sb="0" eb="2">
      <t>ニンテイ</t>
    </rPh>
    <rPh sb="5" eb="6">
      <t>エン</t>
    </rPh>
    <rPh sb="6" eb="8">
      <t>ヤナギダ</t>
    </rPh>
    <rPh sb="8" eb="11">
      <t>ホイクエン</t>
    </rPh>
    <phoneticPr fontId="3"/>
  </si>
  <si>
    <t>幼保連携型認定こども園真土保育園</t>
    <rPh sb="0" eb="1">
      <t>ヨウ</t>
    </rPh>
    <rPh sb="1" eb="2">
      <t>ホ</t>
    </rPh>
    <rPh sb="2" eb="4">
      <t>レンケイ</t>
    </rPh>
    <rPh sb="4" eb="5">
      <t>ガタ</t>
    </rPh>
    <rPh sb="5" eb="7">
      <t>ニンテイ</t>
    </rPh>
    <rPh sb="10" eb="11">
      <t>エン</t>
    </rPh>
    <rPh sb="11" eb="13">
      <t>シンド</t>
    </rPh>
    <rPh sb="13" eb="16">
      <t>ホイクエン</t>
    </rPh>
    <phoneticPr fontId="3"/>
  </si>
  <si>
    <t>東北赤松福祉会</t>
    <phoneticPr fontId="3"/>
  </si>
  <si>
    <t>はまなす福祉会</t>
    <rPh sb="4" eb="7">
      <t>フクシカイ</t>
    </rPh>
    <phoneticPr fontId="4"/>
  </si>
  <si>
    <t>みちのく福祉会</t>
    <rPh sb="4" eb="6">
      <t>フクシ</t>
    </rPh>
    <rPh sb="6" eb="7">
      <t>カイ</t>
    </rPh>
    <phoneticPr fontId="4"/>
  </si>
  <si>
    <t>はまなす愛育会</t>
    <rPh sb="4" eb="5">
      <t>アイ</t>
    </rPh>
    <rPh sb="5" eb="6">
      <t>イク</t>
    </rPh>
    <rPh sb="6" eb="7">
      <t>カイ</t>
    </rPh>
    <phoneticPr fontId="4"/>
  </si>
  <si>
    <t>ひまわり福祉会</t>
    <rPh sb="4" eb="6">
      <t>フクシ</t>
    </rPh>
    <rPh sb="6" eb="7">
      <t>カイ</t>
    </rPh>
    <phoneticPr fontId="4"/>
  </si>
  <si>
    <t>障害者支援施設</t>
    <rPh sb="0" eb="3">
      <t>ショウガイシャ</t>
    </rPh>
    <rPh sb="3" eb="5">
      <t>シエン</t>
    </rPh>
    <rPh sb="5" eb="7">
      <t>シセツ</t>
    </rPh>
    <phoneticPr fontId="3"/>
  </si>
  <si>
    <t>障害者支援施設徳誠園</t>
    <rPh sb="0" eb="3">
      <t>ショウガイシャ</t>
    </rPh>
    <rPh sb="3" eb="5">
      <t>シエン</t>
    </rPh>
    <rPh sb="5" eb="7">
      <t>シセツ</t>
    </rPh>
    <rPh sb="7" eb="8">
      <t>トク</t>
    </rPh>
    <rPh sb="8" eb="9">
      <t>マコト</t>
    </rPh>
    <rPh sb="9" eb="10">
      <t>エン</t>
    </rPh>
    <phoneticPr fontId="4"/>
  </si>
  <si>
    <t>障害者支援施設金浜療護園</t>
    <rPh sb="0" eb="3">
      <t>ショウガイシャ</t>
    </rPh>
    <rPh sb="3" eb="5">
      <t>シエン</t>
    </rPh>
    <rPh sb="5" eb="7">
      <t>シセツ</t>
    </rPh>
    <rPh sb="7" eb="9">
      <t>カナハマ</t>
    </rPh>
    <rPh sb="9" eb="10">
      <t>リョウ</t>
    </rPh>
    <rPh sb="10" eb="12">
      <t>ゴエン</t>
    </rPh>
    <phoneticPr fontId="4"/>
  </si>
  <si>
    <t>指定障害者支援施設りんどう苑(東京都委託施設)</t>
    <phoneticPr fontId="3"/>
  </si>
  <si>
    <t>障害者支援施設こぶし園</t>
    <rPh sb="0" eb="3">
      <t>ショウガイシャ</t>
    </rPh>
    <rPh sb="3" eb="5">
      <t>シエン</t>
    </rPh>
    <rPh sb="5" eb="7">
      <t>シセツ</t>
    </rPh>
    <rPh sb="10" eb="11">
      <t>エン</t>
    </rPh>
    <phoneticPr fontId="4"/>
  </si>
  <si>
    <t>障害者支援施設「野木和園」</t>
    <rPh sb="0" eb="3">
      <t>ショウガイシャ</t>
    </rPh>
    <rPh sb="3" eb="5">
      <t>シエン</t>
    </rPh>
    <rPh sb="5" eb="7">
      <t>シセツ</t>
    </rPh>
    <rPh sb="8" eb="10">
      <t>ノギ</t>
    </rPh>
    <rPh sb="10" eb="11">
      <t>カズ</t>
    </rPh>
    <rPh sb="11" eb="12">
      <t>エン</t>
    </rPh>
    <phoneticPr fontId="4"/>
  </si>
  <si>
    <t>障がい者支援施設幸養苑</t>
    <rPh sb="0" eb="1">
      <t>サワ</t>
    </rPh>
    <rPh sb="3" eb="4">
      <t>シャ</t>
    </rPh>
    <rPh sb="4" eb="6">
      <t>シエン</t>
    </rPh>
    <rPh sb="6" eb="8">
      <t>シセツ</t>
    </rPh>
    <rPh sb="8" eb="9">
      <t>サチ</t>
    </rPh>
    <rPh sb="9" eb="10">
      <t>ヨウ</t>
    </rPh>
    <rPh sb="10" eb="11">
      <t>エン</t>
    </rPh>
    <phoneticPr fontId="4"/>
  </si>
  <si>
    <t>障害者支援施設津麦園</t>
    <rPh sb="3" eb="5">
      <t>シエン</t>
    </rPh>
    <rPh sb="5" eb="7">
      <t>シセツ</t>
    </rPh>
    <rPh sb="7" eb="8">
      <t>ツ</t>
    </rPh>
    <rPh sb="8" eb="9">
      <t>ムギ</t>
    </rPh>
    <rPh sb="9" eb="10">
      <t>エン</t>
    </rPh>
    <phoneticPr fontId="4"/>
  </si>
  <si>
    <t>青森県立あすなろ療育福祉センター</t>
    <rPh sb="0" eb="3">
      <t>アオモリケン</t>
    </rPh>
    <rPh sb="3" eb="4">
      <t>リツ</t>
    </rPh>
    <rPh sb="8" eb="10">
      <t>リョウイク</t>
    </rPh>
    <rPh sb="10" eb="12">
      <t>フクシ</t>
    </rPh>
    <phoneticPr fontId="3"/>
  </si>
  <si>
    <t>障害者支援施設千年園</t>
    <rPh sb="0" eb="2">
      <t>ショウガイ</t>
    </rPh>
    <rPh sb="2" eb="3">
      <t>モノ</t>
    </rPh>
    <rPh sb="3" eb="5">
      <t>シエン</t>
    </rPh>
    <rPh sb="5" eb="7">
      <t>シセツ</t>
    </rPh>
    <rPh sb="7" eb="9">
      <t>ユキトシ</t>
    </rPh>
    <rPh sb="9" eb="10">
      <t>エン</t>
    </rPh>
    <phoneticPr fontId="4"/>
  </si>
  <si>
    <t>障害者支援施設山郷館</t>
    <rPh sb="0" eb="3">
      <t>ショウガイシャ</t>
    </rPh>
    <rPh sb="3" eb="5">
      <t>シエン</t>
    </rPh>
    <rPh sb="5" eb="7">
      <t>シセツ</t>
    </rPh>
    <rPh sb="7" eb="8">
      <t>ヤマ</t>
    </rPh>
    <rPh sb="8" eb="9">
      <t>ゴウ</t>
    </rPh>
    <rPh sb="9" eb="10">
      <t>カン</t>
    </rPh>
    <phoneticPr fontId="4"/>
  </si>
  <si>
    <t>障害者支援施設拓光園</t>
    <rPh sb="0" eb="3">
      <t>ショウガイシャ</t>
    </rPh>
    <rPh sb="3" eb="5">
      <t>シエン</t>
    </rPh>
    <rPh sb="5" eb="7">
      <t>シセツ</t>
    </rPh>
    <rPh sb="7" eb="8">
      <t>タク</t>
    </rPh>
    <rPh sb="8" eb="9">
      <t>ヒカリ</t>
    </rPh>
    <rPh sb="9" eb="10">
      <t>エン</t>
    </rPh>
    <phoneticPr fontId="4"/>
  </si>
  <si>
    <t>障害者支援施設山郷館くろいし</t>
    <rPh sb="0" eb="3">
      <t>ショウガイシャ</t>
    </rPh>
    <rPh sb="3" eb="5">
      <t>シエン</t>
    </rPh>
    <rPh sb="5" eb="7">
      <t>シセツ</t>
    </rPh>
    <rPh sb="7" eb="8">
      <t>ヤマ</t>
    </rPh>
    <rPh sb="8" eb="9">
      <t>ゴウ</t>
    </rPh>
    <rPh sb="9" eb="10">
      <t>カン</t>
    </rPh>
    <phoneticPr fontId="4"/>
  </si>
  <si>
    <t>障害者支援施設栄幸園</t>
    <rPh sb="0" eb="3">
      <t>ショウガイシャ</t>
    </rPh>
    <rPh sb="3" eb="5">
      <t>シエン</t>
    </rPh>
    <rPh sb="5" eb="7">
      <t>シセツ</t>
    </rPh>
    <rPh sb="7" eb="8">
      <t>エイ</t>
    </rPh>
    <rPh sb="8" eb="9">
      <t>サチ</t>
    </rPh>
    <rPh sb="9" eb="10">
      <t>エン</t>
    </rPh>
    <phoneticPr fontId="4"/>
  </si>
  <si>
    <t>障害者支援施設あかまつ園</t>
    <rPh sb="0" eb="2">
      <t>ショウガイ</t>
    </rPh>
    <rPh sb="2" eb="3">
      <t>モノ</t>
    </rPh>
    <rPh sb="3" eb="5">
      <t>シエン</t>
    </rPh>
    <rPh sb="5" eb="7">
      <t>シセツ</t>
    </rPh>
    <rPh sb="11" eb="12">
      <t>エン</t>
    </rPh>
    <phoneticPr fontId="4"/>
  </si>
  <si>
    <t>障害者支援施設陽幸園</t>
    <rPh sb="0" eb="3">
      <t>ショウガイシャ</t>
    </rPh>
    <rPh sb="3" eb="5">
      <t>シエン</t>
    </rPh>
    <rPh sb="5" eb="7">
      <t>シセツ</t>
    </rPh>
    <phoneticPr fontId="3"/>
  </si>
  <si>
    <t>つがるの里(東京都委託施設)</t>
    <rPh sb="4" eb="5">
      <t>サト</t>
    </rPh>
    <phoneticPr fontId="4"/>
  </si>
  <si>
    <t>障害者支援施設あすなろクリーナース</t>
    <rPh sb="0" eb="3">
      <t>ショウガイシャ</t>
    </rPh>
    <rPh sb="3" eb="5">
      <t>シエン</t>
    </rPh>
    <rPh sb="5" eb="7">
      <t>シセツ</t>
    </rPh>
    <phoneticPr fontId="4"/>
  </si>
  <si>
    <t>障がい者支援施設けやき寮</t>
    <rPh sb="0" eb="1">
      <t>ショウ</t>
    </rPh>
    <rPh sb="3" eb="4">
      <t>シャ</t>
    </rPh>
    <rPh sb="4" eb="6">
      <t>シエン</t>
    </rPh>
    <rPh sb="6" eb="8">
      <t>シセツ</t>
    </rPh>
    <rPh sb="11" eb="12">
      <t>リョウ</t>
    </rPh>
    <phoneticPr fontId="4"/>
  </si>
  <si>
    <t>障害者支援施設かけはし寮</t>
    <rPh sb="0" eb="3">
      <t>ショウガイシャ</t>
    </rPh>
    <rPh sb="3" eb="5">
      <t>シエン</t>
    </rPh>
    <rPh sb="5" eb="7">
      <t>シセツ</t>
    </rPh>
    <rPh sb="11" eb="12">
      <t>リョウ</t>
    </rPh>
    <phoneticPr fontId="4"/>
  </si>
  <si>
    <t>017-738-5032</t>
    <phoneticPr fontId="3"/>
  </si>
  <si>
    <t>017-754-3713</t>
    <phoneticPr fontId="3"/>
  </si>
  <si>
    <t>017-739-7208</t>
    <phoneticPr fontId="3"/>
  </si>
  <si>
    <t>0172-62-1800</t>
    <phoneticPr fontId="3"/>
  </si>
  <si>
    <t>017-738-5145</t>
    <phoneticPr fontId="3"/>
  </si>
  <si>
    <t>017-742-3000</t>
    <phoneticPr fontId="3"/>
  </si>
  <si>
    <t>017-787-2450</t>
    <phoneticPr fontId="3"/>
  </si>
  <si>
    <t>017-726-5855</t>
    <phoneticPr fontId="3"/>
  </si>
  <si>
    <t>017-788-7111</t>
    <phoneticPr fontId="3"/>
  </si>
  <si>
    <t>017-787-3121</t>
    <phoneticPr fontId="3"/>
  </si>
  <si>
    <t>017-781-0174</t>
    <phoneticPr fontId="3"/>
  </si>
  <si>
    <t>地域活動支援センター憩いの森あすもこっ</t>
    <rPh sb="0" eb="2">
      <t>チイキ</t>
    </rPh>
    <rPh sb="2" eb="4">
      <t>カツドウ</t>
    </rPh>
    <rPh sb="4" eb="6">
      <t>シエン</t>
    </rPh>
    <rPh sb="10" eb="11">
      <t>イコ</t>
    </rPh>
    <rPh sb="13" eb="14">
      <t>モリ</t>
    </rPh>
    <phoneticPr fontId="4"/>
  </si>
  <si>
    <t>外ヶ浜町地域活動支援センター</t>
    <rPh sb="0" eb="3">
      <t>ソトガハマ</t>
    </rPh>
    <rPh sb="3" eb="4">
      <t>マチ</t>
    </rPh>
    <rPh sb="4" eb="6">
      <t>チイキ</t>
    </rPh>
    <rPh sb="6" eb="8">
      <t>カツドウ</t>
    </rPh>
    <rPh sb="8" eb="10">
      <t>シエン</t>
    </rPh>
    <phoneticPr fontId="4"/>
  </si>
  <si>
    <t>今別町地域活動支援センターかもめ</t>
    <rPh sb="0" eb="2">
      <t>イマベツ</t>
    </rPh>
    <rPh sb="2" eb="3">
      <t>マチ</t>
    </rPh>
    <rPh sb="3" eb="5">
      <t>チイキ</t>
    </rPh>
    <rPh sb="5" eb="7">
      <t>カツドウ</t>
    </rPh>
    <rPh sb="7" eb="9">
      <t>シエン</t>
    </rPh>
    <phoneticPr fontId="4"/>
  </si>
  <si>
    <t>つがる市地域活動支援センター</t>
    <rPh sb="3" eb="4">
      <t>シ</t>
    </rPh>
    <rPh sb="4" eb="6">
      <t>チイキ</t>
    </rPh>
    <rPh sb="6" eb="8">
      <t>カツドウ</t>
    </rPh>
    <rPh sb="8" eb="10">
      <t>シエン</t>
    </rPh>
    <phoneticPr fontId="4"/>
  </si>
  <si>
    <t>山郷館地域活動支援センターキャンパス</t>
    <rPh sb="0" eb="1">
      <t>ヤマ</t>
    </rPh>
    <rPh sb="1" eb="2">
      <t>ゴウ</t>
    </rPh>
    <rPh sb="2" eb="3">
      <t>カン</t>
    </rPh>
    <rPh sb="3" eb="5">
      <t>チイキ</t>
    </rPh>
    <rPh sb="5" eb="7">
      <t>カツドウ</t>
    </rPh>
    <rPh sb="7" eb="9">
      <t>シエン</t>
    </rPh>
    <phoneticPr fontId="4"/>
  </si>
  <si>
    <t>山郷館サポートセンターくろいし</t>
    <rPh sb="0" eb="1">
      <t>ヤマ</t>
    </rPh>
    <rPh sb="1" eb="2">
      <t>ゴウ</t>
    </rPh>
    <rPh sb="2" eb="3">
      <t>カン</t>
    </rPh>
    <phoneticPr fontId="4"/>
  </si>
  <si>
    <t>ｗａｉｗａｉはうすコスモス</t>
    <phoneticPr fontId="3"/>
  </si>
  <si>
    <t>救護施設</t>
    <rPh sb="0" eb="2">
      <t>キュウゴ</t>
    </rPh>
    <rPh sb="2" eb="4">
      <t>シセツ</t>
    </rPh>
    <phoneticPr fontId="3"/>
  </si>
  <si>
    <t>養護老人ホーム</t>
  </si>
  <si>
    <t>特別養護老人ホーム</t>
    <phoneticPr fontId="3"/>
  </si>
  <si>
    <t>017-741-4301</t>
    <phoneticPr fontId="4"/>
  </si>
  <si>
    <t>0173-
22-6633</t>
    <phoneticPr fontId="3"/>
  </si>
  <si>
    <t>津軽富士見会</t>
    <rPh sb="2" eb="4">
      <t>フジ</t>
    </rPh>
    <rPh sb="4" eb="5">
      <t>ミ</t>
    </rPh>
    <rPh sb="5" eb="6">
      <t>カイ</t>
    </rPh>
    <phoneticPr fontId="4"/>
  </si>
  <si>
    <t>青森民友厚生振興団</t>
    <rPh sb="4" eb="6">
      <t>コウセイ</t>
    </rPh>
    <rPh sb="6" eb="8">
      <t>シンコウ</t>
    </rPh>
    <rPh sb="8" eb="9">
      <t>ダン</t>
    </rPh>
    <phoneticPr fontId="4"/>
  </si>
  <si>
    <t>青森社会福祉振興団</t>
    <rPh sb="4" eb="6">
      <t>フクシ</t>
    </rPh>
    <rPh sb="6" eb="8">
      <t>シンコウ</t>
    </rPh>
    <rPh sb="8" eb="9">
      <t>ダン</t>
    </rPh>
    <phoneticPr fontId="4"/>
  </si>
  <si>
    <t>軽費老人ホーム（Ａ型）</t>
    <phoneticPr fontId="3"/>
  </si>
  <si>
    <t>軽費老人ホーム（ケアハウス）</t>
    <phoneticPr fontId="3"/>
  </si>
  <si>
    <t>外ヶ浜町三厩高齢者生活福祉センター寿楽園</t>
    <rPh sb="0" eb="1">
      <t>ガイ</t>
    </rPh>
    <rPh sb="2" eb="3">
      <t>ハマ</t>
    </rPh>
    <rPh sb="3" eb="4">
      <t>マチ</t>
    </rPh>
    <phoneticPr fontId="4"/>
  </si>
  <si>
    <t>青森市中央三丁目16-1</t>
    <rPh sb="0" eb="2">
      <t>アオモリ</t>
    </rPh>
    <rPh sb="2" eb="3">
      <t>シ</t>
    </rPh>
    <phoneticPr fontId="3"/>
  </si>
  <si>
    <t>青森市浪岡大字浪岡字稲村274</t>
    <rPh sb="5" eb="7">
      <t>オオアザ</t>
    </rPh>
    <rPh sb="7" eb="9">
      <t>ナミオカ</t>
    </rPh>
    <phoneticPr fontId="4"/>
  </si>
  <si>
    <t>弘前市大字石川字大仏53</t>
    <phoneticPr fontId="3"/>
  </si>
  <si>
    <t>弘前市大字高杉字神原93-2</t>
    <phoneticPr fontId="4"/>
  </si>
  <si>
    <t>弘前市大字城西四丁目1-3</t>
    <phoneticPr fontId="3"/>
  </si>
  <si>
    <t>八戸市大字尻内字尻内河原61</t>
    <rPh sb="0" eb="3">
      <t>ハチノヘシ</t>
    </rPh>
    <phoneticPr fontId="3"/>
  </si>
  <si>
    <t>八戸市南郷大字島守字阿庄内15-2</t>
    <rPh sb="0" eb="3">
      <t>ハチノヘシ</t>
    </rPh>
    <rPh sb="3" eb="5">
      <t>ナンゴウ</t>
    </rPh>
    <phoneticPr fontId="4"/>
  </si>
  <si>
    <t>五所川原市字幾世森218-6</t>
    <rPh sb="0" eb="5">
      <t>ゴショガワラシ</t>
    </rPh>
    <rPh sb="6" eb="9">
      <t>イクセモリ</t>
    </rPh>
    <phoneticPr fontId="3"/>
  </si>
  <si>
    <t>五所川原市金木町川倉字七夕野426-11</t>
    <rPh sb="5" eb="8">
      <t>カナギマチ</t>
    </rPh>
    <phoneticPr fontId="4"/>
  </si>
  <si>
    <t>五所川原市金木町嘉瀬端山崎35-40</t>
    <rPh sb="5" eb="8">
      <t>カナギマチ</t>
    </rPh>
    <phoneticPr fontId="4"/>
  </si>
  <si>
    <t>五所川原市金木町芦野336-1</t>
    <rPh sb="7" eb="8">
      <t>マチ</t>
    </rPh>
    <phoneticPr fontId="4"/>
  </si>
  <si>
    <t>五所川原市脇元赤川113-1</t>
    <rPh sb="5" eb="6">
      <t>ワキ</t>
    </rPh>
    <rPh sb="6" eb="7">
      <t>モト</t>
    </rPh>
    <rPh sb="7" eb="9">
      <t>アカガワ</t>
    </rPh>
    <phoneticPr fontId="3"/>
  </si>
  <si>
    <t>三沢市大字三沢字淋代平116-2945</t>
    <rPh sb="0" eb="3">
      <t>ミサワシ</t>
    </rPh>
    <phoneticPr fontId="4"/>
  </si>
  <si>
    <t>むつ市大畑町赤滝山国有林内</t>
    <rPh sb="2" eb="3">
      <t>シ</t>
    </rPh>
    <rPh sb="5" eb="6">
      <t>マチ</t>
    </rPh>
    <rPh sb="6" eb="7">
      <t>アカ</t>
    </rPh>
    <phoneticPr fontId="4"/>
  </si>
  <si>
    <t>つがる市柏桑野木田若宮258-1</t>
    <rPh sb="4" eb="5">
      <t>カシワ</t>
    </rPh>
    <phoneticPr fontId="4"/>
  </si>
  <si>
    <t>つがる市稲垣町豊川宮川42-3</t>
    <rPh sb="4" eb="6">
      <t>イナガキ</t>
    </rPh>
    <rPh sb="6" eb="7">
      <t>マチ</t>
    </rPh>
    <phoneticPr fontId="4"/>
  </si>
  <si>
    <t>つがる市車力町花林48</t>
    <rPh sb="6" eb="7">
      <t>マチ</t>
    </rPh>
    <phoneticPr fontId="4"/>
  </si>
  <si>
    <t>南津軽郡藤崎町大字西豊田1-3</t>
    <rPh sb="0" eb="4">
      <t>ミナミツガルグン</t>
    </rPh>
    <rPh sb="4" eb="7">
      <t>フジサキマチ</t>
    </rPh>
    <phoneticPr fontId="4"/>
  </si>
  <si>
    <t>南津軽郡藤崎町大字常盤字富田70-1</t>
  </si>
  <si>
    <t>南津軽郡藤崎町大字常盤字富田70-1</t>
    <phoneticPr fontId="4"/>
  </si>
  <si>
    <t>南津軽郡大鰐町大字蔵館字川原田37-6</t>
    <rPh sb="4" eb="6">
      <t>オオワニ</t>
    </rPh>
    <phoneticPr fontId="4"/>
  </si>
  <si>
    <t>上北郡野辺地町字前田1-7</t>
    <rPh sb="0" eb="3">
      <t>カミキタグン</t>
    </rPh>
    <rPh sb="3" eb="7">
      <t>ノヘジマチ</t>
    </rPh>
    <phoneticPr fontId="4"/>
  </si>
  <si>
    <t>上北郡六戸町大字犬落瀬字柴山3-9</t>
    <rPh sb="0" eb="3">
      <t>カミキタグン</t>
    </rPh>
    <rPh sb="3" eb="6">
      <t>ロクノヘマチ</t>
    </rPh>
    <phoneticPr fontId="3"/>
  </si>
  <si>
    <t>上北郡横浜町字三保野57-8</t>
    <rPh sb="0" eb="3">
      <t>カミキタグン</t>
    </rPh>
    <rPh sb="3" eb="6">
      <t>ヨコハママチ</t>
    </rPh>
    <phoneticPr fontId="4"/>
  </si>
  <si>
    <t>上北郡東北町大字上野字上野191-1</t>
    <rPh sb="0" eb="3">
      <t>カミキタグン</t>
    </rPh>
    <rPh sb="3" eb="5">
      <t>トウホク</t>
    </rPh>
    <rPh sb="5" eb="6">
      <t>マチ</t>
    </rPh>
    <phoneticPr fontId="4"/>
  </si>
  <si>
    <t>上北郡東北町字上笹橋45-10</t>
    <rPh sb="0" eb="3">
      <t>カミキタグン</t>
    </rPh>
    <rPh sb="3" eb="5">
      <t>トウホク</t>
    </rPh>
    <rPh sb="5" eb="6">
      <t>マチ</t>
    </rPh>
    <phoneticPr fontId="4"/>
  </si>
  <si>
    <t>上北郡六ヶ所村大字平沼字二階坂92-7</t>
    <rPh sb="0" eb="3">
      <t>カミキタグン</t>
    </rPh>
    <rPh sb="3" eb="7">
      <t>ロッカショムラ</t>
    </rPh>
    <phoneticPr fontId="4"/>
  </si>
  <si>
    <t>上北郡おいらせ町向川原3-12</t>
    <rPh sb="0" eb="3">
      <t>カミキタグン</t>
    </rPh>
    <rPh sb="7" eb="8">
      <t>マチ</t>
    </rPh>
    <phoneticPr fontId="4"/>
  </si>
  <si>
    <t>三戸郡三戸町大字梅内字権現林139</t>
    <rPh sb="0" eb="3">
      <t>サンノヘグン</t>
    </rPh>
    <rPh sb="3" eb="6">
      <t>サンノヘマチ</t>
    </rPh>
    <phoneticPr fontId="3"/>
  </si>
  <si>
    <t>三戸郡田子町大字田子字幅川原51-1</t>
    <rPh sb="3" eb="6">
      <t>タッコマチ</t>
    </rPh>
    <phoneticPr fontId="4"/>
  </si>
  <si>
    <t>三戸郡南部町大字平字広場28-1</t>
    <rPh sb="3" eb="6">
      <t>ナンブマチ</t>
    </rPh>
    <rPh sb="6" eb="8">
      <t>ダイジ</t>
    </rPh>
    <phoneticPr fontId="4"/>
  </si>
  <si>
    <t>三戸郡階上町大字道仏字天当平1-182</t>
    <rPh sb="3" eb="6">
      <t>ハシカミチョウ</t>
    </rPh>
    <phoneticPr fontId="4"/>
  </si>
  <si>
    <t>三戸郡新郷村大字戸来字橋ノ下21-1</t>
    <rPh sb="3" eb="6">
      <t>シンゴウムラ</t>
    </rPh>
    <phoneticPr fontId="4"/>
  </si>
  <si>
    <t>三戸郡新郷村大字西越字向田3</t>
    <phoneticPr fontId="3"/>
  </si>
  <si>
    <t>三戸郡新郷村大字戸来字六ツ橋12-1</t>
    <phoneticPr fontId="4"/>
  </si>
  <si>
    <t>老人福祉センター（Ａ型）</t>
  </si>
  <si>
    <t>老人福祉センター（Ｂ型）</t>
  </si>
  <si>
    <t>老人福祉センター（特Ａ型）</t>
  </si>
  <si>
    <t>017-722-4517</t>
    <phoneticPr fontId="4"/>
  </si>
  <si>
    <t>0172-62-8812</t>
    <phoneticPr fontId="4"/>
  </si>
  <si>
    <t>0172-92-3510</t>
    <phoneticPr fontId="4"/>
  </si>
  <si>
    <t>0172-95-3535</t>
    <phoneticPr fontId="4"/>
  </si>
  <si>
    <t>0172-38-0858</t>
    <phoneticPr fontId="4"/>
  </si>
  <si>
    <t>0178-27-0767</t>
    <phoneticPr fontId="4"/>
  </si>
  <si>
    <t>0178-82-3000</t>
    <phoneticPr fontId="4"/>
  </si>
  <si>
    <t>0172-53-3961</t>
    <phoneticPr fontId="4"/>
  </si>
  <si>
    <t>0173-33-5432</t>
    <phoneticPr fontId="3"/>
  </si>
  <si>
    <t>0173-53-3864</t>
    <phoneticPr fontId="3"/>
  </si>
  <si>
    <t>0176-59-2246</t>
    <phoneticPr fontId="4"/>
  </si>
  <si>
    <t>0175-34-4646</t>
    <phoneticPr fontId="3"/>
  </si>
  <si>
    <t>0173-26-3836</t>
    <phoneticPr fontId="4"/>
  </si>
  <si>
    <t>0173-25-2468</t>
    <phoneticPr fontId="4"/>
  </si>
  <si>
    <t>0173-46-2306</t>
    <phoneticPr fontId="4"/>
  </si>
  <si>
    <t>0173-56-3051</t>
    <phoneticPr fontId="4"/>
  </si>
  <si>
    <t>0172-75-3232</t>
    <phoneticPr fontId="4"/>
  </si>
  <si>
    <t>0172-48-5656</t>
    <phoneticPr fontId="4"/>
  </si>
  <si>
    <t>0173-57-4841</t>
  </si>
  <si>
    <t>0175-64-0401</t>
  </si>
  <si>
    <t>0175-64-0401</t>
    <phoneticPr fontId="4"/>
  </si>
  <si>
    <t>0176-55-5133</t>
    <phoneticPr fontId="4"/>
  </si>
  <si>
    <t>0175-75-3000</t>
    <phoneticPr fontId="4"/>
  </si>
  <si>
    <t>0178-56-4415</t>
    <phoneticPr fontId="4"/>
  </si>
  <si>
    <t>0179-22-3361</t>
    <phoneticPr fontId="4"/>
  </si>
  <si>
    <t>0179-32-4045</t>
  </si>
  <si>
    <t>0179-32-4045</t>
    <phoneticPr fontId="4"/>
  </si>
  <si>
    <t>0178-76-2662</t>
  </si>
  <si>
    <t>0178-76-2662</t>
    <phoneticPr fontId="4"/>
  </si>
  <si>
    <t>0178-88-2522</t>
    <phoneticPr fontId="4"/>
  </si>
  <si>
    <t>0178-78-2855</t>
    <phoneticPr fontId="4"/>
  </si>
  <si>
    <t>0178-78-3280</t>
    <phoneticPr fontId="4"/>
  </si>
  <si>
    <t>0178-78-3281</t>
    <phoneticPr fontId="4"/>
  </si>
  <si>
    <t>地域包括支援センター</t>
    <phoneticPr fontId="3"/>
  </si>
  <si>
    <t>介護老人保健施設</t>
    <phoneticPr fontId="3"/>
  </si>
  <si>
    <t>甲田苑（甲田クリニック併設）</t>
    <rPh sb="4" eb="5">
      <t>コウ</t>
    </rPh>
    <rPh sb="5" eb="6">
      <t>タ</t>
    </rPh>
    <rPh sb="11" eb="13">
      <t>ヘイセツ</t>
    </rPh>
    <phoneticPr fontId="4"/>
  </si>
  <si>
    <t>地域福祉センター</t>
    <phoneticPr fontId="3"/>
  </si>
  <si>
    <t>市町村保健センター</t>
    <phoneticPr fontId="3"/>
  </si>
  <si>
    <t>0172-57-5311</t>
    <phoneticPr fontId="4"/>
  </si>
  <si>
    <t>0173-33-0702</t>
    <phoneticPr fontId="4"/>
  </si>
  <si>
    <t>0172-45-2725</t>
    <phoneticPr fontId="4"/>
  </si>
  <si>
    <t>0173-42-4660</t>
    <phoneticPr fontId="4"/>
  </si>
  <si>
    <t>0178-61-7555</t>
    <phoneticPr fontId="4"/>
  </si>
  <si>
    <t>0179-20-7100</t>
    <phoneticPr fontId="4"/>
  </si>
  <si>
    <t>0173-22-3394</t>
  </si>
  <si>
    <t>0172-32-6151</t>
    <phoneticPr fontId="4"/>
  </si>
  <si>
    <t>017-728-0121</t>
    <phoneticPr fontId="4"/>
  </si>
  <si>
    <t>0172-33-2289</t>
    <phoneticPr fontId="4"/>
  </si>
  <si>
    <t>0172-27-1001</t>
    <phoneticPr fontId="4"/>
  </si>
  <si>
    <t>歯科衛生士・歯科技工士養成校</t>
    <phoneticPr fontId="3"/>
  </si>
  <si>
    <t>理学療法士養成校</t>
    <phoneticPr fontId="3"/>
  </si>
  <si>
    <t>作業療法士養成校</t>
    <phoneticPr fontId="3"/>
  </si>
  <si>
    <t>言語聴覚士養成校</t>
    <phoneticPr fontId="3"/>
  </si>
  <si>
    <t>救急救命士養成校</t>
    <phoneticPr fontId="3"/>
  </si>
  <si>
    <t>管理栄養士養成校</t>
    <phoneticPr fontId="3"/>
  </si>
  <si>
    <t>栄養士養成校</t>
    <phoneticPr fontId="3"/>
  </si>
  <si>
    <t>青森県立保健大学健康科学部栄養学科</t>
    <rPh sb="0" eb="2">
      <t>アオモリ</t>
    </rPh>
    <rPh sb="2" eb="4">
      <t>ケンリツ</t>
    </rPh>
    <rPh sb="4" eb="6">
      <t>ホケン</t>
    </rPh>
    <rPh sb="6" eb="8">
      <t>ダイガク</t>
    </rPh>
    <rPh sb="8" eb="10">
      <t>ケンコウ</t>
    </rPh>
    <rPh sb="10" eb="12">
      <t>カガク</t>
    </rPh>
    <rPh sb="12" eb="13">
      <t>ブ</t>
    </rPh>
    <rPh sb="13" eb="15">
      <t>エイヨウ</t>
    </rPh>
    <rPh sb="15" eb="17">
      <t>ガッカ</t>
    </rPh>
    <phoneticPr fontId="4"/>
  </si>
  <si>
    <t>0178-24-5127</t>
    <phoneticPr fontId="4"/>
  </si>
  <si>
    <t>017-765-2000</t>
    <phoneticPr fontId="4"/>
  </si>
  <si>
    <t>0172-33-2289</t>
    <phoneticPr fontId="3"/>
  </si>
  <si>
    <t>青森県立保健大学</t>
    <phoneticPr fontId="3"/>
  </si>
  <si>
    <t>関係行政機関</t>
    <rPh sb="0" eb="2">
      <t>カンケイ</t>
    </rPh>
    <rPh sb="2" eb="4">
      <t>ギョウセイ</t>
    </rPh>
    <rPh sb="4" eb="6">
      <t>キカン</t>
    </rPh>
    <phoneticPr fontId="3"/>
  </si>
  <si>
    <t>017-787-3951</t>
    <phoneticPr fontId="4"/>
  </si>
  <si>
    <t>0172-32-8437</t>
    <phoneticPr fontId="4"/>
  </si>
  <si>
    <t>017-781-0708</t>
    <phoneticPr fontId="4"/>
  </si>
  <si>
    <t>0176-50-8129</t>
    <phoneticPr fontId="4"/>
  </si>
  <si>
    <t>0176-22-1716</t>
    <phoneticPr fontId="4"/>
  </si>
  <si>
    <t>017-726-6100</t>
    <phoneticPr fontId="4"/>
  </si>
  <si>
    <t>0173-42-2822</t>
    <phoneticPr fontId="4"/>
  </si>
  <si>
    <t>0173-35-2111</t>
    <phoneticPr fontId="4"/>
  </si>
  <si>
    <t>0172-52-2111</t>
    <phoneticPr fontId="4"/>
  </si>
  <si>
    <t>0178-43-2111</t>
    <phoneticPr fontId="4"/>
  </si>
  <si>
    <t>0172-35-1111</t>
    <phoneticPr fontId="4"/>
  </si>
  <si>
    <t>017-734-1111</t>
    <phoneticPr fontId="4"/>
  </si>
  <si>
    <t>0175-23-5975</t>
    <phoneticPr fontId="4"/>
  </si>
  <si>
    <t>0175-22-2296</t>
    <phoneticPr fontId="4"/>
  </si>
  <si>
    <t>0176-60-8086</t>
    <phoneticPr fontId="4"/>
  </si>
  <si>
    <t>0176-62-2145</t>
    <phoneticPr fontId="4"/>
  </si>
  <si>
    <t>0176-23-4261</t>
    <phoneticPr fontId="4"/>
  </si>
  <si>
    <t>0173-38-1555</t>
    <phoneticPr fontId="4"/>
  </si>
  <si>
    <t>0173-35-2156</t>
    <phoneticPr fontId="4"/>
  </si>
  <si>
    <t>0173-34-2108</t>
    <phoneticPr fontId="4"/>
  </si>
  <si>
    <t>0178-27-2271</t>
    <phoneticPr fontId="4"/>
  </si>
  <si>
    <t>0178-27-4435</t>
    <phoneticPr fontId="4"/>
  </si>
  <si>
    <t>0172-35-1622</t>
    <phoneticPr fontId="4"/>
  </si>
  <si>
    <t>0172-33-8521</t>
    <phoneticPr fontId="4"/>
  </si>
  <si>
    <t>017-781-9744</t>
    <phoneticPr fontId="4"/>
  </si>
  <si>
    <t>017-734-9950</t>
    <phoneticPr fontId="4"/>
  </si>
  <si>
    <t>017-739-5421</t>
    <phoneticPr fontId="4"/>
  </si>
  <si>
    <t>青森市大字矢田字下野尻48-3</t>
  </si>
  <si>
    <t>青森市大字幸畑字松元62-3</t>
  </si>
  <si>
    <t>青森市大字新城字平岡746</t>
  </si>
  <si>
    <t>青森市大字大別内字葛野180</t>
  </si>
  <si>
    <t>青森市新町二丁目6-25</t>
  </si>
  <si>
    <t>青森市千刈四丁目4-8</t>
  </si>
  <si>
    <t>青森市大字雲谷字山吹92-285</t>
  </si>
  <si>
    <t>青森市西滝三丁目5-7</t>
  </si>
  <si>
    <t>青森市大字三内字丸山69-4</t>
  </si>
  <si>
    <t>青森市大字駒込字月見野918-3</t>
  </si>
  <si>
    <t>青森市大字矢田前字弥生田47-2</t>
  </si>
  <si>
    <t>青森市大字諏訪沢字丸山72</t>
  </si>
  <si>
    <t>青森市大字駒込字深沢514</t>
  </si>
  <si>
    <t>青森市大字新城字平岡30-11</t>
  </si>
  <si>
    <t>青森市大字雲谷字山吹92-170</t>
  </si>
  <si>
    <t>青森市大字新城字福田79-2</t>
  </si>
  <si>
    <t>青森市大字羽白字沢田48-2</t>
  </si>
  <si>
    <t>青森市大字駒込字桐ノ沢179-19</t>
  </si>
  <si>
    <t>青森市大字横内字亀井245-1</t>
  </si>
  <si>
    <t>青森市大字泉野字野脇46-61</t>
  </si>
  <si>
    <t>青森市問屋町一丁目15-10</t>
  </si>
  <si>
    <t>青森市大字横内字神田38-1</t>
  </si>
  <si>
    <t>青森市奥野二丁目27-10</t>
  </si>
  <si>
    <t>青森市浪岡大字樽沢字村元330-7</t>
  </si>
  <si>
    <t>青森市浪岡大字長沼字南藤巻84</t>
  </si>
  <si>
    <t>青森市大字新城字平岡75-292</t>
  </si>
  <si>
    <t>青森市青柳二丁目9-28</t>
  </si>
  <si>
    <t>弘前市大字一町田字浅井443-1</t>
  </si>
  <si>
    <t>弘前市大字山崎一丁目3-7</t>
  </si>
  <si>
    <t>弘前市大字下白銀町21の8</t>
  </si>
  <si>
    <t>弘前市大字北横町95-2</t>
  </si>
  <si>
    <t>弘前市大字広野二丁目15-8</t>
  </si>
  <si>
    <t>弘前市大字細越字早稲田49-4</t>
  </si>
  <si>
    <t>弘前市大字常盤坂四丁目1-3</t>
  </si>
  <si>
    <t>弘前市大字大沢字稲元3-2</t>
  </si>
  <si>
    <t>弘前市大字独狐字石田121-1</t>
  </si>
  <si>
    <t>弘前市大字清野袋字岡部433-1</t>
  </si>
  <si>
    <t>弘前市大字自由ケ丘四丁目1-1</t>
  </si>
  <si>
    <t>弘前市大字城東中央四丁目1-4</t>
  </si>
  <si>
    <t>弘前市大字小沢字山崎44-9</t>
  </si>
  <si>
    <t>弘前市大字土堂字長瀬385-1</t>
  </si>
  <si>
    <t>弘前市大字大川字中桜川18-10</t>
  </si>
  <si>
    <t>弘前市大字藤代二丁目11-6</t>
  </si>
  <si>
    <t>弘前市大字鷹匠町16-1</t>
  </si>
  <si>
    <t>弘前市大字向外瀬字豊田320-1</t>
  </si>
  <si>
    <t>弘前市大字田町五丁目2-3</t>
  </si>
  <si>
    <t>弘前市大字東和徳町6-3</t>
  </si>
  <si>
    <t>弘前市大字新寺町55-41</t>
  </si>
  <si>
    <t>弘前市大字紺屋町187-2</t>
  </si>
  <si>
    <t>弘前市大字文京町4-38</t>
  </si>
  <si>
    <t>弘前市大字真土字苅田125-1</t>
  </si>
  <si>
    <t>弘前市大字高屋字安田735-3</t>
  </si>
  <si>
    <t>弘前市大字坂市字亀田53-3</t>
  </si>
  <si>
    <t>弘前市大字大森字草薙5-3</t>
  </si>
  <si>
    <t>八戸市大字妙字西平6-27</t>
  </si>
  <si>
    <t>八戸市大字十日市字黒坂35</t>
  </si>
  <si>
    <t>八戸市大字根城九丁目18-23</t>
  </si>
  <si>
    <t>八戸市大字市川町字夏秋4</t>
  </si>
  <si>
    <t>八戸市大字大久保字大山32-1</t>
  </si>
  <si>
    <t>八戸市大字石手洗字油久保4-3</t>
  </si>
  <si>
    <t>八戸市大字白銀町字大沢頭34-6</t>
  </si>
  <si>
    <t>八戸市大字櫛引字上矢倉2-1</t>
  </si>
  <si>
    <t>八戸市白銀台二丁目9-12</t>
  </si>
  <si>
    <t>八戸市大字市川町字尻引前山31-953</t>
  </si>
  <si>
    <t>八戸市小中野六丁目23-52</t>
  </si>
  <si>
    <t>八戸市大字十一日町57-3</t>
  </si>
  <si>
    <t>八戸市沼館一丁目2-35</t>
  </si>
  <si>
    <t>八戸市大字白銀町字三島下24-372</t>
  </si>
  <si>
    <t>八戸市八太郎四丁目2-19</t>
  </si>
  <si>
    <t>八戸市江陽二丁目19-10</t>
  </si>
  <si>
    <t>八戸市大字大久保字大山22-10</t>
  </si>
  <si>
    <t>八戸市大字大久保字町道5-1</t>
  </si>
  <si>
    <t>八戸市売市一丁目8-10</t>
  </si>
  <si>
    <t>八戸市根城八丁目8-34</t>
  </si>
  <si>
    <t>八戸市江陽四丁目13-31</t>
  </si>
  <si>
    <t>八戸市城下四丁目16-40</t>
  </si>
  <si>
    <t>八戸市大字櫛引字前田45-1</t>
  </si>
  <si>
    <t>八戸市諏訪三丁目9-19</t>
  </si>
  <si>
    <t>八戸市下長二丁目8-3</t>
  </si>
  <si>
    <t>八戸市大字新井田字松山下野場7-15</t>
  </si>
  <si>
    <t>八戸市大字白銀町字浜崖13-2</t>
  </si>
  <si>
    <t>八戸市小中野三丁目3-53</t>
  </si>
  <si>
    <t>八戸市大字妙字分枝27-1</t>
  </si>
  <si>
    <t>八戸市大字美保野13-2132</t>
  </si>
  <si>
    <t>八戸市大字河原木字八太郎山3-138</t>
  </si>
  <si>
    <t>八戸市大久保字生平44-77</t>
  </si>
  <si>
    <t>八戸市南類家三丁目3-10</t>
  </si>
  <si>
    <t>八戸市青葉一丁目14-23</t>
  </si>
  <si>
    <t>八戸市湊高台二丁目3-10</t>
  </si>
  <si>
    <t>八戸市吹上六丁目10-32</t>
  </si>
  <si>
    <t>八戸市大字河原木字八太郎山10-81</t>
  </si>
  <si>
    <t>八戸市大字是川字楢館平30-22</t>
  </si>
  <si>
    <t>八戸市小中野八丁目63</t>
  </si>
  <si>
    <t>八戸市大字沢里字古宮10-11</t>
  </si>
  <si>
    <t>八戸市東白山台二丁目27-1</t>
  </si>
  <si>
    <t>八戸市湊高台七丁目23-7</t>
  </si>
  <si>
    <t>八戸市西白山台四丁目3-5</t>
  </si>
  <si>
    <t>八戸市是川五丁目6-2</t>
  </si>
  <si>
    <t>八戸市大字鮫町字安川目8-1</t>
  </si>
  <si>
    <t>八戸市大字田面木字酒美平15-3</t>
  </si>
  <si>
    <t>八戸市大字白銀町字中平31-3</t>
  </si>
  <si>
    <t>八戸市大字尻内町字熊ノ沢35-2</t>
  </si>
  <si>
    <t>八戸市根城二丁目23-6</t>
  </si>
  <si>
    <t>八戸市湊高台六丁目17-16</t>
  </si>
  <si>
    <t>八戸市大字根城字西ノ沢30-35</t>
  </si>
  <si>
    <t>黒石市錦町17</t>
  </si>
  <si>
    <t>黒石市大字赤坂字池田136</t>
  </si>
  <si>
    <t>黒石市馬場尻南58-1</t>
  </si>
  <si>
    <t>五所川原市大字金山字盛山42-8</t>
  </si>
  <si>
    <t>五所川原市大字米田字八ッ橋67-2</t>
  </si>
  <si>
    <t>五所川原市字下平井町21</t>
  </si>
  <si>
    <t>五所川原市字蓮沼60-2</t>
  </si>
  <si>
    <t>五所川原市大字湊字船越224-3</t>
  </si>
  <si>
    <t>五所川原市大字金山字千代鶴142</t>
  </si>
  <si>
    <t>五所川原市みどり町四丁目126-1</t>
  </si>
  <si>
    <t>五所川原市大字前田野目字長峰112-2</t>
  </si>
  <si>
    <t>五所川原市大字沖飯詰字帯刀357-1</t>
  </si>
  <si>
    <t>五所川原市大字水野尾字懸樋222-3</t>
  </si>
  <si>
    <t>五所川原市大字唐笠柳字村崎242</t>
  </si>
  <si>
    <t>五所川原市大字姥萢字桜木424-1</t>
  </si>
  <si>
    <t>五所川原市金木町川倉七夕野84-442</t>
  </si>
  <si>
    <t>五所川原市金木町朝日山353-8</t>
  </si>
  <si>
    <t>十和田市大字大不動字山中12-1</t>
  </si>
  <si>
    <t>十和田市東二番町2-50</t>
  </si>
  <si>
    <t>十和田市大字八斗沢字家の下310-1</t>
  </si>
  <si>
    <t>十和田市大字切田字横道100-22</t>
  </si>
  <si>
    <t>十和田市大字深持字南平312-4</t>
  </si>
  <si>
    <t>十和田市大字三本木字里ノ沢1-62</t>
  </si>
  <si>
    <t>十和田市西二十一番町6-14</t>
  </si>
  <si>
    <t>十和田市大字相坂字高清水78-232</t>
  </si>
  <si>
    <t>十和田市大字奥瀬字下川目2-9</t>
  </si>
  <si>
    <t>十和田市穂並町4-40</t>
  </si>
  <si>
    <t>三沢市大町二丁目6-27</t>
  </si>
  <si>
    <t>三沢市大字三沢字堀口6-12</t>
  </si>
  <si>
    <t>三沢市大字三沢字淋代平116-3097</t>
  </si>
  <si>
    <t>むつ市中央一丁目8-1</t>
  </si>
  <si>
    <t>むつ市南町9－36</t>
  </si>
  <si>
    <t>むつ市大字奥内字竹立9</t>
  </si>
  <si>
    <t>むつ市中央2－13－15</t>
  </si>
  <si>
    <t>むつ市大字田名部字赤川ノ内並木14-245</t>
  </si>
  <si>
    <t>むつ市川内町獅子畑128-4</t>
  </si>
  <si>
    <t>むつ市大畑町南町28</t>
  </si>
  <si>
    <t>むつ市大畑町大赤川29-4</t>
  </si>
  <si>
    <t>つがる市木造若緑52</t>
  </si>
  <si>
    <t>つがる市木造筒木坂島谷沢18-9</t>
  </si>
  <si>
    <t>つがる市森田町森田月見野473-2</t>
  </si>
  <si>
    <t>つがる市森田町大館勝山142-3</t>
  </si>
  <si>
    <t>つがる市柏桑野木田若宮255-1</t>
  </si>
  <si>
    <t>平川市原上原24-6</t>
  </si>
  <si>
    <t>平川市猿賀明堂139-1</t>
  </si>
  <si>
    <t>平川市日沼樋田85</t>
  </si>
  <si>
    <t>平川市高畑熊沢164-3</t>
  </si>
  <si>
    <t>平川市新屋平野13-1</t>
  </si>
  <si>
    <t>平川市沖館和田84</t>
  </si>
  <si>
    <t>平川市館山前田80-1</t>
  </si>
  <si>
    <t>東津軽郡平内町大字盛田字堤ヶ沢126</t>
  </si>
  <si>
    <t>東津軽郡平内町大字小湊字小湊83-2</t>
  </si>
  <si>
    <t>東津軽郡平内町大字小湊字前萢53-8</t>
  </si>
  <si>
    <t>東津軽郡平内町大字小湊字薬師堂63-23</t>
  </si>
  <si>
    <t>東津軽郡外ヶ浜町字平舘根岸小川20-1</t>
  </si>
  <si>
    <t>東津軽郡外ヶ浜町字下蟹田122-5</t>
  </si>
  <si>
    <t>東津軽郡外ヶ浜町字三厩新町8</t>
  </si>
  <si>
    <t>東津軽郡外ヶ浜町字上蟹田62-23</t>
  </si>
  <si>
    <t>東津軽郡今別町大字今別字中沢165-12</t>
  </si>
  <si>
    <t>東津軽郡今別町大字今別字西田248-205</t>
  </si>
  <si>
    <t>東津軽郡蓬田村大字瀬辺地字山田35-84
いきいき交流館内</t>
  </si>
  <si>
    <t>東津軽郡蓬田村大字郷沢字浜田397</t>
  </si>
  <si>
    <t>西津軽郡鰺ヶ沢町大字舞戸町字下富田29-7</t>
  </si>
  <si>
    <t>西津軽郡鰺ヶ沢町大字北浮田町字今須87-1</t>
  </si>
  <si>
    <t>西津軽郡鰺ヶ沢町大字長平町字甲音羽山65-412</t>
  </si>
  <si>
    <t>西津軽郡深浦町大字関字栃沢84-9</t>
  </si>
  <si>
    <t>西津軽郡深浦町大字柳田字築棒沢140</t>
  </si>
  <si>
    <t>西津軽郡深浦町大字聶木字津山118-44</t>
  </si>
  <si>
    <t>西津軽郡深浦町大字広戸字家野上101-284</t>
  </si>
  <si>
    <t>西津軽郡深浦町大字深浦字吾妻沢146-65</t>
  </si>
  <si>
    <t>南津軽郡藤崎町大字柏木堰字南亀田1-1</t>
  </si>
  <si>
    <t>南津軽郡藤崎町大字榊字植田33-1</t>
  </si>
  <si>
    <t>南津軽郡大鰐町大字苦木字野尻170-1</t>
  </si>
  <si>
    <t>南津軽郡大鰐町大字大鰐字萢頭9-2</t>
  </si>
  <si>
    <t>南津軽郡大鰐町大字三ッ目内字水沢出口117-1</t>
  </si>
  <si>
    <t>南津軽郡田舎館村大字八反田字古館206-1</t>
  </si>
  <si>
    <t>北津軽郡板柳町大字福野田字実田11-7</t>
  </si>
  <si>
    <t>北津軽郡板柳町大字野中字鶴住102-2</t>
  </si>
  <si>
    <t>北津軽郡中泊町大字深郷田字甘木120-2</t>
  </si>
  <si>
    <t>北津軽郡鶴田町大字鶴田字相原68-2</t>
  </si>
  <si>
    <t>北津軽郡鶴田町大字野木字東松虫3-2</t>
  </si>
  <si>
    <t>北津軽郡鶴田町大字妙堂崎字米山187-1</t>
  </si>
  <si>
    <t>北津軽郡鶴田町大字廻堰字上野尻146-1</t>
  </si>
  <si>
    <t>北津軽郡鶴田町大字廻堰字東下山91-2</t>
  </si>
  <si>
    <t>北津軽郡鶴田町大字鶴田字押上52</t>
  </si>
  <si>
    <t>上北郡野辺地町字前田23-1</t>
  </si>
  <si>
    <t>上北郡七戸町字上町野82-1</t>
  </si>
  <si>
    <t>上北郡七戸町字町7-2</t>
  </si>
  <si>
    <t>上北郡七戸町字立野頭139-1</t>
  </si>
  <si>
    <t>上北郡七戸町字寒水70-17</t>
  </si>
  <si>
    <t>上北郡七戸町字舘野32-15</t>
  </si>
  <si>
    <t>上北郡七戸町字清水頭71-80</t>
  </si>
  <si>
    <t>上北郡七戸町字太田野19-4</t>
  </si>
  <si>
    <t>上北郡七戸町字舟場向川久保308</t>
  </si>
  <si>
    <t>上北郡六戸町大字犬落瀬字千刈田19-11</t>
  </si>
  <si>
    <t>上北郡六戸町大字折茂字前田140-1</t>
  </si>
  <si>
    <t>上北郡六戸町大字上吉田字長谷85-11</t>
  </si>
  <si>
    <t>上北郡六戸町大字犬落瀬字権現沢54-767</t>
  </si>
  <si>
    <t>上北郡六戸町大字犬落瀬字前谷地98</t>
  </si>
  <si>
    <t>上北郡横浜町字三保野54</t>
  </si>
  <si>
    <t>上北郡東北町大字上野字軍事屋敷3-5</t>
  </si>
  <si>
    <t>上北郡東北町大字大浦字境ノ沢6-1</t>
  </si>
  <si>
    <t>上北郡東北町字切左坂道ノ上38-86</t>
  </si>
  <si>
    <t>上北郡東北町字和山平11-1</t>
  </si>
  <si>
    <t>上北郡東北町字古屋敷45-1</t>
  </si>
  <si>
    <t>上北郡東北町字塔ノ沢山308-2</t>
  </si>
  <si>
    <t>上北郡六ヶ所村大字出戸字棚沢130-23</t>
  </si>
  <si>
    <t>上北郡六ヶ所村大字泊字川原75-97</t>
  </si>
  <si>
    <t>上北郡おいらせ町沼端370-1</t>
  </si>
  <si>
    <t>三戸郡三戸町大字在府小路町17</t>
  </si>
  <si>
    <t>三戸郡三戸町大字同心町字諏訪内10</t>
  </si>
  <si>
    <t>三戸郡三戸町大字斗内字和田60-1</t>
  </si>
  <si>
    <t>三戸郡五戸町字狐森北11-1</t>
  </si>
  <si>
    <t>三戸郡五戸町字姥堤34-1</t>
  </si>
  <si>
    <t>三戸郡五戸町字正場沢長根8-1</t>
  </si>
  <si>
    <t>三戸郡五戸町字古舘向10-1</t>
  </si>
  <si>
    <t>三戸郡南部町大字大向字仙ノ木平31-1</t>
  </si>
  <si>
    <t>三戸郡南部町大字埖渡東あかね5-125</t>
  </si>
  <si>
    <t>三戸郡南部町大字苫米地字蒼前11-1</t>
  </si>
  <si>
    <t>三戸郡南部町大字埖渡字下窪12-67</t>
  </si>
  <si>
    <t>三戸郡階上町大字角柄折字柳下6-15</t>
  </si>
  <si>
    <t>三戸郡階上町大字道仏字天当平1-327</t>
  </si>
  <si>
    <t>三戸郡階上町大字赤保内字道仏道添21-12</t>
  </si>
  <si>
    <t>三戸郡階上町大字金山沢字道合3-4</t>
  </si>
  <si>
    <t>社会福祉法人</t>
    <rPh sb="0" eb="2">
      <t>シャカイ</t>
    </rPh>
    <rPh sb="2" eb="4">
      <t>フクシ</t>
    </rPh>
    <rPh sb="4" eb="6">
      <t>ホウジン</t>
    </rPh>
    <phoneticPr fontId="3"/>
  </si>
  <si>
    <t>0172-62-9201</t>
  </si>
  <si>
    <t>0172-69-2525</t>
  </si>
  <si>
    <t>0176-56-5115</t>
  </si>
  <si>
    <t>0176-56-5415</t>
  </si>
  <si>
    <t>0176-58-1110</t>
  </si>
  <si>
    <t>0175-63-2717</t>
  </si>
  <si>
    <t>0175-62-2712</t>
  </si>
  <si>
    <t>0175-62-2639</t>
  </si>
  <si>
    <t>0175-63-2544</t>
  </si>
  <si>
    <t>0175-62-2971</t>
  </si>
  <si>
    <t>0175-62-2484</t>
  </si>
  <si>
    <t>0175-63-3173</t>
  </si>
  <si>
    <t>017-723-1691</t>
  </si>
  <si>
    <t>017-722-2169</t>
  </si>
  <si>
    <t>017-723-1391</t>
  </si>
  <si>
    <t>017-737-3333</t>
  </si>
  <si>
    <t>017-723-1340</t>
  </si>
  <si>
    <t>017-728-5621</t>
  </si>
  <si>
    <t>017-788-5872</t>
  </si>
  <si>
    <t>017-739-7208</t>
  </si>
  <si>
    <t>017-788-7111</t>
  </si>
  <si>
    <t>017-723-2941</t>
  </si>
  <si>
    <t>017-739-2645</t>
  </si>
  <si>
    <t>017-776-6215</t>
  </si>
  <si>
    <t>017-776-5538</t>
  </si>
  <si>
    <t>017-777-8118</t>
  </si>
  <si>
    <t>017-738-5564</t>
  </si>
  <si>
    <t>017-766-1151</t>
  </si>
  <si>
    <t>017-742-3000</t>
  </si>
  <si>
    <t>017-738-3100</t>
  </si>
  <si>
    <t>017-726-5211</t>
  </si>
  <si>
    <t>017-726-3855</t>
  </si>
  <si>
    <t>017-742-6324</t>
  </si>
  <si>
    <t>017-761-1111</t>
  </si>
  <si>
    <t>017-788-0144</t>
  </si>
  <si>
    <t>017-741-5188</t>
  </si>
  <si>
    <t>017-728-2910</t>
  </si>
  <si>
    <t>017-787-2411</t>
  </si>
  <si>
    <t>017-765-1533</t>
  </si>
  <si>
    <t>017-763-3091</t>
  </si>
  <si>
    <t>017-765-3300</t>
  </si>
  <si>
    <t>017-764-5117</t>
  </si>
  <si>
    <t>017-738-1133</t>
  </si>
  <si>
    <t>017-728-6266</t>
  </si>
  <si>
    <t>017-763-2015</t>
  </si>
  <si>
    <t>017-721-6220</t>
  </si>
  <si>
    <t>0172-33-1182</t>
  </si>
  <si>
    <t>0172-33-1161</t>
  </si>
  <si>
    <t>0172-28-0900</t>
  </si>
  <si>
    <t>0172-82-3500</t>
  </si>
  <si>
    <t>0172-87-0111</t>
  </si>
  <si>
    <t>0172-33-8861</t>
  </si>
  <si>
    <t>0172-88-8891</t>
  </si>
  <si>
    <t>0172-35-2155</t>
  </si>
  <si>
    <t>0172-34-7600</t>
  </si>
  <si>
    <t>0172-95-3434</t>
  </si>
  <si>
    <t>0172-97-2540</t>
  </si>
  <si>
    <t>0172-87-2480</t>
  </si>
  <si>
    <t>0172-36-0800</t>
  </si>
  <si>
    <t>0172-92-2031</t>
  </si>
  <si>
    <t>0172-36-2074</t>
  </si>
  <si>
    <t>0172-95-3981</t>
  </si>
  <si>
    <t>0172-37-8311</t>
  </si>
  <si>
    <t>0172-87-4888</t>
  </si>
  <si>
    <t>0172-32-2128</t>
  </si>
  <si>
    <t>0172-28-0054</t>
  </si>
  <si>
    <t>0172-87-6655</t>
  </si>
  <si>
    <t>0172-39-2222</t>
  </si>
  <si>
    <t>0172-99-1255</t>
  </si>
  <si>
    <t>0172-37-3877</t>
  </si>
  <si>
    <t>0172-39-2200</t>
  </si>
  <si>
    <t>0172-34-3434</t>
  </si>
  <si>
    <t>0172-33-0511</t>
  </si>
  <si>
    <t>0172-31-7777</t>
  </si>
  <si>
    <t>0172-33-2384</t>
  </si>
  <si>
    <t>0172-32-0396</t>
  </si>
  <si>
    <t>0172-55-0075</t>
  </si>
  <si>
    <t>0172-36-4264</t>
  </si>
  <si>
    <t>0172-82-5468</t>
  </si>
  <si>
    <t>0172-82-6060</t>
  </si>
  <si>
    <t>0172-84-1010</t>
  </si>
  <si>
    <t>0172-27-4161</t>
  </si>
  <si>
    <t>0172-27-8989</t>
  </si>
  <si>
    <t>0178-41-1215</t>
  </si>
  <si>
    <t>0178-47-2940</t>
  </si>
  <si>
    <t>0178-25-1021</t>
  </si>
  <si>
    <t>0178-25-2277</t>
  </si>
  <si>
    <t>0178-96-4895</t>
  </si>
  <si>
    <t>0178-22-8011</t>
  </si>
  <si>
    <t>0178-52-5151</t>
  </si>
  <si>
    <t>0178-25-0101</t>
  </si>
  <si>
    <t>0178-96-1690</t>
  </si>
  <si>
    <t>0178-33-3267</t>
  </si>
  <si>
    <t>0178-27-3811</t>
  </si>
  <si>
    <t>0178-28-1924</t>
  </si>
  <si>
    <t>0178-33-3915</t>
  </si>
  <si>
    <t>0178-28-3510</t>
  </si>
  <si>
    <t>0178-43-1725</t>
  </si>
  <si>
    <t>0178-43-4523</t>
  </si>
  <si>
    <t>0178-33-6011</t>
  </si>
  <si>
    <t>0178-28-2116</t>
  </si>
  <si>
    <t>0178-24-4618</t>
  </si>
  <si>
    <t>0178-33-5650</t>
  </si>
  <si>
    <t>0178-33-7851</t>
  </si>
  <si>
    <t>0178-45-2625</t>
  </si>
  <si>
    <t>0178-34-0511</t>
  </si>
  <si>
    <t>0178-45-8126</t>
  </si>
  <si>
    <t>0178-22-4567</t>
  </si>
  <si>
    <t>0178-46-2422</t>
  </si>
  <si>
    <t>0178-27-1010</t>
  </si>
  <si>
    <t>0178-20-2576</t>
  </si>
  <si>
    <t>0178-46-0075</t>
  </si>
  <si>
    <t>0178-20-2221</t>
  </si>
  <si>
    <t>0178-96-3920</t>
  </si>
  <si>
    <t>0178-76-2467</t>
  </si>
  <si>
    <t>0178-34-4663</t>
  </si>
  <si>
    <t>0178-96-1212</t>
  </si>
  <si>
    <t>0178-22-5384</t>
  </si>
  <si>
    <t>0178-34-0127</t>
  </si>
  <si>
    <t>0178-25-2111</t>
  </si>
  <si>
    <t>0178-25-6056</t>
  </si>
  <si>
    <t>0178-21-1178</t>
  </si>
  <si>
    <t>0178-35-2002</t>
  </si>
  <si>
    <t>0178-45-5310</t>
  </si>
  <si>
    <t>0178-47-5555</t>
  </si>
  <si>
    <t>0178-71-3111</t>
  </si>
  <si>
    <t>0178-35-6300</t>
  </si>
  <si>
    <t>0178-71-2577</t>
  </si>
  <si>
    <t>0178-51-2010</t>
  </si>
  <si>
    <t>0178-71-8322</t>
  </si>
  <si>
    <t>0178-22-8070</t>
  </si>
  <si>
    <t>0178-24-2727</t>
  </si>
  <si>
    <t>0178-70-1720</t>
  </si>
  <si>
    <t>0178-20-8730</t>
  </si>
  <si>
    <t>0178-27-8787</t>
  </si>
  <si>
    <t>0178-96-3053</t>
  </si>
  <si>
    <t>0178-38-2115</t>
  </si>
  <si>
    <t>0178-23-4931</t>
  </si>
  <si>
    <t>0178-33-2286</t>
  </si>
  <si>
    <t>0178-70-1818</t>
  </si>
  <si>
    <t>0178-44-4074</t>
  </si>
  <si>
    <t>0178-45-4150</t>
  </si>
  <si>
    <t>0178-34-5553</t>
  </si>
  <si>
    <t>0178-43-9823</t>
  </si>
  <si>
    <t>0172-52-2674</t>
  </si>
  <si>
    <t>0172-52-5435</t>
  </si>
  <si>
    <t>0172-53-3325</t>
  </si>
  <si>
    <t>0172-53-3018</t>
  </si>
  <si>
    <t>0173-34-3494</t>
  </si>
  <si>
    <t>0173-35-4215</t>
  </si>
  <si>
    <t>0173-35-2368</t>
  </si>
  <si>
    <t>0173-35-2586</t>
  </si>
  <si>
    <t>0173-34-3404</t>
  </si>
  <si>
    <t>0173-37-3111</t>
  </si>
  <si>
    <t>0173-34-7888</t>
  </si>
  <si>
    <t>0173-29-3533</t>
  </si>
  <si>
    <t>0173-34-8833</t>
  </si>
  <si>
    <t>0173-36-3100</t>
  </si>
  <si>
    <t>0173-39-2111</t>
  </si>
  <si>
    <t>0173-38-3388</t>
  </si>
  <si>
    <t>0173-53-2215</t>
  </si>
  <si>
    <t>0173-53-2831</t>
  </si>
  <si>
    <t>0173-52-5753</t>
  </si>
  <si>
    <t>0176-28-2011</t>
  </si>
  <si>
    <t>0176-23-2631</t>
  </si>
  <si>
    <t>0176-23-2992</t>
  </si>
  <si>
    <t>0176-22-9313</t>
  </si>
  <si>
    <t>0176-25-1100</t>
  </si>
  <si>
    <t>0176-20-1622</t>
  </si>
  <si>
    <t>0176-25-1333</t>
  </si>
  <si>
    <t>0176-23-4793</t>
  </si>
  <si>
    <t>0176-23-5500</t>
  </si>
  <si>
    <t>0176-72-2790</t>
  </si>
  <si>
    <t>0176-22-2589</t>
  </si>
  <si>
    <t>0176-23-6333</t>
  </si>
  <si>
    <t>0176-53-3422</t>
  </si>
  <si>
    <t>0176-54-7384</t>
  </si>
  <si>
    <t>0176-53-3550</t>
  </si>
  <si>
    <t>0176-53-2279</t>
  </si>
  <si>
    <t>0176-54-2880</t>
  </si>
  <si>
    <t>0176-53-2789</t>
  </si>
  <si>
    <t>0176-59-3784</t>
  </si>
  <si>
    <t>0175-33-3023</t>
  </si>
  <si>
    <t>0175-23-1600</t>
  </si>
  <si>
    <t>0175-26-2036</t>
  </si>
  <si>
    <t>0175-26-2288</t>
  </si>
  <si>
    <t>0175-31-0708</t>
  </si>
  <si>
    <t>0175-33-1100</t>
  </si>
  <si>
    <t>0175-42-3103</t>
  </si>
  <si>
    <t>0175-34-3297</t>
  </si>
  <si>
    <t>0173-42-4886</t>
  </si>
  <si>
    <t>0173-45-3006</t>
  </si>
  <si>
    <t>0173-26-2634</t>
  </si>
  <si>
    <t>0173-26-2026</t>
  </si>
  <si>
    <t>0173-25-2115</t>
  </si>
  <si>
    <t>0172-57-3330</t>
  </si>
  <si>
    <t>0172-57-3430</t>
  </si>
  <si>
    <t>0172-43-5432</t>
  </si>
  <si>
    <t>0172-44-3121</t>
  </si>
  <si>
    <t>0172-44-3170</t>
  </si>
  <si>
    <t>0172-44-7588</t>
  </si>
  <si>
    <t>0172-44-0033</t>
  </si>
  <si>
    <t>017-755-3274</t>
  </si>
  <si>
    <t>017-758-1215</t>
  </si>
  <si>
    <t>017-755-3271</t>
  </si>
  <si>
    <t>017-755-5531</t>
  </si>
  <si>
    <t>0174-22-2250</t>
  </si>
  <si>
    <t>0174-25-3211</t>
  </si>
  <si>
    <t>0174-22-2910</t>
  </si>
  <si>
    <t>0174-31-7000</t>
  </si>
  <si>
    <t>0174-31-0087</t>
  </si>
  <si>
    <t>0174-35-3081</t>
  </si>
  <si>
    <t>0174-35-3961</t>
  </si>
  <si>
    <t>0174-27-2828</t>
  </si>
  <si>
    <t>0174-27-3445</t>
  </si>
  <si>
    <t>0173-82-1602</t>
  </si>
  <si>
    <t>0173-72-2277</t>
  </si>
  <si>
    <t>0173-72-7111</t>
  </si>
  <si>
    <t>0173-72-1122</t>
  </si>
  <si>
    <t>0173-76-2039</t>
  </si>
  <si>
    <t>0173-76-2123</t>
  </si>
  <si>
    <t>0173-74-3111</t>
  </si>
  <si>
    <t>0173-74-4381</t>
  </si>
  <si>
    <t>0173-74-9170</t>
  </si>
  <si>
    <t>0173-77-2020</t>
  </si>
  <si>
    <t>0173-84-1630</t>
  </si>
  <si>
    <t>0172-85-2255</t>
  </si>
  <si>
    <t>0172-65-2056</t>
  </si>
  <si>
    <t>0172-75-3511</t>
  </si>
  <si>
    <t>0172-65-4187</t>
  </si>
  <si>
    <t>0172-48-3134</t>
  </si>
  <si>
    <t>0172-47-5151</t>
  </si>
  <si>
    <t>0172-47-5036</t>
  </si>
  <si>
    <t>0172-48-2426</t>
  </si>
  <si>
    <t>0172-43-8111</t>
  </si>
  <si>
    <t>0172-72-1161</t>
  </si>
  <si>
    <t>0172-73-5511</t>
  </si>
  <si>
    <t>0173-57-3100</t>
  </si>
  <si>
    <t>0173-22-3765</t>
  </si>
  <si>
    <t>0173-22-5719</t>
  </si>
  <si>
    <t>0173-22-6341</t>
  </si>
  <si>
    <t>0173-22-6633</t>
  </si>
  <si>
    <t>0173-22-5694</t>
  </si>
  <si>
    <t>0173-23-1030</t>
  </si>
  <si>
    <t>0175-64-0170</t>
  </si>
  <si>
    <t>0175-64-5135</t>
  </si>
  <si>
    <t>0176-62-3078</t>
  </si>
  <si>
    <t>0176-62-6790</t>
  </si>
  <si>
    <t>0176-62-2761</t>
  </si>
  <si>
    <t>0176-62-3631</t>
  </si>
  <si>
    <t>0176-62-2321</t>
  </si>
  <si>
    <t>0176-62-5200</t>
  </si>
  <si>
    <t>0176-68-4888</t>
  </si>
  <si>
    <t>0176-55-2094</t>
  </si>
  <si>
    <t>0176-55-2297</t>
  </si>
  <si>
    <t>0176-55-2943</t>
  </si>
  <si>
    <t>0176-70-1115</t>
  </si>
  <si>
    <t>0176-70-1100</t>
  </si>
  <si>
    <t>0176-55-5601</t>
  </si>
  <si>
    <t>0176-50-1888</t>
  </si>
  <si>
    <t>0175-78-2075</t>
  </si>
  <si>
    <t>0175-78-2067</t>
  </si>
  <si>
    <t>0175-78-3407</t>
  </si>
  <si>
    <t>0175-72-4700</t>
  </si>
  <si>
    <t>0175-76-2227</t>
  </si>
  <si>
    <t>0178-52-7066</t>
  </si>
  <si>
    <t>0178-50-1055</t>
  </si>
  <si>
    <t>0178-56-4131</t>
  </si>
  <si>
    <t>0178-56-2676</t>
  </si>
  <si>
    <t>0179-22-0262</t>
  </si>
  <si>
    <t>0179-23-5050</t>
  </si>
  <si>
    <t>0179-23-4111</t>
  </si>
  <si>
    <t>0178-62-2547</t>
  </si>
  <si>
    <t>0178-62-4900</t>
  </si>
  <si>
    <t>0178-62-2340</t>
  </si>
  <si>
    <t>0178-62-7491</t>
  </si>
  <si>
    <t>0178-62-6500</t>
  </si>
  <si>
    <t>0178-51-8188</t>
  </si>
  <si>
    <t>0178-61-1300</t>
  </si>
  <si>
    <t>0178-22-1215</t>
  </si>
  <si>
    <t>0178-84-3131</t>
  </si>
  <si>
    <t>0178-84-3333</t>
  </si>
  <si>
    <t>0178-60-1788</t>
  </si>
  <si>
    <t>0178-88-3067</t>
  </si>
  <si>
    <t>0178-88-3621</t>
  </si>
  <si>
    <t>0178-88-2101</t>
  </si>
  <si>
    <t>0178-88-3355</t>
  </si>
  <si>
    <t>0178-88-1580</t>
  </si>
  <si>
    <t>看護師等養成所</t>
    <rPh sb="0" eb="4">
      <t>カンゴシトウ</t>
    </rPh>
    <rPh sb="4" eb="7">
      <t>ヨウセイジョ</t>
    </rPh>
    <phoneticPr fontId="3"/>
  </si>
  <si>
    <t>弘前市医師会看護専門学校看護専門課程看護学科</t>
    <rPh sb="6" eb="8">
      <t>カンゴ</t>
    </rPh>
    <rPh sb="8" eb="10">
      <t>センモン</t>
    </rPh>
    <rPh sb="10" eb="12">
      <t>ガッコウ</t>
    </rPh>
    <rPh sb="12" eb="14">
      <t>カンゴ</t>
    </rPh>
    <rPh sb="14" eb="16">
      <t>センモン</t>
    </rPh>
    <rPh sb="16" eb="18">
      <t>カテイ</t>
    </rPh>
    <rPh sb="18" eb="20">
      <t>カンゴ</t>
    </rPh>
    <rPh sb="20" eb="22">
      <t>ガッカ</t>
    </rPh>
    <phoneticPr fontId="4"/>
  </si>
  <si>
    <t>弘前市医師会看護専門学校看護高等課程准看護学科</t>
    <rPh sb="6" eb="8">
      <t>カンゴ</t>
    </rPh>
    <rPh sb="8" eb="10">
      <t>センモン</t>
    </rPh>
    <rPh sb="10" eb="12">
      <t>ガッコウ</t>
    </rPh>
    <rPh sb="12" eb="14">
      <t>カンゴ</t>
    </rPh>
    <rPh sb="14" eb="16">
      <t>コウトウ</t>
    </rPh>
    <rPh sb="18" eb="19">
      <t>ジュン</t>
    </rPh>
    <phoneticPr fontId="4"/>
  </si>
  <si>
    <t>0178-22-4169</t>
    <phoneticPr fontId="3"/>
  </si>
  <si>
    <t>0178-28-4002</t>
    <phoneticPr fontId="3"/>
  </si>
  <si>
    <t>0172-32-7771</t>
    <phoneticPr fontId="3"/>
  </si>
  <si>
    <t>0172-31-7100</t>
    <phoneticPr fontId="4"/>
  </si>
  <si>
    <t>017-728-0131</t>
    <phoneticPr fontId="3"/>
  </si>
  <si>
    <t>病院</t>
    <rPh sb="0" eb="2">
      <t>ビョウイン</t>
    </rPh>
    <phoneticPr fontId="3"/>
  </si>
  <si>
    <t>0172-62-3111</t>
    <phoneticPr fontId="3"/>
  </si>
  <si>
    <t>0178-46-1000</t>
    <phoneticPr fontId="3"/>
  </si>
  <si>
    <t>0178-27-2016</t>
    <phoneticPr fontId="3"/>
  </si>
  <si>
    <t>0178-28-4000</t>
    <phoneticPr fontId="3"/>
  </si>
  <si>
    <t>0178-70-2011</t>
    <phoneticPr fontId="3"/>
  </si>
  <si>
    <t>0178-31-5005</t>
    <phoneticPr fontId="3"/>
  </si>
  <si>
    <t>0178-33-1551</t>
    <phoneticPr fontId="3"/>
  </si>
  <si>
    <t>0178-45-6111</t>
    <phoneticPr fontId="3"/>
  </si>
  <si>
    <t>0172-44-3100</t>
    <phoneticPr fontId="3"/>
  </si>
  <si>
    <t>0172-65-3771</t>
    <phoneticPr fontId="3"/>
  </si>
  <si>
    <t>0172-27-1431</t>
    <phoneticPr fontId="3"/>
  </si>
  <si>
    <t>0172-35-1511</t>
    <phoneticPr fontId="3"/>
  </si>
  <si>
    <t>0172-36-5181</t>
    <phoneticPr fontId="3"/>
  </si>
  <si>
    <t>0172-33-2871</t>
    <phoneticPr fontId="3"/>
  </si>
  <si>
    <t>0172-87-1221</t>
    <phoneticPr fontId="3"/>
  </si>
  <si>
    <t>0172-36-7111</t>
    <phoneticPr fontId="3"/>
  </si>
  <si>
    <t>0172-34-7111</t>
    <phoneticPr fontId="3"/>
  </si>
  <si>
    <t>0172-52-2121</t>
    <phoneticPr fontId="3"/>
  </si>
  <si>
    <t>0172-32-4311</t>
    <phoneticPr fontId="3"/>
  </si>
  <si>
    <t>017-738-2101</t>
    <phoneticPr fontId="3"/>
  </si>
  <si>
    <t>017-741-4341</t>
    <phoneticPr fontId="3"/>
  </si>
  <si>
    <t>017-723-1111</t>
    <phoneticPr fontId="3"/>
  </si>
  <si>
    <t>017-738-2214</t>
    <phoneticPr fontId="3"/>
  </si>
  <si>
    <t>017-788-3121</t>
    <phoneticPr fontId="3"/>
  </si>
  <si>
    <t>017-782-1201</t>
    <phoneticPr fontId="3"/>
  </si>
  <si>
    <t>017-752-3004</t>
    <phoneticPr fontId="3"/>
  </si>
  <si>
    <t>017-781-9331</t>
    <phoneticPr fontId="3"/>
  </si>
  <si>
    <t>0174-22-3450</t>
    <phoneticPr fontId="3"/>
  </si>
  <si>
    <t>017-755-2131</t>
    <phoneticPr fontId="3"/>
  </si>
  <si>
    <t>017-734-2171</t>
    <phoneticPr fontId="3"/>
  </si>
  <si>
    <t>017-787-2121</t>
    <phoneticPr fontId="3"/>
  </si>
  <si>
    <t>青森市大字石江字平山19</t>
    <rPh sb="0" eb="3">
      <t>アオモリシ</t>
    </rPh>
    <rPh sb="3" eb="5">
      <t>オオアザ</t>
    </rPh>
    <rPh sb="5" eb="7">
      <t>イシエ</t>
    </rPh>
    <rPh sb="7" eb="8">
      <t>アザ</t>
    </rPh>
    <rPh sb="8" eb="10">
      <t>ヒラヤマ</t>
    </rPh>
    <phoneticPr fontId="4"/>
  </si>
  <si>
    <t>青森市東造道二丁目1-1</t>
    <rPh sb="0" eb="3">
      <t>アオモリシ</t>
    </rPh>
    <rPh sb="3" eb="4">
      <t>ヒガシ</t>
    </rPh>
    <rPh sb="4" eb="6">
      <t>ツクリミチ</t>
    </rPh>
    <phoneticPr fontId="4"/>
  </si>
  <si>
    <t>青森市大字三内字沢部353-92</t>
    <rPh sb="0" eb="3">
      <t>アオモリシ</t>
    </rPh>
    <rPh sb="5" eb="7">
      <t>サンナイ</t>
    </rPh>
    <rPh sb="7" eb="8">
      <t>アザ</t>
    </rPh>
    <rPh sb="8" eb="9">
      <t>サワ</t>
    </rPh>
    <rPh sb="9" eb="10">
      <t>ブ</t>
    </rPh>
    <phoneticPr fontId="4"/>
  </si>
  <si>
    <t>青森市勝田一丁目14-20</t>
    <rPh sb="0" eb="3">
      <t>アオモリシ</t>
    </rPh>
    <rPh sb="3" eb="4">
      <t>カ</t>
    </rPh>
    <rPh sb="4" eb="5">
      <t>タ</t>
    </rPh>
    <phoneticPr fontId="4"/>
  </si>
  <si>
    <t>青森市浪岡大字浪岡平野180</t>
    <rPh sb="0" eb="3">
      <t>アオモリシ</t>
    </rPh>
    <rPh sb="3" eb="5">
      <t>ナミオカ</t>
    </rPh>
    <rPh sb="5" eb="7">
      <t>オオアザ</t>
    </rPh>
    <rPh sb="7" eb="9">
      <t>ナミオカ</t>
    </rPh>
    <rPh sb="9" eb="11">
      <t>ヒラノ</t>
    </rPh>
    <phoneticPr fontId="4"/>
  </si>
  <si>
    <t>東津軽郡平内町大字小湊字外ノ沢1-1</t>
    <rPh sb="0" eb="4">
      <t>ヒガシツガルグン</t>
    </rPh>
    <rPh sb="4" eb="7">
      <t>ヒラナイマチ</t>
    </rPh>
    <rPh sb="9" eb="11">
      <t>コミナト</t>
    </rPh>
    <rPh sb="12" eb="13">
      <t>ソト</t>
    </rPh>
    <rPh sb="14" eb="15">
      <t>サワ</t>
    </rPh>
    <phoneticPr fontId="4"/>
  </si>
  <si>
    <t>東津軽郡外ヶ浜町蟹田字下蟹田42-1</t>
    <rPh sb="4" eb="7">
      <t>ソトガハマ</t>
    </rPh>
    <rPh sb="7" eb="8">
      <t>チョウ</t>
    </rPh>
    <rPh sb="8" eb="10">
      <t>カニタ</t>
    </rPh>
    <rPh sb="10" eb="11">
      <t>アザ</t>
    </rPh>
    <rPh sb="11" eb="12">
      <t>シタ</t>
    </rPh>
    <rPh sb="12" eb="14">
      <t>カニタ</t>
    </rPh>
    <phoneticPr fontId="4"/>
  </si>
  <si>
    <t>青森市大字大谷字山ノ内16-3</t>
    <rPh sb="0" eb="3">
      <t>アオモリシ</t>
    </rPh>
    <rPh sb="5" eb="7">
      <t>オオタニ</t>
    </rPh>
    <rPh sb="7" eb="8">
      <t>アザ</t>
    </rPh>
    <rPh sb="8" eb="9">
      <t>ヤマ</t>
    </rPh>
    <rPh sb="10" eb="11">
      <t>ナイ</t>
    </rPh>
    <phoneticPr fontId="4"/>
  </si>
  <si>
    <t>青森市大字浅虫字内野27-2</t>
    <rPh sb="0" eb="3">
      <t>アオモリシ</t>
    </rPh>
    <rPh sb="5" eb="7">
      <t>アサムシ</t>
    </rPh>
    <rPh sb="7" eb="8">
      <t>アザ</t>
    </rPh>
    <rPh sb="8" eb="9">
      <t>ウチ</t>
    </rPh>
    <rPh sb="9" eb="10">
      <t>ノ</t>
    </rPh>
    <phoneticPr fontId="4"/>
  </si>
  <si>
    <t>青森市大字石江字岡部101-1</t>
    <rPh sb="0" eb="3">
      <t>アオモリシ</t>
    </rPh>
    <rPh sb="5" eb="7">
      <t>イシエ</t>
    </rPh>
    <rPh sb="7" eb="8">
      <t>アザ</t>
    </rPh>
    <rPh sb="8" eb="9">
      <t>オカ</t>
    </rPh>
    <rPh sb="9" eb="10">
      <t>ブ</t>
    </rPh>
    <phoneticPr fontId="4"/>
  </si>
  <si>
    <t>青森市大字安田字近野146-1</t>
    <rPh sb="0" eb="3">
      <t>アオモリシ</t>
    </rPh>
    <rPh sb="5" eb="7">
      <t>ヤスダ</t>
    </rPh>
    <rPh sb="7" eb="8">
      <t>アザ</t>
    </rPh>
    <rPh sb="8" eb="10">
      <t>コンノ</t>
    </rPh>
    <phoneticPr fontId="4"/>
  </si>
  <si>
    <t>青森市大字新城字山田488-1</t>
    <rPh sb="0" eb="3">
      <t>アオモリシ</t>
    </rPh>
    <rPh sb="5" eb="7">
      <t>シンジョウ</t>
    </rPh>
    <rPh sb="7" eb="8">
      <t>アザ</t>
    </rPh>
    <rPh sb="8" eb="10">
      <t>ヤマダ</t>
    </rPh>
    <phoneticPr fontId="4"/>
  </si>
  <si>
    <t>青森市大字雲谷字山吹93-1</t>
    <rPh sb="0" eb="3">
      <t>アオモリシ</t>
    </rPh>
    <rPh sb="5" eb="7">
      <t>モヤ</t>
    </rPh>
    <rPh sb="7" eb="8">
      <t>アザ</t>
    </rPh>
    <rPh sb="8" eb="10">
      <t>ヤマブキ</t>
    </rPh>
    <phoneticPr fontId="4"/>
  </si>
  <si>
    <t>青森市新町二丁目1-13</t>
    <rPh sb="0" eb="3">
      <t>アオモリシ</t>
    </rPh>
    <rPh sb="3" eb="5">
      <t>シンマチ</t>
    </rPh>
    <phoneticPr fontId="4"/>
  </si>
  <si>
    <t>青森市合浦二丁目11-24</t>
    <rPh sb="0" eb="3">
      <t>アオモリシ</t>
    </rPh>
    <rPh sb="3" eb="5">
      <t>ガッポ</t>
    </rPh>
    <phoneticPr fontId="4"/>
  </si>
  <si>
    <t>青森市問屋町一丁目15-10</t>
    <rPh sb="0" eb="3">
      <t>アオモリシ</t>
    </rPh>
    <rPh sb="3" eb="6">
      <t>トンヤチョウ</t>
    </rPh>
    <phoneticPr fontId="4"/>
  </si>
  <si>
    <t>青森市大字久栗坂字山辺89-10</t>
    <rPh sb="0" eb="3">
      <t>アオモリシ</t>
    </rPh>
    <rPh sb="5" eb="8">
      <t>クグリザカ</t>
    </rPh>
    <rPh sb="8" eb="9">
      <t>ジ</t>
    </rPh>
    <rPh sb="9" eb="11">
      <t>ヤマベ</t>
    </rPh>
    <phoneticPr fontId="4"/>
  </si>
  <si>
    <t>弘前市大字富野町1</t>
    <rPh sb="0" eb="3">
      <t>ヒロサキシ</t>
    </rPh>
    <rPh sb="5" eb="6">
      <t>トミ</t>
    </rPh>
    <rPh sb="6" eb="7">
      <t>ノ</t>
    </rPh>
    <rPh sb="7" eb="8">
      <t>マチ</t>
    </rPh>
    <phoneticPr fontId="4"/>
  </si>
  <si>
    <t>弘前市大字本町53</t>
    <rPh sb="0" eb="3">
      <t>ヒロサキシ</t>
    </rPh>
    <rPh sb="5" eb="7">
      <t>ホンチョウ</t>
    </rPh>
    <phoneticPr fontId="4"/>
  </si>
  <si>
    <t>黒石市北美町一丁目70</t>
    <rPh sb="0" eb="3">
      <t>クロイシシ</t>
    </rPh>
    <rPh sb="3" eb="4">
      <t>キタ</t>
    </rPh>
    <rPh sb="4" eb="5">
      <t>ビ</t>
    </rPh>
    <rPh sb="5" eb="6">
      <t>マチ</t>
    </rPh>
    <phoneticPr fontId="4"/>
  </si>
  <si>
    <t>北津軽郡板柳町大字灰沼字岩井74-2</t>
    <rPh sb="0" eb="1">
      <t>キタ</t>
    </rPh>
    <rPh sb="4" eb="7">
      <t>イタヤナギマチ</t>
    </rPh>
    <rPh sb="9" eb="10">
      <t>ハイ</t>
    </rPh>
    <rPh sb="10" eb="11">
      <t>ヌマ</t>
    </rPh>
    <rPh sb="11" eb="12">
      <t>アザ</t>
    </rPh>
    <rPh sb="12" eb="14">
      <t>イワイ</t>
    </rPh>
    <phoneticPr fontId="4"/>
  </si>
  <si>
    <t>弘前市大字北園一丁目6-2</t>
    <rPh sb="0" eb="3">
      <t>ヒロサキシ</t>
    </rPh>
    <rPh sb="5" eb="7">
      <t>キタゾノ</t>
    </rPh>
    <phoneticPr fontId="4"/>
  </si>
  <si>
    <t>弘前市大字吉野町3-1</t>
    <rPh sb="0" eb="3">
      <t>ヒロサキシ</t>
    </rPh>
    <rPh sb="5" eb="7">
      <t>ヨシノ</t>
    </rPh>
    <rPh sb="7" eb="8">
      <t>マチ</t>
    </rPh>
    <phoneticPr fontId="4"/>
  </si>
  <si>
    <t>弘前市大字品川町19</t>
    <rPh sb="0" eb="3">
      <t>ヒロサキシ</t>
    </rPh>
    <rPh sb="5" eb="7">
      <t>シナガワ</t>
    </rPh>
    <rPh sb="7" eb="8">
      <t>マチ</t>
    </rPh>
    <phoneticPr fontId="4"/>
  </si>
  <si>
    <t>弘前市大字小沢字山崎90</t>
    <rPh sb="0" eb="3">
      <t>ヒロサキシ</t>
    </rPh>
    <rPh sb="5" eb="7">
      <t>オザワ</t>
    </rPh>
    <rPh sb="7" eb="8">
      <t>アザ</t>
    </rPh>
    <rPh sb="8" eb="10">
      <t>ヤマザキ</t>
    </rPh>
    <phoneticPr fontId="4"/>
  </si>
  <si>
    <t>弘前市大字和泉二丁目17-1</t>
    <rPh sb="0" eb="3">
      <t>ヒロサキシ</t>
    </rPh>
    <rPh sb="3" eb="5">
      <t>オオアザ</t>
    </rPh>
    <rPh sb="5" eb="6">
      <t>ワ</t>
    </rPh>
    <rPh sb="6" eb="7">
      <t>イズミ</t>
    </rPh>
    <phoneticPr fontId="4"/>
  </si>
  <si>
    <t>弘前市大字境関字西田59-1</t>
    <rPh sb="0" eb="3">
      <t>ヒロサキシ</t>
    </rPh>
    <rPh sb="5" eb="6">
      <t>サカイ</t>
    </rPh>
    <rPh sb="6" eb="7">
      <t>セキ</t>
    </rPh>
    <rPh sb="7" eb="8">
      <t>アザ</t>
    </rPh>
    <rPh sb="8" eb="9">
      <t>ニシ</t>
    </rPh>
    <rPh sb="9" eb="10">
      <t>タ</t>
    </rPh>
    <phoneticPr fontId="4"/>
  </si>
  <si>
    <t>弘前市大字宮川三丁目1-4</t>
    <rPh sb="0" eb="3">
      <t>ヒロサキシ</t>
    </rPh>
    <rPh sb="5" eb="7">
      <t>ミヤカワ</t>
    </rPh>
    <phoneticPr fontId="4"/>
  </si>
  <si>
    <t>弘前市大字藤代二丁目12-1</t>
    <rPh sb="0" eb="3">
      <t>ヒロサキシ</t>
    </rPh>
    <rPh sb="5" eb="6">
      <t>フジ</t>
    </rPh>
    <rPh sb="6" eb="7">
      <t>ヨ</t>
    </rPh>
    <phoneticPr fontId="4"/>
  </si>
  <si>
    <t>弘前市大字大町二丁目2-9</t>
    <rPh sb="0" eb="3">
      <t>ヒロサキシ</t>
    </rPh>
    <rPh sb="5" eb="7">
      <t>オオマチ</t>
    </rPh>
    <phoneticPr fontId="4"/>
  </si>
  <si>
    <t>弘前市大字和泉二丁目19-1</t>
    <rPh sb="0" eb="3">
      <t>ヒロサキシ</t>
    </rPh>
    <rPh sb="5" eb="6">
      <t>ワ</t>
    </rPh>
    <rPh sb="6" eb="7">
      <t>イズミ</t>
    </rPh>
    <phoneticPr fontId="4"/>
  </si>
  <si>
    <t>黒石市あけぼの町52</t>
    <rPh sb="0" eb="3">
      <t>クロイシシ</t>
    </rPh>
    <rPh sb="7" eb="8">
      <t>マチ</t>
    </rPh>
    <phoneticPr fontId="4"/>
  </si>
  <si>
    <t>南津軽郡藤崎町大字榊字亀田2-1</t>
    <rPh sb="4" eb="7">
      <t>フジサキマチ</t>
    </rPh>
    <rPh sb="9" eb="10">
      <t>サカキ</t>
    </rPh>
    <rPh sb="10" eb="11">
      <t>アザ</t>
    </rPh>
    <rPh sb="11" eb="13">
      <t>カメダ</t>
    </rPh>
    <phoneticPr fontId="4"/>
  </si>
  <si>
    <t>弘前市大字扇町一丁目2-1</t>
    <rPh sb="0" eb="3">
      <t>ヒロサキシ</t>
    </rPh>
    <rPh sb="5" eb="7">
      <t>オウギマチ</t>
    </rPh>
    <phoneticPr fontId="4"/>
  </si>
  <si>
    <t>八戸市吹上三丁目13-1</t>
    <rPh sb="0" eb="3">
      <t>ハチノヘシ</t>
    </rPh>
    <rPh sb="3" eb="5">
      <t>フキアゲ</t>
    </rPh>
    <phoneticPr fontId="4"/>
  </si>
  <si>
    <t>八戸市白銀町南ヶ丘1</t>
    <phoneticPr fontId="3"/>
  </si>
  <si>
    <t>八戸市大字大久保字大塚17-729</t>
    <rPh sb="0" eb="3">
      <t>ハチノヘシ</t>
    </rPh>
    <rPh sb="3" eb="5">
      <t>オオアザ</t>
    </rPh>
    <rPh sb="5" eb="8">
      <t>オオクボ</t>
    </rPh>
    <rPh sb="8" eb="9">
      <t>アザ</t>
    </rPh>
    <rPh sb="9" eb="11">
      <t>オオツカ</t>
    </rPh>
    <phoneticPr fontId="4"/>
  </si>
  <si>
    <t>三戸郡五戸町字沢向17-3</t>
    <rPh sb="0" eb="3">
      <t>サンノヘグン</t>
    </rPh>
    <rPh sb="3" eb="6">
      <t>ゴノヘマチ</t>
    </rPh>
    <rPh sb="6" eb="7">
      <t>アザ</t>
    </rPh>
    <rPh sb="7" eb="8">
      <t>サワ</t>
    </rPh>
    <rPh sb="8" eb="9">
      <t>ム</t>
    </rPh>
    <phoneticPr fontId="4"/>
  </si>
  <si>
    <t>三戸郡三戸町大字川守田字沖中9-1</t>
    <rPh sb="3" eb="6">
      <t>サンノヘマチ</t>
    </rPh>
    <rPh sb="8" eb="11">
      <t>カワモリタ</t>
    </rPh>
    <rPh sb="11" eb="12">
      <t>アザ</t>
    </rPh>
    <rPh sb="12" eb="14">
      <t>オキナカ</t>
    </rPh>
    <phoneticPr fontId="4"/>
  </si>
  <si>
    <t>三戸郡南部町大字下名久井字白山87-1</t>
    <rPh sb="3" eb="6">
      <t>ナベチョウ</t>
    </rPh>
    <rPh sb="8" eb="9">
      <t>シモ</t>
    </rPh>
    <rPh sb="9" eb="12">
      <t>ナクイ</t>
    </rPh>
    <rPh sb="12" eb="13">
      <t>アザ</t>
    </rPh>
    <rPh sb="13" eb="15">
      <t>シロヤマ</t>
    </rPh>
    <phoneticPr fontId="4"/>
  </si>
  <si>
    <t>上北郡おいらせ町上明堂1-1</t>
    <rPh sb="0" eb="3">
      <t>カミキタグン</t>
    </rPh>
    <rPh sb="7" eb="8">
      <t>マチ</t>
    </rPh>
    <rPh sb="8" eb="9">
      <t>ウエ</t>
    </rPh>
    <rPh sb="9" eb="10">
      <t>ア</t>
    </rPh>
    <rPh sb="10" eb="11">
      <t>ドウ</t>
    </rPh>
    <phoneticPr fontId="4"/>
  </si>
  <si>
    <t>八戸市大字田面木字中明戸2</t>
    <rPh sb="0" eb="3">
      <t>ハチノヘシ</t>
    </rPh>
    <rPh sb="5" eb="6">
      <t>タ</t>
    </rPh>
    <rPh sb="6" eb="7">
      <t>メン</t>
    </rPh>
    <rPh sb="7" eb="8">
      <t>キ</t>
    </rPh>
    <rPh sb="8" eb="9">
      <t>アザ</t>
    </rPh>
    <rPh sb="9" eb="10">
      <t>ナカ</t>
    </rPh>
    <rPh sb="10" eb="11">
      <t>アカ</t>
    </rPh>
    <rPh sb="11" eb="12">
      <t>ト</t>
    </rPh>
    <phoneticPr fontId="4"/>
  </si>
  <si>
    <t>八戸市大字八幡字上樋田8-1</t>
    <rPh sb="0" eb="3">
      <t>ハチノヘシ</t>
    </rPh>
    <rPh sb="5" eb="7">
      <t>ヤワタ</t>
    </rPh>
    <rPh sb="7" eb="8">
      <t>アザ</t>
    </rPh>
    <rPh sb="8" eb="9">
      <t>ウエ</t>
    </rPh>
    <rPh sb="9" eb="11">
      <t>トイダ</t>
    </rPh>
    <phoneticPr fontId="4"/>
  </si>
  <si>
    <t>八戸市大字長苗代字中坪77</t>
    <phoneticPr fontId="3"/>
  </si>
  <si>
    <t>八戸市大字田面木字赤坂16-3</t>
    <rPh sb="0" eb="3">
      <t>ハチノヘシ</t>
    </rPh>
    <rPh sb="5" eb="6">
      <t>タ</t>
    </rPh>
    <rPh sb="6" eb="7">
      <t>メン</t>
    </rPh>
    <rPh sb="7" eb="8">
      <t>キ</t>
    </rPh>
    <rPh sb="8" eb="9">
      <t>アザ</t>
    </rPh>
    <rPh sb="9" eb="11">
      <t>アカサカ</t>
    </rPh>
    <phoneticPr fontId="4"/>
  </si>
  <si>
    <t>八戸市大工町10</t>
    <rPh sb="0" eb="3">
      <t>ハチノヘシ</t>
    </rPh>
    <rPh sb="3" eb="5">
      <t>ダイク</t>
    </rPh>
    <rPh sb="5" eb="6">
      <t>マチ</t>
    </rPh>
    <phoneticPr fontId="4"/>
  </si>
  <si>
    <t>八戸市大字市川町字桔梗野上2-36</t>
    <rPh sb="0" eb="3">
      <t>ハチノヘシ</t>
    </rPh>
    <rPh sb="5" eb="8">
      <t>イチカワマチ</t>
    </rPh>
    <rPh sb="8" eb="9">
      <t>アザ</t>
    </rPh>
    <rPh sb="9" eb="11">
      <t>キキョウ</t>
    </rPh>
    <rPh sb="11" eb="12">
      <t>ノ</t>
    </rPh>
    <rPh sb="12" eb="13">
      <t>ウエ</t>
    </rPh>
    <phoneticPr fontId="4"/>
  </si>
  <si>
    <t>八戸市長者三丁目3-23</t>
    <rPh sb="0" eb="3">
      <t>ハチノヘシ</t>
    </rPh>
    <rPh sb="3" eb="5">
      <t>チョウジャ</t>
    </rPh>
    <phoneticPr fontId="4"/>
  </si>
  <si>
    <t>八戸市柏崎六丁目29-6</t>
    <rPh sb="0" eb="3">
      <t>ハチノヘシ</t>
    </rPh>
    <rPh sb="3" eb="5">
      <t>カシワザキ</t>
    </rPh>
    <phoneticPr fontId="4"/>
  </si>
  <si>
    <t>八戸市大字大久保字大山31-2</t>
    <rPh sb="0" eb="3">
      <t>ハチノヘシ</t>
    </rPh>
    <rPh sb="5" eb="8">
      <t>オオクボ</t>
    </rPh>
    <rPh sb="8" eb="9">
      <t>アザ</t>
    </rPh>
    <rPh sb="9" eb="11">
      <t>オオヤマ</t>
    </rPh>
    <phoneticPr fontId="4"/>
  </si>
  <si>
    <t>八戸市石堂一丁目14-14</t>
    <rPh sb="0" eb="3">
      <t>ハチノヘシ</t>
    </rPh>
    <rPh sb="3" eb="5">
      <t>イシドウ</t>
    </rPh>
    <phoneticPr fontId="4"/>
  </si>
  <si>
    <t>八戸市大字新井田字松山下野場7-15</t>
    <rPh sb="0" eb="3">
      <t>ハチノヘシ</t>
    </rPh>
    <rPh sb="5" eb="8">
      <t>ニイダ</t>
    </rPh>
    <rPh sb="8" eb="9">
      <t>ジ</t>
    </rPh>
    <rPh sb="9" eb="11">
      <t>マツヤマ</t>
    </rPh>
    <rPh sb="11" eb="13">
      <t>ゲヤ</t>
    </rPh>
    <rPh sb="13" eb="14">
      <t>バ</t>
    </rPh>
    <phoneticPr fontId="4"/>
  </si>
  <si>
    <t>八戸市小中野一丁目4-22</t>
    <rPh sb="0" eb="3">
      <t>ハチノヘシ</t>
    </rPh>
    <rPh sb="3" eb="4">
      <t>コ</t>
    </rPh>
    <rPh sb="4" eb="6">
      <t>ナカノ</t>
    </rPh>
    <phoneticPr fontId="4"/>
  </si>
  <si>
    <t>八戸市大字新井田字出口平17</t>
    <rPh sb="0" eb="3">
      <t>ハチノヘシ</t>
    </rPh>
    <rPh sb="5" eb="6">
      <t>シン</t>
    </rPh>
    <rPh sb="6" eb="7">
      <t>イ</t>
    </rPh>
    <rPh sb="7" eb="8">
      <t>タ</t>
    </rPh>
    <rPh sb="8" eb="9">
      <t>アザ</t>
    </rPh>
    <rPh sb="9" eb="11">
      <t>デグチ</t>
    </rPh>
    <rPh sb="11" eb="12">
      <t>タイ</t>
    </rPh>
    <phoneticPr fontId="4"/>
  </si>
  <si>
    <t>上北郡おいらせ町上前田21-1</t>
    <rPh sb="0" eb="3">
      <t>カミキタグン</t>
    </rPh>
    <rPh sb="7" eb="8">
      <t>マチ</t>
    </rPh>
    <rPh sb="8" eb="9">
      <t>ウエ</t>
    </rPh>
    <rPh sb="9" eb="11">
      <t>マエダ</t>
    </rPh>
    <phoneticPr fontId="4"/>
  </si>
  <si>
    <t>八戸市大字大久保字西ノ平25-440</t>
    <rPh sb="0" eb="3">
      <t>ハチノヘシ</t>
    </rPh>
    <rPh sb="5" eb="8">
      <t>オオクボ</t>
    </rPh>
    <rPh sb="8" eb="9">
      <t>アザ</t>
    </rPh>
    <rPh sb="9" eb="10">
      <t>ニシ</t>
    </rPh>
    <rPh sb="11" eb="12">
      <t>タイラ</t>
    </rPh>
    <phoneticPr fontId="4"/>
  </si>
  <si>
    <t>五所川原市金木町菅原13-1</t>
    <rPh sb="0" eb="5">
      <t>ゴショガワラシ</t>
    </rPh>
    <rPh sb="5" eb="8">
      <t>カナギマチ</t>
    </rPh>
    <rPh sb="8" eb="10">
      <t>スガワラ</t>
    </rPh>
    <phoneticPr fontId="4"/>
  </si>
  <si>
    <t>五所川原市金木町字朝日山453</t>
    <rPh sb="0" eb="5">
      <t>ゴショガワラシ</t>
    </rPh>
    <rPh sb="5" eb="8">
      <t>カナギマチ</t>
    </rPh>
    <rPh sb="8" eb="9">
      <t>ジ</t>
    </rPh>
    <rPh sb="9" eb="12">
      <t>アサヒヤマ</t>
    </rPh>
    <phoneticPr fontId="4"/>
  </si>
  <si>
    <t>五所川原市字芭蕉18-4</t>
    <rPh sb="0" eb="5">
      <t>ゴショガワラシ</t>
    </rPh>
    <rPh sb="5" eb="6">
      <t>アザ</t>
    </rPh>
    <rPh sb="6" eb="8">
      <t>バショウ</t>
    </rPh>
    <phoneticPr fontId="4"/>
  </si>
  <si>
    <t>五所川原市字新町41</t>
    <rPh sb="0" eb="4">
      <t>ゴショガワラ</t>
    </rPh>
    <rPh sb="4" eb="5">
      <t>シ</t>
    </rPh>
    <rPh sb="5" eb="6">
      <t>アザ</t>
    </rPh>
    <rPh sb="6" eb="8">
      <t>シンマチ</t>
    </rPh>
    <phoneticPr fontId="4"/>
  </si>
  <si>
    <t>つがる市木造若竹5</t>
    <rPh sb="3" eb="4">
      <t>シ</t>
    </rPh>
    <rPh sb="4" eb="6">
      <t>モクゾウ</t>
    </rPh>
    <rPh sb="6" eb="8">
      <t>ワカタケ</t>
    </rPh>
    <phoneticPr fontId="4"/>
  </si>
  <si>
    <t>西津軽郡鰺ヶ沢町大字舞戸町字蒲生106-10</t>
    <rPh sb="0" eb="4">
      <t>ニシツガルグン</t>
    </rPh>
    <rPh sb="4" eb="8">
      <t>アジガサワマチ</t>
    </rPh>
    <rPh sb="10" eb="11">
      <t>マイ</t>
    </rPh>
    <rPh sb="11" eb="12">
      <t>ト</t>
    </rPh>
    <rPh sb="12" eb="13">
      <t>マチ</t>
    </rPh>
    <rPh sb="13" eb="14">
      <t>アザ</t>
    </rPh>
    <rPh sb="14" eb="16">
      <t>ガモウ</t>
    </rPh>
    <phoneticPr fontId="4"/>
  </si>
  <si>
    <t>十和田市西十二番町14-8</t>
    <rPh sb="0" eb="4">
      <t>トワダシ</t>
    </rPh>
    <rPh sb="4" eb="5">
      <t>ニシ</t>
    </rPh>
    <rPh sb="5" eb="7">
      <t>ジュウニ</t>
    </rPh>
    <rPh sb="7" eb="9">
      <t>バンチョウ</t>
    </rPh>
    <phoneticPr fontId="4"/>
  </si>
  <si>
    <t>上北郡七戸町字影津内98-1</t>
    <rPh sb="3" eb="6">
      <t>シチノヘマチ</t>
    </rPh>
    <rPh sb="6" eb="7">
      <t>アザ</t>
    </rPh>
    <rPh sb="7" eb="8">
      <t>カゲ</t>
    </rPh>
    <rPh sb="8" eb="9">
      <t>ツ</t>
    </rPh>
    <rPh sb="9" eb="10">
      <t>ナイ</t>
    </rPh>
    <phoneticPr fontId="4"/>
  </si>
  <si>
    <t>十和田市東三番町10-70</t>
    <rPh sb="0" eb="4">
      <t>トワダシ</t>
    </rPh>
    <rPh sb="4" eb="5">
      <t>ヒガシ</t>
    </rPh>
    <rPh sb="5" eb="6">
      <t>サン</t>
    </rPh>
    <rPh sb="6" eb="8">
      <t>バンチョウ</t>
    </rPh>
    <phoneticPr fontId="4"/>
  </si>
  <si>
    <t>十和田市大字三本木字里ノ沢1-247</t>
    <rPh sb="0" eb="4">
      <t>トワダシ</t>
    </rPh>
    <rPh sb="6" eb="9">
      <t>サンボンギ</t>
    </rPh>
    <rPh sb="9" eb="10">
      <t>アザ</t>
    </rPh>
    <rPh sb="10" eb="11">
      <t>サト</t>
    </rPh>
    <rPh sb="12" eb="13">
      <t>サワ</t>
    </rPh>
    <phoneticPr fontId="4"/>
  </si>
  <si>
    <t>十和田市大字三本木字里ノ沢1-249</t>
    <rPh sb="0" eb="4">
      <t>トワダシ</t>
    </rPh>
    <rPh sb="6" eb="9">
      <t>サンボンギ</t>
    </rPh>
    <rPh sb="9" eb="10">
      <t>アザ</t>
    </rPh>
    <rPh sb="10" eb="11">
      <t>サト</t>
    </rPh>
    <rPh sb="12" eb="13">
      <t>サワ</t>
    </rPh>
    <phoneticPr fontId="4"/>
  </si>
  <si>
    <t>上北郡東北町石坂32-4</t>
    <rPh sb="3" eb="6">
      <t>トウホクマチ</t>
    </rPh>
    <rPh sb="6" eb="8">
      <t>イシザカ</t>
    </rPh>
    <phoneticPr fontId="4"/>
  </si>
  <si>
    <t>上北郡野辺地町字鳴沢9-12</t>
    <rPh sb="3" eb="7">
      <t>ノヘジマチ</t>
    </rPh>
    <rPh sb="7" eb="8">
      <t>アザ</t>
    </rPh>
    <rPh sb="8" eb="9">
      <t>ナ</t>
    </rPh>
    <rPh sb="9" eb="10">
      <t>サワ</t>
    </rPh>
    <phoneticPr fontId="4"/>
  </si>
  <si>
    <t>三沢市淋代三丁目111-6</t>
    <rPh sb="0" eb="3">
      <t>ミサワシ</t>
    </rPh>
    <rPh sb="3" eb="5">
      <t>サビシロ</t>
    </rPh>
    <phoneticPr fontId="4"/>
  </si>
  <si>
    <t>むつ市桜木町13-1</t>
    <rPh sb="2" eb="3">
      <t>シ</t>
    </rPh>
    <rPh sb="3" eb="6">
      <t>サクラギマチ</t>
    </rPh>
    <phoneticPr fontId="4"/>
  </si>
  <si>
    <t>下北郡大間町大字大間字大間平20-78</t>
    <rPh sb="0" eb="3">
      <t>シモキタグン</t>
    </rPh>
    <rPh sb="3" eb="6">
      <t>オオママチ</t>
    </rPh>
    <rPh sb="6" eb="8">
      <t>オオアザ</t>
    </rPh>
    <rPh sb="8" eb="10">
      <t>オオマ</t>
    </rPh>
    <rPh sb="10" eb="11">
      <t>アザ</t>
    </rPh>
    <rPh sb="11" eb="13">
      <t>オオマ</t>
    </rPh>
    <rPh sb="13" eb="14">
      <t>タイ</t>
    </rPh>
    <phoneticPr fontId="4"/>
  </si>
  <si>
    <t>むつ市小川町一丁目2-8</t>
    <rPh sb="2" eb="3">
      <t>シ</t>
    </rPh>
    <rPh sb="3" eb="6">
      <t>オガワマチ</t>
    </rPh>
    <phoneticPr fontId="4"/>
  </si>
  <si>
    <t>039-3321</t>
    <phoneticPr fontId="4"/>
  </si>
  <si>
    <t>038-0031</t>
    <phoneticPr fontId="4"/>
  </si>
  <si>
    <t>030-0821</t>
    <phoneticPr fontId="4"/>
  </si>
  <si>
    <t>038-0021</t>
    <phoneticPr fontId="4"/>
  </si>
  <si>
    <t>038-0042</t>
    <phoneticPr fontId="4"/>
  </si>
  <si>
    <t>036-8545</t>
    <phoneticPr fontId="4"/>
  </si>
  <si>
    <t>036-8004</t>
    <phoneticPr fontId="4"/>
  </si>
  <si>
    <t>036-8151</t>
    <phoneticPr fontId="4"/>
  </si>
  <si>
    <t>036-0351</t>
    <phoneticPr fontId="4"/>
  </si>
  <si>
    <t>036-8053</t>
    <phoneticPr fontId="4"/>
  </si>
  <si>
    <t>036-8051</t>
    <phoneticPr fontId="4"/>
  </si>
  <si>
    <t>036-8373</t>
    <phoneticPr fontId="4"/>
  </si>
  <si>
    <t>039-1104</t>
    <phoneticPr fontId="4"/>
  </si>
  <si>
    <t>039-1103</t>
    <phoneticPr fontId="3"/>
  </si>
  <si>
    <t>039-1105</t>
    <phoneticPr fontId="4"/>
  </si>
  <si>
    <t>031-0021</t>
    <phoneticPr fontId="4"/>
  </si>
  <si>
    <t>日本赤十字社</t>
    <rPh sb="2" eb="6">
      <t>セキジュウジシャ</t>
    </rPh>
    <phoneticPr fontId="4"/>
  </si>
  <si>
    <t>0172-28-8220</t>
    <phoneticPr fontId="3"/>
  </si>
  <si>
    <t>036-8104</t>
    <phoneticPr fontId="4"/>
  </si>
  <si>
    <t>031-0003</t>
    <phoneticPr fontId="4"/>
  </si>
  <si>
    <t>031-8551</t>
    <phoneticPr fontId="3"/>
  </si>
  <si>
    <t>H19.4.1
(S25.12.11)</t>
    <phoneticPr fontId="4"/>
  </si>
  <si>
    <t>H21.4.1
(S26.8.29)</t>
    <phoneticPr fontId="4"/>
  </si>
  <si>
    <t>0172-53-0611</t>
    <phoneticPr fontId="4"/>
  </si>
  <si>
    <t>黒石市</t>
    <rPh sb="0" eb="3">
      <t>クロイシシ</t>
    </rPh>
    <phoneticPr fontId="3"/>
  </si>
  <si>
    <t>一社</t>
    <phoneticPr fontId="3"/>
  </si>
  <si>
    <t>公財</t>
  </si>
  <si>
    <t>青森精神医学研究所</t>
    <rPh sb="0" eb="2">
      <t>アオモリ</t>
    </rPh>
    <rPh sb="4" eb="6">
      <t>イガク</t>
    </rPh>
    <rPh sb="6" eb="9">
      <t>ケンキュウジョ</t>
    </rPh>
    <phoneticPr fontId="4"/>
  </si>
  <si>
    <t>鷹揚郷</t>
    <rPh sb="0" eb="2">
      <t>オウヨウ</t>
    </rPh>
    <phoneticPr fontId="3"/>
  </si>
  <si>
    <t>一財</t>
    <phoneticPr fontId="3"/>
  </si>
  <si>
    <t>医療と育成のための研究所清明会</t>
    <rPh sb="0" eb="2">
      <t>イリョウ</t>
    </rPh>
    <rPh sb="3" eb="5">
      <t>イクセイ</t>
    </rPh>
    <rPh sb="9" eb="12">
      <t>ケンキュウショ</t>
    </rPh>
    <rPh sb="12" eb="14">
      <t>セイメイ</t>
    </rPh>
    <rPh sb="14" eb="15">
      <t>カイ</t>
    </rPh>
    <phoneticPr fontId="7"/>
  </si>
  <si>
    <t>公財</t>
    <phoneticPr fontId="3"/>
  </si>
  <si>
    <t>青森市社会福祉協議会</t>
  </si>
  <si>
    <t>青森県共同募金会</t>
    <rPh sb="3" eb="5">
      <t>キョウドウ</t>
    </rPh>
    <rPh sb="5" eb="7">
      <t>ボキン</t>
    </rPh>
    <rPh sb="7" eb="8">
      <t>カイ</t>
    </rPh>
    <phoneticPr fontId="4"/>
  </si>
  <si>
    <t>青森県社会福祉協議会</t>
  </si>
  <si>
    <t>さくら愛育会</t>
  </si>
  <si>
    <t>ＷＩＮＧ</t>
  </si>
  <si>
    <t>阿部野福祉会</t>
  </si>
  <si>
    <t>シオン福祉会</t>
  </si>
  <si>
    <t>みのり福祉会</t>
  </si>
  <si>
    <t>わかば会</t>
  </si>
  <si>
    <t>根ッ子の会</t>
  </si>
  <si>
    <t>三川目福祉会</t>
  </si>
  <si>
    <t>青森県玉葉会</t>
  </si>
  <si>
    <t>みよし福祉会</t>
  </si>
  <si>
    <t>いずみ会</t>
  </si>
  <si>
    <t>快適福祉協会</t>
  </si>
  <si>
    <t>さくら福祉会</t>
  </si>
  <si>
    <t>こばと福祉会</t>
  </si>
  <si>
    <t>個人</t>
    <rPh sb="0" eb="2">
      <t>コジン</t>
    </rPh>
    <phoneticPr fontId="3"/>
  </si>
  <si>
    <t>秋山弘之</t>
    <rPh sb="0" eb="2">
      <t>アキヤマ</t>
    </rPh>
    <rPh sb="2" eb="4">
      <t>ヒロユキ</t>
    </rPh>
    <phoneticPr fontId="4"/>
  </si>
  <si>
    <t>シルバーリハビリテーション協会</t>
    <phoneticPr fontId="3"/>
  </si>
  <si>
    <t>信愛会</t>
    <rPh sb="0" eb="2">
      <t>シンアイ</t>
    </rPh>
    <phoneticPr fontId="4"/>
  </si>
  <si>
    <t>独法</t>
    <rPh sb="0" eb="2">
      <t>ドクホウ</t>
    </rPh>
    <phoneticPr fontId="3"/>
  </si>
  <si>
    <t>一財</t>
    <rPh sb="0" eb="1">
      <t>イチ</t>
    </rPh>
    <rPh sb="1" eb="2">
      <t>ザイ</t>
    </rPh>
    <phoneticPr fontId="3"/>
  </si>
  <si>
    <t>黎明郷</t>
    <phoneticPr fontId="3"/>
  </si>
  <si>
    <t>愛成会</t>
    <phoneticPr fontId="3"/>
  </si>
  <si>
    <t>双仁会</t>
    <phoneticPr fontId="4"/>
  </si>
  <si>
    <t>慈恵会</t>
    <phoneticPr fontId="4"/>
  </si>
  <si>
    <t>青森県</t>
    <rPh sb="0" eb="3">
      <t>アオモリケン</t>
    </rPh>
    <phoneticPr fontId="3"/>
  </si>
  <si>
    <t>青森市</t>
    <rPh sb="0" eb="3">
      <t>アオモリシ</t>
    </rPh>
    <phoneticPr fontId="3"/>
  </si>
  <si>
    <t>五所川原市</t>
    <rPh sb="4" eb="5">
      <t>シ</t>
    </rPh>
    <phoneticPr fontId="3"/>
  </si>
  <si>
    <t>公財</t>
    <rPh sb="0" eb="1">
      <t>コウ</t>
    </rPh>
    <rPh sb="1" eb="2">
      <t>ザイ</t>
    </rPh>
    <phoneticPr fontId="3"/>
  </si>
  <si>
    <t>医法</t>
    <phoneticPr fontId="3"/>
  </si>
  <si>
    <t>松平病院</t>
    <rPh sb="0" eb="2">
      <t>マツダイラ</t>
    </rPh>
    <rPh sb="2" eb="4">
      <t>ビョウイン</t>
    </rPh>
    <phoneticPr fontId="4"/>
  </si>
  <si>
    <t>社団良風会</t>
    <rPh sb="2" eb="3">
      <t>ヨ</t>
    </rPh>
    <rPh sb="3" eb="4">
      <t>カゼ</t>
    </rPh>
    <rPh sb="4" eb="5">
      <t>カイ</t>
    </rPh>
    <phoneticPr fontId="4"/>
  </si>
  <si>
    <t>泰仁会</t>
    <rPh sb="0" eb="1">
      <t>タイ</t>
    </rPh>
    <rPh sb="1" eb="2">
      <t>ジン</t>
    </rPh>
    <rPh sb="2" eb="3">
      <t>カイ</t>
    </rPh>
    <phoneticPr fontId="4"/>
  </si>
  <si>
    <t>芙蓉会</t>
    <phoneticPr fontId="3"/>
  </si>
  <si>
    <t>三良会</t>
    <phoneticPr fontId="3"/>
  </si>
  <si>
    <t>同仁会</t>
    <phoneticPr fontId="3"/>
  </si>
  <si>
    <t>社団聖康会</t>
    <rPh sb="2" eb="3">
      <t>セイ</t>
    </rPh>
    <rPh sb="3" eb="4">
      <t>ヤス</t>
    </rPh>
    <rPh sb="4" eb="5">
      <t>カイ</t>
    </rPh>
    <phoneticPr fontId="4"/>
  </si>
  <si>
    <t>弘愛会</t>
    <phoneticPr fontId="3"/>
  </si>
  <si>
    <t>北桜会</t>
    <rPh sb="0" eb="1">
      <t>キタ</t>
    </rPh>
    <rPh sb="1" eb="2">
      <t>サクラ</t>
    </rPh>
    <rPh sb="2" eb="3">
      <t>カイ</t>
    </rPh>
    <phoneticPr fontId="4"/>
  </si>
  <si>
    <t>元秀会</t>
    <phoneticPr fontId="3"/>
  </si>
  <si>
    <t>社団来蘇圓会</t>
    <rPh sb="2" eb="3">
      <t>ク</t>
    </rPh>
    <rPh sb="3" eb="4">
      <t>ソ</t>
    </rPh>
    <rPh sb="4" eb="5">
      <t>ツブラ</t>
    </rPh>
    <rPh sb="5" eb="6">
      <t>カイ</t>
    </rPh>
    <phoneticPr fontId="4"/>
  </si>
  <si>
    <t>ときわ会</t>
    <phoneticPr fontId="3"/>
  </si>
  <si>
    <t>青仁会</t>
    <phoneticPr fontId="3"/>
  </si>
  <si>
    <t>社団豊仁会</t>
    <rPh sb="0" eb="2">
      <t>シャダン</t>
    </rPh>
    <phoneticPr fontId="4"/>
  </si>
  <si>
    <t>社団清泉会</t>
    <rPh sb="2" eb="3">
      <t>キヨ</t>
    </rPh>
    <rPh sb="3" eb="4">
      <t>イズミ</t>
    </rPh>
    <rPh sb="4" eb="5">
      <t>カイ</t>
    </rPh>
    <phoneticPr fontId="4"/>
  </si>
  <si>
    <t>日赤</t>
    <rPh sb="0" eb="2">
      <t>ニッセキ</t>
    </rPh>
    <phoneticPr fontId="3"/>
  </si>
  <si>
    <t>むつ市</t>
    <rPh sb="2" eb="3">
      <t>シ</t>
    </rPh>
    <phoneticPr fontId="3"/>
  </si>
  <si>
    <t>つがる市</t>
    <rPh sb="3" eb="4">
      <t>シ</t>
    </rPh>
    <phoneticPr fontId="3"/>
  </si>
  <si>
    <t>青森県立保健大学</t>
    <rPh sb="0" eb="4">
      <t>アオモリケンリツ</t>
    </rPh>
    <rPh sb="4" eb="6">
      <t>ホケン</t>
    </rPh>
    <rPh sb="6" eb="8">
      <t>ダイガク</t>
    </rPh>
    <phoneticPr fontId="4"/>
  </si>
  <si>
    <t>弘前大学</t>
    <rPh sb="0" eb="2">
      <t>ヒロサキ</t>
    </rPh>
    <rPh sb="2" eb="4">
      <t>ダイガク</t>
    </rPh>
    <phoneticPr fontId="4"/>
  </si>
  <si>
    <t>青森明の星短期大学子ども福祉未来学科</t>
    <rPh sb="9" eb="10">
      <t>コ</t>
    </rPh>
    <rPh sb="12" eb="14">
      <t>フクシ</t>
    </rPh>
    <rPh sb="14" eb="16">
      <t>ミライ</t>
    </rPh>
    <rPh sb="16" eb="18">
      <t>ガッカ</t>
    </rPh>
    <phoneticPr fontId="4"/>
  </si>
  <si>
    <t>東奥保育・福祉専門学院保育科</t>
    <rPh sb="7" eb="9">
      <t>センモン</t>
    </rPh>
    <rPh sb="9" eb="11">
      <t>ガクイン</t>
    </rPh>
    <rPh sb="11" eb="13">
      <t>ホイク</t>
    </rPh>
    <rPh sb="13" eb="14">
      <t>カ</t>
    </rPh>
    <phoneticPr fontId="4"/>
  </si>
  <si>
    <t>青森中央短期大学幼児保育学科</t>
    <rPh sb="8" eb="10">
      <t>ヨウジ</t>
    </rPh>
    <rPh sb="10" eb="11">
      <t>ホ</t>
    </rPh>
    <rPh sb="11" eb="12">
      <t>イク</t>
    </rPh>
    <rPh sb="12" eb="14">
      <t>ガッカ</t>
    </rPh>
    <phoneticPr fontId="4"/>
  </si>
  <si>
    <t>青森中央短期大学専攻科福祉専攻</t>
    <rPh sb="8" eb="10">
      <t>センコウ</t>
    </rPh>
    <rPh sb="10" eb="11">
      <t>カ</t>
    </rPh>
    <rPh sb="11" eb="13">
      <t>フクシ</t>
    </rPh>
    <rPh sb="13" eb="15">
      <t>センコウ</t>
    </rPh>
    <phoneticPr fontId="4"/>
  </si>
  <si>
    <t>弘前厚生学院介護福祉科</t>
    <rPh sb="6" eb="8">
      <t>カイゴ</t>
    </rPh>
    <rPh sb="8" eb="10">
      <t>フクシ</t>
    </rPh>
    <rPh sb="10" eb="11">
      <t>カ</t>
    </rPh>
    <phoneticPr fontId="4"/>
  </si>
  <si>
    <t>弘前医療福祉大学短期大学部生活福祉学科介護福祉専攻</t>
    <rPh sb="0" eb="2">
      <t>ヒロサキ</t>
    </rPh>
    <rPh sb="2" eb="4">
      <t>イリョウ</t>
    </rPh>
    <rPh sb="8" eb="10">
      <t>タンキ</t>
    </rPh>
    <rPh sb="10" eb="12">
      <t>ダイガク</t>
    </rPh>
    <rPh sb="12" eb="13">
      <t>ブ</t>
    </rPh>
    <rPh sb="13" eb="15">
      <t>セイカツ</t>
    </rPh>
    <rPh sb="15" eb="17">
      <t>フクシ</t>
    </rPh>
    <rPh sb="17" eb="19">
      <t>ガッカ</t>
    </rPh>
    <rPh sb="19" eb="21">
      <t>カイゴ</t>
    </rPh>
    <rPh sb="21" eb="23">
      <t>フクシ</t>
    </rPh>
    <rPh sb="23" eb="25">
      <t>センコウ</t>
    </rPh>
    <phoneticPr fontId="4"/>
  </si>
  <si>
    <t>弘前厚生学院</t>
    <rPh sb="0" eb="2">
      <t>ヒロサキ</t>
    </rPh>
    <rPh sb="2" eb="4">
      <t>コウセイ</t>
    </rPh>
    <rPh sb="4" eb="6">
      <t>ガクイン</t>
    </rPh>
    <phoneticPr fontId="3"/>
  </si>
  <si>
    <t>柴田学園</t>
    <phoneticPr fontId="3"/>
  </si>
  <si>
    <t>光星学院</t>
    <phoneticPr fontId="3"/>
  </si>
  <si>
    <t>青森田中学園</t>
    <phoneticPr fontId="3"/>
  </si>
  <si>
    <t>江渡学園</t>
    <phoneticPr fontId="3"/>
  </si>
  <si>
    <t>弘前城東学園</t>
    <phoneticPr fontId="3"/>
  </si>
  <si>
    <t>青森山田学園</t>
    <rPh sb="0" eb="2">
      <t>アオモリ</t>
    </rPh>
    <rPh sb="2" eb="4">
      <t>ヤマダ</t>
    </rPh>
    <rPh sb="4" eb="6">
      <t>ガクエン</t>
    </rPh>
    <phoneticPr fontId="3"/>
  </si>
  <si>
    <t>菉桴会</t>
    <phoneticPr fontId="3"/>
  </si>
  <si>
    <t>弘前医療福祉大学保健学部医療技術学科言語聴覚学専攻</t>
    <rPh sb="0" eb="2">
      <t>ヒロサキ</t>
    </rPh>
    <rPh sb="2" eb="4">
      <t>イリョウ</t>
    </rPh>
    <rPh sb="4" eb="6">
      <t>フクシ</t>
    </rPh>
    <rPh sb="6" eb="8">
      <t>ダイガク</t>
    </rPh>
    <rPh sb="8" eb="10">
      <t>ホケン</t>
    </rPh>
    <rPh sb="10" eb="12">
      <t>ガクブ</t>
    </rPh>
    <rPh sb="12" eb="14">
      <t>イリョウ</t>
    </rPh>
    <rPh sb="14" eb="16">
      <t>ギジュツ</t>
    </rPh>
    <rPh sb="16" eb="18">
      <t>ガッカ</t>
    </rPh>
    <rPh sb="18" eb="20">
      <t>ゲンゴ</t>
    </rPh>
    <rPh sb="20" eb="22">
      <t>チョウカク</t>
    </rPh>
    <rPh sb="22" eb="23">
      <t>ガク</t>
    </rPh>
    <rPh sb="23" eb="25">
      <t>センコウ</t>
    </rPh>
    <phoneticPr fontId="4"/>
  </si>
  <si>
    <t>弘前医療福祉大学短期大学部救急救命学科</t>
    <rPh sb="0" eb="2">
      <t>ヒロサキ</t>
    </rPh>
    <rPh sb="2" eb="4">
      <t>イリョウ</t>
    </rPh>
    <rPh sb="4" eb="6">
      <t>フクシ</t>
    </rPh>
    <rPh sb="6" eb="8">
      <t>ダイガク</t>
    </rPh>
    <rPh sb="8" eb="10">
      <t>タンキ</t>
    </rPh>
    <rPh sb="10" eb="13">
      <t>ダイガクブ</t>
    </rPh>
    <rPh sb="13" eb="15">
      <t>キュウキュウ</t>
    </rPh>
    <rPh sb="15" eb="17">
      <t>キュウメイ</t>
    </rPh>
    <rPh sb="17" eb="19">
      <t>ガッカ</t>
    </rPh>
    <phoneticPr fontId="4"/>
  </si>
  <si>
    <t>あずま学園</t>
    <phoneticPr fontId="3"/>
  </si>
  <si>
    <t>弘前学院大学看護学部看護学科</t>
    <rPh sb="0" eb="2">
      <t>ヒロサキ</t>
    </rPh>
    <rPh sb="2" eb="4">
      <t>ガクイン</t>
    </rPh>
    <rPh sb="4" eb="6">
      <t>ダイガク</t>
    </rPh>
    <rPh sb="6" eb="8">
      <t>カンゴ</t>
    </rPh>
    <rPh sb="8" eb="10">
      <t>ガクブ</t>
    </rPh>
    <rPh sb="10" eb="12">
      <t>カンゴ</t>
    </rPh>
    <rPh sb="12" eb="14">
      <t>ガッカ</t>
    </rPh>
    <phoneticPr fontId="4"/>
  </si>
  <si>
    <t>弘前学院</t>
    <rPh sb="0" eb="2">
      <t>ヒロサキ</t>
    </rPh>
    <rPh sb="2" eb="4">
      <t>ガクイン</t>
    </rPh>
    <phoneticPr fontId="3"/>
  </si>
  <si>
    <t>千葉学園</t>
    <rPh sb="0" eb="2">
      <t>チバ</t>
    </rPh>
    <rPh sb="2" eb="4">
      <t>ガクエン</t>
    </rPh>
    <phoneticPr fontId="3"/>
  </si>
  <si>
    <t>八戸看護専門学校（看護学科）</t>
    <rPh sb="9" eb="11">
      <t>カンゴ</t>
    </rPh>
    <rPh sb="11" eb="12">
      <t>ガク</t>
    </rPh>
    <rPh sb="12" eb="13">
      <t>カ</t>
    </rPh>
    <phoneticPr fontId="4"/>
  </si>
  <si>
    <t>一社</t>
    <rPh sb="0" eb="1">
      <t>イチ</t>
    </rPh>
    <rPh sb="1" eb="2">
      <t>シャ</t>
    </rPh>
    <phoneticPr fontId="3"/>
  </si>
  <si>
    <t>青森市医師会</t>
    <rPh sb="0" eb="2">
      <t>アオモリ</t>
    </rPh>
    <rPh sb="2" eb="3">
      <t>シ</t>
    </rPh>
    <rPh sb="3" eb="6">
      <t>イシカイ</t>
    </rPh>
    <phoneticPr fontId="3"/>
  </si>
  <si>
    <t>八戸市医師会</t>
    <rPh sb="0" eb="3">
      <t>ハチノヘシ</t>
    </rPh>
    <rPh sb="3" eb="6">
      <t>イシカイ</t>
    </rPh>
    <phoneticPr fontId="3"/>
  </si>
  <si>
    <t>一財</t>
    <rPh sb="0" eb="1">
      <t>イチ</t>
    </rPh>
    <phoneticPr fontId="3"/>
  </si>
  <si>
    <t>田舎館村社会福祉協議会</t>
    <phoneticPr fontId="3"/>
  </si>
  <si>
    <t>独法</t>
    <rPh sb="0" eb="2">
      <t>ドクホウ</t>
    </rPh>
    <phoneticPr fontId="4"/>
  </si>
  <si>
    <t>国立病院機構</t>
    <rPh sb="0" eb="2">
      <t>コクリツ</t>
    </rPh>
    <rPh sb="2" eb="4">
      <t>ビョウイン</t>
    </rPh>
    <rPh sb="4" eb="6">
      <t>キコウ</t>
    </rPh>
    <phoneticPr fontId="4"/>
  </si>
  <si>
    <t>豊ヶ岡保育会</t>
    <phoneticPr fontId="3"/>
  </si>
  <si>
    <t>むつ市社会福祉協議会</t>
    <phoneticPr fontId="3"/>
  </si>
  <si>
    <t>北金ヶ沢福祉会</t>
    <rPh sb="4" eb="7">
      <t>フクシカイ</t>
    </rPh>
    <phoneticPr fontId="4"/>
  </si>
  <si>
    <t>藤崎町社会福祉協議会</t>
    <phoneticPr fontId="3"/>
  </si>
  <si>
    <t>木崎野福祉会</t>
    <phoneticPr fontId="3"/>
  </si>
  <si>
    <t>三戸町社会福祉協議会</t>
    <phoneticPr fontId="3"/>
  </si>
  <si>
    <t>ねむのき保育園</t>
    <rPh sb="4" eb="7">
      <t>ホイクエン</t>
    </rPh>
    <phoneticPr fontId="4"/>
  </si>
  <si>
    <t>平内中央保育園</t>
    <rPh sb="4" eb="7">
      <t>ホイクエン</t>
    </rPh>
    <phoneticPr fontId="4"/>
  </si>
  <si>
    <t>西中野目保育所</t>
    <rPh sb="4" eb="7">
      <t>ホイクショ</t>
    </rPh>
    <phoneticPr fontId="4"/>
  </si>
  <si>
    <t>たけのこ保育園</t>
    <rPh sb="4" eb="7">
      <t>ホイクエン</t>
    </rPh>
    <phoneticPr fontId="4"/>
  </si>
  <si>
    <t>わかさぎ保育園</t>
    <rPh sb="4" eb="7">
      <t>ホイクエン</t>
    </rPh>
    <phoneticPr fontId="4"/>
  </si>
  <si>
    <t>ハッピー保育園</t>
    <rPh sb="4" eb="7">
      <t>ホイクエン</t>
    </rPh>
    <phoneticPr fontId="4"/>
  </si>
  <si>
    <t>五所川原市養護老人ホームくるみ園</t>
    <rPh sb="0" eb="5">
      <t>ゴショガワラシ</t>
    </rPh>
    <rPh sb="5" eb="7">
      <t>ヨウゴ</t>
    </rPh>
    <rPh sb="7" eb="9">
      <t>ロウジン</t>
    </rPh>
    <phoneticPr fontId="4"/>
  </si>
  <si>
    <t>弘前特別養護老人ホーム（東雲園）</t>
    <rPh sb="6" eb="8">
      <t>ロウジン</t>
    </rPh>
    <rPh sb="12" eb="13">
      <t>ヒガシ</t>
    </rPh>
    <rPh sb="13" eb="14">
      <t>クモ</t>
    </rPh>
    <rPh sb="14" eb="15">
      <t>エン</t>
    </rPh>
    <phoneticPr fontId="4"/>
  </si>
  <si>
    <t>特別養護老人ホーム弘前園</t>
    <rPh sb="9" eb="11">
      <t>ヒロサキ</t>
    </rPh>
    <rPh sb="11" eb="12">
      <t>エン</t>
    </rPh>
    <phoneticPr fontId="4"/>
  </si>
  <si>
    <t>リハビリパークえんぶり物語</t>
    <rPh sb="11" eb="13">
      <t>モノガタリ</t>
    </rPh>
    <phoneticPr fontId="4"/>
  </si>
  <si>
    <t>すみれ特別養護老人ホーム</t>
    <rPh sb="7" eb="9">
      <t>ロウジン</t>
    </rPh>
    <phoneticPr fontId="4"/>
  </si>
  <si>
    <t>黒石特別養護老人ホーム</t>
    <rPh sb="6" eb="8">
      <t>ロウジン</t>
    </rPh>
    <phoneticPr fontId="4"/>
  </si>
  <si>
    <t>外ヶ浜町平舘高齢者生活福祉センターやすらぎの郷</t>
    <rPh sb="0" eb="1">
      <t>ガイ</t>
    </rPh>
    <rPh sb="2" eb="3">
      <t>ハマ</t>
    </rPh>
    <rPh sb="3" eb="4">
      <t>マチ</t>
    </rPh>
    <phoneticPr fontId="4"/>
  </si>
  <si>
    <t>深浦町高齢者生活福祉センター白寿の郷</t>
    <rPh sb="0" eb="3">
      <t>フカウラマチ</t>
    </rPh>
    <phoneticPr fontId="4"/>
  </si>
  <si>
    <t>佐井村高齢者生活福祉センターあすなろ</t>
    <phoneticPr fontId="3"/>
  </si>
  <si>
    <t>田子町国民健康保険高齢者保健福祉支援センターせせらぎの郷</t>
    <rPh sb="12" eb="14">
      <t>ホケン</t>
    </rPh>
    <phoneticPr fontId="4"/>
  </si>
  <si>
    <t>中泊町高齢者生活福祉センター</t>
    <rPh sb="0" eb="1">
      <t>ナカ</t>
    </rPh>
    <rPh sb="2" eb="3">
      <t>マチ</t>
    </rPh>
    <phoneticPr fontId="4"/>
  </si>
  <si>
    <t>生活支援ハウス柊ハウス</t>
    <rPh sb="7" eb="8">
      <t>ヒイラギ</t>
    </rPh>
    <phoneticPr fontId="4"/>
  </si>
  <si>
    <t>森田保健福祉センターあーすとぴあ</t>
    <phoneticPr fontId="3"/>
  </si>
  <si>
    <t>生活支援ハウスアイビス</t>
    <phoneticPr fontId="4"/>
  </si>
  <si>
    <t>六ヶ所村高齢者生活福祉センター</t>
    <phoneticPr fontId="4"/>
  </si>
  <si>
    <t>老人福祉センター祥風園</t>
    <phoneticPr fontId="4"/>
  </si>
  <si>
    <t>老人福祉センター瑞風園</t>
    <phoneticPr fontId="4"/>
  </si>
  <si>
    <t>八戸市立老人福祉センター馬淵荘</t>
    <phoneticPr fontId="4"/>
  </si>
  <si>
    <t>八戸市立老人福祉センター南郷</t>
    <rPh sb="0" eb="2">
      <t>ハチノヘ</t>
    </rPh>
    <rPh sb="2" eb="4">
      <t>シリツ</t>
    </rPh>
    <rPh sb="12" eb="14">
      <t>ナンゴウ</t>
    </rPh>
    <phoneticPr fontId="4"/>
  </si>
  <si>
    <t>黒石市老人福祉センター</t>
    <phoneticPr fontId="4"/>
  </si>
  <si>
    <t>五所川原市生き活きセンター</t>
    <phoneticPr fontId="3"/>
  </si>
  <si>
    <t>金木中央老人福祉センター</t>
    <phoneticPr fontId="3"/>
  </si>
  <si>
    <t>市浦老人生きがいセンター</t>
    <rPh sb="0" eb="2">
      <t>シウラ</t>
    </rPh>
    <rPh sb="2" eb="4">
      <t>ロウジン</t>
    </rPh>
    <rPh sb="4" eb="5">
      <t>イ</t>
    </rPh>
    <phoneticPr fontId="3"/>
  </si>
  <si>
    <t>三沢市老人福祉センター</t>
    <phoneticPr fontId="4"/>
  </si>
  <si>
    <t>むつ市老人福祉センター</t>
    <rPh sb="2" eb="3">
      <t>シ</t>
    </rPh>
    <phoneticPr fontId="4"/>
  </si>
  <si>
    <t>つがる市柏老人福祉センター</t>
    <rPh sb="3" eb="4">
      <t>シ</t>
    </rPh>
    <phoneticPr fontId="4"/>
  </si>
  <si>
    <t>つがる市稲垣老人福祉センター</t>
    <rPh sb="3" eb="4">
      <t>シ</t>
    </rPh>
    <phoneticPr fontId="4"/>
  </si>
  <si>
    <t>つがる市車力老人福祉センター</t>
    <rPh sb="3" eb="4">
      <t>シ</t>
    </rPh>
    <phoneticPr fontId="4"/>
  </si>
  <si>
    <t>藤崎町藤崎老人福祉センター</t>
    <rPh sb="3" eb="5">
      <t>フジサキ</t>
    </rPh>
    <phoneticPr fontId="4"/>
  </si>
  <si>
    <t>藤崎町常盤老人福祉センター</t>
    <rPh sb="0" eb="3">
      <t>フジサキマチ</t>
    </rPh>
    <phoneticPr fontId="4"/>
  </si>
  <si>
    <t>大鰐町老人福祉センター</t>
    <phoneticPr fontId="4"/>
  </si>
  <si>
    <t>野辺地町老人福祉センター</t>
    <phoneticPr fontId="4"/>
  </si>
  <si>
    <t>六戸町老人福祉センター</t>
    <phoneticPr fontId="4"/>
  </si>
  <si>
    <t>横浜町老人福祉センター</t>
    <phoneticPr fontId="4"/>
  </si>
  <si>
    <t>東北町上北保健福祉センター</t>
    <rPh sb="0" eb="3">
      <t>トウホクマチ</t>
    </rPh>
    <phoneticPr fontId="4"/>
  </si>
  <si>
    <t>東北町老人福祉センター</t>
    <phoneticPr fontId="4"/>
  </si>
  <si>
    <t>六ヶ所村老人福祉センター</t>
    <phoneticPr fontId="4"/>
  </si>
  <si>
    <t>おいらせ町老人福祉センター</t>
    <phoneticPr fontId="4"/>
  </si>
  <si>
    <t>三戸町老人福祉センター</t>
    <phoneticPr fontId="4"/>
  </si>
  <si>
    <t>田子町老人福祉センター</t>
    <phoneticPr fontId="4"/>
  </si>
  <si>
    <t>南部町名川老人福祉センター</t>
    <rPh sb="0" eb="3">
      <t>ナンブマチ</t>
    </rPh>
    <phoneticPr fontId="4"/>
  </si>
  <si>
    <t>階上町老人福祉センター</t>
    <phoneticPr fontId="4"/>
  </si>
  <si>
    <t>新郷村北老人福祉センター</t>
    <phoneticPr fontId="4"/>
  </si>
  <si>
    <t>新郷村南老人福祉センター</t>
    <phoneticPr fontId="4"/>
  </si>
  <si>
    <t>新郷村西老人福祉センター</t>
    <phoneticPr fontId="4"/>
  </si>
  <si>
    <t>青森市地域包括支援センターおきだて</t>
    <rPh sb="0" eb="2">
      <t>アオモリ</t>
    </rPh>
    <rPh sb="2" eb="3">
      <t>シ</t>
    </rPh>
    <rPh sb="3" eb="5">
      <t>チイキ</t>
    </rPh>
    <rPh sb="5" eb="7">
      <t>ホウカツ</t>
    </rPh>
    <rPh sb="7" eb="9">
      <t>シエン</t>
    </rPh>
    <phoneticPr fontId="7"/>
  </si>
  <si>
    <t>青森市地域包括支援センターすずかけ</t>
    <rPh sb="0" eb="2">
      <t>アオモリ</t>
    </rPh>
    <rPh sb="2" eb="3">
      <t>シ</t>
    </rPh>
    <rPh sb="3" eb="5">
      <t>チイキ</t>
    </rPh>
    <rPh sb="5" eb="7">
      <t>ホウカツ</t>
    </rPh>
    <rPh sb="7" eb="9">
      <t>シエン</t>
    </rPh>
    <phoneticPr fontId="7"/>
  </si>
  <si>
    <t>青森市中央地域包括支援センター</t>
    <rPh sb="0" eb="2">
      <t>アオモリ</t>
    </rPh>
    <rPh sb="2" eb="3">
      <t>シ</t>
    </rPh>
    <rPh sb="3" eb="5">
      <t>チュウオウ</t>
    </rPh>
    <rPh sb="5" eb="7">
      <t>チイキ</t>
    </rPh>
    <rPh sb="7" eb="9">
      <t>ホウカツ</t>
    </rPh>
    <rPh sb="9" eb="11">
      <t>シエン</t>
    </rPh>
    <phoneticPr fontId="7"/>
  </si>
  <si>
    <t>青森市東青森地域包括支援センター</t>
    <rPh sb="0" eb="2">
      <t>アオモリ</t>
    </rPh>
    <rPh sb="2" eb="3">
      <t>シ</t>
    </rPh>
    <rPh sb="3" eb="6">
      <t>ヒガシアオモリ</t>
    </rPh>
    <rPh sb="6" eb="8">
      <t>チイキ</t>
    </rPh>
    <rPh sb="8" eb="10">
      <t>ホウカツ</t>
    </rPh>
    <rPh sb="10" eb="12">
      <t>シエン</t>
    </rPh>
    <phoneticPr fontId="7"/>
  </si>
  <si>
    <t>青森市南地域包括支援センター</t>
    <rPh sb="0" eb="2">
      <t>アオモリ</t>
    </rPh>
    <rPh sb="2" eb="3">
      <t>シ</t>
    </rPh>
    <rPh sb="3" eb="4">
      <t>ミナミ</t>
    </rPh>
    <rPh sb="4" eb="6">
      <t>チイキ</t>
    </rPh>
    <rPh sb="6" eb="8">
      <t>ホウカツ</t>
    </rPh>
    <rPh sb="8" eb="10">
      <t>シエン</t>
    </rPh>
    <phoneticPr fontId="7"/>
  </si>
  <si>
    <t>青森市東部地域包括支援センター</t>
    <rPh sb="0" eb="2">
      <t>アオモリ</t>
    </rPh>
    <rPh sb="2" eb="3">
      <t>シ</t>
    </rPh>
    <rPh sb="3" eb="5">
      <t>トウブ</t>
    </rPh>
    <rPh sb="5" eb="7">
      <t>チイキ</t>
    </rPh>
    <rPh sb="7" eb="9">
      <t>ホウカツ</t>
    </rPh>
    <rPh sb="9" eb="11">
      <t>シエン</t>
    </rPh>
    <phoneticPr fontId="7"/>
  </si>
  <si>
    <t>青森市おおの地域包括支援センター</t>
    <rPh sb="0" eb="2">
      <t>アオモリ</t>
    </rPh>
    <rPh sb="2" eb="3">
      <t>シ</t>
    </rPh>
    <rPh sb="6" eb="8">
      <t>チイキ</t>
    </rPh>
    <rPh sb="8" eb="10">
      <t>ホウカツ</t>
    </rPh>
    <rPh sb="10" eb="12">
      <t>シエン</t>
    </rPh>
    <phoneticPr fontId="7"/>
  </si>
  <si>
    <t>青森市地域包括支援センター寿永</t>
    <rPh sb="0" eb="2">
      <t>アオモリ</t>
    </rPh>
    <rPh sb="2" eb="3">
      <t>シ</t>
    </rPh>
    <rPh sb="3" eb="5">
      <t>チイキ</t>
    </rPh>
    <rPh sb="5" eb="7">
      <t>ホウカツ</t>
    </rPh>
    <rPh sb="7" eb="9">
      <t>シエン</t>
    </rPh>
    <rPh sb="13" eb="15">
      <t>ジュエイ</t>
    </rPh>
    <phoneticPr fontId="7"/>
  </si>
  <si>
    <t>青森市地域包括支援センターのぎわ</t>
    <rPh sb="0" eb="2">
      <t>アオモリ</t>
    </rPh>
    <rPh sb="2" eb="3">
      <t>シ</t>
    </rPh>
    <rPh sb="3" eb="5">
      <t>チイキ</t>
    </rPh>
    <rPh sb="5" eb="7">
      <t>ホウカツ</t>
    </rPh>
    <rPh sb="7" eb="9">
      <t>シエン</t>
    </rPh>
    <phoneticPr fontId="7"/>
  </si>
  <si>
    <t>青森市地域包括支援センターみちのく</t>
    <rPh sb="0" eb="2">
      <t>アオモリ</t>
    </rPh>
    <rPh sb="2" eb="3">
      <t>シ</t>
    </rPh>
    <rPh sb="3" eb="5">
      <t>チイキ</t>
    </rPh>
    <rPh sb="5" eb="7">
      <t>ホウカツ</t>
    </rPh>
    <rPh sb="7" eb="9">
      <t>シエン</t>
    </rPh>
    <phoneticPr fontId="7"/>
  </si>
  <si>
    <t>青森市地域包括支援センター浪岡</t>
    <rPh sb="0" eb="2">
      <t>アオモリ</t>
    </rPh>
    <rPh sb="2" eb="3">
      <t>シ</t>
    </rPh>
    <rPh sb="3" eb="5">
      <t>チイキ</t>
    </rPh>
    <rPh sb="5" eb="7">
      <t>ホウカツ</t>
    </rPh>
    <rPh sb="7" eb="9">
      <t>シエン</t>
    </rPh>
    <rPh sb="13" eb="15">
      <t>ナミオカ</t>
    </rPh>
    <phoneticPr fontId="7"/>
  </si>
  <si>
    <t>弘前市第一地域包括支援センター</t>
    <rPh sb="0" eb="3">
      <t>ヒロサキシ</t>
    </rPh>
    <rPh sb="3" eb="5">
      <t>ダイイチ</t>
    </rPh>
    <rPh sb="5" eb="15">
      <t>ホウカツ</t>
    </rPh>
    <phoneticPr fontId="7"/>
  </si>
  <si>
    <t>弘前市第二地域包括支援センター</t>
    <rPh sb="0" eb="3">
      <t>ヒロサキシ</t>
    </rPh>
    <rPh sb="3" eb="5">
      <t>ダイニ</t>
    </rPh>
    <rPh sb="5" eb="15">
      <t>ホウカツ</t>
    </rPh>
    <phoneticPr fontId="7"/>
  </si>
  <si>
    <t>弘前市第三地域包括支援センター</t>
    <rPh sb="0" eb="3">
      <t>ヒロサキシ</t>
    </rPh>
    <rPh sb="3" eb="4">
      <t>ダイ</t>
    </rPh>
    <rPh sb="4" eb="5">
      <t>サン</t>
    </rPh>
    <rPh sb="5" eb="15">
      <t>ホウカツ</t>
    </rPh>
    <phoneticPr fontId="7"/>
  </si>
  <si>
    <t>弘前市東部地域包括支援センター</t>
    <rPh sb="0" eb="3">
      <t>ヒロサキシ</t>
    </rPh>
    <rPh sb="3" eb="5">
      <t>トウブ</t>
    </rPh>
    <rPh sb="5" eb="15">
      <t>ホウカツ</t>
    </rPh>
    <phoneticPr fontId="7"/>
  </si>
  <si>
    <t>弘前市西部地域包括支援センター</t>
    <rPh sb="0" eb="3">
      <t>ヒロサキシ</t>
    </rPh>
    <rPh sb="3" eb="5">
      <t>セイブ</t>
    </rPh>
    <rPh sb="5" eb="15">
      <t>ホウカツ</t>
    </rPh>
    <phoneticPr fontId="7"/>
  </si>
  <si>
    <t>弘前市南部地域包括支援センター</t>
    <rPh sb="0" eb="3">
      <t>ヒロサキシ</t>
    </rPh>
    <rPh sb="3" eb="5">
      <t>ナンブ</t>
    </rPh>
    <rPh sb="5" eb="15">
      <t>ホウカツ</t>
    </rPh>
    <phoneticPr fontId="7"/>
  </si>
  <si>
    <t>弘前市北部地域包括支援センター</t>
    <rPh sb="0" eb="3">
      <t>ヒロサキシ</t>
    </rPh>
    <rPh sb="3" eb="5">
      <t>ホクブ</t>
    </rPh>
    <rPh sb="5" eb="15">
      <t>ホウカツ</t>
    </rPh>
    <phoneticPr fontId="7"/>
  </si>
  <si>
    <t>八戸市地域包括支援センター</t>
    <rPh sb="0" eb="3">
      <t>ハチノヘシ</t>
    </rPh>
    <rPh sb="3" eb="13">
      <t>チイキホウカツ</t>
    </rPh>
    <phoneticPr fontId="7"/>
  </si>
  <si>
    <t>黒石市地域包括支援センター</t>
    <rPh sb="0" eb="3">
      <t>クロイシシ</t>
    </rPh>
    <rPh sb="3" eb="5">
      <t>チイキ</t>
    </rPh>
    <rPh sb="5" eb="7">
      <t>ホウカツ</t>
    </rPh>
    <rPh sb="7" eb="9">
      <t>シエン</t>
    </rPh>
    <phoneticPr fontId="7"/>
  </si>
  <si>
    <t>五所川原市地域包括支援センター</t>
    <rPh sb="0" eb="5">
      <t>ゴショガワラシ</t>
    </rPh>
    <rPh sb="5" eb="7">
      <t>チイキ</t>
    </rPh>
    <rPh sb="7" eb="9">
      <t>ホウカツ</t>
    </rPh>
    <rPh sb="9" eb="11">
      <t>シエン</t>
    </rPh>
    <phoneticPr fontId="7"/>
  </si>
  <si>
    <t>三沢市地域包括支援センター</t>
    <rPh sb="0" eb="2">
      <t>ミサワ</t>
    </rPh>
    <rPh sb="2" eb="3">
      <t>シ</t>
    </rPh>
    <rPh sb="3" eb="5">
      <t>チイキ</t>
    </rPh>
    <rPh sb="5" eb="7">
      <t>ホウカツ</t>
    </rPh>
    <rPh sb="7" eb="9">
      <t>シエン</t>
    </rPh>
    <phoneticPr fontId="7"/>
  </si>
  <si>
    <t>むつ市地域包括支援センター</t>
    <rPh sb="2" eb="3">
      <t>シ</t>
    </rPh>
    <rPh sb="3" eb="5">
      <t>チイキ</t>
    </rPh>
    <rPh sb="5" eb="7">
      <t>ホウカツ</t>
    </rPh>
    <rPh sb="7" eb="9">
      <t>シエン</t>
    </rPh>
    <phoneticPr fontId="7"/>
  </si>
  <si>
    <t>むつ市地域包括支援センターみちのく</t>
    <rPh sb="2" eb="3">
      <t>シ</t>
    </rPh>
    <rPh sb="3" eb="5">
      <t>チイキ</t>
    </rPh>
    <rPh sb="5" eb="7">
      <t>ホウカツ</t>
    </rPh>
    <rPh sb="7" eb="9">
      <t>シエン</t>
    </rPh>
    <phoneticPr fontId="7"/>
  </si>
  <si>
    <t>つがる市地域包括支援センター</t>
    <rPh sb="4" eb="6">
      <t>チイキ</t>
    </rPh>
    <rPh sb="6" eb="8">
      <t>ホウカツ</t>
    </rPh>
    <rPh sb="8" eb="10">
      <t>シエン</t>
    </rPh>
    <phoneticPr fontId="7"/>
  </si>
  <si>
    <t>平川市地域包括支援センター</t>
    <rPh sb="0" eb="2">
      <t>ヒラカワ</t>
    </rPh>
    <rPh sb="2" eb="3">
      <t>シ</t>
    </rPh>
    <rPh sb="3" eb="5">
      <t>チイキ</t>
    </rPh>
    <rPh sb="5" eb="7">
      <t>ホウカツ</t>
    </rPh>
    <rPh sb="7" eb="9">
      <t>シエン</t>
    </rPh>
    <phoneticPr fontId="7"/>
  </si>
  <si>
    <t>今別町地域包括支援センター</t>
    <rPh sb="0" eb="3">
      <t>イマベツマチ</t>
    </rPh>
    <rPh sb="3" eb="5">
      <t>チイキ</t>
    </rPh>
    <rPh sb="5" eb="7">
      <t>ホウカツ</t>
    </rPh>
    <rPh sb="7" eb="9">
      <t>シエン</t>
    </rPh>
    <phoneticPr fontId="7"/>
  </si>
  <si>
    <t>蓬田村地域包括支援センター</t>
    <rPh sb="0" eb="3">
      <t>ヨモギタムラ</t>
    </rPh>
    <rPh sb="3" eb="5">
      <t>チイキ</t>
    </rPh>
    <rPh sb="5" eb="7">
      <t>ホウカツ</t>
    </rPh>
    <rPh sb="7" eb="9">
      <t>シエン</t>
    </rPh>
    <phoneticPr fontId="7"/>
  </si>
  <si>
    <t>外ヶ浜町地域包括支援センター</t>
    <rPh sb="0" eb="1">
      <t>ソト</t>
    </rPh>
    <rPh sb="2" eb="4">
      <t>ハママチ</t>
    </rPh>
    <rPh sb="4" eb="6">
      <t>チイキ</t>
    </rPh>
    <rPh sb="6" eb="8">
      <t>ホウカツ</t>
    </rPh>
    <rPh sb="8" eb="10">
      <t>シエン</t>
    </rPh>
    <phoneticPr fontId="7"/>
  </si>
  <si>
    <t>鰺ヶ沢町地域包括支援センター</t>
    <rPh sb="4" eb="6">
      <t>チイキ</t>
    </rPh>
    <rPh sb="6" eb="8">
      <t>ホウカツ</t>
    </rPh>
    <rPh sb="8" eb="10">
      <t>シエン</t>
    </rPh>
    <phoneticPr fontId="5"/>
  </si>
  <si>
    <t>深浦町地域包括支援センター</t>
    <rPh sb="0" eb="3">
      <t>フカウラマチ</t>
    </rPh>
    <rPh sb="3" eb="5">
      <t>チイキ</t>
    </rPh>
    <rPh sb="5" eb="7">
      <t>ホウカツ</t>
    </rPh>
    <rPh sb="7" eb="9">
      <t>シエン</t>
    </rPh>
    <phoneticPr fontId="7"/>
  </si>
  <si>
    <t>西目屋村地域包括支援センター</t>
    <rPh sb="0" eb="4">
      <t>ニシメヤムラ</t>
    </rPh>
    <rPh sb="4" eb="6">
      <t>チイキ</t>
    </rPh>
    <rPh sb="6" eb="8">
      <t>ホウカツ</t>
    </rPh>
    <rPh sb="8" eb="10">
      <t>シエン</t>
    </rPh>
    <phoneticPr fontId="7"/>
  </si>
  <si>
    <t>藤崎町地域包括支援センター</t>
    <rPh sb="0" eb="3">
      <t>フジサキマチ</t>
    </rPh>
    <rPh sb="3" eb="5">
      <t>チイキ</t>
    </rPh>
    <rPh sb="5" eb="7">
      <t>ホウカツ</t>
    </rPh>
    <rPh sb="7" eb="9">
      <t>シエン</t>
    </rPh>
    <phoneticPr fontId="5"/>
  </si>
  <si>
    <t>大鰐町地域包括支援センター</t>
    <rPh sb="0" eb="3">
      <t>オオワニマチ</t>
    </rPh>
    <rPh sb="3" eb="5">
      <t>チイキ</t>
    </rPh>
    <rPh sb="5" eb="7">
      <t>ホウカツ</t>
    </rPh>
    <rPh sb="7" eb="9">
      <t>シエン</t>
    </rPh>
    <phoneticPr fontId="7"/>
  </si>
  <si>
    <t>田舎館村地域包括支援センター</t>
    <rPh sb="0" eb="4">
      <t>イナカダテムラ</t>
    </rPh>
    <rPh sb="4" eb="6">
      <t>チイキ</t>
    </rPh>
    <rPh sb="6" eb="8">
      <t>ホウカツ</t>
    </rPh>
    <rPh sb="8" eb="10">
      <t>シエン</t>
    </rPh>
    <phoneticPr fontId="7"/>
  </si>
  <si>
    <t>板柳町地域包括支援センター</t>
    <rPh sb="0" eb="3">
      <t>イタヤナギマチ</t>
    </rPh>
    <rPh sb="3" eb="5">
      <t>チイキ</t>
    </rPh>
    <rPh sb="5" eb="7">
      <t>ホウカツ</t>
    </rPh>
    <rPh sb="7" eb="9">
      <t>シエン</t>
    </rPh>
    <phoneticPr fontId="5"/>
  </si>
  <si>
    <t>鶴田町地域包括支援センター</t>
    <rPh sb="0" eb="3">
      <t>ツルダマチ</t>
    </rPh>
    <rPh sb="3" eb="5">
      <t>チイキ</t>
    </rPh>
    <rPh sb="5" eb="7">
      <t>ホウカツ</t>
    </rPh>
    <rPh sb="7" eb="9">
      <t>シエン</t>
    </rPh>
    <phoneticPr fontId="5"/>
  </si>
  <si>
    <t>中泊町地域包括支援センター</t>
    <rPh sb="0" eb="1">
      <t>ナカ</t>
    </rPh>
    <rPh sb="1" eb="2">
      <t>ト</t>
    </rPh>
    <rPh sb="2" eb="3">
      <t>マチ</t>
    </rPh>
    <rPh sb="3" eb="5">
      <t>チイキ</t>
    </rPh>
    <rPh sb="5" eb="7">
      <t>ホウカツ</t>
    </rPh>
    <rPh sb="7" eb="9">
      <t>シエン</t>
    </rPh>
    <phoneticPr fontId="7"/>
  </si>
  <si>
    <t>野辺地町地域包括支援センター</t>
    <rPh sb="0" eb="4">
      <t>ノヘジマチ</t>
    </rPh>
    <rPh sb="4" eb="6">
      <t>チイキ</t>
    </rPh>
    <rPh sb="6" eb="8">
      <t>ホウカツ</t>
    </rPh>
    <rPh sb="8" eb="10">
      <t>シエン</t>
    </rPh>
    <phoneticPr fontId="7"/>
  </si>
  <si>
    <t>七戸町地域包括支援センター</t>
    <rPh sb="0" eb="2">
      <t>シチノヘ</t>
    </rPh>
    <rPh sb="2" eb="3">
      <t>マチ</t>
    </rPh>
    <rPh sb="3" eb="5">
      <t>チイキ</t>
    </rPh>
    <rPh sb="5" eb="7">
      <t>ホウカツ</t>
    </rPh>
    <rPh sb="7" eb="9">
      <t>シエン</t>
    </rPh>
    <phoneticPr fontId="7"/>
  </si>
  <si>
    <t>六戸町地域包括支援センター</t>
    <rPh sb="0" eb="3">
      <t>ロクノヘマチ</t>
    </rPh>
    <rPh sb="3" eb="5">
      <t>チイキ</t>
    </rPh>
    <rPh sb="5" eb="7">
      <t>ホウカツ</t>
    </rPh>
    <rPh sb="7" eb="9">
      <t>シエン</t>
    </rPh>
    <phoneticPr fontId="5"/>
  </si>
  <si>
    <t>横浜町地域包括支援センター</t>
    <rPh sb="0" eb="2">
      <t>ヨコハマ</t>
    </rPh>
    <rPh sb="2" eb="3">
      <t>マチ</t>
    </rPh>
    <rPh sb="3" eb="5">
      <t>チイキ</t>
    </rPh>
    <rPh sb="5" eb="7">
      <t>ホウカツ</t>
    </rPh>
    <rPh sb="7" eb="9">
      <t>シエン</t>
    </rPh>
    <phoneticPr fontId="7"/>
  </si>
  <si>
    <t>東北町地域包括支援センター</t>
    <rPh sb="0" eb="2">
      <t>トウホク</t>
    </rPh>
    <rPh sb="2" eb="3">
      <t>マチ</t>
    </rPh>
    <rPh sb="3" eb="5">
      <t>チイキ</t>
    </rPh>
    <rPh sb="5" eb="7">
      <t>ホウカツ</t>
    </rPh>
    <rPh sb="7" eb="9">
      <t>シエン</t>
    </rPh>
    <phoneticPr fontId="7"/>
  </si>
  <si>
    <t>六ヶ所村地域包括支援センター</t>
    <rPh sb="0" eb="4">
      <t>ロッカショムラ</t>
    </rPh>
    <rPh sb="4" eb="6">
      <t>チイキ</t>
    </rPh>
    <rPh sb="6" eb="8">
      <t>ホウカツ</t>
    </rPh>
    <rPh sb="8" eb="10">
      <t>シエン</t>
    </rPh>
    <phoneticPr fontId="7"/>
  </si>
  <si>
    <t>おいらせ町地域包括支援センター</t>
    <rPh sb="4" eb="5">
      <t>マチ</t>
    </rPh>
    <rPh sb="5" eb="7">
      <t>チイキ</t>
    </rPh>
    <rPh sb="7" eb="9">
      <t>ホウカツ</t>
    </rPh>
    <rPh sb="9" eb="11">
      <t>シエン</t>
    </rPh>
    <phoneticPr fontId="7"/>
  </si>
  <si>
    <t>大間町地域包括支援センターくろまつ</t>
    <rPh sb="0" eb="3">
      <t>オオママチ</t>
    </rPh>
    <rPh sb="3" eb="5">
      <t>チイキ</t>
    </rPh>
    <rPh sb="5" eb="7">
      <t>ホウカツ</t>
    </rPh>
    <rPh sb="7" eb="9">
      <t>シエン</t>
    </rPh>
    <phoneticPr fontId="7"/>
  </si>
  <si>
    <t>東通村地域包括支援センター</t>
    <rPh sb="0" eb="3">
      <t>ヒガシドオリムラ</t>
    </rPh>
    <rPh sb="3" eb="5">
      <t>チイキ</t>
    </rPh>
    <rPh sb="5" eb="7">
      <t>ホウカツ</t>
    </rPh>
    <rPh sb="7" eb="9">
      <t>シエン</t>
    </rPh>
    <phoneticPr fontId="7"/>
  </si>
  <si>
    <t>風間浦村地域包括支援センター</t>
    <rPh sb="0" eb="4">
      <t>カザマウラムラ</t>
    </rPh>
    <rPh sb="4" eb="6">
      <t>チイキ</t>
    </rPh>
    <rPh sb="6" eb="8">
      <t>ホウカツ</t>
    </rPh>
    <rPh sb="8" eb="10">
      <t>シエン</t>
    </rPh>
    <phoneticPr fontId="7"/>
  </si>
  <si>
    <t>佐井村地域包括支援センター</t>
    <rPh sb="0" eb="3">
      <t>サイムラ</t>
    </rPh>
    <rPh sb="3" eb="5">
      <t>チイキ</t>
    </rPh>
    <rPh sb="5" eb="7">
      <t>ホウカツ</t>
    </rPh>
    <rPh sb="7" eb="9">
      <t>シエン</t>
    </rPh>
    <phoneticPr fontId="5"/>
  </si>
  <si>
    <t>三戸町地域包括支援センター</t>
    <rPh sb="0" eb="3">
      <t>サンノヘマチ</t>
    </rPh>
    <rPh sb="3" eb="5">
      <t>チイキ</t>
    </rPh>
    <rPh sb="5" eb="7">
      <t>ホウカツ</t>
    </rPh>
    <rPh sb="7" eb="9">
      <t>シエン</t>
    </rPh>
    <phoneticPr fontId="7"/>
  </si>
  <si>
    <t>五戸町地域包括支援センター</t>
    <rPh sb="0" eb="3">
      <t>ゴノヘマチ</t>
    </rPh>
    <rPh sb="3" eb="5">
      <t>チイキ</t>
    </rPh>
    <rPh sb="5" eb="7">
      <t>ホウカツ</t>
    </rPh>
    <rPh sb="7" eb="9">
      <t>シエン</t>
    </rPh>
    <phoneticPr fontId="7"/>
  </si>
  <si>
    <t>田子町地域包括支援センター</t>
    <rPh sb="0" eb="3">
      <t>タッコマチ</t>
    </rPh>
    <rPh sb="3" eb="5">
      <t>チイキ</t>
    </rPh>
    <rPh sb="5" eb="7">
      <t>ホウカツ</t>
    </rPh>
    <rPh sb="7" eb="9">
      <t>シエン</t>
    </rPh>
    <phoneticPr fontId="7"/>
  </si>
  <si>
    <t>南部町地域包括支援センター</t>
    <rPh sb="0" eb="3">
      <t>ナンブチョウ</t>
    </rPh>
    <rPh sb="3" eb="7">
      <t>チイキホウカツ</t>
    </rPh>
    <rPh sb="7" eb="9">
      <t>シエン</t>
    </rPh>
    <phoneticPr fontId="7"/>
  </si>
  <si>
    <t>階上町地域包括支援センター</t>
    <rPh sb="0" eb="3">
      <t>ハシカミチョウ</t>
    </rPh>
    <rPh sb="3" eb="5">
      <t>チイキ</t>
    </rPh>
    <rPh sb="5" eb="7">
      <t>ホウカツ</t>
    </rPh>
    <rPh sb="7" eb="9">
      <t>シエン</t>
    </rPh>
    <phoneticPr fontId="5"/>
  </si>
  <si>
    <t>新郷村地域包括支援センター</t>
    <rPh sb="0" eb="2">
      <t>シンゴウ</t>
    </rPh>
    <rPh sb="2" eb="3">
      <t>ムラ</t>
    </rPh>
    <rPh sb="3" eb="5">
      <t>チイキ</t>
    </rPh>
    <rPh sb="5" eb="7">
      <t>ホウカツ</t>
    </rPh>
    <rPh sb="7" eb="9">
      <t>シエン</t>
    </rPh>
    <phoneticPr fontId="5"/>
  </si>
  <si>
    <t>弘前リカバリーセンター（弘前城東医院併設）</t>
    <rPh sb="12" eb="14">
      <t>ヒロサキ</t>
    </rPh>
    <rPh sb="14" eb="16">
      <t>ジョウトウ</t>
    </rPh>
    <rPh sb="16" eb="18">
      <t>イイン</t>
    </rPh>
    <rPh sb="18" eb="20">
      <t>ヘイセツ</t>
    </rPh>
    <phoneticPr fontId="4"/>
  </si>
  <si>
    <t>あしたばの里･黒石（あしたばの里黒石診療所併設）</t>
    <rPh sb="15" eb="16">
      <t>サト</t>
    </rPh>
    <rPh sb="16" eb="18">
      <t>クロイシ</t>
    </rPh>
    <rPh sb="18" eb="21">
      <t>シンリョウジョ</t>
    </rPh>
    <rPh sb="21" eb="23">
      <t>ヘイセツ</t>
    </rPh>
    <phoneticPr fontId="4"/>
  </si>
  <si>
    <t>明生園（ときわ会病院併設）</t>
    <rPh sb="7" eb="8">
      <t>カイ</t>
    </rPh>
    <rPh sb="8" eb="10">
      <t>ビョウイン</t>
    </rPh>
    <rPh sb="10" eb="12">
      <t>ヘイセツ</t>
    </rPh>
    <phoneticPr fontId="4"/>
  </si>
  <si>
    <t>サンライフ豊寿苑(八戸城北病院併設)</t>
    <rPh sb="9" eb="11">
      <t>ハチノヘ</t>
    </rPh>
    <rPh sb="11" eb="13">
      <t>ジョウホク</t>
    </rPh>
    <rPh sb="13" eb="15">
      <t>ビョウイン</t>
    </rPh>
    <rPh sb="15" eb="17">
      <t>ヘイセツ</t>
    </rPh>
    <phoneticPr fontId="4"/>
  </si>
  <si>
    <t>リハビリパーク（みちのく記念病院併設）</t>
    <rPh sb="12" eb="13">
      <t>キ</t>
    </rPh>
    <rPh sb="13" eb="14">
      <t>ネン</t>
    </rPh>
    <rPh sb="14" eb="16">
      <t>ビョウイン</t>
    </rPh>
    <rPh sb="16" eb="18">
      <t>ヘイセツ</t>
    </rPh>
    <phoneticPr fontId="4"/>
  </si>
  <si>
    <t>南山苑(青南病院併設)</t>
    <rPh sb="4" eb="5">
      <t>アオ</t>
    </rPh>
    <rPh sb="5" eb="6">
      <t>ミナミ</t>
    </rPh>
    <rPh sb="6" eb="8">
      <t>ビョウイン</t>
    </rPh>
    <rPh sb="8" eb="10">
      <t>ヘイセツ</t>
    </rPh>
    <phoneticPr fontId="4"/>
  </si>
  <si>
    <t>ナーシングホーム・オリーブ(八戸平和病院併設)</t>
    <rPh sb="14" eb="16">
      <t>ハチノヘ</t>
    </rPh>
    <rPh sb="16" eb="18">
      <t>ヘイワ</t>
    </rPh>
    <rPh sb="18" eb="20">
      <t>ビョウイン</t>
    </rPh>
    <rPh sb="20" eb="22">
      <t>ヘイセツ</t>
    </rPh>
    <phoneticPr fontId="4"/>
  </si>
  <si>
    <t>田子町介護老人保健施設たっこ</t>
    <rPh sb="0" eb="3">
      <t>タッコマチ</t>
    </rPh>
    <rPh sb="3" eb="5">
      <t>カイゴ</t>
    </rPh>
    <rPh sb="5" eb="7">
      <t>ロウジン</t>
    </rPh>
    <rPh sb="7" eb="9">
      <t>ホケン</t>
    </rPh>
    <rPh sb="9" eb="11">
      <t>シセツ</t>
    </rPh>
    <phoneticPr fontId="4"/>
  </si>
  <si>
    <t>医療法人白生会老人保健施設緑風苑</t>
    <rPh sb="7" eb="9">
      <t>ロウジン</t>
    </rPh>
    <rPh sb="9" eb="11">
      <t>ホケン</t>
    </rPh>
    <rPh sb="11" eb="13">
      <t>シセツ</t>
    </rPh>
    <rPh sb="13" eb="14">
      <t>ミドリ</t>
    </rPh>
    <rPh sb="14" eb="15">
      <t>フウ</t>
    </rPh>
    <rPh sb="15" eb="16">
      <t>ソノ</t>
    </rPh>
    <phoneticPr fontId="4"/>
  </si>
  <si>
    <t>えんじゅの里（誠仁会尾野病院併設）</t>
    <rPh sb="7" eb="8">
      <t>マコト</t>
    </rPh>
    <rPh sb="8" eb="9">
      <t>ジン</t>
    </rPh>
    <rPh sb="9" eb="10">
      <t>カイ</t>
    </rPh>
    <rPh sb="10" eb="12">
      <t>オノ</t>
    </rPh>
    <rPh sb="12" eb="14">
      <t>ビョウイン</t>
    </rPh>
    <rPh sb="14" eb="15">
      <t>ヘイ</t>
    </rPh>
    <rPh sb="15" eb="16">
      <t>セツ</t>
    </rPh>
    <phoneticPr fontId="4"/>
  </si>
  <si>
    <t>つがる市木造福祉センターかっこうの館</t>
    <rPh sb="3" eb="4">
      <t>シ</t>
    </rPh>
    <rPh sb="4" eb="6">
      <t>キヅクリ</t>
    </rPh>
    <rPh sb="17" eb="18">
      <t>ヤカタ</t>
    </rPh>
    <phoneticPr fontId="4"/>
  </si>
  <si>
    <t>弘前大学医学部保健学科検査技術科学専攻</t>
    <rPh sb="11" eb="13">
      <t>ケンサ</t>
    </rPh>
    <rPh sb="13" eb="15">
      <t>ギジュツ</t>
    </rPh>
    <rPh sb="15" eb="16">
      <t>カ</t>
    </rPh>
    <rPh sb="16" eb="17">
      <t>ガク</t>
    </rPh>
    <rPh sb="17" eb="19">
      <t>センコウ</t>
    </rPh>
    <phoneticPr fontId="4"/>
  </si>
  <si>
    <t>弘前大学医学部保健学科放射線技術科学専攻</t>
    <rPh sb="11" eb="14">
      <t>ホウシャセン</t>
    </rPh>
    <rPh sb="14" eb="16">
      <t>ギジュツ</t>
    </rPh>
    <rPh sb="16" eb="17">
      <t>カ</t>
    </rPh>
    <rPh sb="17" eb="18">
      <t>ホウガク</t>
    </rPh>
    <rPh sb="18" eb="20">
      <t>センコウ</t>
    </rPh>
    <phoneticPr fontId="4"/>
  </si>
  <si>
    <t>弘前大学医学部保健学科理学療法学専攻</t>
    <rPh sb="11" eb="13">
      <t>リガク</t>
    </rPh>
    <rPh sb="13" eb="15">
      <t>リョウホウ</t>
    </rPh>
    <rPh sb="15" eb="16">
      <t>ガク</t>
    </rPh>
    <rPh sb="16" eb="18">
      <t>センコウ</t>
    </rPh>
    <phoneticPr fontId="4"/>
  </si>
  <si>
    <t>青森県立保健大学健康科学部理学療法学科</t>
    <rPh sb="8" eb="10">
      <t>ケンコウ</t>
    </rPh>
    <rPh sb="10" eb="12">
      <t>カガク</t>
    </rPh>
    <rPh sb="12" eb="13">
      <t>ブ</t>
    </rPh>
    <rPh sb="13" eb="15">
      <t>リガク</t>
    </rPh>
    <rPh sb="15" eb="17">
      <t>リョウホウ</t>
    </rPh>
    <rPh sb="17" eb="19">
      <t>ガッカ</t>
    </rPh>
    <phoneticPr fontId="4"/>
  </si>
  <si>
    <t>弘前大学医学部保健学科作業療法学専攻</t>
    <rPh sb="11" eb="13">
      <t>サギョウ</t>
    </rPh>
    <rPh sb="13" eb="15">
      <t>リョウホウ</t>
    </rPh>
    <rPh sb="15" eb="16">
      <t>ガク</t>
    </rPh>
    <rPh sb="16" eb="18">
      <t>センコウ</t>
    </rPh>
    <phoneticPr fontId="4"/>
  </si>
  <si>
    <t>青森県すこやか福祉事業団</t>
    <rPh sb="7" eb="9">
      <t>フクシ</t>
    </rPh>
    <rPh sb="9" eb="12">
      <t>ジギョウダン</t>
    </rPh>
    <phoneticPr fontId="4"/>
  </si>
  <si>
    <t>みちのく白寿会</t>
    <rPh sb="4" eb="6">
      <t>ハクジュ</t>
    </rPh>
    <rPh sb="6" eb="7">
      <t>カイ</t>
    </rPh>
    <phoneticPr fontId="4"/>
  </si>
  <si>
    <t>八戸市社会福祉事業団</t>
    <rPh sb="5" eb="7">
      <t>フクシ</t>
    </rPh>
    <rPh sb="7" eb="10">
      <t>ジギョウダン</t>
    </rPh>
    <phoneticPr fontId="4"/>
  </si>
  <si>
    <t>外ヶ浜町社会福祉協議会</t>
    <rPh sb="0" eb="1">
      <t>ガイ</t>
    </rPh>
    <rPh sb="2" eb="3">
      <t>ハマ</t>
    </rPh>
    <rPh sb="3" eb="4">
      <t>マチ</t>
    </rPh>
    <phoneticPr fontId="4"/>
  </si>
  <si>
    <t>中泊町社会福祉協議会</t>
    <rPh sb="1" eb="2">
      <t>ト</t>
    </rPh>
    <phoneticPr fontId="4"/>
  </si>
  <si>
    <t>五戸町社会福祉協議会</t>
    <rPh sb="5" eb="7">
      <t>フクシ</t>
    </rPh>
    <phoneticPr fontId="4"/>
  </si>
  <si>
    <t>生活・文化研究所</t>
    <rPh sb="0" eb="2">
      <t>セイカツ</t>
    </rPh>
    <rPh sb="3" eb="5">
      <t>ブンカ</t>
    </rPh>
    <rPh sb="5" eb="8">
      <t>ケンキュウジョ</t>
    </rPh>
    <phoneticPr fontId="4"/>
  </si>
  <si>
    <t>青森県立保健大学健康科学部看護学科</t>
    <rPh sb="8" eb="10">
      <t>ケンコウ</t>
    </rPh>
    <rPh sb="10" eb="12">
      <t>カガク</t>
    </rPh>
    <rPh sb="12" eb="13">
      <t>ブ</t>
    </rPh>
    <rPh sb="13" eb="15">
      <t>カンゴ</t>
    </rPh>
    <rPh sb="15" eb="17">
      <t>ガッカ</t>
    </rPh>
    <phoneticPr fontId="4"/>
  </si>
  <si>
    <t>八戸市立高等看護学院</t>
    <phoneticPr fontId="3"/>
  </si>
  <si>
    <t>青森市医師会立青森准看護学院</t>
    <rPh sb="7" eb="9">
      <t>アオモリ</t>
    </rPh>
    <rPh sb="9" eb="10">
      <t>ジュン</t>
    </rPh>
    <rPh sb="10" eb="13">
      <t>カンゴガク</t>
    </rPh>
    <rPh sb="13" eb="14">
      <t>イン</t>
    </rPh>
    <phoneticPr fontId="4"/>
  </si>
  <si>
    <t>八戸市医師会立八戸准看護学院</t>
    <rPh sb="7" eb="9">
      <t>ハチノヘ</t>
    </rPh>
    <rPh sb="9" eb="10">
      <t>ジュン</t>
    </rPh>
    <rPh sb="10" eb="13">
      <t>カンゴガク</t>
    </rPh>
    <rPh sb="13" eb="14">
      <t>イン</t>
    </rPh>
    <phoneticPr fontId="4"/>
  </si>
  <si>
    <t>厚生看護専門学校(看護高等課程准看護学科)</t>
    <rPh sb="2" eb="4">
      <t>カンゴ</t>
    </rPh>
    <rPh sb="4" eb="6">
      <t>センモン</t>
    </rPh>
    <rPh sb="6" eb="8">
      <t>ガッコウ</t>
    </rPh>
    <rPh sb="9" eb="11">
      <t>カンゴ</t>
    </rPh>
    <rPh sb="11" eb="13">
      <t>コウトウ</t>
    </rPh>
    <rPh sb="13" eb="15">
      <t>カテイ</t>
    </rPh>
    <rPh sb="15" eb="16">
      <t>ジュン</t>
    </rPh>
    <rPh sb="16" eb="18">
      <t>カンゴ</t>
    </rPh>
    <rPh sb="18" eb="20">
      <t>ガッカ</t>
    </rPh>
    <phoneticPr fontId="4"/>
  </si>
  <si>
    <t>三沢中央病院附属准看護学院</t>
    <rPh sb="0" eb="2">
      <t>ミサワ</t>
    </rPh>
    <rPh sb="2" eb="4">
      <t>チュウオウ</t>
    </rPh>
    <rPh sb="4" eb="6">
      <t>ビョウイン</t>
    </rPh>
    <rPh sb="6" eb="8">
      <t>フゾク</t>
    </rPh>
    <rPh sb="8" eb="9">
      <t>ジュン</t>
    </rPh>
    <rPh sb="9" eb="12">
      <t>カンゴガク</t>
    </rPh>
    <rPh sb="12" eb="13">
      <t>イン</t>
    </rPh>
    <phoneticPr fontId="4"/>
  </si>
  <si>
    <t>青森県立つくしが丘病院</t>
    <rPh sb="8" eb="9">
      <t>オカ</t>
    </rPh>
    <rPh sb="9" eb="11">
      <t>ビョウイン</t>
    </rPh>
    <phoneticPr fontId="4"/>
  </si>
  <si>
    <t>青森県立はまなす医療療育センター</t>
    <rPh sb="0" eb="2">
      <t>アオモリ</t>
    </rPh>
    <rPh sb="8" eb="10">
      <t>イリョウ</t>
    </rPh>
    <rPh sb="10" eb="11">
      <t>リョウ</t>
    </rPh>
    <rPh sb="11" eb="12">
      <t>イク</t>
    </rPh>
    <phoneticPr fontId="4"/>
  </si>
  <si>
    <t>総合リハビリ美保野病院</t>
    <rPh sb="0" eb="2">
      <t>ソウゴウ</t>
    </rPh>
    <rPh sb="6" eb="9">
      <t>ミホノ</t>
    </rPh>
    <rPh sb="9" eb="11">
      <t>ビョウイン</t>
    </rPh>
    <phoneticPr fontId="4"/>
  </si>
  <si>
    <t>みちのく記念病院</t>
    <rPh sb="4" eb="6">
      <t>キネン</t>
    </rPh>
    <rPh sb="6" eb="8">
      <t>ビョウイン</t>
    </rPh>
    <phoneticPr fontId="4"/>
  </si>
  <si>
    <t>厚生看護専門学校(看護専門課程看護学科)</t>
    <rPh sb="2" eb="4">
      <t>カンゴ</t>
    </rPh>
    <rPh sb="4" eb="6">
      <t>センモン</t>
    </rPh>
    <rPh sb="6" eb="8">
      <t>ガッコウ</t>
    </rPh>
    <rPh sb="9" eb="11">
      <t>カンゴ</t>
    </rPh>
    <rPh sb="11" eb="13">
      <t>センモン</t>
    </rPh>
    <rPh sb="13" eb="15">
      <t>カテイ</t>
    </rPh>
    <rPh sb="15" eb="17">
      <t>カンゴ</t>
    </rPh>
    <rPh sb="17" eb="19">
      <t>ガッカ</t>
    </rPh>
    <phoneticPr fontId="4"/>
  </si>
  <si>
    <t>十和田准看護学院</t>
    <rPh sb="0" eb="3">
      <t>トワダ</t>
    </rPh>
    <rPh sb="3" eb="4">
      <t>ジュン</t>
    </rPh>
    <rPh sb="4" eb="6">
      <t>カンゴ</t>
    </rPh>
    <rPh sb="6" eb="8">
      <t>ガクイン</t>
    </rPh>
    <phoneticPr fontId="4"/>
  </si>
  <si>
    <t>たいよう福祉会</t>
    <rPh sb="4" eb="6">
      <t>フクシ</t>
    </rPh>
    <rPh sb="6" eb="7">
      <t>カイ</t>
    </rPh>
    <phoneticPr fontId="4"/>
  </si>
  <si>
    <t>017-728-8601</t>
    <phoneticPr fontId="4"/>
  </si>
  <si>
    <t>017-754-3010</t>
    <phoneticPr fontId="4"/>
  </si>
  <si>
    <t>017-764-2424</t>
    <phoneticPr fontId="3"/>
  </si>
  <si>
    <t>017-735-2020</t>
    <phoneticPr fontId="3"/>
  </si>
  <si>
    <t>017-787-1616</t>
    <phoneticPr fontId="3"/>
  </si>
  <si>
    <t>017-721-6466</t>
    <phoneticPr fontId="3"/>
  </si>
  <si>
    <t>0172-62-2229</t>
    <phoneticPr fontId="3"/>
  </si>
  <si>
    <t>0176-28-2011</t>
    <phoneticPr fontId="4"/>
  </si>
  <si>
    <t>017-755-3274</t>
    <phoneticPr fontId="4"/>
  </si>
  <si>
    <t>0176-23-3920</t>
    <phoneticPr fontId="4"/>
  </si>
  <si>
    <t>017-741-3040</t>
    <phoneticPr fontId="4"/>
  </si>
  <si>
    <t>0172-40-0200</t>
    <phoneticPr fontId="4"/>
  </si>
  <si>
    <t>0178-96-5222</t>
    <phoneticPr fontId="4"/>
  </si>
  <si>
    <t>0173-34-2721</t>
    <phoneticPr fontId="4"/>
  </si>
  <si>
    <t>0176-53-2481</t>
    <phoneticPr fontId="4"/>
  </si>
  <si>
    <t>017-765-5685</t>
    <phoneticPr fontId="3"/>
  </si>
  <si>
    <t>017-737-3333</t>
    <phoneticPr fontId="3"/>
  </si>
  <si>
    <t>017-788-5872</t>
    <phoneticPr fontId="3"/>
  </si>
  <si>
    <t>017-738-3711</t>
    <phoneticPr fontId="3"/>
  </si>
  <si>
    <t>017-739-6473</t>
    <phoneticPr fontId="3"/>
  </si>
  <si>
    <t>017-728-2910</t>
    <phoneticPr fontId="3"/>
  </si>
  <si>
    <t>017-728-1133</t>
    <phoneticPr fontId="3"/>
  </si>
  <si>
    <t>017-726-3550</t>
    <phoneticPr fontId="3"/>
  </si>
  <si>
    <t>017-764-5117</t>
    <phoneticPr fontId="3"/>
  </si>
  <si>
    <t>017-737-5080</t>
    <phoneticPr fontId="3"/>
  </si>
  <si>
    <t>0172-62-9201</t>
    <phoneticPr fontId="3"/>
  </si>
  <si>
    <t>017-752-8020</t>
    <phoneticPr fontId="3"/>
  </si>
  <si>
    <t>017-761-3040</t>
    <phoneticPr fontId="3"/>
  </si>
  <si>
    <t>017-763-0661</t>
    <phoneticPr fontId="3"/>
  </si>
  <si>
    <t>017-763-1051</t>
    <phoneticPr fontId="3"/>
  </si>
  <si>
    <t>0172-33-1181</t>
    <phoneticPr fontId="3"/>
  </si>
  <si>
    <t>017-757-8122</t>
    <phoneticPr fontId="3"/>
  </si>
  <si>
    <t>0172-36-2266</t>
    <phoneticPr fontId="3"/>
  </si>
  <si>
    <t>0172-28-0900</t>
    <phoneticPr fontId="3"/>
  </si>
  <si>
    <t>0172-88-1431</t>
    <phoneticPr fontId="3"/>
  </si>
  <si>
    <t>0172-88-8890</t>
    <phoneticPr fontId="3"/>
  </si>
  <si>
    <t>0172-92-2031</t>
    <phoneticPr fontId="3"/>
  </si>
  <si>
    <t>0172-36-2074</t>
    <phoneticPr fontId="3"/>
  </si>
  <si>
    <t>0172-97-2111</t>
    <phoneticPr fontId="3"/>
  </si>
  <si>
    <t>0172-99-5050</t>
    <phoneticPr fontId="3"/>
  </si>
  <si>
    <t>0172-82-3500</t>
    <phoneticPr fontId="3"/>
  </si>
  <si>
    <t>0172-84-1010</t>
    <phoneticPr fontId="3"/>
  </si>
  <si>
    <t>0178-70-2540</t>
    <phoneticPr fontId="3"/>
  </si>
  <si>
    <t>0178-25-1021</t>
    <phoneticPr fontId="3"/>
  </si>
  <si>
    <t>0178-25-0101</t>
    <phoneticPr fontId="3"/>
  </si>
  <si>
    <t>0178-96-4895</t>
    <phoneticPr fontId="3"/>
  </si>
  <si>
    <t>0178-20-8415</t>
    <phoneticPr fontId="3"/>
  </si>
  <si>
    <t>0178-52-5151</t>
    <phoneticPr fontId="3"/>
  </si>
  <si>
    <t>0178-21-2000</t>
    <phoneticPr fontId="3"/>
  </si>
  <si>
    <t>0178-23-5050</t>
    <phoneticPr fontId="3"/>
  </si>
  <si>
    <t>0178-82-3870</t>
    <phoneticPr fontId="3"/>
  </si>
  <si>
    <t>0172-53-3018</t>
    <phoneticPr fontId="3"/>
  </si>
  <si>
    <t>0172-53-3325</t>
    <phoneticPr fontId="3"/>
  </si>
  <si>
    <t>0173-35-4215</t>
    <phoneticPr fontId="3"/>
  </si>
  <si>
    <t>0173-29-3533</t>
    <phoneticPr fontId="3"/>
  </si>
  <si>
    <t>0173-36-3100</t>
    <phoneticPr fontId="3"/>
  </si>
  <si>
    <t>0173-53-2215</t>
    <phoneticPr fontId="3"/>
  </si>
  <si>
    <t>0173-62-2622</t>
    <phoneticPr fontId="3"/>
  </si>
  <si>
    <t>0173-54-1520</t>
    <phoneticPr fontId="3"/>
  </si>
  <si>
    <t>0173-34-6100</t>
    <phoneticPr fontId="3"/>
  </si>
  <si>
    <t>0176-23-5500</t>
    <phoneticPr fontId="3"/>
  </si>
  <si>
    <t>0176-27-2828</t>
    <phoneticPr fontId="3"/>
  </si>
  <si>
    <t>0176-72-2790</t>
    <phoneticPr fontId="3"/>
  </si>
  <si>
    <t>0176-54-2534</t>
    <phoneticPr fontId="3"/>
  </si>
  <si>
    <t>0176-59-3601</t>
    <phoneticPr fontId="3"/>
  </si>
  <si>
    <t>0176-52-6146</t>
    <phoneticPr fontId="3"/>
  </si>
  <si>
    <t>0176-53-1283</t>
    <phoneticPr fontId="3"/>
  </si>
  <si>
    <t>0176-53-7773</t>
    <phoneticPr fontId="3"/>
  </si>
  <si>
    <t>0176-53-3708</t>
    <phoneticPr fontId="3"/>
  </si>
  <si>
    <t>0175-23-1600</t>
    <phoneticPr fontId="3"/>
  </si>
  <si>
    <t>0173-45-3006</t>
    <phoneticPr fontId="3"/>
  </si>
  <si>
    <t>0173-26-2026</t>
    <phoneticPr fontId="3"/>
  </si>
  <si>
    <t>0173-25-2115</t>
    <phoneticPr fontId="3"/>
  </si>
  <si>
    <t>0173-46-3100</t>
    <phoneticPr fontId="3"/>
  </si>
  <si>
    <t>0173-69-5100</t>
    <phoneticPr fontId="3"/>
  </si>
  <si>
    <t>0172-43-5432</t>
    <phoneticPr fontId="3"/>
  </si>
  <si>
    <t>0172-44-7588</t>
    <phoneticPr fontId="3"/>
  </si>
  <si>
    <t>0172-57-3293</t>
    <phoneticPr fontId="3"/>
  </si>
  <si>
    <t>0172-44-5011</t>
    <phoneticPr fontId="3"/>
  </si>
  <si>
    <t>017-755-5531</t>
    <phoneticPr fontId="3"/>
  </si>
  <si>
    <t>0174-35-3961</t>
    <phoneticPr fontId="3"/>
  </si>
  <si>
    <t>017-755-6600</t>
    <phoneticPr fontId="3"/>
  </si>
  <si>
    <t>0174-27-3445</t>
    <phoneticPr fontId="3"/>
  </si>
  <si>
    <t>0174-31-7000</t>
    <phoneticPr fontId="3"/>
  </si>
  <si>
    <t>0174-31-2121</t>
    <phoneticPr fontId="3"/>
  </si>
  <si>
    <t>0174-31-0087</t>
    <phoneticPr fontId="3"/>
  </si>
  <si>
    <t>0174-31-1871</t>
    <phoneticPr fontId="3"/>
  </si>
  <si>
    <t>0173-72-7111</t>
    <phoneticPr fontId="3"/>
  </si>
  <si>
    <t>0173-77-2020</t>
    <phoneticPr fontId="3"/>
  </si>
  <si>
    <t>0173-74-4381</t>
    <phoneticPr fontId="3"/>
  </si>
  <si>
    <t>0173-84-1630</t>
    <phoneticPr fontId="3"/>
  </si>
  <si>
    <t>0172-75-3511</t>
    <phoneticPr fontId="3"/>
  </si>
  <si>
    <t>0172-85-3123</t>
    <phoneticPr fontId="3"/>
  </si>
  <si>
    <t>0172-69-5225</t>
    <phoneticPr fontId="3"/>
  </si>
  <si>
    <t>0172-55-8825</t>
    <phoneticPr fontId="3"/>
  </si>
  <si>
    <t>0172-47-5036</t>
    <phoneticPr fontId="3"/>
  </si>
  <si>
    <t>0172-88-7734</t>
    <phoneticPr fontId="3"/>
  </si>
  <si>
    <t>0172-73-5511</t>
    <phoneticPr fontId="3"/>
  </si>
  <si>
    <t>0173-23-2355</t>
    <phoneticPr fontId="3"/>
  </si>
  <si>
    <t>0173-57-3101</t>
    <phoneticPr fontId="3"/>
  </si>
  <si>
    <t>0176-62-2761</t>
    <phoneticPr fontId="3"/>
  </si>
  <si>
    <t>0176-70-1115</t>
    <phoneticPr fontId="3"/>
  </si>
  <si>
    <t>0176-68-4888</t>
    <phoneticPr fontId="3"/>
  </si>
  <si>
    <t>0175-78-3407</t>
    <phoneticPr fontId="3"/>
  </si>
  <si>
    <t>0176-56-2111</t>
    <phoneticPr fontId="3"/>
  </si>
  <si>
    <t>0175-72-3886</t>
    <phoneticPr fontId="3"/>
  </si>
  <si>
    <t>0175-63-2031</t>
    <phoneticPr fontId="3"/>
  </si>
  <si>
    <t>0175-76-2227</t>
    <phoneticPr fontId="3"/>
  </si>
  <si>
    <t>0175-37-5111</t>
    <phoneticPr fontId="3"/>
  </si>
  <si>
    <t>0179-23-4111</t>
    <phoneticPr fontId="3"/>
  </si>
  <si>
    <t>0178-62-7491</t>
    <phoneticPr fontId="3"/>
  </si>
  <si>
    <t>0175-28-5171</t>
    <phoneticPr fontId="3"/>
  </si>
  <si>
    <t>0178-32-7661</t>
    <phoneticPr fontId="3"/>
  </si>
  <si>
    <t>0178-56-4131</t>
    <phoneticPr fontId="3"/>
  </si>
  <si>
    <t>0178-50-1055</t>
    <phoneticPr fontId="3"/>
  </si>
  <si>
    <t>0178-77-2160</t>
    <phoneticPr fontId="3"/>
  </si>
  <si>
    <t>0179-32-3699</t>
    <phoneticPr fontId="3"/>
  </si>
  <si>
    <t>0178-51-8188</t>
    <phoneticPr fontId="3"/>
  </si>
  <si>
    <t>0178-60-5252</t>
    <phoneticPr fontId="3"/>
  </si>
  <si>
    <t>0179-22-1215</t>
    <phoneticPr fontId="3"/>
  </si>
  <si>
    <t>0178-84-3131</t>
    <phoneticPr fontId="3"/>
  </si>
  <si>
    <t>0178-88-3355</t>
    <phoneticPr fontId="3"/>
  </si>
  <si>
    <t>0172-28-1616</t>
    <phoneticPr fontId="4"/>
  </si>
  <si>
    <t>0178-34-0127</t>
    <phoneticPr fontId="4"/>
  </si>
  <si>
    <t>017-726-5266</t>
    <phoneticPr fontId="4"/>
  </si>
  <si>
    <t>0172-28-0054</t>
    <phoneticPr fontId="4"/>
  </si>
  <si>
    <t>017-737-3336</t>
    <phoneticPr fontId="4"/>
  </si>
  <si>
    <t>0178-35-6300</t>
    <phoneticPr fontId="4"/>
  </si>
  <si>
    <t>0176-22-2211</t>
    <phoneticPr fontId="4"/>
  </si>
  <si>
    <t>0172-69-5151</t>
    <phoneticPr fontId="4"/>
  </si>
  <si>
    <t>0176-58-1101</t>
    <phoneticPr fontId="4"/>
  </si>
  <si>
    <t>0173-38-3001</t>
    <phoneticPr fontId="4"/>
  </si>
  <si>
    <t>017-763-2511</t>
    <phoneticPr fontId="4"/>
  </si>
  <si>
    <t>017-755-5531</t>
    <phoneticPr fontId="4"/>
  </si>
  <si>
    <t>0172-44-1511</t>
    <phoneticPr fontId="4"/>
  </si>
  <si>
    <t>0178-50-1555</t>
    <phoneticPr fontId="4"/>
  </si>
  <si>
    <t>0175-23-0500</t>
    <phoneticPr fontId="4"/>
  </si>
  <si>
    <t>0172-34-3434</t>
    <phoneticPr fontId="4"/>
  </si>
  <si>
    <t>0178-22-8070</t>
    <phoneticPr fontId="4"/>
  </si>
  <si>
    <t>0172-79-2100</t>
    <phoneticPr fontId="4"/>
  </si>
  <si>
    <t>0173-82-1233</t>
    <phoneticPr fontId="4"/>
  </si>
  <si>
    <t>0172-31-7777</t>
    <phoneticPr fontId="4"/>
  </si>
  <si>
    <t>0178-24-2727</t>
    <phoneticPr fontId="4"/>
  </si>
  <si>
    <t>0178-47-5555</t>
    <phoneticPr fontId="4"/>
  </si>
  <si>
    <t>0173-38-6360</t>
    <phoneticPr fontId="4"/>
  </si>
  <si>
    <t>017-726-1777</t>
    <phoneticPr fontId="4"/>
  </si>
  <si>
    <t>017-721-8111</t>
    <phoneticPr fontId="4"/>
  </si>
  <si>
    <t>0173-54-1051</t>
    <phoneticPr fontId="4"/>
  </si>
  <si>
    <t>0174-37-2280</t>
    <phoneticPr fontId="4"/>
  </si>
  <si>
    <t>0176-68-4888</t>
    <phoneticPr fontId="4"/>
  </si>
  <si>
    <t>0175-71-3311</t>
    <phoneticPr fontId="4"/>
  </si>
  <si>
    <t>0174-25-2780</t>
    <phoneticPr fontId="4"/>
  </si>
  <si>
    <t>0173-77-2870</t>
    <phoneticPr fontId="4"/>
  </si>
  <si>
    <t>0173-62-3285</t>
    <phoneticPr fontId="4"/>
  </si>
  <si>
    <t>0175-38-4181</t>
    <phoneticPr fontId="4"/>
  </si>
  <si>
    <t>0173-64-2905</t>
    <phoneticPr fontId="4"/>
  </si>
  <si>
    <t>0178-35-0282</t>
    <phoneticPr fontId="4"/>
  </si>
  <si>
    <t>0172-99-1212</t>
    <phoneticPr fontId="4"/>
  </si>
  <si>
    <t>0172-95-3125</t>
    <phoneticPr fontId="4"/>
  </si>
  <si>
    <t>0172-44-1616</t>
    <phoneticPr fontId="4"/>
  </si>
  <si>
    <t>0178-32-3060</t>
    <phoneticPr fontId="4"/>
  </si>
  <si>
    <t>0176-62-5610</t>
    <phoneticPr fontId="4"/>
  </si>
  <si>
    <t>0174-22-3070
(22-3270)</t>
    <phoneticPr fontId="4"/>
  </si>
  <si>
    <t>0172-87-0111
(87-0171)</t>
    <phoneticPr fontId="4"/>
  </si>
  <si>
    <t>0172-95-3981
(95-3982)</t>
    <phoneticPr fontId="4"/>
  </si>
  <si>
    <t>0172-27-3322
(27-3324)</t>
    <phoneticPr fontId="4"/>
  </si>
  <si>
    <t>0172-37-7300
(37-7303)</t>
    <phoneticPr fontId="4"/>
  </si>
  <si>
    <t>0172-37-8311
(37-8313)</t>
    <phoneticPr fontId="4"/>
  </si>
  <si>
    <t>0172-87-6655
(87-6658)</t>
    <phoneticPr fontId="4"/>
  </si>
  <si>
    <t>0172-38-5550
(38-5525)</t>
    <phoneticPr fontId="4"/>
  </si>
  <si>
    <t>0172-53-1213
(53-1214)</t>
    <phoneticPr fontId="4"/>
  </si>
  <si>
    <t>0172-44-8811
(44-8822)</t>
    <phoneticPr fontId="4"/>
  </si>
  <si>
    <t>0172-82-5600
(82-5604)</t>
    <phoneticPr fontId="4"/>
  </si>
  <si>
    <t>0172-65-4066
(65-4068)</t>
    <phoneticPr fontId="4"/>
  </si>
  <si>
    <t>0172-57-5100
(57-5105)</t>
    <phoneticPr fontId="4"/>
  </si>
  <si>
    <t>0172-45-3525
(45-9550)</t>
    <phoneticPr fontId="3"/>
  </si>
  <si>
    <t>0178-28-4001
(28-4390)</t>
    <phoneticPr fontId="3"/>
  </si>
  <si>
    <t>0178-96-1212
(96-1272)</t>
    <phoneticPr fontId="3"/>
  </si>
  <si>
    <t>0178-29-3232
(29-3233)</t>
    <phoneticPr fontId="3"/>
  </si>
  <si>
    <t>0178-47-3000
(47-0505)</t>
    <phoneticPr fontId="3"/>
  </si>
  <si>
    <t>0178-27-3027
(46-5222)</t>
    <phoneticPr fontId="3"/>
  </si>
  <si>
    <t>0178-31-5500
(31-5502)</t>
    <phoneticPr fontId="3"/>
  </si>
  <si>
    <t>0178-82-2000
(82-2872)</t>
    <phoneticPr fontId="3"/>
  </si>
  <si>
    <t>0179-23-5050
(23-5252)</t>
    <phoneticPr fontId="4"/>
  </si>
  <si>
    <t>0178-56-4888
(56-4886)</t>
    <phoneticPr fontId="4"/>
  </si>
  <si>
    <t>0178-84-3333
(84-3005)</t>
    <phoneticPr fontId="4"/>
  </si>
  <si>
    <t>0178-78-3181
(78-3184)</t>
    <phoneticPr fontId="4"/>
  </si>
  <si>
    <t>0173-33-4155
(33-4187)</t>
    <phoneticPr fontId="3"/>
  </si>
  <si>
    <t>0173-53-3292
(52-3836)</t>
    <phoneticPr fontId="3"/>
  </si>
  <si>
    <t>0173-42-3734
(42-2812)</t>
    <phoneticPr fontId="3"/>
  </si>
  <si>
    <t>0173-72-1122
(72-1118)</t>
    <phoneticPr fontId="3"/>
  </si>
  <si>
    <t>0173-22-5694
(22-5876)</t>
    <phoneticPr fontId="3"/>
  </si>
  <si>
    <t>0173-84-3111
(84-3112)</t>
    <phoneticPr fontId="3"/>
  </si>
  <si>
    <t>0175-22-9925
(22-9928)</t>
    <phoneticPr fontId="4"/>
  </si>
  <si>
    <t>0175-26-3333
(26-3600)</t>
    <phoneticPr fontId="4"/>
  </si>
  <si>
    <t>0175-34-2211
(34-2213)</t>
    <phoneticPr fontId="4"/>
  </si>
  <si>
    <t>0176-25-1333
(20-1866)</t>
    <phoneticPr fontId="4"/>
  </si>
  <si>
    <t>0176-25-1100
(25-1115)</t>
    <phoneticPr fontId="4"/>
  </si>
  <si>
    <t>0176-25-0122
(25-0033)</t>
    <phoneticPr fontId="4"/>
  </si>
  <si>
    <t>0176-27-3131
(27-3139)</t>
    <phoneticPr fontId="4"/>
  </si>
  <si>
    <t>0176-59-3784
(59-3786)</t>
    <phoneticPr fontId="4"/>
  </si>
  <si>
    <t>0176-62-2200
(62-6214)</t>
    <phoneticPr fontId="4"/>
  </si>
  <si>
    <t>0175-65-2666
(65-2668)</t>
    <phoneticPr fontId="4"/>
  </si>
  <si>
    <t>0175-65-2333
(65-1808)</t>
    <phoneticPr fontId="4"/>
  </si>
  <si>
    <t>0175-73-7200
(72-3267)</t>
    <phoneticPr fontId="4"/>
  </si>
  <si>
    <t>青森市中央三丁目20-30県民福祉プラザ内</t>
    <phoneticPr fontId="3"/>
  </si>
  <si>
    <t>三沢市幸町三丁目11-5三沢市総合社会福祉センター内</t>
    <phoneticPr fontId="3"/>
  </si>
  <si>
    <t>階上町社会福祉協議会</t>
    <phoneticPr fontId="3"/>
  </si>
  <si>
    <t>南部町社会福祉協議会</t>
    <phoneticPr fontId="3"/>
  </si>
  <si>
    <t>田子町社会福祉協議会</t>
    <phoneticPr fontId="3"/>
  </si>
  <si>
    <t>大間町社会福祉協議会</t>
    <phoneticPr fontId="3"/>
  </si>
  <si>
    <t>東通村社会福祉協議会</t>
    <phoneticPr fontId="3"/>
  </si>
  <si>
    <t>風間浦村社会福祉協議会</t>
    <phoneticPr fontId="3"/>
  </si>
  <si>
    <t>佐井村社会福祉協議会</t>
    <phoneticPr fontId="3"/>
  </si>
  <si>
    <t>一川目福祉会</t>
    <rPh sb="3" eb="5">
      <t>フクシ</t>
    </rPh>
    <rPh sb="5" eb="6">
      <t>カイ</t>
    </rPh>
    <phoneticPr fontId="4"/>
  </si>
  <si>
    <t>おいらせ町社会福祉協議会</t>
    <phoneticPr fontId="3"/>
  </si>
  <si>
    <t>六ヶ所村社会福祉協議会</t>
    <phoneticPr fontId="3"/>
  </si>
  <si>
    <t>東北町社会福祉協議会</t>
    <phoneticPr fontId="3"/>
  </si>
  <si>
    <t>六戸町社会福祉協議会</t>
    <phoneticPr fontId="3"/>
  </si>
  <si>
    <t>七戸町社会福祉協議会</t>
    <phoneticPr fontId="3"/>
  </si>
  <si>
    <t>野辺地町社会福祉協議会</t>
    <phoneticPr fontId="3"/>
  </si>
  <si>
    <t>鶴田町社会福祉協議会</t>
    <phoneticPr fontId="3"/>
  </si>
  <si>
    <t>大鰐町社会福祉協議会</t>
    <phoneticPr fontId="3"/>
  </si>
  <si>
    <t>深浦町社会福祉協議会</t>
    <phoneticPr fontId="3"/>
  </si>
  <si>
    <t>西目屋村社会福祉協議会</t>
    <phoneticPr fontId="3"/>
  </si>
  <si>
    <t>鯵ヶ沢町社会福祉協議会</t>
    <phoneticPr fontId="3"/>
  </si>
  <si>
    <t>蓬田村社会福祉協議会</t>
    <phoneticPr fontId="3"/>
  </si>
  <si>
    <t>平内町社会福祉協議会</t>
    <phoneticPr fontId="3"/>
  </si>
  <si>
    <t>三沢市社会福祉協議会</t>
    <phoneticPr fontId="3"/>
  </si>
  <si>
    <t>十和田市社会福祉協議会</t>
    <phoneticPr fontId="3"/>
  </si>
  <si>
    <t>五所川原市社会福祉協議会</t>
    <phoneticPr fontId="3"/>
  </si>
  <si>
    <t>黒石若葉会</t>
    <phoneticPr fontId="3"/>
  </si>
  <si>
    <t>黒石市社会福祉協議会</t>
    <phoneticPr fontId="3"/>
  </si>
  <si>
    <t>平川市社会福祉協議会</t>
    <rPh sb="0" eb="2">
      <t>ヒラカワ</t>
    </rPh>
    <rPh sb="2" eb="3">
      <t>シ</t>
    </rPh>
    <rPh sb="3" eb="5">
      <t>シャカイ</t>
    </rPh>
    <rPh sb="5" eb="7">
      <t>フクシ</t>
    </rPh>
    <rPh sb="7" eb="10">
      <t>キョウギカイ</t>
    </rPh>
    <phoneticPr fontId="4"/>
  </si>
  <si>
    <t>つがる市社会福祉協議会</t>
    <rPh sb="3" eb="4">
      <t>シ</t>
    </rPh>
    <rPh sb="4" eb="6">
      <t>シャカイ</t>
    </rPh>
    <rPh sb="6" eb="8">
      <t>フクシ</t>
    </rPh>
    <rPh sb="8" eb="11">
      <t>キョウギカイ</t>
    </rPh>
    <phoneticPr fontId="7"/>
  </si>
  <si>
    <t>板柳町社会福祉協議会</t>
    <phoneticPr fontId="3"/>
  </si>
  <si>
    <t>1号認定</t>
    <rPh sb="1" eb="2">
      <t>ゴウ</t>
    </rPh>
    <rPh sb="2" eb="4">
      <t>ニンテイ</t>
    </rPh>
    <phoneticPr fontId="4"/>
  </si>
  <si>
    <t>2号認定</t>
    <rPh sb="1" eb="2">
      <t>ゴウ</t>
    </rPh>
    <rPh sb="2" eb="4">
      <t>ニンテイ</t>
    </rPh>
    <phoneticPr fontId="4"/>
  </si>
  <si>
    <t>3号認定</t>
    <rPh sb="1" eb="2">
      <t>ゴウ</t>
    </rPh>
    <rPh sb="2" eb="4">
      <t>ニンテイ</t>
    </rPh>
    <phoneticPr fontId="4"/>
  </si>
  <si>
    <t>外ヶ浜町(外ヶ浜町社会福祉協議会)</t>
  </si>
  <si>
    <t>外ヶ浜町(あじさい会)</t>
  </si>
  <si>
    <t>深浦町(はくしん会)</t>
  </si>
  <si>
    <t>佐井村(佐井村社会福祉協議会)</t>
  </si>
  <si>
    <t>中泊町(中泊町社会福祉協議会)</t>
  </si>
  <si>
    <t>八戸市(白銀会)</t>
  </si>
  <si>
    <t>弘前市(伸康会)</t>
  </si>
  <si>
    <t>弘前市(弘前豊徳会)</t>
  </si>
  <si>
    <t>平川市(三笠苑)</t>
  </si>
  <si>
    <t>八戸市(平成会)</t>
  </si>
  <si>
    <t>六ヶ所村(松緑福祉会)</t>
  </si>
  <si>
    <t>七戸町(天寿園会)</t>
  </si>
  <si>
    <t>七戸町(七戸福祉会)</t>
  </si>
  <si>
    <t>青森市(青森市社会福祉協議会)</t>
  </si>
  <si>
    <t>弘前市(弘前草右会)</t>
  </si>
  <si>
    <t>八戸市(東北医療福祉事業協同組合)</t>
  </si>
  <si>
    <t>八戸市(八戸市社会福祉協議会)</t>
  </si>
  <si>
    <t>黒石市(黒石市社会福祉協議会)</t>
  </si>
  <si>
    <t>つがる市(つがる市社会福祉協議会)</t>
  </si>
  <si>
    <t>藤崎町(藤崎町社会福祉協議会)</t>
  </si>
  <si>
    <t>大鰐町(大鰐町社会福祉協議会)</t>
  </si>
  <si>
    <t>七戸町(七戸町社会福祉協議会)</t>
  </si>
  <si>
    <t>つがる市</t>
  </si>
  <si>
    <t>おいらせ町</t>
  </si>
  <si>
    <t>青森県立保健大学大学院健康科学研究科健康科学専攻・博士後期課程</t>
    <phoneticPr fontId="3"/>
  </si>
  <si>
    <t>青森県立保健大学大学院健康科学研究科健康科学専攻・博士前期課程</t>
    <phoneticPr fontId="3"/>
  </si>
  <si>
    <t>２年制</t>
    <rPh sb="1" eb="2">
      <t>ネン</t>
    </rPh>
    <rPh sb="2" eb="3">
      <t>セイ</t>
    </rPh>
    <phoneticPr fontId="3"/>
  </si>
  <si>
    <t>２年制</t>
    <phoneticPr fontId="3"/>
  </si>
  <si>
    <t>４年制</t>
    <phoneticPr fontId="3"/>
  </si>
  <si>
    <t>３年制</t>
    <phoneticPr fontId="3"/>
  </si>
  <si>
    <t>青森歯科医療専門学校歯科衛生士科</t>
    <rPh sb="4" eb="6">
      <t>イリョウ</t>
    </rPh>
    <rPh sb="6" eb="8">
      <t>センモン</t>
    </rPh>
    <phoneticPr fontId="3"/>
  </si>
  <si>
    <t>青森歯科医療専門学校歯科技工士科</t>
    <rPh sb="4" eb="6">
      <t>イリョウ</t>
    </rPh>
    <rPh sb="6" eb="8">
      <t>センモン</t>
    </rPh>
    <phoneticPr fontId="3"/>
  </si>
  <si>
    <t>保健師、助産師、看護師
４年制</t>
    <rPh sb="14" eb="15">
      <t>セイ</t>
    </rPh>
    <phoneticPr fontId="3"/>
  </si>
  <si>
    <t>保健師、看護師
４年制</t>
    <phoneticPr fontId="3"/>
  </si>
  <si>
    <t>保健師、看護師
４年制</t>
    <phoneticPr fontId="4"/>
  </si>
  <si>
    <t>看護師
２年制（全日制）</t>
    <rPh sb="8" eb="11">
      <t>ゼンニチセイ</t>
    </rPh>
    <phoneticPr fontId="3"/>
  </si>
  <si>
    <t>看護師
高等学校(５年一貫、全日制)</t>
    <rPh sb="14" eb="17">
      <t>ゼンニチセイ</t>
    </rPh>
    <phoneticPr fontId="3"/>
  </si>
  <si>
    <t>准看護師
２年制</t>
    <rPh sb="7" eb="8">
      <t>セイ</t>
    </rPh>
    <phoneticPr fontId="3"/>
  </si>
  <si>
    <t>一般</t>
    <rPh sb="0" eb="2">
      <t>イッパン</t>
    </rPh>
    <phoneticPr fontId="3"/>
  </si>
  <si>
    <t>療養</t>
    <rPh sb="0" eb="2">
      <t>リョウヨウ</t>
    </rPh>
    <phoneticPr fontId="3"/>
  </si>
  <si>
    <t>精神</t>
    <rPh sb="0" eb="2">
      <t>セイシン</t>
    </rPh>
    <phoneticPr fontId="3"/>
  </si>
  <si>
    <t>結核</t>
    <rPh sb="0" eb="2">
      <t>ケッカク</t>
    </rPh>
    <phoneticPr fontId="3"/>
  </si>
  <si>
    <t>久保　薫</t>
    <rPh sb="3" eb="4">
      <t>カオル</t>
    </rPh>
    <phoneticPr fontId="4"/>
  </si>
  <si>
    <t>下田　肇</t>
  </si>
  <si>
    <t>間山　勲</t>
    <rPh sb="3" eb="4">
      <t>イサオ</t>
    </rPh>
    <phoneticPr fontId="4"/>
  </si>
  <si>
    <t>山口　満</t>
    <rPh sb="3" eb="4">
      <t>ミツル</t>
    </rPh>
    <phoneticPr fontId="4"/>
  </si>
  <si>
    <t>畠山　隆</t>
  </si>
  <si>
    <t>古川　崇</t>
    <rPh sb="0" eb="2">
      <t>コガワ</t>
    </rPh>
    <rPh sb="3" eb="4">
      <t>タカシ</t>
    </rPh>
    <phoneticPr fontId="4"/>
  </si>
  <si>
    <t>三浦　隆</t>
  </si>
  <si>
    <t>黒﨑　緑</t>
    <rPh sb="3" eb="4">
      <t>ミドリ</t>
    </rPh>
    <phoneticPr fontId="4"/>
  </si>
  <si>
    <t>桑田　功</t>
    <rPh sb="0" eb="2">
      <t>クワタ</t>
    </rPh>
    <rPh sb="3" eb="4">
      <t>イサオ</t>
    </rPh>
    <phoneticPr fontId="4"/>
  </si>
  <si>
    <t>石澤　誠</t>
  </si>
  <si>
    <t>中村　覚</t>
  </si>
  <si>
    <t>笹本　諭</t>
    <rPh sb="3" eb="4">
      <t>サトシ</t>
    </rPh>
    <phoneticPr fontId="4"/>
  </si>
  <si>
    <t>川口　司</t>
  </si>
  <si>
    <t>吉岡　浩</t>
  </si>
  <si>
    <t>外崎　勲</t>
  </si>
  <si>
    <t>齊藤　淳</t>
    <rPh sb="3" eb="4">
      <t>ジュン</t>
    </rPh>
    <phoneticPr fontId="4"/>
  </si>
  <si>
    <t>林　光利</t>
    <rPh sb="2" eb="3">
      <t>ヒカリ</t>
    </rPh>
    <rPh sb="3" eb="4">
      <t>リ</t>
    </rPh>
    <phoneticPr fontId="4"/>
  </si>
  <si>
    <t>上中　功</t>
  </si>
  <si>
    <t>菊池　薫</t>
  </si>
  <si>
    <t>野口　悟</t>
    <rPh sb="0" eb="2">
      <t>ノグチ</t>
    </rPh>
    <rPh sb="3" eb="4">
      <t>サト</t>
    </rPh>
    <phoneticPr fontId="4"/>
  </si>
  <si>
    <t>笹谷　律</t>
  </si>
  <si>
    <t>田中　武</t>
    <rPh sb="0" eb="2">
      <t>タナカ</t>
    </rPh>
    <rPh sb="3" eb="4">
      <t>タケシ</t>
    </rPh>
    <phoneticPr fontId="4"/>
  </si>
  <si>
    <t>村元　裕</t>
  </si>
  <si>
    <t>上山　貢</t>
  </si>
  <si>
    <t>千葉　満</t>
  </si>
  <si>
    <t>丹野　雅彦</t>
    <rPh sb="3" eb="5">
      <t>マサヒコ</t>
    </rPh>
    <phoneticPr fontId="4"/>
  </si>
  <si>
    <t>淀野　啓</t>
  </si>
  <si>
    <t>橘　正人</t>
  </si>
  <si>
    <t>於本　淳</t>
  </si>
  <si>
    <t>布施　泉</t>
  </si>
  <si>
    <t>短期入所・通所リハ</t>
    <rPh sb="5" eb="7">
      <t>ツウショ</t>
    </rPh>
    <phoneticPr fontId="3"/>
  </si>
  <si>
    <t>青森市浪岡老人福祉センター（青森市浪岡総合保健福祉センター内）</t>
    <rPh sb="0" eb="3">
      <t>アオモリシ</t>
    </rPh>
    <rPh sb="14" eb="17">
      <t>アオモリシ</t>
    </rPh>
    <rPh sb="17" eb="19">
      <t>ナミオカ</t>
    </rPh>
    <rPh sb="19" eb="21">
      <t>ソウゴウ</t>
    </rPh>
    <rPh sb="21" eb="23">
      <t>ホケン</t>
    </rPh>
    <rPh sb="23" eb="25">
      <t>フクシ</t>
    </rPh>
    <rPh sb="29" eb="30">
      <t>ナイ</t>
    </rPh>
    <phoneticPr fontId="4"/>
  </si>
  <si>
    <t>青森市老人福祉センター(青森市総合福祉センター内）</t>
    <rPh sb="12" eb="14">
      <t>アオモリ</t>
    </rPh>
    <rPh sb="14" eb="15">
      <t>シ</t>
    </rPh>
    <rPh sb="15" eb="17">
      <t>ソウゴウ</t>
    </rPh>
    <rPh sb="17" eb="19">
      <t>フクシ</t>
    </rPh>
    <rPh sb="23" eb="24">
      <t>ナイ</t>
    </rPh>
    <phoneticPr fontId="4"/>
  </si>
  <si>
    <t>弘前医療福祉大学保健学部看護学科</t>
    <rPh sb="0" eb="2">
      <t>ヒロサキ</t>
    </rPh>
    <rPh sb="2" eb="4">
      <t>イリョウ</t>
    </rPh>
    <rPh sb="4" eb="6">
      <t>フクシ</t>
    </rPh>
    <rPh sb="6" eb="8">
      <t>ダイガク</t>
    </rPh>
    <rPh sb="8" eb="10">
      <t>ホケン</t>
    </rPh>
    <rPh sb="10" eb="12">
      <t>ガクブ</t>
    </rPh>
    <rPh sb="12" eb="14">
      <t>カンゴ</t>
    </rPh>
    <rPh sb="14" eb="16">
      <t>ガッカ</t>
    </rPh>
    <phoneticPr fontId="4"/>
  </si>
  <si>
    <t>青森市所管</t>
  </si>
  <si>
    <t>弘前市所管</t>
  </si>
  <si>
    <t>八戸市所管</t>
  </si>
  <si>
    <t>黒石市所管</t>
  </si>
  <si>
    <t>五所川原市所管</t>
  </si>
  <si>
    <t>十和田市所管</t>
  </si>
  <si>
    <t>三沢市所管</t>
  </si>
  <si>
    <t>むつ市所管</t>
  </si>
  <si>
    <t>つがる市所管</t>
  </si>
  <si>
    <t>平川市所管</t>
  </si>
  <si>
    <t>青森市児童センター</t>
    <rPh sb="0" eb="2">
      <t>アオモリ</t>
    </rPh>
    <rPh sb="2" eb="3">
      <t>シ</t>
    </rPh>
    <rPh sb="3" eb="5">
      <t>ジドウ</t>
    </rPh>
    <phoneticPr fontId="4"/>
  </si>
  <si>
    <t>青森県立中央病院</t>
    <rPh sb="4" eb="6">
      <t>チュウオウ</t>
    </rPh>
    <rPh sb="6" eb="8">
      <t>ビョウイン</t>
    </rPh>
    <phoneticPr fontId="4"/>
  </si>
  <si>
    <t>青森市民病院</t>
  </si>
  <si>
    <t>青森市立浪岡病院</t>
    <rPh sb="0" eb="4">
      <t>アオモリシリツ</t>
    </rPh>
    <rPh sb="6" eb="8">
      <t>ビョウイン</t>
    </rPh>
    <phoneticPr fontId="4"/>
  </si>
  <si>
    <t>平内町国保平内中央病院</t>
    <rPh sb="5" eb="7">
      <t>ヒラナイ</t>
    </rPh>
    <rPh sb="7" eb="9">
      <t>チュウオウ</t>
    </rPh>
    <rPh sb="9" eb="11">
      <t>ビョウイン</t>
    </rPh>
    <phoneticPr fontId="4"/>
  </si>
  <si>
    <t>外ヶ浜町国保外ヶ浜中央病院</t>
    <rPh sb="0" eb="3">
      <t>ソトガハマ</t>
    </rPh>
    <rPh sb="3" eb="4">
      <t>チョウ</t>
    </rPh>
    <rPh sb="4" eb="6">
      <t>コクホ</t>
    </rPh>
    <rPh sb="6" eb="9">
      <t>ソトガハマ</t>
    </rPh>
    <rPh sb="9" eb="11">
      <t>チュウオウ</t>
    </rPh>
    <rPh sb="11" eb="13">
      <t>ビョウイン</t>
    </rPh>
    <phoneticPr fontId="4"/>
  </si>
  <si>
    <t>村上病院</t>
  </si>
  <si>
    <t>村上新町病院</t>
    <rPh sb="4" eb="6">
      <t>ビョウイン</t>
    </rPh>
    <phoneticPr fontId="4"/>
  </si>
  <si>
    <t>あおもり協立病院</t>
    <rPh sb="4" eb="5">
      <t>キョウ</t>
    </rPh>
    <rPh sb="5" eb="6">
      <t>リツ</t>
    </rPh>
    <rPh sb="6" eb="8">
      <t>ビョウイン</t>
    </rPh>
    <phoneticPr fontId="4"/>
  </si>
  <si>
    <t>弘前大学医学部附属病院</t>
    <rPh sb="7" eb="9">
      <t>フゾク</t>
    </rPh>
    <rPh sb="9" eb="11">
      <t>ビョウイン</t>
    </rPh>
    <phoneticPr fontId="4"/>
  </si>
  <si>
    <t>国保板柳中央病院</t>
    <rPh sb="4" eb="6">
      <t>チュウオウ</t>
    </rPh>
    <rPh sb="6" eb="8">
      <t>ビョウイン</t>
    </rPh>
    <phoneticPr fontId="4"/>
  </si>
  <si>
    <t>弘前中央病院</t>
    <rPh sb="0" eb="2">
      <t>ヒロサキ</t>
    </rPh>
    <rPh sb="2" eb="4">
      <t>チュウオウ</t>
    </rPh>
    <rPh sb="4" eb="6">
      <t>ビョウイン</t>
    </rPh>
    <phoneticPr fontId="4"/>
  </si>
  <si>
    <t>鳴海病院</t>
  </si>
  <si>
    <t>弘前メディカルセンター</t>
    <rPh sb="0" eb="2">
      <t>ヒロサキ</t>
    </rPh>
    <phoneticPr fontId="4"/>
  </si>
  <si>
    <t>ときわ会病院</t>
    <rPh sb="4" eb="6">
      <t>ビョウイン</t>
    </rPh>
    <phoneticPr fontId="4"/>
  </si>
  <si>
    <t>弘前脳卒中・ﾘﾊﾋﾞﾘﾃｰｼｮﾝｾﾝﾀｰ</t>
    <rPh sb="0" eb="2">
      <t>ヒロサキ</t>
    </rPh>
    <rPh sb="2" eb="5">
      <t>ノウソッチュウ</t>
    </rPh>
    <phoneticPr fontId="4"/>
  </si>
  <si>
    <t>八戸市立市民病院</t>
    <rPh sb="4" eb="6">
      <t>シミン</t>
    </rPh>
    <rPh sb="6" eb="8">
      <t>ビョウイン</t>
    </rPh>
    <phoneticPr fontId="4"/>
  </si>
  <si>
    <t>国保五戸総合病院</t>
    <rPh sb="4" eb="6">
      <t>ソウゴウ</t>
    </rPh>
    <rPh sb="6" eb="8">
      <t>ビョウイン</t>
    </rPh>
    <phoneticPr fontId="4"/>
  </si>
  <si>
    <t>三戸町国保三戸中央病院</t>
    <rPh sb="5" eb="7">
      <t>サンノヘ</t>
    </rPh>
    <rPh sb="7" eb="9">
      <t>チュウオウ</t>
    </rPh>
    <rPh sb="9" eb="11">
      <t>ビョウイン</t>
    </rPh>
    <phoneticPr fontId="4"/>
  </si>
  <si>
    <t>国保南部町医療センター</t>
    <rPh sb="0" eb="2">
      <t>コクボ</t>
    </rPh>
    <rPh sb="2" eb="4">
      <t>ナンブ</t>
    </rPh>
    <rPh sb="4" eb="5">
      <t>チョウ</t>
    </rPh>
    <rPh sb="5" eb="7">
      <t>イリョウ</t>
    </rPh>
    <phoneticPr fontId="3"/>
  </si>
  <si>
    <t>国保おいらせ病院</t>
    <rPh sb="6" eb="8">
      <t>ビョウイン</t>
    </rPh>
    <phoneticPr fontId="4"/>
  </si>
  <si>
    <t>八戸赤十字病院</t>
    <rPh sb="4" eb="5">
      <t>ジ</t>
    </rPh>
    <rPh sb="5" eb="7">
      <t>ビョウイン</t>
    </rPh>
    <phoneticPr fontId="4"/>
  </si>
  <si>
    <t>メディカルコート八戸西病院</t>
    <rPh sb="8" eb="10">
      <t>ハチノヘ</t>
    </rPh>
    <rPh sb="10" eb="11">
      <t>ニシ</t>
    </rPh>
    <rPh sb="11" eb="13">
      <t>ビョウイン</t>
    </rPh>
    <phoneticPr fontId="4"/>
  </si>
  <si>
    <t>八戸城北病院</t>
    <rPh sb="4" eb="6">
      <t>ビョウイン</t>
    </rPh>
    <phoneticPr fontId="4"/>
  </si>
  <si>
    <t>八戸平和病院</t>
    <rPh sb="4" eb="6">
      <t>ビョウイン</t>
    </rPh>
    <phoneticPr fontId="4"/>
  </si>
  <si>
    <t>南部病院</t>
  </si>
  <si>
    <t>十和田市立中央病院</t>
    <rPh sb="5" eb="7">
      <t>チュウオウ</t>
    </rPh>
    <rPh sb="7" eb="9">
      <t>ビョウイン</t>
    </rPh>
    <phoneticPr fontId="4"/>
  </si>
  <si>
    <t>公立七戸病院</t>
    <rPh sb="2" eb="4">
      <t>シチノヘ</t>
    </rPh>
    <rPh sb="4" eb="6">
      <t>ビョウイン</t>
    </rPh>
    <phoneticPr fontId="4"/>
  </si>
  <si>
    <t>十和田第一病院</t>
    <rPh sb="3" eb="5">
      <t>ダイイチ</t>
    </rPh>
    <rPh sb="5" eb="7">
      <t>ビョウイン</t>
    </rPh>
    <phoneticPr fontId="4"/>
  </si>
  <si>
    <t>三沢市立三沢病院</t>
    <rPh sb="4" eb="6">
      <t>ミサワ</t>
    </rPh>
    <rPh sb="6" eb="8">
      <t>ビョウイン</t>
    </rPh>
    <phoneticPr fontId="4"/>
  </si>
  <si>
    <t>公立野辺地病院</t>
    <rPh sb="2" eb="5">
      <t>ノヘジ</t>
    </rPh>
    <rPh sb="5" eb="7">
      <t>ビョウイン</t>
    </rPh>
    <phoneticPr fontId="4"/>
  </si>
  <si>
    <t>国民健康保険大間病院</t>
  </si>
  <si>
    <t>むつ総合病院</t>
  </si>
  <si>
    <t>施　　設　　の　　種　　類</t>
    <rPh sb="0" eb="1">
      <t>シ</t>
    </rPh>
    <rPh sb="3" eb="4">
      <t>セツ</t>
    </rPh>
    <rPh sb="9" eb="10">
      <t>タネ</t>
    </rPh>
    <rPh sb="12" eb="13">
      <t>タグイ</t>
    </rPh>
    <phoneticPr fontId="4"/>
  </si>
  <si>
    <t>合　　計</t>
    <rPh sb="0" eb="1">
      <t>ゴウ</t>
    </rPh>
    <rPh sb="3" eb="4">
      <t>ケイ</t>
    </rPh>
    <phoneticPr fontId="4"/>
  </si>
  <si>
    <t>設置（運営）主体別</t>
    <rPh sb="0" eb="1">
      <t>セツ</t>
    </rPh>
    <rPh sb="1" eb="2">
      <t>オキ</t>
    </rPh>
    <rPh sb="3" eb="4">
      <t>ウン</t>
    </rPh>
    <rPh sb="4" eb="5">
      <t>エイ</t>
    </rPh>
    <rPh sb="6" eb="7">
      <t>シュ</t>
    </rPh>
    <rPh sb="7" eb="8">
      <t>カラダ</t>
    </rPh>
    <rPh sb="8" eb="9">
      <t>ベツ</t>
    </rPh>
    <phoneticPr fontId="4"/>
  </si>
  <si>
    <t>社会福祉法人</t>
    <rPh sb="0" eb="2">
      <t>シャカイ</t>
    </rPh>
    <rPh sb="2" eb="4">
      <t>フクシ</t>
    </rPh>
    <rPh sb="4" eb="6">
      <t>ホウジン</t>
    </rPh>
    <phoneticPr fontId="4"/>
  </si>
  <si>
    <t>保健生協・医療生協</t>
    <rPh sb="0" eb="1">
      <t>タモツ</t>
    </rPh>
    <rPh sb="1" eb="2">
      <t>ケン</t>
    </rPh>
    <rPh sb="2" eb="3">
      <t>ショウ</t>
    </rPh>
    <rPh sb="3" eb="4">
      <t>キョウ</t>
    </rPh>
    <rPh sb="5" eb="7">
      <t>イリョウ</t>
    </rPh>
    <rPh sb="7" eb="9">
      <t>セイキョウ</t>
    </rPh>
    <phoneticPr fontId="4"/>
  </si>
  <si>
    <r>
      <t xml:space="preserve">社団法人
</t>
    </r>
    <r>
      <rPr>
        <sz val="6"/>
        <rFont val="ＭＳ 明朝"/>
        <family val="1"/>
        <charset val="128"/>
      </rPr>
      <t>（一般・公益）</t>
    </r>
    <rPh sb="0" eb="2">
      <t>シャダン</t>
    </rPh>
    <rPh sb="2" eb="3">
      <t>ホウ</t>
    </rPh>
    <rPh sb="3" eb="4">
      <t>ジン</t>
    </rPh>
    <rPh sb="6" eb="8">
      <t>イッパン</t>
    </rPh>
    <rPh sb="9" eb="11">
      <t>コウエキ</t>
    </rPh>
    <phoneticPr fontId="4"/>
  </si>
  <si>
    <t>施設数</t>
    <rPh sb="0" eb="3">
      <t>シセツスウ</t>
    </rPh>
    <phoneticPr fontId="3"/>
  </si>
  <si>
    <t>定員</t>
    <rPh sb="0" eb="2">
      <t>テイイン</t>
    </rPh>
    <phoneticPr fontId="3"/>
  </si>
  <si>
    <t>保育所</t>
    <rPh sb="0" eb="3">
      <t>ホイクショ</t>
    </rPh>
    <phoneticPr fontId="4"/>
  </si>
  <si>
    <t>児童館</t>
    <rPh sb="0" eb="3">
      <t>ジドウカン</t>
    </rPh>
    <phoneticPr fontId="4"/>
  </si>
  <si>
    <t>(3)</t>
  </si>
  <si>
    <t>児童養護施設</t>
    <rPh sb="0" eb="2">
      <t>ジドウ</t>
    </rPh>
    <rPh sb="2" eb="4">
      <t>ヨウゴ</t>
    </rPh>
    <rPh sb="4" eb="6">
      <t>シセツ</t>
    </rPh>
    <phoneticPr fontId="4"/>
  </si>
  <si>
    <t>(4)</t>
  </si>
  <si>
    <t>福祉型障害児入所施設</t>
    <rPh sb="0" eb="3">
      <t>フクシガタ</t>
    </rPh>
    <rPh sb="3" eb="6">
      <t>ショウガイジ</t>
    </rPh>
    <rPh sb="6" eb="8">
      <t>ニュウショ</t>
    </rPh>
    <rPh sb="8" eb="10">
      <t>シセツ</t>
    </rPh>
    <phoneticPr fontId="4"/>
  </si>
  <si>
    <t>(5)</t>
  </si>
  <si>
    <t>児童自立支援施設</t>
    <rPh sb="0" eb="2">
      <t>ジドウ</t>
    </rPh>
    <rPh sb="2" eb="4">
      <t>ジリツ</t>
    </rPh>
    <rPh sb="4" eb="6">
      <t>シエン</t>
    </rPh>
    <rPh sb="6" eb="8">
      <t>シセツ</t>
    </rPh>
    <phoneticPr fontId="4"/>
  </si>
  <si>
    <t>母子生活支援施設</t>
    <rPh sb="0" eb="2">
      <t>ボシ</t>
    </rPh>
    <rPh sb="2" eb="4">
      <t>セイカツ</t>
    </rPh>
    <rPh sb="4" eb="6">
      <t>シエン</t>
    </rPh>
    <rPh sb="6" eb="8">
      <t>シセツ</t>
    </rPh>
    <phoneticPr fontId="4"/>
  </si>
  <si>
    <t>進行性筋萎縮症児施設等</t>
    <rPh sb="0" eb="3">
      <t>シンコウセイ</t>
    </rPh>
    <rPh sb="3" eb="4">
      <t>キン</t>
    </rPh>
    <rPh sb="4" eb="7">
      <t>イシュクショウ</t>
    </rPh>
    <rPh sb="7" eb="8">
      <t>ジ</t>
    </rPh>
    <rPh sb="8" eb="10">
      <t>シセツ</t>
    </rPh>
    <rPh sb="10" eb="11">
      <t>トウ</t>
    </rPh>
    <phoneticPr fontId="4"/>
  </si>
  <si>
    <t>乳児院</t>
    <rPh sb="0" eb="3">
      <t>ニュウジイン</t>
    </rPh>
    <phoneticPr fontId="4"/>
  </si>
  <si>
    <t>児童家庭支援センター</t>
    <rPh sb="0" eb="2">
      <t>ジドウ</t>
    </rPh>
    <rPh sb="2" eb="4">
      <t>カテイ</t>
    </rPh>
    <rPh sb="4" eb="6">
      <t>シエン</t>
    </rPh>
    <phoneticPr fontId="4"/>
  </si>
  <si>
    <t>-</t>
    <phoneticPr fontId="3"/>
  </si>
  <si>
    <t>助産施設</t>
    <rPh sb="0" eb="2">
      <t>ジョサン</t>
    </rPh>
    <rPh sb="2" eb="4">
      <t>シセツ</t>
    </rPh>
    <phoneticPr fontId="4"/>
  </si>
  <si>
    <t>養護老人ホーム</t>
    <rPh sb="0" eb="2">
      <t>ヨウゴ</t>
    </rPh>
    <rPh sb="2" eb="4">
      <t>ロウジン</t>
    </rPh>
    <phoneticPr fontId="4"/>
  </si>
  <si>
    <t>特別養護老人ホーム</t>
    <rPh sb="0" eb="2">
      <t>トクベツ</t>
    </rPh>
    <rPh sb="2" eb="4">
      <t>ヨウゴ</t>
    </rPh>
    <rPh sb="4" eb="6">
      <t>ロウジン</t>
    </rPh>
    <phoneticPr fontId="4"/>
  </si>
  <si>
    <t>軽費老人ホーム（ケアハウス）</t>
    <rPh sb="0" eb="2">
      <t>ケイヒ</t>
    </rPh>
    <rPh sb="2" eb="4">
      <t>ロウジン</t>
    </rPh>
    <phoneticPr fontId="4"/>
  </si>
  <si>
    <t>老人福祉センター</t>
    <rPh sb="0" eb="2">
      <t>ロウジン</t>
    </rPh>
    <rPh sb="2" eb="4">
      <t>フクシ</t>
    </rPh>
    <phoneticPr fontId="4"/>
  </si>
  <si>
    <t>合　　　　　計</t>
    <rPh sb="0" eb="1">
      <t>ゴウ</t>
    </rPh>
    <rPh sb="6" eb="7">
      <t>ケイ</t>
    </rPh>
    <phoneticPr fontId="4"/>
  </si>
  <si>
    <t>施設定員について、上段は入所定員、下段は通所定員を表している。</t>
    <rPh sb="0" eb="2">
      <t>シセツ</t>
    </rPh>
    <rPh sb="2" eb="4">
      <t>テイイン</t>
    </rPh>
    <rPh sb="9" eb="11">
      <t>ジョウダン</t>
    </rPh>
    <rPh sb="12" eb="14">
      <t>ニュウショ</t>
    </rPh>
    <rPh sb="14" eb="16">
      <t>テイイン</t>
    </rPh>
    <rPh sb="17" eb="19">
      <t>カダン</t>
    </rPh>
    <rPh sb="20" eb="21">
      <t>ツウ</t>
    </rPh>
    <rPh sb="21" eb="22">
      <t>ショ</t>
    </rPh>
    <rPh sb="22" eb="24">
      <t>テイイン</t>
    </rPh>
    <rPh sb="25" eb="26">
      <t>アラワ</t>
    </rPh>
    <phoneticPr fontId="3"/>
  </si>
  <si>
    <t>(1)</t>
  </si>
  <si>
    <t>(2)</t>
  </si>
  <si>
    <t>(6)</t>
  </si>
  <si>
    <t>(7)</t>
  </si>
  <si>
    <t>(8)</t>
  </si>
  <si>
    <t>(9)</t>
  </si>
  <si>
    <t>(10)</t>
  </si>
  <si>
    <t>(11)</t>
  </si>
  <si>
    <t>(12)</t>
  </si>
  <si>
    <t>(13)</t>
  </si>
  <si>
    <t>平川市</t>
  </si>
  <si>
    <t>黒石市北美町一丁目65-1</t>
    <rPh sb="0" eb="3">
      <t>クロイシシ</t>
    </rPh>
    <phoneticPr fontId="3"/>
  </si>
  <si>
    <t>034-0001</t>
    <phoneticPr fontId="3"/>
  </si>
  <si>
    <t>035-0073</t>
    <phoneticPr fontId="3"/>
  </si>
  <si>
    <t>青森県健康福祉関係施設名簿</t>
    <rPh sb="0" eb="3">
      <t>アオモリケン</t>
    </rPh>
    <rPh sb="3" eb="5">
      <t>ケンコウ</t>
    </rPh>
    <rPh sb="5" eb="7">
      <t>フクシ</t>
    </rPh>
    <rPh sb="7" eb="9">
      <t>カンケイ</t>
    </rPh>
    <rPh sb="9" eb="11">
      <t>シセツ</t>
    </rPh>
    <rPh sb="11" eb="13">
      <t>メイボ</t>
    </rPh>
    <phoneticPr fontId="4"/>
  </si>
  <si>
    <t>１</t>
    <phoneticPr fontId="4"/>
  </si>
  <si>
    <t>３</t>
    <phoneticPr fontId="4"/>
  </si>
  <si>
    <t>５</t>
    <phoneticPr fontId="4"/>
  </si>
  <si>
    <t>11</t>
    <phoneticPr fontId="4"/>
  </si>
  <si>
    <t>２</t>
    <phoneticPr fontId="4"/>
  </si>
  <si>
    <t>４</t>
    <phoneticPr fontId="4"/>
  </si>
  <si>
    <t>６</t>
    <phoneticPr fontId="4"/>
  </si>
  <si>
    <t>老人福祉施設</t>
    <rPh sb="0" eb="2">
      <t>ロウジン</t>
    </rPh>
    <rPh sb="2" eb="4">
      <t>フクシ</t>
    </rPh>
    <rPh sb="4" eb="6">
      <t>シセツ</t>
    </rPh>
    <phoneticPr fontId="4"/>
  </si>
  <si>
    <t>７</t>
    <phoneticPr fontId="4"/>
  </si>
  <si>
    <t>８</t>
    <phoneticPr fontId="4"/>
  </si>
  <si>
    <t>９</t>
    <phoneticPr fontId="3"/>
  </si>
  <si>
    <t>12</t>
  </si>
  <si>
    <t>13</t>
  </si>
  <si>
    <t>14</t>
  </si>
  <si>
    <t>15</t>
  </si>
  <si>
    <t>16</t>
  </si>
  <si>
    <t>18</t>
  </si>
  <si>
    <t>19</t>
  </si>
  <si>
    <t>20</t>
  </si>
  <si>
    <t>21</t>
  </si>
  <si>
    <t>22</t>
  </si>
  <si>
    <t>23</t>
  </si>
  <si>
    <t>24</t>
  </si>
  <si>
    <t>27</t>
  </si>
  <si>
    <t>28</t>
  </si>
  <si>
    <t>藤聖母園（ﾌｼﾞｾｲﾎﾞｴﾝ）</t>
    <phoneticPr fontId="4"/>
  </si>
  <si>
    <t>青森県共同募金会（ｱｵﾓﾘｹﾝｷｮｳﾄﾞｳﾎﾞｷﾝｶｲ)</t>
    <rPh sb="3" eb="5">
      <t>キョウドウ</t>
    </rPh>
    <rPh sb="5" eb="7">
      <t>ボキン</t>
    </rPh>
    <rPh sb="7" eb="8">
      <t>カイ</t>
    </rPh>
    <phoneticPr fontId="4"/>
  </si>
  <si>
    <t>心友会(ｼﾝﾕｳｶｲ)</t>
    <phoneticPr fontId="3"/>
  </si>
  <si>
    <t>ほほえみ(ﾎﾎｴﾐ)</t>
    <phoneticPr fontId="3"/>
  </si>
  <si>
    <t>護心会(ｺﾞｼﾝｶｲ)</t>
    <phoneticPr fontId="3"/>
  </si>
  <si>
    <t>潮音会(ﾁｮｳｵﾝｶｲ)</t>
    <phoneticPr fontId="3"/>
  </si>
  <si>
    <t>富峰会(ﾌﾎｳｶｲ)</t>
    <phoneticPr fontId="3"/>
  </si>
  <si>
    <t>睦実会(ﾑﾂﾐｶｲ)</t>
    <phoneticPr fontId="3"/>
  </si>
  <si>
    <t>緑会(ﾐﾄﾞﾘｶｲ)</t>
    <phoneticPr fontId="3"/>
  </si>
  <si>
    <t>印光会(ｲﾝｺｳｶｲ)</t>
    <phoneticPr fontId="3"/>
  </si>
  <si>
    <t>豊稲会(ﾎｳﾄｳｶｲ)</t>
    <phoneticPr fontId="3"/>
  </si>
  <si>
    <t>はまなす福祉会(ﾊﾏﾅｽﾌｸｼｶｲ)</t>
    <rPh sb="4" eb="7">
      <t>フクシカイ</t>
    </rPh>
    <phoneticPr fontId="4"/>
  </si>
  <si>
    <t>みちのく福祉会(ﾐﾁﾉｸﾌｸｼｶｲ)</t>
    <rPh sb="4" eb="6">
      <t>フクシ</t>
    </rPh>
    <rPh sb="6" eb="7">
      <t>カイ</t>
    </rPh>
    <phoneticPr fontId="4"/>
  </si>
  <si>
    <t>光仁会(ｺｳｼﾞﾝｶｲ)</t>
    <phoneticPr fontId="3"/>
  </si>
  <si>
    <t>むつ中央福祉会(ﾑﾂﾁｭｳｵｳﾌｸｼｶｲ)</t>
    <rPh sb="2" eb="4">
      <t>チュウオウ</t>
    </rPh>
    <rPh sb="4" eb="6">
      <t>フクシ</t>
    </rPh>
    <rPh sb="6" eb="7">
      <t>カイ</t>
    </rPh>
    <phoneticPr fontId="4"/>
  </si>
  <si>
    <t>桜木会(ｻｸﾗｷﾞｶｲ)</t>
    <phoneticPr fontId="3"/>
  </si>
  <si>
    <t>明和会(ﾒｲﾜｶｲ)</t>
    <phoneticPr fontId="3"/>
  </si>
  <si>
    <t>八千代会(ﾔﾁﾖｶｲ)</t>
    <phoneticPr fontId="3"/>
  </si>
  <si>
    <t>心光会(ｼﾝｺｳｶｲ)</t>
    <phoneticPr fontId="3"/>
  </si>
  <si>
    <t>三恵会(ｻﾝｹｲｶｲ)</t>
    <phoneticPr fontId="3"/>
  </si>
  <si>
    <t>ひばの実会(ﾋﾊﾞﾉﾐｶｲ)</t>
    <phoneticPr fontId="3"/>
  </si>
  <si>
    <t>たいよう福祉会(ﾀｲﾖｳﾌｸｼｶｲ)</t>
    <rPh sb="4" eb="6">
      <t>フクシ</t>
    </rPh>
    <rPh sb="6" eb="7">
      <t>カイ</t>
    </rPh>
    <phoneticPr fontId="4"/>
  </si>
  <si>
    <t>ひまわり乳児院(ﾋﾏﾜﾘﾆｭｳｼﾞｲﾝ)</t>
    <rPh sb="4" eb="7">
      <t>ニュウジイン</t>
    </rPh>
    <phoneticPr fontId="4"/>
  </si>
  <si>
    <t>大津福祉会(ｵｵﾂﾌｸｼｶｲ)</t>
    <rPh sb="0" eb="2">
      <t>オオツ</t>
    </rPh>
    <rPh sb="2" eb="4">
      <t>フクシ</t>
    </rPh>
    <rPh sb="4" eb="5">
      <t>カイ</t>
    </rPh>
    <phoneticPr fontId="4"/>
  </si>
  <si>
    <t>友愛会(ﾕｳｱｲｶｲ)</t>
    <phoneticPr fontId="3"/>
  </si>
  <si>
    <t>豊ヶ岡保育会(ﾄﾖｶﾞｵｶﾎｲｸｶｲ)</t>
    <phoneticPr fontId="4"/>
  </si>
  <si>
    <t>純心会(ｼﾞｭﾝｼﾝｶｲ)</t>
    <phoneticPr fontId="3"/>
  </si>
  <si>
    <t>三徳会(ｻﾝﾄｸｶｲ)</t>
    <phoneticPr fontId="3"/>
  </si>
  <si>
    <t>健佑会(ｹﾝﾕｳｶｲ)</t>
    <phoneticPr fontId="3"/>
  </si>
  <si>
    <t>誓心会(ｾｲｼﾝｶｲ)</t>
    <phoneticPr fontId="3"/>
  </si>
  <si>
    <t>恩和会(ｵﾝﾜｶｲ)</t>
    <phoneticPr fontId="3"/>
  </si>
  <si>
    <t>義乃会(ﾖｼﾉｶｲ)</t>
    <phoneticPr fontId="3"/>
  </si>
  <si>
    <t>恵仁会(ｹｲｼﾞﾝｶｲ)</t>
    <phoneticPr fontId="3"/>
  </si>
  <si>
    <t>十和田湖会(ﾄﾜﾀﾞｺｶｲ)</t>
    <phoneticPr fontId="3"/>
  </si>
  <si>
    <t>さつき会(ｻﾂｷｶｲ)</t>
    <rPh sb="3" eb="4">
      <t>カイ</t>
    </rPh>
    <phoneticPr fontId="4"/>
  </si>
  <si>
    <t>生きがい十和田(ｲｷｶﾞｲﾄﾜﾀﾞ)</t>
    <rPh sb="0" eb="1">
      <t>イ</t>
    </rPh>
    <rPh sb="4" eb="7">
      <t>トワダ</t>
    </rPh>
    <phoneticPr fontId="4"/>
  </si>
  <si>
    <t>開成会(ｶｲｾｲｶｲ)</t>
    <rPh sb="0" eb="2">
      <t>カイセイ</t>
    </rPh>
    <rPh sb="2" eb="3">
      <t>カイ</t>
    </rPh>
    <phoneticPr fontId="3"/>
  </si>
  <si>
    <t>心輝会(ｼﾝｷｶｲ)</t>
    <rPh sb="0" eb="1">
      <t>ココロ</t>
    </rPh>
    <rPh sb="1" eb="2">
      <t>カガヤキ</t>
    </rPh>
    <rPh sb="2" eb="3">
      <t>カイ</t>
    </rPh>
    <phoneticPr fontId="3"/>
  </si>
  <si>
    <t>三好厚生会(ﾐﾖｼｺｳｾｲｶｲ)</t>
    <phoneticPr fontId="3"/>
  </si>
  <si>
    <t>若葉会(ﾜｶﾊﾞｶｲ)</t>
    <phoneticPr fontId="3"/>
  </si>
  <si>
    <t>菉桴会(ﾘｮｸﾌｳｶｲ)</t>
    <phoneticPr fontId="4"/>
  </si>
  <si>
    <t>叶福祉会(ｶﾉｳﾌｸｼｶｲ)</t>
    <phoneticPr fontId="3"/>
  </si>
  <si>
    <t>あしの会(ｱｼﾉｶｲ)</t>
    <phoneticPr fontId="3"/>
  </si>
  <si>
    <t>智巧会(ﾁｺｳｶｲ)</t>
    <rPh sb="0" eb="1">
      <t>チ</t>
    </rPh>
    <rPh sb="1" eb="2">
      <t>コウ</t>
    </rPh>
    <rPh sb="2" eb="3">
      <t>カイ</t>
    </rPh>
    <phoneticPr fontId="3"/>
  </si>
  <si>
    <t>白生会(ﾊｸｾｲｶｲ)</t>
    <phoneticPr fontId="3"/>
  </si>
  <si>
    <t>和晃会(ﾜｺｳｶｲ)</t>
    <phoneticPr fontId="3"/>
  </si>
  <si>
    <t>勲功会(ｸﾝｺｳｶｲ)</t>
    <phoneticPr fontId="4"/>
  </si>
  <si>
    <t>若菜会(ﾜｶﾅｶｲ)</t>
    <phoneticPr fontId="3"/>
  </si>
  <si>
    <t>飯詰福祉会(ｲｲﾂﾞﾒﾌｸｼｶｲ)</t>
    <phoneticPr fontId="3"/>
  </si>
  <si>
    <t>愛生会(ｱｲｾｲｶｲ)</t>
    <phoneticPr fontId="3"/>
  </si>
  <si>
    <t>さかえ会(ｻｶｴｶｲ)</t>
    <phoneticPr fontId="3"/>
  </si>
  <si>
    <t>一真会(ｲｯｼﾝｶｲ)</t>
    <phoneticPr fontId="3"/>
  </si>
  <si>
    <t>厚志会(ｺｳｼｶｲ)</t>
    <phoneticPr fontId="3"/>
  </si>
  <si>
    <t>梅沢厚生会(ｳﾒｻﾞﾜｺｳｾｲｶｲ)</t>
    <phoneticPr fontId="3"/>
  </si>
  <si>
    <t>松島中央厚生会(ﾏﾂｼﾏﾁｭｵｳｺｳｾｲｶｲ)</t>
    <rPh sb="4" eb="6">
      <t>コウセイ</t>
    </rPh>
    <rPh sb="6" eb="7">
      <t>カイ</t>
    </rPh>
    <phoneticPr fontId="4"/>
  </si>
  <si>
    <t>中川双葉会(ﾅｶｶﾞﾜﾌﾀﾊﾞｶｲ)</t>
    <phoneticPr fontId="3"/>
  </si>
  <si>
    <t>七和福祉会(ﾅﾅﾜﾌｸｼｶｲ)</t>
    <phoneticPr fontId="3"/>
  </si>
  <si>
    <t>竹実会(ﾀｹﾐｶｲ)</t>
    <phoneticPr fontId="3"/>
  </si>
  <si>
    <t>黒石若葉会(ｸﾛｲｼﾜｶﾊﾞｶｲ)</t>
    <phoneticPr fontId="3"/>
  </si>
  <si>
    <t>東保会(ﾄｳﾎｶｲ)</t>
    <phoneticPr fontId="3"/>
  </si>
  <si>
    <t>保善会(ﾎｾﾞﾝｶｲ)</t>
    <phoneticPr fontId="3"/>
  </si>
  <si>
    <t>あけぼの会(ｱｹﾎﾞﾉｶｲ)</t>
    <phoneticPr fontId="3"/>
  </si>
  <si>
    <t>五倫会(ｺﾞﾘﾝｶｲ)</t>
    <phoneticPr fontId="3"/>
  </si>
  <si>
    <t>報徳会(ﾎｳﾄｸｶｲ)</t>
    <phoneticPr fontId="3"/>
  </si>
  <si>
    <t>恵寿福祉会(ｹｲｼﾞｭﾌｸｼｶｲ)</t>
    <phoneticPr fontId="3"/>
  </si>
  <si>
    <t>みやぎ会(ﾐﾔｷﾞｶｲ)</t>
    <phoneticPr fontId="3"/>
  </si>
  <si>
    <t>照輝会(ｼｮｳｷｶｲ)</t>
    <phoneticPr fontId="3"/>
  </si>
  <si>
    <t>至誠会(ｼｾｲｶｲ)</t>
    <phoneticPr fontId="3"/>
  </si>
  <si>
    <t>楽晴会(ﾗｸｾｲｶｲ)</t>
    <phoneticPr fontId="3"/>
  </si>
  <si>
    <t>青森県玉葉会(ｱｵﾓﾘｹﾝｷﾞｮｸﾖｳｶｲ)</t>
    <phoneticPr fontId="4"/>
  </si>
  <si>
    <t>宏仁会(ｺｳｼﾞﾝｶｲ)</t>
    <phoneticPr fontId="3"/>
  </si>
  <si>
    <t>わとなーる(ﾜﾄﾅｰﾙ)</t>
    <phoneticPr fontId="4"/>
  </si>
  <si>
    <t>天寿園会(ﾃﾝｼﾞｭｴﾝｶｲ）</t>
    <phoneticPr fontId="3"/>
  </si>
  <si>
    <t>ファミリー(ﾌｧﾐﾘｰ)</t>
    <phoneticPr fontId="3"/>
  </si>
  <si>
    <t>内潟療護園(ｳﾁｶﾞﾀﾘｮｳｺﾞｴﾝ)</t>
    <rPh sb="0" eb="2">
      <t>ウチガタ</t>
    </rPh>
    <rPh sb="2" eb="4">
      <t>リョウゴ</t>
    </rPh>
    <rPh sb="4" eb="5">
      <t>エン</t>
    </rPh>
    <phoneticPr fontId="4"/>
  </si>
  <si>
    <t>生活・文化研究所(ｾｲｶﾂ･ﾌﾞﾝｶｹﾝｷｭｳｼﾞｮ)</t>
    <rPh sb="0" eb="2">
      <t>セイカツ</t>
    </rPh>
    <rPh sb="3" eb="5">
      <t>ブンカ</t>
    </rPh>
    <rPh sb="5" eb="8">
      <t>ケンキュウジョ</t>
    </rPh>
    <phoneticPr fontId="4"/>
  </si>
  <si>
    <t>峰寿会(ﾎｳｼﾞｭｶｲ)</t>
    <phoneticPr fontId="3"/>
  </si>
  <si>
    <t>さくら会(ｻｸﾗｶｲ)</t>
    <phoneticPr fontId="3"/>
  </si>
  <si>
    <t>福祉の里(ﾌｸｼﾉｻﾄ)</t>
    <phoneticPr fontId="3"/>
  </si>
  <si>
    <t>柏友会(ﾊｸﾕｳｶｲ)</t>
    <phoneticPr fontId="3"/>
  </si>
  <si>
    <t>緑風会(ﾘｮｸﾌｳｶｲ)</t>
    <phoneticPr fontId="3"/>
  </si>
  <si>
    <t>あじさい会(ｱｼﾞｻｲｶｲ)</t>
    <phoneticPr fontId="3"/>
  </si>
  <si>
    <t>双樹苑(ｿｳｼﾞｭｴﾝ)</t>
    <rPh sb="0" eb="1">
      <t>ソウ</t>
    </rPh>
    <rPh sb="1" eb="2">
      <t>ジュ</t>
    </rPh>
    <rPh sb="2" eb="3">
      <t>エン</t>
    </rPh>
    <phoneticPr fontId="4"/>
  </si>
  <si>
    <t>つくし会(ﾂｸｼｶｲ)</t>
    <phoneticPr fontId="3"/>
  </si>
  <si>
    <t>音羽会(ｵﾄﾜｶｲ)</t>
    <phoneticPr fontId="3"/>
  </si>
  <si>
    <t>はくしん会(ﾊｸｼﾝｶｲ)</t>
    <phoneticPr fontId="3"/>
  </si>
  <si>
    <t>治省会(ﾁｾｲｶｲ)</t>
    <rPh sb="0" eb="1">
      <t>チ</t>
    </rPh>
    <rPh sb="1" eb="2">
      <t>セイ</t>
    </rPh>
    <rPh sb="2" eb="3">
      <t>カイ</t>
    </rPh>
    <phoneticPr fontId="4"/>
  </si>
  <si>
    <t>奥津軽会(ｵｸﾂｶﾞﾙｶｲ)</t>
    <phoneticPr fontId="3"/>
  </si>
  <si>
    <t>向明会(ｺｳﾒｲｶｲ)</t>
    <phoneticPr fontId="3"/>
  </si>
  <si>
    <t>鶴松会(ｶｸｼｮｳｶｲ)</t>
    <phoneticPr fontId="3"/>
  </si>
  <si>
    <t>桂久会(ｹｲｷｭｳｶｲ)</t>
    <phoneticPr fontId="3"/>
  </si>
  <si>
    <t>愛の園(ｱｲﾉｿﾉ)</t>
    <phoneticPr fontId="3"/>
  </si>
  <si>
    <t>美土里会(ﾐﾄﾞﾘｶｲ)</t>
    <phoneticPr fontId="3"/>
  </si>
  <si>
    <t>七戸福祉会(ｼﾁﾉﾍﾌｸｼｶｲ)</t>
    <phoneticPr fontId="3"/>
  </si>
  <si>
    <t>メ―プル(ﾒｰﾌﾟﾙ)</t>
    <phoneticPr fontId="3"/>
  </si>
  <si>
    <t>もみじ会(ﾓﾐｼﾞｶｲ)</t>
    <phoneticPr fontId="3"/>
  </si>
  <si>
    <t>快適福祉協会(ｶｲﾃｷﾌｸｼｷｮｳｶｲ)</t>
    <phoneticPr fontId="4"/>
  </si>
  <si>
    <t>貴望会(ｷﾎﾞｳｶｲ)</t>
    <phoneticPr fontId="3"/>
  </si>
  <si>
    <t>和森会(ﾜｼﾝｶｲ)</t>
    <phoneticPr fontId="3"/>
  </si>
  <si>
    <t>松緑福祉会(ｼｮｳﾘｮｸﾌｸｼｶｲ)</t>
    <phoneticPr fontId="3"/>
  </si>
  <si>
    <t>延寿福祉会(ｴﾝｼﾞｭﾌｸｼｶｲ)</t>
    <phoneticPr fontId="3"/>
  </si>
  <si>
    <t>奥入瀬会(ｵｲﾗｾｶｲ)</t>
    <rPh sb="1" eb="2">
      <t>ニュウ</t>
    </rPh>
    <phoneticPr fontId="4"/>
  </si>
  <si>
    <t>誠友会(ｾｲﾕｳｶｲ)</t>
    <phoneticPr fontId="3"/>
  </si>
  <si>
    <t>恵心会(ｹｲｼﾝｶｲ)</t>
    <phoneticPr fontId="3"/>
  </si>
  <si>
    <t>素心の会(ｿｼﾝﾉｶｲ)</t>
    <rPh sb="0" eb="1">
      <t>ソ</t>
    </rPh>
    <rPh sb="1" eb="2">
      <t>シン</t>
    </rPh>
    <rPh sb="3" eb="4">
      <t>カイ</t>
    </rPh>
    <phoneticPr fontId="3"/>
  </si>
  <si>
    <t>恵生会(ｹｲｾｲｶｲ)</t>
    <phoneticPr fontId="3"/>
  </si>
  <si>
    <t>長老会(ﾁｮｳﾛｳｶｲ)</t>
    <phoneticPr fontId="3"/>
  </si>
  <si>
    <t>水鏡会(ｽｲｷｮｳｶｲ)</t>
    <phoneticPr fontId="3"/>
  </si>
  <si>
    <t>福生会(ﾌｸｾｲｶｲ)</t>
    <rPh sb="0" eb="1">
      <t>フク</t>
    </rPh>
    <rPh sb="1" eb="2">
      <t>ナマ</t>
    </rPh>
    <rPh sb="2" eb="3">
      <t>カイ</t>
    </rPh>
    <phoneticPr fontId="3"/>
  </si>
  <si>
    <t>徳望会(ﾄｸﾎﾞｳｶｲ)</t>
    <phoneticPr fontId="3"/>
  </si>
  <si>
    <t>緑鴎会(ﾘｮｸｵｳｶｲ)</t>
    <phoneticPr fontId="3"/>
  </si>
  <si>
    <t>桐栄会(ﾄｳｴｲｶｲ)</t>
    <phoneticPr fontId="3"/>
  </si>
  <si>
    <t>つがる三和会(ﾂｶﾞﾙｻﾝﾜｶｲ)</t>
    <phoneticPr fontId="4"/>
  </si>
  <si>
    <t>弘友会(ｺｳﾕｳｶｲ)</t>
    <phoneticPr fontId="3"/>
  </si>
  <si>
    <t>三笠苑(ﾐｶｻｴﾝ)</t>
    <phoneticPr fontId="3"/>
  </si>
  <si>
    <t>同伸会(ﾄﾞｳｼﾝｶｲ)</t>
    <phoneticPr fontId="3"/>
  </si>
  <si>
    <t>秋葉会(ｱｷﾊﾞｶｲ)</t>
    <phoneticPr fontId="3"/>
  </si>
  <si>
    <t>すみれ会(ｽﾐﾚｶｲ)</t>
    <phoneticPr fontId="3"/>
  </si>
  <si>
    <t>拓心会(ﾀｸｼﾝｶｲ)</t>
    <phoneticPr fontId="3"/>
  </si>
  <si>
    <t>国吉福祉会(ｸﾆﾖｼﾌｸｼｶｲ)</t>
    <phoneticPr fontId="3"/>
  </si>
  <si>
    <t>伸栄会(ｼﾝｴｲｶｲ)</t>
    <phoneticPr fontId="3"/>
  </si>
  <si>
    <t>松栄会(ｼｮｳｴｲｶｲ)</t>
    <phoneticPr fontId="3"/>
  </si>
  <si>
    <t>つくし会(ﾂｸｼｶｲ)</t>
    <phoneticPr fontId="3"/>
  </si>
  <si>
    <t>幸成会(ｺｳｾｲｶｲ)</t>
    <phoneticPr fontId="3"/>
  </si>
  <si>
    <t>あおもり愛育会(ｱｵﾓﾘｱｲｲｸｶｲ)</t>
    <rPh sb="4" eb="6">
      <t>アイイク</t>
    </rPh>
    <rPh sb="6" eb="7">
      <t>カイ</t>
    </rPh>
    <phoneticPr fontId="3"/>
  </si>
  <si>
    <t>北心会(ﾎｸｼﾝｶｲ)</t>
    <phoneticPr fontId="3"/>
  </si>
  <si>
    <t>鳳嗚会(ﾎｳﾒｲｶｲ)</t>
    <phoneticPr fontId="3"/>
  </si>
  <si>
    <t>日の出会(ﾋﾉﾃﾞｶｲ)</t>
    <phoneticPr fontId="3"/>
  </si>
  <si>
    <t>睦会(ﾑﾂﾐｶｲ)</t>
    <phoneticPr fontId="3"/>
  </si>
  <si>
    <t>和洋会(ﾜﾖｳｶｲ)</t>
    <phoneticPr fontId="3"/>
  </si>
  <si>
    <t>夏泊福祉会(ﾅﾂﾄﾞﾏﾘﾌｸｼｶｲ)</t>
    <phoneticPr fontId="3"/>
  </si>
  <si>
    <t>徳寿福祉会(ﾄｸｼﾞｭﾌｸｼｶｲ)</t>
    <phoneticPr fontId="3"/>
  </si>
  <si>
    <t>三康福祉会(ｻﾝｺｳﾌｸｼｶｲ)</t>
    <phoneticPr fontId="3"/>
  </si>
  <si>
    <t>栄進福祉会(ｴｲｼﾝﾌｸｼｶｲ)</t>
    <phoneticPr fontId="3"/>
  </si>
  <si>
    <t>希誠会(ｷｾｲｶｲ)</t>
    <rPh sb="0" eb="1">
      <t>マレ</t>
    </rPh>
    <rPh sb="1" eb="2">
      <t>マコト</t>
    </rPh>
    <rPh sb="2" eb="3">
      <t>カイ</t>
    </rPh>
    <phoneticPr fontId="4"/>
  </si>
  <si>
    <t>みちのく会(ﾐﾁﾉｸｶｲ)</t>
    <phoneticPr fontId="3"/>
  </si>
  <si>
    <t>愛児福祉会(ｱｲｼﾞﾌｸｼｶｲ)</t>
    <phoneticPr fontId="3"/>
  </si>
  <si>
    <t>みよし福祉会(ﾐﾖｼﾌｸｼｶｲ)</t>
    <phoneticPr fontId="4"/>
  </si>
  <si>
    <t>柳田福祉会(ﾔﾅｷﾞﾀﾞﾌｸｼｶｲ)</t>
    <phoneticPr fontId="3"/>
  </si>
  <si>
    <t>北金ヶ沢福祉会(ｷﾀｶﾈｶﾞｻﾜﾌｸｼｶｲ)</t>
    <rPh sb="4" eb="7">
      <t>フクシカイ</t>
    </rPh>
    <phoneticPr fontId="4"/>
  </si>
  <si>
    <t>横磯福祉会(ﾖｺｲｿﾌｸｼｶｲ)</t>
    <phoneticPr fontId="3"/>
  </si>
  <si>
    <t>西浜福祉会(ﾆｼﾊﾏﾌｸｼｶｲ)</t>
    <phoneticPr fontId="3"/>
  </si>
  <si>
    <t>しらかば会(ｼﾗｶﾊﾞｶｲ)</t>
    <phoneticPr fontId="3"/>
  </si>
  <si>
    <t>梅の子会(ｳﾒﾉｺｶｲ)</t>
    <phoneticPr fontId="3"/>
  </si>
  <si>
    <t>いずみ会(ｲｽﾞﾐｶｲ)</t>
    <phoneticPr fontId="4"/>
  </si>
  <si>
    <t>鶴寿会(ｶｸｼﾞｭｶｲ)</t>
    <phoneticPr fontId="3"/>
  </si>
  <si>
    <t>清隆厚生会(ｾｲﾘｭｳｺｳｾｲｶｲ)</t>
    <phoneticPr fontId="3"/>
  </si>
  <si>
    <t>厚生会(ｺｳｾｲｶｲ)</t>
    <phoneticPr fontId="3"/>
  </si>
  <si>
    <t>おさなご(ｵｻﾅｺﾞ)</t>
    <phoneticPr fontId="3"/>
  </si>
  <si>
    <t>七戸美光園(ｼﾁﾉﾍﾋﾞｺｳｴﾝ)</t>
    <phoneticPr fontId="4"/>
  </si>
  <si>
    <t>光塵会(ｺｳｼﾞﾝｶｲ)</t>
    <phoneticPr fontId="3"/>
  </si>
  <si>
    <t>六戸福祉会(ﾛｸﾉﾍﾌｸｼｶｲ)</t>
    <phoneticPr fontId="3"/>
  </si>
  <si>
    <t>光龍会(ｺｳﾘｭｳｶｲ)</t>
    <phoneticPr fontId="3"/>
  </si>
  <si>
    <t>上北福祉会(ｶﾐｷﾀﾌｸｼｶｲ)</t>
    <phoneticPr fontId="3"/>
  </si>
  <si>
    <t>上北拓心会(ｶﾐｷﾀﾀｸｼﾝｶｲ)</t>
    <phoneticPr fontId="3"/>
  </si>
  <si>
    <t>優希会(ﾕｳｷｶｲ)</t>
    <phoneticPr fontId="3"/>
  </si>
  <si>
    <t>東北赤松福祉会(ﾄｳﾎｸｱｶﾏﾂﾌｸｼｶｲ)</t>
    <rPh sb="4" eb="6">
      <t>フクシ</t>
    </rPh>
    <rPh sb="6" eb="7">
      <t>カイ</t>
    </rPh>
    <phoneticPr fontId="4"/>
  </si>
  <si>
    <t>さくら福祉会(ｻｸﾗﾌｸｼｶｲ)</t>
    <phoneticPr fontId="4"/>
  </si>
  <si>
    <t>乙供福祉会(ｵﾂﾄﾓﾌｸｼｶｲ)</t>
    <phoneticPr fontId="3"/>
  </si>
  <si>
    <t>こばと福祉会(ｺﾊﾞﾄﾌｸｼｶｲ)</t>
    <phoneticPr fontId="4"/>
  </si>
  <si>
    <t>甲地福祉会(ｶｯﾁﾌｸｼｶｲ)</t>
    <phoneticPr fontId="3"/>
  </si>
  <si>
    <t>長崎福祉会(ﾅｶﾞｻｷﾌｸｼｶｲ)</t>
    <phoneticPr fontId="3"/>
  </si>
  <si>
    <t>二川目福祉会(ﾌﾀｶﾜﾒﾌｸｼｶｲ)</t>
    <rPh sb="0" eb="1">
      <t>ニ</t>
    </rPh>
    <phoneticPr fontId="4"/>
  </si>
  <si>
    <t>一川目福祉会(ﾋﾄｶﾜﾒﾌｸｼｶｲ)</t>
    <phoneticPr fontId="4"/>
  </si>
  <si>
    <t>深沢福祉会(ﾌｶｻﾞﾜﾌｸｼｶｲ)</t>
    <phoneticPr fontId="3"/>
  </si>
  <si>
    <t>清光会(ｾｲｺｳｶｲ)</t>
    <phoneticPr fontId="3"/>
  </si>
  <si>
    <t>和光会(ﾜｺｳｶｲ)</t>
    <phoneticPr fontId="3"/>
  </si>
  <si>
    <t>木崎野福祉会(ｷｻﾞｷﾉﾌｸｼｶｲ)</t>
    <phoneticPr fontId="4"/>
  </si>
  <si>
    <t>北斗会(ﾎｸﾄｶｲ)</t>
    <phoneticPr fontId="3"/>
  </si>
  <si>
    <t>若駒会(ﾜｶｺﾏｶｲ)</t>
    <rPh sb="0" eb="1">
      <t>ワカ</t>
    </rPh>
    <rPh sb="1" eb="2">
      <t>コマ</t>
    </rPh>
    <rPh sb="2" eb="3">
      <t>カイ</t>
    </rPh>
    <phoneticPr fontId="4"/>
  </si>
  <si>
    <t>友謝会(ﾕｳｼｬｶｲ)</t>
    <rPh sb="0" eb="1">
      <t>トモ</t>
    </rPh>
    <rPh sb="1" eb="2">
      <t>シャ</t>
    </rPh>
    <rPh sb="2" eb="3">
      <t>カイ</t>
    </rPh>
    <phoneticPr fontId="4"/>
  </si>
  <si>
    <t>森の香(ﾓﾘﾉｶ)</t>
    <rPh sb="0" eb="1">
      <t>モリ</t>
    </rPh>
    <rPh sb="2" eb="3">
      <t>カ</t>
    </rPh>
    <phoneticPr fontId="4"/>
  </si>
  <si>
    <t>恵愛福祉会(ｹｲｱｲﾌｸｼｶｲ)</t>
    <phoneticPr fontId="3"/>
  </si>
  <si>
    <t>青幸会(ｾｲｺｳｶｲ)</t>
    <phoneticPr fontId="3"/>
  </si>
  <si>
    <t>慈眼会(ｼﾞｶﾞﾝｶｲ)</t>
    <phoneticPr fontId="3"/>
  </si>
  <si>
    <t>抱茗会(ﾎｳﾒｲｶｲ)</t>
    <phoneticPr fontId="3"/>
  </si>
  <si>
    <t>幸招会(ｺｳｼｮｳｶｲ)</t>
    <phoneticPr fontId="3"/>
  </si>
  <si>
    <t>未萌会(ﾐﾎｳｶｲ)</t>
    <phoneticPr fontId="3"/>
  </si>
  <si>
    <t>あすなろ会(ｱｽﾅﾛｶｲ)</t>
    <phoneticPr fontId="3"/>
  </si>
  <si>
    <t>大洋会(ﾀｲﾖｳｶｲ)</t>
    <phoneticPr fontId="3"/>
  </si>
  <si>
    <t>無量会(ﾑﾘｮｳｶｲ)</t>
    <phoneticPr fontId="3"/>
  </si>
  <si>
    <t>桂堂会(ｹｲﾄﾞｳｶｲ)</t>
    <phoneticPr fontId="3"/>
  </si>
  <si>
    <t>八戸和順会(ﾊﾁﾉﾍﾜｼﾞｭﾝｶｲ)</t>
    <phoneticPr fontId="3"/>
  </si>
  <si>
    <t>みろく会(ﾐﾛｸｶｲ)</t>
    <phoneticPr fontId="3"/>
  </si>
  <si>
    <t>峰成会(ﾎｳｾｲｶｲ)</t>
    <phoneticPr fontId="3"/>
  </si>
  <si>
    <t>東幸会(ﾄｳｺｳｶｲ)</t>
    <phoneticPr fontId="3"/>
  </si>
  <si>
    <t>慈清会(ｼﾞｾｲｶｲ)</t>
    <phoneticPr fontId="3"/>
  </si>
  <si>
    <t>ユートピアの会(ﾕｰﾄﾋﾟｱﾉｶｲ)</t>
    <rPh sb="6" eb="7">
      <t>カイ</t>
    </rPh>
    <phoneticPr fontId="4"/>
  </si>
  <si>
    <t>平成会(ﾍｲｾｲｶｲ)</t>
    <phoneticPr fontId="3"/>
  </si>
  <si>
    <t>親泉会(ｼﾝｾﾝｶｲ)</t>
    <phoneticPr fontId="3"/>
  </si>
  <si>
    <t>甲洋会(ｺｳﾖｳｶｲ)</t>
    <phoneticPr fontId="3"/>
  </si>
  <si>
    <t>青い海の会(ｱｵｲｳﾐﾉｶｲ)</t>
    <phoneticPr fontId="3"/>
  </si>
  <si>
    <t>一好会(ｲｯｺｳｶｲ)</t>
    <rPh sb="0" eb="1">
      <t>イチ</t>
    </rPh>
    <rPh sb="1" eb="2">
      <t>ス</t>
    </rPh>
    <rPh sb="2" eb="3">
      <t>カイ</t>
    </rPh>
    <phoneticPr fontId="4"/>
  </si>
  <si>
    <t>たんぽぽ会(ﾀﾝﾎﾟﾎﾟｶｲ)</t>
    <rPh sb="4" eb="5">
      <t>カイ</t>
    </rPh>
    <phoneticPr fontId="4"/>
  </si>
  <si>
    <t>友の会(ﾄﾓﾉｶｲ)</t>
    <rPh sb="0" eb="1">
      <t>トモ</t>
    </rPh>
    <rPh sb="2" eb="3">
      <t>カイ</t>
    </rPh>
    <phoneticPr fontId="4"/>
  </si>
  <si>
    <t>めぐみの邑(ﾒｸﾞﾐﾉﾑﾗ)</t>
    <rPh sb="4" eb="5">
      <t>ムラ</t>
    </rPh>
    <phoneticPr fontId="4"/>
  </si>
  <si>
    <t>エンゼル福祉会(ｴﾝｾﾞﾙﾌｸｼｶｲ)</t>
    <rPh sb="4" eb="7">
      <t>フクシカイ</t>
    </rPh>
    <phoneticPr fontId="4"/>
  </si>
  <si>
    <t>秋桜会(ｺｽﾓｽｶｲ)</t>
    <rPh sb="0" eb="1">
      <t>アキ</t>
    </rPh>
    <rPh sb="1" eb="2">
      <t>ザクラ</t>
    </rPh>
    <rPh sb="2" eb="3">
      <t>カイ</t>
    </rPh>
    <phoneticPr fontId="4"/>
  </si>
  <si>
    <t>養正福祉会(ﾖｳｾｲﾌｸｼｶｲ)</t>
    <phoneticPr fontId="3"/>
  </si>
  <si>
    <t>みのり福祉会(ﾐﾉﾘﾌｸｼｶｲ)</t>
    <phoneticPr fontId="4"/>
  </si>
  <si>
    <t>弘前乳児院(ﾋﾛｻｷﾆｭｳｼﾞｲﾝ)</t>
    <phoneticPr fontId="3"/>
  </si>
  <si>
    <t>ひまわり福祉会(ﾋﾏﾜﾘﾌｸｼｶｲ)</t>
    <rPh sb="4" eb="6">
      <t>フクシ</t>
    </rPh>
    <rPh sb="6" eb="7">
      <t>カイ</t>
    </rPh>
    <phoneticPr fontId="4"/>
  </si>
  <si>
    <t>清光福祉会(ｾｲｺｳﾌｸｼｶｲ)</t>
    <phoneticPr fontId="3"/>
  </si>
  <si>
    <t>緑真会(ﾘｮｸｼﾝｶｲ)</t>
    <phoneticPr fontId="3"/>
  </si>
  <si>
    <t>慈成会(ｼﾞｾｲｶｲ)</t>
    <phoneticPr fontId="3"/>
  </si>
  <si>
    <t>とよだ福祉会(ﾄﾖﾀﾞﾌｸｼｶｲ)</t>
    <rPh sb="3" eb="5">
      <t>フクシ</t>
    </rPh>
    <rPh sb="5" eb="6">
      <t>カイ</t>
    </rPh>
    <phoneticPr fontId="4"/>
  </si>
  <si>
    <t>オリーブ会(ｵﾘｰﾌﾞｶｲ)</t>
    <phoneticPr fontId="3"/>
  </si>
  <si>
    <t>藤睦会(ﾌｼﾞﾑﾂﾐｶｲ)</t>
    <phoneticPr fontId="3"/>
  </si>
  <si>
    <t>たんぽぽ福祉会(ﾀﾝﾎﾟﾎﾟﾌｸｼｶｲ)</t>
    <rPh sb="4" eb="7">
      <t>フクシカイ</t>
    </rPh>
    <phoneticPr fontId="4"/>
  </si>
  <si>
    <t>新友会(ｼﾝﾕｳｶｲ)</t>
    <rPh sb="0" eb="1">
      <t>シン</t>
    </rPh>
    <rPh sb="1" eb="2">
      <t>トモ</t>
    </rPh>
    <rPh sb="2" eb="3">
      <t>カイ</t>
    </rPh>
    <phoneticPr fontId="4"/>
  </si>
  <si>
    <t>幸喜会(ｺｳｷｶｲ)</t>
    <rPh sb="0" eb="1">
      <t>サチ</t>
    </rPh>
    <rPh sb="1" eb="2">
      <t>キ</t>
    </rPh>
    <rPh sb="2" eb="3">
      <t>カイ</t>
    </rPh>
    <phoneticPr fontId="4"/>
  </si>
  <si>
    <t>ふじみ会(ﾌｼﾞﾐｶｲ)</t>
    <rPh sb="3" eb="4">
      <t>カイ</t>
    </rPh>
    <phoneticPr fontId="4"/>
  </si>
  <si>
    <t>万陽会(ﾏﾝﾖｳｶｲ)</t>
    <rPh sb="0" eb="1">
      <t>マン</t>
    </rPh>
    <rPh sb="1" eb="2">
      <t>ヨウ</t>
    </rPh>
    <rPh sb="2" eb="3">
      <t>カイ</t>
    </rPh>
    <phoneticPr fontId="4"/>
  </si>
  <si>
    <t>聖陽会(ｾｲﾖｳｶｲ)</t>
    <rPh sb="0" eb="1">
      <t>セイ</t>
    </rPh>
    <rPh sb="1" eb="2">
      <t>ヨウ</t>
    </rPh>
    <rPh sb="2" eb="3">
      <t>カイ</t>
    </rPh>
    <phoneticPr fontId="4"/>
  </si>
  <si>
    <t>ひかり会(ﾋｶﾘｶｲ)</t>
    <rPh sb="3" eb="4">
      <t>カイ</t>
    </rPh>
    <phoneticPr fontId="4"/>
  </si>
  <si>
    <t>島光会(ﾄｳｺｳｶｲ)</t>
    <phoneticPr fontId="3"/>
  </si>
  <si>
    <t>やまぶき福祉会(ﾔﾏﾌﾞｷﾌｸｼｶｲ)</t>
    <rPh sb="4" eb="7">
      <t>フクシカイ</t>
    </rPh>
    <phoneticPr fontId="4"/>
  </si>
  <si>
    <t>五誓会(ｺﾞｾｲｶｲ)</t>
    <phoneticPr fontId="3"/>
  </si>
  <si>
    <t>諏訪ノ森会(ｽﾜﾉﾓﾘｶｲ)</t>
    <phoneticPr fontId="3"/>
  </si>
  <si>
    <t>しらかば福祉会(ｼﾗｶﾊﾞﾌｸｼｶｲ)</t>
    <rPh sb="4" eb="7">
      <t>フクシカイ</t>
    </rPh>
    <phoneticPr fontId="4"/>
  </si>
  <si>
    <t>みちのく白寿会(ﾐﾁﾉｸﾊｸｼﾞｭｶｲ)</t>
    <rPh sb="4" eb="6">
      <t>ハクジュ</t>
    </rPh>
    <rPh sb="6" eb="7">
      <t>カイ</t>
    </rPh>
    <phoneticPr fontId="4"/>
  </si>
  <si>
    <t>桐の里(ｷﾘﾉｻﾄ)</t>
    <phoneticPr fontId="3"/>
  </si>
  <si>
    <t>温和会(ｵﾝﾜｶｲ)</t>
    <rPh sb="0" eb="2">
      <t>オンワ</t>
    </rPh>
    <rPh sb="2" eb="3">
      <t>カイ</t>
    </rPh>
    <phoneticPr fontId="4"/>
  </si>
  <si>
    <t>虹(ﾆｼﾞ)</t>
    <rPh sb="0" eb="1">
      <t>ニジ</t>
    </rPh>
    <phoneticPr fontId="4"/>
  </si>
  <si>
    <t>夢の森(ﾕﾒﾉﾓﾘ)</t>
    <rPh sb="0" eb="1">
      <t>ユメ</t>
    </rPh>
    <rPh sb="2" eb="3">
      <t>モリ</t>
    </rPh>
    <phoneticPr fontId="4"/>
  </si>
  <si>
    <t>青空会(ｱｵｿﾞﾗｶｲ)</t>
    <rPh sb="0" eb="2">
      <t>アオゾラ</t>
    </rPh>
    <rPh sb="2" eb="3">
      <t>カイ</t>
    </rPh>
    <phoneticPr fontId="4"/>
  </si>
  <si>
    <t>清明福祉会(ｾｲﾒｲﾌｸｼｶｲ)</t>
    <phoneticPr fontId="3"/>
  </si>
  <si>
    <t>浪岡あすなろ会(ﾅﾐｵｶｱｽﾅﾛｶｲ)</t>
    <rPh sb="6" eb="7">
      <t>カイ</t>
    </rPh>
    <phoneticPr fontId="4"/>
  </si>
  <si>
    <t>介援会(ｶｲｴﾝｶｲ)</t>
    <rPh sb="0" eb="1">
      <t>カイ</t>
    </rPh>
    <rPh sb="1" eb="2">
      <t>エン</t>
    </rPh>
    <rPh sb="2" eb="3">
      <t>カイ</t>
    </rPh>
    <phoneticPr fontId="3"/>
  </si>
  <si>
    <t>圏域</t>
    <rPh sb="0" eb="2">
      <t>ケンイキ</t>
    </rPh>
    <phoneticPr fontId="3"/>
  </si>
  <si>
    <t>市町村</t>
    <rPh sb="0" eb="3">
      <t>シチョウソン</t>
    </rPh>
    <phoneticPr fontId="3"/>
  </si>
  <si>
    <t>青森市</t>
    <rPh sb="0" eb="2">
      <t>アオモリ</t>
    </rPh>
    <rPh sb="2" eb="3">
      <t>シ</t>
    </rPh>
    <phoneticPr fontId="3"/>
  </si>
  <si>
    <t>平内町</t>
    <rPh sb="0" eb="2">
      <t>ヒラナイ</t>
    </rPh>
    <rPh sb="2" eb="3">
      <t>マチ</t>
    </rPh>
    <phoneticPr fontId="3"/>
  </si>
  <si>
    <t>外ヶ浜町</t>
    <rPh sb="0" eb="4">
      <t>ソトガハママチ</t>
    </rPh>
    <phoneticPr fontId="3"/>
  </si>
  <si>
    <t>東津軽郡今別町大字今別字西田248-205</t>
    <rPh sb="0" eb="3">
      <t>ヒガシツガル</t>
    </rPh>
    <rPh sb="3" eb="4">
      <t>グン</t>
    </rPh>
    <rPh sb="11" eb="12">
      <t>アザ</t>
    </rPh>
    <rPh sb="12" eb="13">
      <t>ニシ</t>
    </rPh>
    <rPh sb="13" eb="14">
      <t>タ</t>
    </rPh>
    <phoneticPr fontId="4"/>
  </si>
  <si>
    <t>今別町</t>
    <rPh sb="0" eb="2">
      <t>イマベツ</t>
    </rPh>
    <rPh sb="2" eb="3">
      <t>マチ</t>
    </rPh>
    <phoneticPr fontId="3"/>
  </si>
  <si>
    <t>東津軽郡平内町大字小湊字小湊72-5</t>
    <rPh sb="4" eb="7">
      <t>ヒラナイマチ</t>
    </rPh>
    <rPh sb="7" eb="9">
      <t>オオアザ</t>
    </rPh>
    <rPh sb="9" eb="11">
      <t>コミナト</t>
    </rPh>
    <rPh sb="11" eb="12">
      <t>アザ</t>
    </rPh>
    <rPh sb="12" eb="14">
      <t>コミナト</t>
    </rPh>
    <phoneticPr fontId="3"/>
  </si>
  <si>
    <t>東津軽郡平内町大字浜子字堀替77-3</t>
    <rPh sb="9" eb="10">
      <t>ハマ</t>
    </rPh>
    <rPh sb="10" eb="11">
      <t>コ</t>
    </rPh>
    <rPh sb="11" eb="12">
      <t>アザ</t>
    </rPh>
    <rPh sb="12" eb="13">
      <t>ホリ</t>
    </rPh>
    <rPh sb="13" eb="14">
      <t>カ</t>
    </rPh>
    <phoneticPr fontId="4"/>
  </si>
  <si>
    <t>東津軽郡外ヶ浜町三厩新町8</t>
    <rPh sb="4" eb="7">
      <t>ソトガハマ</t>
    </rPh>
    <rPh sb="7" eb="8">
      <t>マチ</t>
    </rPh>
    <rPh sb="8" eb="10">
      <t>ミンマヤ</t>
    </rPh>
    <rPh sb="10" eb="12">
      <t>シンマチ</t>
    </rPh>
    <phoneticPr fontId="4"/>
  </si>
  <si>
    <t>東津軽郡外ヶ浜町平舘野田鳴川222-3</t>
    <rPh sb="4" eb="7">
      <t>ソトガハマ</t>
    </rPh>
    <rPh sb="7" eb="8">
      <t>マチ</t>
    </rPh>
    <rPh sb="8" eb="10">
      <t>タイラダテ</t>
    </rPh>
    <rPh sb="10" eb="12">
      <t>ノダ</t>
    </rPh>
    <rPh sb="12" eb="14">
      <t>ナルカワ</t>
    </rPh>
    <phoneticPr fontId="4"/>
  </si>
  <si>
    <t>東津軽郡外ヶ浜町蟹田川原添2-3</t>
    <rPh sb="4" eb="7">
      <t>ソトガハマ</t>
    </rPh>
    <rPh sb="7" eb="8">
      <t>マチ</t>
    </rPh>
    <rPh sb="8" eb="10">
      <t>カニタ</t>
    </rPh>
    <rPh sb="10" eb="12">
      <t>カワラ</t>
    </rPh>
    <rPh sb="12" eb="13">
      <t>テン</t>
    </rPh>
    <phoneticPr fontId="4"/>
  </si>
  <si>
    <t>東津軽郡外ヶ浜町上蟹田62-23</t>
    <rPh sb="4" eb="7">
      <t>ソトガハマ</t>
    </rPh>
    <rPh sb="7" eb="8">
      <t>マチ</t>
    </rPh>
    <rPh sb="8" eb="11">
      <t>ウエカニタ</t>
    </rPh>
    <phoneticPr fontId="3"/>
  </si>
  <si>
    <t>青森地域</t>
    <rPh sb="0" eb="2">
      <t>アオモリ</t>
    </rPh>
    <rPh sb="2" eb="4">
      <t>チイキ</t>
    </rPh>
    <phoneticPr fontId="3"/>
  </si>
  <si>
    <t>中津軽郡西目屋村大字田代字稲元143-2</t>
    <rPh sb="0" eb="3">
      <t>ナカツガル</t>
    </rPh>
    <rPh sb="3" eb="4">
      <t>グン</t>
    </rPh>
    <rPh sb="9" eb="10">
      <t>ジ</t>
    </rPh>
    <rPh sb="10" eb="12">
      <t>タシロ</t>
    </rPh>
    <rPh sb="12" eb="13">
      <t>アザ</t>
    </rPh>
    <rPh sb="13" eb="15">
      <t>イナモト</t>
    </rPh>
    <phoneticPr fontId="4"/>
  </si>
  <si>
    <t>西目屋村</t>
    <rPh sb="0" eb="4">
      <t>ニシメヤムラ</t>
    </rPh>
    <phoneticPr fontId="3"/>
  </si>
  <si>
    <t>南津軽郡藤崎町大字柏木堰字南亀田1-1</t>
    <rPh sb="9" eb="11">
      <t>カシワギ</t>
    </rPh>
    <rPh sb="11" eb="12">
      <t>セキ</t>
    </rPh>
    <rPh sb="12" eb="13">
      <t>アザ</t>
    </rPh>
    <rPh sb="13" eb="14">
      <t>ミナミ</t>
    </rPh>
    <rPh sb="14" eb="16">
      <t>カメダ</t>
    </rPh>
    <phoneticPr fontId="4"/>
  </si>
  <si>
    <t>南津軽郡藤崎町大字水木字浅田95</t>
    <rPh sb="4" eb="6">
      <t>フジサキ</t>
    </rPh>
    <rPh sb="6" eb="7">
      <t>マチ</t>
    </rPh>
    <rPh sb="11" eb="12">
      <t>アザ</t>
    </rPh>
    <rPh sb="12" eb="14">
      <t>アサダ</t>
    </rPh>
    <phoneticPr fontId="4"/>
  </si>
  <si>
    <t>藤崎町</t>
    <rPh sb="0" eb="3">
      <t>フジサキマチ</t>
    </rPh>
    <phoneticPr fontId="3"/>
  </si>
  <si>
    <t>南津軽郡大鰐町大字大鰐字萢頭9-2</t>
    <rPh sb="11" eb="12">
      <t>アザ</t>
    </rPh>
    <rPh sb="13" eb="14">
      <t>アタマ</t>
    </rPh>
    <phoneticPr fontId="4"/>
  </si>
  <si>
    <t>南津軽郡大鰐町大字虹貝字篠塚33-7</t>
    <rPh sb="9" eb="10">
      <t>ニジ</t>
    </rPh>
    <rPh sb="10" eb="11">
      <t>カイ</t>
    </rPh>
    <rPh sb="11" eb="12">
      <t>アザ</t>
    </rPh>
    <rPh sb="12" eb="14">
      <t>シノヅカ</t>
    </rPh>
    <phoneticPr fontId="4"/>
  </si>
  <si>
    <t>大鰐町</t>
    <rPh sb="0" eb="3">
      <t>オオワニマチ</t>
    </rPh>
    <phoneticPr fontId="3"/>
  </si>
  <si>
    <t>南津軽郡田舎館村畑中藤巻180-3</t>
    <rPh sb="4" eb="8">
      <t>イナカダテムラ</t>
    </rPh>
    <rPh sb="8" eb="10">
      <t>ハタナカ</t>
    </rPh>
    <rPh sb="10" eb="12">
      <t>フジマキ</t>
    </rPh>
    <phoneticPr fontId="4"/>
  </si>
  <si>
    <t>田舎館村</t>
    <rPh sb="0" eb="4">
      <t>イナカダテムラ</t>
    </rPh>
    <phoneticPr fontId="3"/>
  </si>
  <si>
    <t>北津軽郡板柳町大字野中字鶴住102-2</t>
    <rPh sb="0" eb="4">
      <t>キタツガルグン</t>
    </rPh>
    <rPh sb="11" eb="12">
      <t>アザ</t>
    </rPh>
    <rPh sb="12" eb="13">
      <t>ツル</t>
    </rPh>
    <rPh sb="13" eb="14">
      <t>ス</t>
    </rPh>
    <phoneticPr fontId="4"/>
  </si>
  <si>
    <t>板柳町</t>
    <rPh sb="0" eb="3">
      <t>イタヤナギマチ</t>
    </rPh>
    <phoneticPr fontId="3"/>
  </si>
  <si>
    <t>津軽地域</t>
    <rPh sb="0" eb="2">
      <t>ツガル</t>
    </rPh>
    <rPh sb="2" eb="4">
      <t>チイキ</t>
    </rPh>
    <phoneticPr fontId="3"/>
  </si>
  <si>
    <t>上北郡おいらせ町沼端370-1</t>
    <rPh sb="0" eb="3">
      <t>カミキタグン</t>
    </rPh>
    <rPh sb="8" eb="9">
      <t>ヌマ</t>
    </rPh>
    <rPh sb="9" eb="10">
      <t>ハタ</t>
    </rPh>
    <phoneticPr fontId="4"/>
  </si>
  <si>
    <t>上北郡おいらせ町向山東2丁目2-1263</t>
    <rPh sb="8" eb="10">
      <t>ムカイヤマ</t>
    </rPh>
    <rPh sb="10" eb="11">
      <t>ヒガシ</t>
    </rPh>
    <rPh sb="12" eb="14">
      <t>チョウメ</t>
    </rPh>
    <phoneticPr fontId="4"/>
  </si>
  <si>
    <t>上北郡おいらせ町阿光坊105-110</t>
    <rPh sb="8" eb="9">
      <t>ア</t>
    </rPh>
    <rPh sb="9" eb="10">
      <t>ヒカリ</t>
    </rPh>
    <rPh sb="10" eb="11">
      <t>ボウ</t>
    </rPh>
    <phoneticPr fontId="4"/>
  </si>
  <si>
    <t>おいらせ町</t>
    <rPh sb="4" eb="5">
      <t>マチ</t>
    </rPh>
    <phoneticPr fontId="3"/>
  </si>
  <si>
    <t>三戸町</t>
    <rPh sb="0" eb="2">
      <t>サンノヘ</t>
    </rPh>
    <rPh sb="2" eb="3">
      <t>マチ</t>
    </rPh>
    <phoneticPr fontId="3"/>
  </si>
  <si>
    <t>三戸郡五戸町字姥堤34-1</t>
    <rPh sb="0" eb="2">
      <t>サンノヘ</t>
    </rPh>
    <rPh sb="2" eb="3">
      <t>グン</t>
    </rPh>
    <rPh sb="6" eb="7">
      <t>アザ</t>
    </rPh>
    <rPh sb="7" eb="8">
      <t>ウバ</t>
    </rPh>
    <rPh sb="8" eb="9">
      <t>ツツミ</t>
    </rPh>
    <phoneticPr fontId="4"/>
  </si>
  <si>
    <t>三戸郡五戸町大字倉石中市字新山平64-1</t>
    <rPh sb="3" eb="6">
      <t>ゴノヘマチ</t>
    </rPh>
    <rPh sb="8" eb="10">
      <t>クライシ</t>
    </rPh>
    <rPh sb="10" eb="12">
      <t>ナカイチ</t>
    </rPh>
    <rPh sb="12" eb="13">
      <t>アザ</t>
    </rPh>
    <rPh sb="13" eb="14">
      <t>シン</t>
    </rPh>
    <rPh sb="14" eb="16">
      <t>ヤマヒラ</t>
    </rPh>
    <phoneticPr fontId="4"/>
  </si>
  <si>
    <t>三戸郡五戸町字苗代沢3－660</t>
    <rPh sb="3" eb="6">
      <t>ゴノヘマチ</t>
    </rPh>
    <rPh sb="6" eb="7">
      <t>アザ</t>
    </rPh>
    <rPh sb="7" eb="8">
      <t>ナエ</t>
    </rPh>
    <rPh sb="8" eb="9">
      <t>シロ</t>
    </rPh>
    <rPh sb="9" eb="10">
      <t>サワ</t>
    </rPh>
    <phoneticPr fontId="3"/>
  </si>
  <si>
    <t>五戸町</t>
    <rPh sb="0" eb="3">
      <t>ゴノヘマチ</t>
    </rPh>
    <phoneticPr fontId="3"/>
  </si>
  <si>
    <t>三戸郡田子町大字田子字七日市上ノ平60</t>
    <rPh sb="0" eb="3">
      <t>サンノヘグン</t>
    </rPh>
    <rPh sb="10" eb="11">
      <t>アザ</t>
    </rPh>
    <rPh sb="11" eb="13">
      <t>ナノカ</t>
    </rPh>
    <rPh sb="13" eb="14">
      <t>シ</t>
    </rPh>
    <rPh sb="14" eb="15">
      <t>ウエ</t>
    </rPh>
    <rPh sb="16" eb="17">
      <t>タイ</t>
    </rPh>
    <phoneticPr fontId="4"/>
  </si>
  <si>
    <t>田子町</t>
    <rPh sb="0" eb="3">
      <t>タッコマチ</t>
    </rPh>
    <phoneticPr fontId="3"/>
  </si>
  <si>
    <t>三戸郡南部町大字下名久井字剣吉前川原1-1</t>
    <rPh sb="0" eb="3">
      <t>サンノヘグン</t>
    </rPh>
    <rPh sb="3" eb="5">
      <t>ナンブ</t>
    </rPh>
    <phoneticPr fontId="4"/>
  </si>
  <si>
    <t>三戸郡南部町大字大向字仙ノ木平31-1</t>
    <rPh sb="10" eb="11">
      <t>アザ</t>
    </rPh>
    <rPh sb="11" eb="12">
      <t>セン</t>
    </rPh>
    <rPh sb="13" eb="14">
      <t>キ</t>
    </rPh>
    <rPh sb="14" eb="15">
      <t>タイ</t>
    </rPh>
    <phoneticPr fontId="4"/>
  </si>
  <si>
    <t>三戸郡南部町大字埖渡字東あかね5-125</t>
    <rPh sb="3" eb="5">
      <t>ナンブ</t>
    </rPh>
    <rPh sb="5" eb="6">
      <t>マチ</t>
    </rPh>
    <rPh sb="10" eb="11">
      <t>アザ</t>
    </rPh>
    <rPh sb="11" eb="12">
      <t>ヒガシ</t>
    </rPh>
    <phoneticPr fontId="4"/>
  </si>
  <si>
    <t>南部町</t>
    <rPh sb="0" eb="2">
      <t>ナンブ</t>
    </rPh>
    <rPh sb="2" eb="3">
      <t>マチ</t>
    </rPh>
    <phoneticPr fontId="3"/>
  </si>
  <si>
    <t>三戸郡階上町大字赤保内字道仏道添21-12</t>
    <rPh sb="0" eb="3">
      <t>サンノヘグン</t>
    </rPh>
    <rPh sb="11" eb="12">
      <t>アザ</t>
    </rPh>
    <rPh sb="12" eb="13">
      <t>ミチ</t>
    </rPh>
    <rPh sb="13" eb="14">
      <t>ホトケ</t>
    </rPh>
    <rPh sb="14" eb="15">
      <t>ミチ</t>
    </rPh>
    <rPh sb="15" eb="16">
      <t>ソ</t>
    </rPh>
    <phoneticPr fontId="4"/>
  </si>
  <si>
    <t>階上町</t>
    <rPh sb="0" eb="2">
      <t>ハシカミ</t>
    </rPh>
    <rPh sb="2" eb="3">
      <t>マチ</t>
    </rPh>
    <phoneticPr fontId="3"/>
  </si>
  <si>
    <t>新郷村</t>
    <rPh sb="0" eb="3">
      <t>シンゴウムラ</t>
    </rPh>
    <phoneticPr fontId="3"/>
  </si>
  <si>
    <t>八戸地域</t>
    <rPh sb="0" eb="2">
      <t>ハチノヘ</t>
    </rPh>
    <rPh sb="2" eb="4">
      <t>チイキ</t>
    </rPh>
    <phoneticPr fontId="3"/>
  </si>
  <si>
    <t>五所川原市</t>
    <rPh sb="0" eb="5">
      <t>ゴショガワラシ</t>
    </rPh>
    <phoneticPr fontId="3"/>
  </si>
  <si>
    <t>鰺ヶ沢町</t>
    <rPh sb="0" eb="4">
      <t>アジガサワマチ</t>
    </rPh>
    <phoneticPr fontId="3"/>
  </si>
  <si>
    <t>西津軽郡鯵ヶ沢町大字北浮田町字今須87-1</t>
    <rPh sb="0" eb="4">
      <t>ニシツガルグン</t>
    </rPh>
    <rPh sb="10" eb="11">
      <t>キタ</t>
    </rPh>
    <rPh sb="11" eb="12">
      <t>ウ</t>
    </rPh>
    <rPh sb="12" eb="13">
      <t>タ</t>
    </rPh>
    <rPh sb="13" eb="14">
      <t>マチ</t>
    </rPh>
    <rPh sb="14" eb="15">
      <t>アザ</t>
    </rPh>
    <rPh sb="15" eb="16">
      <t>イマ</t>
    </rPh>
    <rPh sb="16" eb="17">
      <t>ス</t>
    </rPh>
    <phoneticPr fontId="4"/>
  </si>
  <si>
    <t>深浦町</t>
    <rPh sb="0" eb="3">
      <t>フカウラマチ</t>
    </rPh>
    <phoneticPr fontId="3"/>
  </si>
  <si>
    <t>西津軽郡深浦町柳田築棒沢140</t>
    <rPh sb="0" eb="4">
      <t>ニシツガルグン</t>
    </rPh>
    <rPh sb="4" eb="7">
      <t>フカウラマチ</t>
    </rPh>
    <rPh sb="7" eb="9">
      <t>ヤナギダ</t>
    </rPh>
    <rPh sb="9" eb="10">
      <t>キズク</t>
    </rPh>
    <rPh sb="10" eb="12">
      <t>ボウサワ</t>
    </rPh>
    <phoneticPr fontId="3"/>
  </si>
  <si>
    <t>西津軽郡深浦町大字驫木字津山118-44</t>
    <rPh sb="11" eb="12">
      <t>アザ</t>
    </rPh>
    <rPh sb="12" eb="14">
      <t>ツヤマ</t>
    </rPh>
    <phoneticPr fontId="4"/>
  </si>
  <si>
    <t>西津軽郡深浦町大字岩崎字松原57-2</t>
    <rPh sb="4" eb="7">
      <t>フカウラマチ</t>
    </rPh>
    <rPh sb="11" eb="12">
      <t>アザ</t>
    </rPh>
    <rPh sb="12" eb="14">
      <t>マツバラ</t>
    </rPh>
    <phoneticPr fontId="4"/>
  </si>
  <si>
    <t>西津軽郡深浦町大字深浦字吾妻沢146-65</t>
    <rPh sb="4" eb="7">
      <t>フカウラマチ</t>
    </rPh>
    <rPh sb="9" eb="11">
      <t>フカウラ</t>
    </rPh>
    <rPh sb="11" eb="12">
      <t>アザ</t>
    </rPh>
    <rPh sb="12" eb="13">
      <t>ゴ</t>
    </rPh>
    <rPh sb="13" eb="14">
      <t>ツマ</t>
    </rPh>
    <rPh sb="14" eb="15">
      <t>サワ</t>
    </rPh>
    <phoneticPr fontId="4"/>
  </si>
  <si>
    <t>北津軽郡鶴田町大字廻堰字上野尻146-1</t>
    <rPh sb="0" eb="4">
      <t>キタツガルグン</t>
    </rPh>
    <rPh sb="11" eb="12">
      <t>アザ</t>
    </rPh>
    <rPh sb="12" eb="14">
      <t>ウエノ</t>
    </rPh>
    <rPh sb="14" eb="15">
      <t>シリ</t>
    </rPh>
    <phoneticPr fontId="4"/>
  </si>
  <si>
    <t>北津軽郡鶴田町大字鶴田字鷹ノ尾34</t>
    <rPh sb="4" eb="7">
      <t>ツルタマチ</t>
    </rPh>
    <rPh sb="7" eb="9">
      <t>オオアザ</t>
    </rPh>
    <rPh sb="9" eb="11">
      <t>ツルタ</t>
    </rPh>
    <rPh sb="11" eb="12">
      <t>アザ</t>
    </rPh>
    <rPh sb="14" eb="15">
      <t>オ</t>
    </rPh>
    <phoneticPr fontId="4"/>
  </si>
  <si>
    <t>鶴田町</t>
    <rPh sb="0" eb="3">
      <t>ツルタマチ</t>
    </rPh>
    <phoneticPr fontId="3"/>
  </si>
  <si>
    <t>中泊町</t>
    <rPh sb="0" eb="3">
      <t>ナカドマリマチ</t>
    </rPh>
    <phoneticPr fontId="3"/>
  </si>
  <si>
    <t>西北五地域</t>
    <rPh sb="0" eb="2">
      <t>セイホク</t>
    </rPh>
    <rPh sb="2" eb="3">
      <t>ゴ</t>
    </rPh>
    <rPh sb="3" eb="5">
      <t>チイキ</t>
    </rPh>
    <phoneticPr fontId="3"/>
  </si>
  <si>
    <t>十和田市</t>
    <rPh sb="0" eb="4">
      <t>トワダシ</t>
    </rPh>
    <phoneticPr fontId="3"/>
  </si>
  <si>
    <t>三沢市</t>
    <rPh sb="0" eb="3">
      <t>ミサワシ</t>
    </rPh>
    <phoneticPr fontId="3"/>
  </si>
  <si>
    <t>野辺地町</t>
    <rPh sb="0" eb="4">
      <t>ノヘジマチ</t>
    </rPh>
    <phoneticPr fontId="3"/>
  </si>
  <si>
    <t>上北郡七戸町字寒水70-17</t>
    <rPh sb="0" eb="3">
      <t>カミキタグン</t>
    </rPh>
    <rPh sb="6" eb="7">
      <t>アザ</t>
    </rPh>
    <rPh sb="7" eb="8">
      <t>サム</t>
    </rPh>
    <rPh sb="8" eb="9">
      <t>ミズ</t>
    </rPh>
    <phoneticPr fontId="4"/>
  </si>
  <si>
    <t>上北郡七戸町舟場向川久保308</t>
    <rPh sb="3" eb="6">
      <t>シチノヘマチ</t>
    </rPh>
    <rPh sb="6" eb="7">
      <t>フネ</t>
    </rPh>
    <rPh sb="7" eb="8">
      <t>バ</t>
    </rPh>
    <rPh sb="8" eb="9">
      <t>ム</t>
    </rPh>
    <rPh sb="9" eb="10">
      <t>カワ</t>
    </rPh>
    <rPh sb="10" eb="12">
      <t>クボ</t>
    </rPh>
    <phoneticPr fontId="4"/>
  </si>
  <si>
    <t>七戸町</t>
    <rPh sb="0" eb="3">
      <t>シチノヘマチ</t>
    </rPh>
    <phoneticPr fontId="3"/>
  </si>
  <si>
    <t>上北郡六戸町大字上吉田字長谷85-11</t>
    <rPh sb="0" eb="3">
      <t>カミキタグン</t>
    </rPh>
    <rPh sb="11" eb="12">
      <t>アザ</t>
    </rPh>
    <rPh sb="12" eb="14">
      <t>ハセ</t>
    </rPh>
    <phoneticPr fontId="4"/>
  </si>
  <si>
    <t>六戸町</t>
    <rPh sb="0" eb="3">
      <t>ロクノヘマチ</t>
    </rPh>
    <phoneticPr fontId="3"/>
  </si>
  <si>
    <t>上北郡横浜町字三保野54</t>
    <rPh sb="6" eb="7">
      <t>アザ</t>
    </rPh>
    <rPh sb="7" eb="9">
      <t>ミホ</t>
    </rPh>
    <rPh sb="9" eb="10">
      <t>ノ</t>
    </rPh>
    <phoneticPr fontId="4"/>
  </si>
  <si>
    <t>横浜町</t>
    <rPh sb="0" eb="3">
      <t>ヨコハママチ</t>
    </rPh>
    <phoneticPr fontId="3"/>
  </si>
  <si>
    <t>上北郡東北町字乙供123</t>
    <rPh sb="6" eb="7">
      <t>アザ</t>
    </rPh>
    <rPh sb="7" eb="8">
      <t>オツ</t>
    </rPh>
    <rPh sb="8" eb="9">
      <t>トモ</t>
    </rPh>
    <phoneticPr fontId="4"/>
  </si>
  <si>
    <t>東北町</t>
    <rPh sb="0" eb="2">
      <t>トウホク</t>
    </rPh>
    <rPh sb="2" eb="3">
      <t>マチ</t>
    </rPh>
    <phoneticPr fontId="3"/>
  </si>
  <si>
    <t>上北郡六ヶ所村大字出戸字棚沢130-16</t>
    <rPh sb="9" eb="10">
      <t>デ</t>
    </rPh>
    <rPh sb="10" eb="11">
      <t>ト</t>
    </rPh>
    <rPh sb="11" eb="12">
      <t>アザ</t>
    </rPh>
    <rPh sb="12" eb="13">
      <t>タナ</t>
    </rPh>
    <rPh sb="13" eb="14">
      <t>サワ</t>
    </rPh>
    <phoneticPr fontId="4"/>
  </si>
  <si>
    <t>六ヶ所村</t>
    <rPh sb="0" eb="4">
      <t>ロッカショムラ</t>
    </rPh>
    <phoneticPr fontId="3"/>
  </si>
  <si>
    <t>上十三地域</t>
    <rPh sb="0" eb="3">
      <t>カミトウサン</t>
    </rPh>
    <rPh sb="3" eb="5">
      <t>チイキ</t>
    </rPh>
    <phoneticPr fontId="3"/>
  </si>
  <si>
    <t>大間町</t>
    <rPh sb="0" eb="3">
      <t>オオママチ</t>
    </rPh>
    <phoneticPr fontId="3"/>
  </si>
  <si>
    <t>下北郡東通村大字砂子又字桑原山1-107</t>
    <rPh sb="0" eb="3">
      <t>シモキタグン</t>
    </rPh>
    <rPh sb="3" eb="4">
      <t>ヒガシ</t>
    </rPh>
    <rPh sb="4" eb="5">
      <t>トオ</t>
    </rPh>
    <rPh sb="5" eb="6">
      <t>ムラ</t>
    </rPh>
    <rPh sb="8" eb="9">
      <t>スナ</t>
    </rPh>
    <rPh sb="9" eb="10">
      <t>コ</t>
    </rPh>
    <rPh sb="10" eb="11">
      <t>マタ</t>
    </rPh>
    <rPh sb="11" eb="12">
      <t>アザ</t>
    </rPh>
    <rPh sb="12" eb="14">
      <t>クワバラ</t>
    </rPh>
    <rPh sb="14" eb="15">
      <t>ヤマ</t>
    </rPh>
    <phoneticPr fontId="4"/>
  </si>
  <si>
    <t>東通村</t>
    <rPh sb="0" eb="3">
      <t>ヒガシドオリムラ</t>
    </rPh>
    <phoneticPr fontId="3"/>
  </si>
  <si>
    <t>風間浦村</t>
    <rPh sb="0" eb="4">
      <t>カザマウラムラ</t>
    </rPh>
    <phoneticPr fontId="3"/>
  </si>
  <si>
    <t>下北郡佐井村大字佐井字原田55-2</t>
    <rPh sb="0" eb="3">
      <t>シモキタグン</t>
    </rPh>
    <rPh sb="3" eb="6">
      <t>サイムラ</t>
    </rPh>
    <rPh sb="8" eb="10">
      <t>サイ</t>
    </rPh>
    <rPh sb="10" eb="11">
      <t>ジ</t>
    </rPh>
    <rPh sb="11" eb="13">
      <t>ハラダ</t>
    </rPh>
    <phoneticPr fontId="4"/>
  </si>
  <si>
    <t>佐井村</t>
    <rPh sb="0" eb="3">
      <t>サイムラ</t>
    </rPh>
    <phoneticPr fontId="3"/>
  </si>
  <si>
    <t>青森市東大野二丁目1-10</t>
    <rPh sb="0" eb="2">
      <t>アオモリ</t>
    </rPh>
    <rPh sb="1" eb="3">
      <t>モリイチ</t>
    </rPh>
    <rPh sb="3" eb="6">
      <t>ヒガシオオノ</t>
    </rPh>
    <phoneticPr fontId="4"/>
  </si>
  <si>
    <t>蓬田村</t>
    <rPh sb="0" eb="2">
      <t>ヨモギダ</t>
    </rPh>
    <rPh sb="2" eb="3">
      <t>ムラ</t>
    </rPh>
    <phoneticPr fontId="3"/>
  </si>
  <si>
    <t>東津軽郡蓬田村大字郷沢字浜田397</t>
    <rPh sb="0" eb="4">
      <t>ヒガシツガルグン</t>
    </rPh>
    <rPh sb="9" eb="10">
      <t>ゴウ</t>
    </rPh>
    <rPh sb="10" eb="11">
      <t>サワ</t>
    </rPh>
    <rPh sb="11" eb="12">
      <t>アザ</t>
    </rPh>
    <rPh sb="12" eb="14">
      <t>ハマダ</t>
    </rPh>
    <phoneticPr fontId="4"/>
  </si>
  <si>
    <t>上北郡六戸町折茂字前田140-1</t>
    <rPh sb="0" eb="3">
      <t>カミキタグン</t>
    </rPh>
    <rPh sb="3" eb="5">
      <t>ロクノヘ</t>
    </rPh>
    <rPh sb="5" eb="6">
      <t>マチ</t>
    </rPh>
    <rPh sb="6" eb="8">
      <t>オリモ</t>
    </rPh>
    <phoneticPr fontId="3"/>
  </si>
  <si>
    <t>上北郡六ヶ所村泊字川原75-97</t>
    <rPh sb="0" eb="3">
      <t>カミキタグン</t>
    </rPh>
    <rPh sb="3" eb="6">
      <t>ロッカショ</t>
    </rPh>
    <phoneticPr fontId="3"/>
  </si>
  <si>
    <t>認定こども園認定区分</t>
    <rPh sb="0" eb="2">
      <t>ニンテイ</t>
    </rPh>
    <rPh sb="5" eb="6">
      <t>エン</t>
    </rPh>
    <rPh sb="6" eb="8">
      <t>ニンテイ</t>
    </rPh>
    <rPh sb="8" eb="10">
      <t>クブン</t>
    </rPh>
    <phoneticPr fontId="3"/>
  </si>
  <si>
    <t>種別ごと病床数</t>
    <rPh sb="0" eb="2">
      <t>シュベツ</t>
    </rPh>
    <rPh sb="4" eb="7">
      <t>ビョウショウスウ</t>
    </rPh>
    <phoneticPr fontId="3"/>
  </si>
  <si>
    <t>（１）</t>
    <phoneticPr fontId="4"/>
  </si>
  <si>
    <t>（２）</t>
  </si>
  <si>
    <t>（３）</t>
  </si>
  <si>
    <t>（４）</t>
  </si>
  <si>
    <t>（５）</t>
  </si>
  <si>
    <t>（６）</t>
  </si>
  <si>
    <t>（７）</t>
  </si>
  <si>
    <t>（８）</t>
  </si>
  <si>
    <t>（９）</t>
  </si>
  <si>
    <t>※　市町村所管施設については、所管市町村から確認の上、記載しています。</t>
    <rPh sb="2" eb="5">
      <t>シチョウソン</t>
    </rPh>
    <rPh sb="5" eb="7">
      <t>ショカン</t>
    </rPh>
    <rPh sb="7" eb="9">
      <t>シセツ</t>
    </rPh>
    <rPh sb="15" eb="17">
      <t>ショカン</t>
    </rPh>
    <rPh sb="17" eb="18">
      <t>シ</t>
    </rPh>
    <rPh sb="18" eb="20">
      <t>チョウソン</t>
    </rPh>
    <rPh sb="22" eb="24">
      <t>カクニン</t>
    </rPh>
    <rPh sb="25" eb="26">
      <t>ウエ</t>
    </rPh>
    <rPh sb="27" eb="29">
      <t>キサイ</t>
    </rPh>
    <phoneticPr fontId="3"/>
  </si>
  <si>
    <t>（10）</t>
    <phoneticPr fontId="3"/>
  </si>
  <si>
    <t>（11）</t>
    <phoneticPr fontId="3"/>
  </si>
  <si>
    <t>（12）</t>
    <phoneticPr fontId="3"/>
  </si>
  <si>
    <t>（13）</t>
    <phoneticPr fontId="3"/>
  </si>
  <si>
    <t>目次（クリックで移動）</t>
    <rPh sb="0" eb="1">
      <t>メ</t>
    </rPh>
    <rPh sb="1" eb="2">
      <t>ツギ</t>
    </rPh>
    <rPh sb="8" eb="10">
      <t>イドウ</t>
    </rPh>
    <phoneticPr fontId="4"/>
  </si>
  <si>
    <t>（１）</t>
    <phoneticPr fontId="3"/>
  </si>
  <si>
    <t>総括表</t>
    <rPh sb="0" eb="1">
      <t>ソウ</t>
    </rPh>
    <rPh sb="1" eb="2">
      <t>カツ</t>
    </rPh>
    <phoneticPr fontId="4"/>
  </si>
  <si>
    <t>児童福祉施設</t>
    <rPh sb="0" eb="2">
      <t>ジドウ</t>
    </rPh>
    <rPh sb="2" eb="4">
      <t>フクシ</t>
    </rPh>
    <rPh sb="4" eb="6">
      <t>シセツ</t>
    </rPh>
    <phoneticPr fontId="4"/>
  </si>
  <si>
    <t>認定こども園</t>
    <rPh sb="0" eb="2">
      <t>ニンテイ</t>
    </rPh>
    <rPh sb="5" eb="6">
      <t>エン</t>
    </rPh>
    <phoneticPr fontId="4"/>
  </si>
  <si>
    <t>青森大学社会学部社会学科</t>
    <rPh sb="4" eb="6">
      <t>シャカイ</t>
    </rPh>
    <rPh sb="6" eb="8">
      <t>ガクブ</t>
    </rPh>
    <rPh sb="8" eb="10">
      <t>シャカイ</t>
    </rPh>
    <rPh sb="10" eb="12">
      <t>ガッカ</t>
    </rPh>
    <phoneticPr fontId="6"/>
  </si>
  <si>
    <t>弘前学院大学社会福祉学部社会福祉学科</t>
  </si>
  <si>
    <t>青森県立保健大学健康科学部社会福祉学科</t>
  </si>
  <si>
    <t>青森市幸畑2-3-1</t>
  </si>
  <si>
    <t>青森市大字浜館字間瀬58-1</t>
  </si>
  <si>
    <t>八戸市大字美保野13-98</t>
    <rPh sb="0" eb="3">
      <t>ハチノヘシ</t>
    </rPh>
    <rPh sb="3" eb="5">
      <t>オオアザ</t>
    </rPh>
    <rPh sb="5" eb="8">
      <t>ミホノ</t>
    </rPh>
    <phoneticPr fontId="9"/>
  </si>
  <si>
    <t>0177-38-2001</t>
  </si>
  <si>
    <t>0172-34-5211</t>
  </si>
  <si>
    <t>0178-25-2711</t>
  </si>
  <si>
    <t>４年制</t>
    <rPh sb="1" eb="2">
      <t>ネン</t>
    </rPh>
    <rPh sb="2" eb="3">
      <t>セイ</t>
    </rPh>
    <phoneticPr fontId="3"/>
  </si>
  <si>
    <t>平成24年4月</t>
    <rPh sb="0" eb="2">
      <t>ヘイセイ</t>
    </rPh>
    <rPh sb="4" eb="5">
      <t>ネン</t>
    </rPh>
    <rPh sb="6" eb="7">
      <t>ガツ</t>
    </rPh>
    <phoneticPr fontId="6"/>
  </si>
  <si>
    <t>平成21年4月</t>
    <rPh sb="4" eb="5">
      <t>ネン</t>
    </rPh>
    <rPh sb="6" eb="7">
      <t>ガツ</t>
    </rPh>
    <phoneticPr fontId="6"/>
  </si>
  <si>
    <t>平成22年4月</t>
    <rPh sb="4" eb="5">
      <t>ネン</t>
    </rPh>
    <rPh sb="6" eb="7">
      <t>ガツ</t>
    </rPh>
    <phoneticPr fontId="9"/>
  </si>
  <si>
    <t>宗教法人</t>
    <rPh sb="0" eb="1">
      <t>シュウ</t>
    </rPh>
    <rPh sb="1" eb="2">
      <t>キョウ</t>
    </rPh>
    <rPh sb="2" eb="3">
      <t>ホウ</t>
    </rPh>
    <rPh sb="3" eb="4">
      <t>ジン</t>
    </rPh>
    <phoneticPr fontId="4"/>
  </si>
  <si>
    <t>私立</t>
    <rPh sb="0" eb="1">
      <t>ワタシ</t>
    </rPh>
    <rPh sb="1" eb="2">
      <t>リツ</t>
    </rPh>
    <phoneticPr fontId="4"/>
  </si>
  <si>
    <t>医療法人</t>
    <rPh sb="0" eb="1">
      <t>イ</t>
    </rPh>
    <rPh sb="1" eb="2">
      <t>リョウ</t>
    </rPh>
    <rPh sb="2" eb="3">
      <t>ホウ</t>
    </rPh>
    <rPh sb="3" eb="4">
      <t>ジン</t>
    </rPh>
    <phoneticPr fontId="4"/>
  </si>
  <si>
    <t>その他</t>
    <rPh sb="2" eb="3">
      <t>タ</t>
    </rPh>
    <phoneticPr fontId="4"/>
  </si>
  <si>
    <t>青森</t>
    <rPh sb="0" eb="2">
      <t>アオモリ</t>
    </rPh>
    <phoneticPr fontId="3"/>
  </si>
  <si>
    <t>津軽</t>
    <rPh sb="0" eb="2">
      <t>ツガル</t>
    </rPh>
    <phoneticPr fontId="3"/>
  </si>
  <si>
    <t>西北五</t>
    <rPh sb="0" eb="2">
      <t>セイホク</t>
    </rPh>
    <rPh sb="2" eb="3">
      <t>ゴ</t>
    </rPh>
    <phoneticPr fontId="3"/>
  </si>
  <si>
    <t>上十三</t>
    <rPh sb="0" eb="3">
      <t>カミトウサン</t>
    </rPh>
    <phoneticPr fontId="3"/>
  </si>
  <si>
    <t>下北</t>
    <rPh sb="0" eb="2">
      <t>シモキタ</t>
    </rPh>
    <phoneticPr fontId="3"/>
  </si>
  <si>
    <r>
      <t>圏域別</t>
    </r>
    <r>
      <rPr>
        <sz val="8"/>
        <rFont val="ＭＳ 明朝"/>
        <family val="1"/>
        <charset val="128"/>
      </rPr>
      <t>（二次保健医療圏域・老人福祉圏域・障害保健福祉圏域）</t>
    </r>
    <rPh sb="0" eb="2">
      <t>ケンイキ</t>
    </rPh>
    <rPh sb="2" eb="3">
      <t>ベツ</t>
    </rPh>
    <rPh sb="4" eb="6">
      <t>ニジ</t>
    </rPh>
    <rPh sb="6" eb="8">
      <t>ホケン</t>
    </rPh>
    <rPh sb="8" eb="10">
      <t>イリョウ</t>
    </rPh>
    <rPh sb="10" eb="12">
      <t>ケンイキ</t>
    </rPh>
    <rPh sb="13" eb="15">
      <t>ロウジン</t>
    </rPh>
    <rPh sb="15" eb="17">
      <t>フクシ</t>
    </rPh>
    <rPh sb="17" eb="19">
      <t>ケンイキ</t>
    </rPh>
    <rPh sb="20" eb="22">
      <t>ショウガイ</t>
    </rPh>
    <rPh sb="22" eb="24">
      <t>ホケン</t>
    </rPh>
    <rPh sb="24" eb="26">
      <t>フクシ</t>
    </rPh>
    <rPh sb="26" eb="28">
      <t>ケンイキ</t>
    </rPh>
    <phoneticPr fontId="3"/>
  </si>
  <si>
    <t>地域活動支援センター
（地域生活支援事業）</t>
    <phoneticPr fontId="3"/>
  </si>
  <si>
    <r>
      <t>医療型障害児入所施設</t>
    </r>
    <r>
      <rPr>
        <sz val="6"/>
        <color indexed="8"/>
        <rFont val="ＭＳ ゴシック"/>
        <family val="3"/>
        <charset val="128"/>
      </rPr>
      <t xml:space="preserve">
（旧肢体不自由児施設）</t>
    </r>
    <rPh sb="12" eb="13">
      <t>キュウ</t>
    </rPh>
    <rPh sb="13" eb="15">
      <t>シタイ</t>
    </rPh>
    <rPh sb="15" eb="18">
      <t>フジユウ</t>
    </rPh>
    <rPh sb="18" eb="19">
      <t>ジ</t>
    </rPh>
    <rPh sb="19" eb="21">
      <t>シセツ</t>
    </rPh>
    <phoneticPr fontId="4"/>
  </si>
  <si>
    <t>幼保連携型認定こども園</t>
    <rPh sb="0" eb="1">
      <t>ヨウ</t>
    </rPh>
    <rPh sb="1" eb="2">
      <t>ホ</t>
    </rPh>
    <rPh sb="2" eb="5">
      <t>レンケイガタ</t>
    </rPh>
    <rPh sb="5" eb="7">
      <t>ニンテイ</t>
    </rPh>
    <rPh sb="10" eb="11">
      <t>エン</t>
    </rPh>
    <phoneticPr fontId="4"/>
  </si>
  <si>
    <t>幼稚園型認定こども園</t>
    <rPh sb="0" eb="3">
      <t>ヨウチエン</t>
    </rPh>
    <rPh sb="3" eb="4">
      <t>ガタ</t>
    </rPh>
    <rPh sb="4" eb="6">
      <t>ニンテイ</t>
    </rPh>
    <rPh sb="9" eb="10">
      <t>エン</t>
    </rPh>
    <phoneticPr fontId="4"/>
  </si>
  <si>
    <t>保育所型認定こども園</t>
    <rPh sb="0" eb="2">
      <t>ホイク</t>
    </rPh>
    <rPh sb="2" eb="3">
      <t>ショ</t>
    </rPh>
    <rPh sb="3" eb="4">
      <t>ガタ</t>
    </rPh>
    <rPh sb="4" eb="6">
      <t>ニンテイ</t>
    </rPh>
    <rPh sb="9" eb="10">
      <t>エン</t>
    </rPh>
    <phoneticPr fontId="4"/>
  </si>
  <si>
    <t>軽費老人ホーム（Ａ型）</t>
    <phoneticPr fontId="4"/>
  </si>
  <si>
    <t>老人福祉センター（Ｂ型）</t>
    <phoneticPr fontId="3"/>
  </si>
  <si>
    <t>八戸地域</t>
    <rPh sb="0" eb="2">
      <t>ハチノヘ</t>
    </rPh>
    <phoneticPr fontId="3"/>
  </si>
  <si>
    <t>西北五地域</t>
    <rPh sb="0" eb="2">
      <t>セイホク</t>
    </rPh>
    <rPh sb="2" eb="3">
      <t>ゴ</t>
    </rPh>
    <phoneticPr fontId="3"/>
  </si>
  <si>
    <t>上十三地域</t>
    <rPh sb="0" eb="3">
      <t>カミトウサン</t>
    </rPh>
    <phoneticPr fontId="3"/>
  </si>
  <si>
    <t>下北地域</t>
    <rPh sb="0" eb="2">
      <t>シモキタ</t>
    </rPh>
    <phoneticPr fontId="3"/>
  </si>
  <si>
    <t>下北地域</t>
    <phoneticPr fontId="3"/>
  </si>
  <si>
    <t>児童福祉施設</t>
    <phoneticPr fontId="3"/>
  </si>
  <si>
    <t>認定こども園</t>
    <rPh sb="0" eb="2">
      <t>ニンテイ</t>
    </rPh>
    <rPh sb="5" eb="6">
      <t>エン</t>
    </rPh>
    <phoneticPr fontId="3"/>
  </si>
  <si>
    <t>障害者支援施設</t>
    <phoneticPr fontId="3"/>
  </si>
  <si>
    <t>地域活動支援センター</t>
    <phoneticPr fontId="3"/>
  </si>
  <si>
    <t>生活保護施設</t>
  </si>
  <si>
    <t>老人福祉施設</t>
  </si>
  <si>
    <t>介護老人保健施設（※１）</t>
    <phoneticPr fontId="3"/>
  </si>
  <si>
    <t>八戸</t>
    <rPh sb="0" eb="2">
      <t>ハチノヘ</t>
    </rPh>
    <phoneticPr fontId="3"/>
  </si>
  <si>
    <r>
      <t xml:space="preserve">公立
</t>
    </r>
    <r>
      <rPr>
        <sz val="6"/>
        <rFont val="ＭＳ 明朝"/>
        <family val="1"/>
        <charset val="128"/>
      </rPr>
      <t>(独立行政法人含む)</t>
    </r>
    <rPh sb="0" eb="1">
      <t>コウ</t>
    </rPh>
    <rPh sb="1" eb="2">
      <t>リツ</t>
    </rPh>
    <rPh sb="4" eb="6">
      <t>ドクリツ</t>
    </rPh>
    <rPh sb="6" eb="8">
      <t>ギョウセイ</t>
    </rPh>
    <rPh sb="8" eb="10">
      <t>ホウジン</t>
    </rPh>
    <rPh sb="10" eb="11">
      <t>フク</t>
    </rPh>
    <phoneticPr fontId="4"/>
  </si>
  <si>
    <t>公財</t>
    <rPh sb="0" eb="1">
      <t>コウ</t>
    </rPh>
    <rPh sb="1" eb="2">
      <t>ザイ</t>
    </rPh>
    <phoneticPr fontId="4"/>
  </si>
  <si>
    <t>一財</t>
    <rPh sb="0" eb="1">
      <t>イチ</t>
    </rPh>
    <rPh sb="1" eb="2">
      <t>ザイ</t>
    </rPh>
    <phoneticPr fontId="4"/>
  </si>
  <si>
    <r>
      <t xml:space="preserve">財団法人
</t>
    </r>
    <r>
      <rPr>
        <sz val="6"/>
        <rFont val="ＭＳ 明朝"/>
        <family val="1"/>
        <charset val="128"/>
      </rPr>
      <t>（一般・公益）</t>
    </r>
    <rPh sb="0" eb="1">
      <t>ザイ</t>
    </rPh>
    <rPh sb="1" eb="2">
      <t>ダン</t>
    </rPh>
    <rPh sb="2" eb="3">
      <t>ホウ</t>
    </rPh>
    <rPh sb="3" eb="4">
      <t>ジン</t>
    </rPh>
    <rPh sb="6" eb="7">
      <t>イチ</t>
    </rPh>
    <rPh sb="7" eb="8">
      <t>ハン</t>
    </rPh>
    <rPh sb="9" eb="11">
      <t>コウエキ</t>
    </rPh>
    <phoneticPr fontId="4"/>
  </si>
  <si>
    <t>私立</t>
  </si>
  <si>
    <t>公社</t>
    <rPh sb="0" eb="1">
      <t>コウ</t>
    </rPh>
    <rPh sb="1" eb="2">
      <t>シャ</t>
    </rPh>
    <phoneticPr fontId="7"/>
  </si>
  <si>
    <t>設置主体種類</t>
    <phoneticPr fontId="3"/>
  </si>
  <si>
    <t>設置主体種類</t>
    <phoneticPr fontId="3"/>
  </si>
  <si>
    <t>設置主体種類</t>
    <phoneticPr fontId="3"/>
  </si>
  <si>
    <t>-</t>
  </si>
  <si>
    <r>
      <t xml:space="preserve">生活支援ハウス
</t>
    </r>
    <r>
      <rPr>
        <sz val="8"/>
        <color indexed="8"/>
        <rFont val="ＭＳ ゴシック"/>
        <family val="3"/>
        <charset val="128"/>
      </rPr>
      <t>（高齢者生活福祉センター）</t>
    </r>
    <rPh sb="0" eb="2">
      <t>セイカツ</t>
    </rPh>
    <rPh sb="2" eb="4">
      <t>シエン</t>
    </rPh>
    <rPh sb="9" eb="12">
      <t>コウレイシャ</t>
    </rPh>
    <rPh sb="12" eb="14">
      <t>セイカツ</t>
    </rPh>
    <rPh sb="14" eb="16">
      <t>フクシ</t>
    </rPh>
    <phoneticPr fontId="4"/>
  </si>
  <si>
    <t>新岡　重治</t>
    <rPh sb="0" eb="2">
      <t>ニイオカ</t>
    </rPh>
    <rPh sb="3" eb="5">
      <t>シゲハル</t>
    </rPh>
    <phoneticPr fontId="4"/>
  </si>
  <si>
    <t>0175-37-4558</t>
    <phoneticPr fontId="3"/>
  </si>
  <si>
    <t>0175-28-5115</t>
    <phoneticPr fontId="3"/>
  </si>
  <si>
    <t>0175-38-4181</t>
    <phoneticPr fontId="3"/>
  </si>
  <si>
    <t>社会福祉士養成施設</t>
    <rPh sb="0" eb="2">
      <t>シャカイ</t>
    </rPh>
    <rPh sb="2" eb="4">
      <t>フクシ</t>
    </rPh>
    <rPh sb="4" eb="5">
      <t>シ</t>
    </rPh>
    <rPh sb="5" eb="7">
      <t>ヨウセイ</t>
    </rPh>
    <rPh sb="7" eb="9">
      <t>シセツ</t>
    </rPh>
    <phoneticPr fontId="3"/>
  </si>
  <si>
    <t>介護福祉士養成施設</t>
    <rPh sb="7" eb="9">
      <t>シセツ</t>
    </rPh>
    <phoneticPr fontId="3"/>
  </si>
  <si>
    <t>青森市大字横内字神田12-1</t>
    <rPh sb="0" eb="3">
      <t>アオモリシ</t>
    </rPh>
    <rPh sb="3" eb="5">
      <t>オオアザ</t>
    </rPh>
    <rPh sb="5" eb="7">
      <t>ヨコウチ</t>
    </rPh>
    <rPh sb="7" eb="8">
      <t>アザ</t>
    </rPh>
    <rPh sb="8" eb="10">
      <t>カンダ</t>
    </rPh>
    <phoneticPr fontId="4"/>
  </si>
  <si>
    <t>玉澤　直樹</t>
  </si>
  <si>
    <t>0178-61-1200</t>
    <phoneticPr fontId="3"/>
  </si>
  <si>
    <t>039-1517</t>
    <phoneticPr fontId="4"/>
  </si>
  <si>
    <t>安藤　敏典</t>
  </si>
  <si>
    <t>0179-20-1131</t>
    <phoneticPr fontId="3"/>
  </si>
  <si>
    <t>039-0141</t>
    <phoneticPr fontId="4"/>
  </si>
  <si>
    <t>0178-76-2001</t>
    <phoneticPr fontId="3"/>
  </si>
  <si>
    <t>039-0502</t>
    <phoneticPr fontId="4"/>
  </si>
  <si>
    <t>0178-52-3111</t>
    <phoneticPr fontId="3"/>
  </si>
  <si>
    <t>039-2225</t>
    <phoneticPr fontId="4"/>
  </si>
  <si>
    <t>0178-27-3111</t>
    <phoneticPr fontId="3"/>
  </si>
  <si>
    <t>0178-20-2222</t>
    <phoneticPr fontId="3"/>
  </si>
  <si>
    <t>039-1165</t>
    <phoneticPr fontId="4"/>
  </si>
  <si>
    <t>0178-25-0011</t>
    <phoneticPr fontId="3"/>
  </si>
  <si>
    <t>031-0813</t>
    <phoneticPr fontId="4"/>
  </si>
  <si>
    <t>清照会</t>
    <phoneticPr fontId="3"/>
  </si>
  <si>
    <t>0178-24-1000</t>
    <phoneticPr fontId="3"/>
  </si>
  <si>
    <t>031-0802</t>
    <phoneticPr fontId="4"/>
  </si>
  <si>
    <t>杏林会</t>
    <phoneticPr fontId="3"/>
  </si>
  <si>
    <t>八戸市湊高台二丁目4-6</t>
    <phoneticPr fontId="3"/>
  </si>
  <si>
    <t>0178-31-2222</t>
    <phoneticPr fontId="3"/>
  </si>
  <si>
    <t>031-8545</t>
    <phoneticPr fontId="3"/>
  </si>
  <si>
    <t>平成会</t>
    <phoneticPr fontId="3"/>
  </si>
  <si>
    <t>0178-25-3217</t>
    <phoneticPr fontId="3"/>
  </si>
  <si>
    <t>社医</t>
    <phoneticPr fontId="3"/>
  </si>
  <si>
    <t>0178-52-3611</t>
    <phoneticPr fontId="3"/>
  </si>
  <si>
    <t>039-2221</t>
    <phoneticPr fontId="4"/>
  </si>
  <si>
    <t>正恵会</t>
    <phoneticPr fontId="3"/>
  </si>
  <si>
    <t>0179-34-3131</t>
    <phoneticPr fontId="3"/>
  </si>
  <si>
    <t>博進会</t>
    <phoneticPr fontId="4"/>
  </si>
  <si>
    <t>小原　正和</t>
  </si>
  <si>
    <t>0178-32-1551</t>
    <phoneticPr fontId="3"/>
  </si>
  <si>
    <t>0173-35-3111</t>
    <phoneticPr fontId="3"/>
  </si>
  <si>
    <t>037-0074</t>
    <phoneticPr fontId="4"/>
  </si>
  <si>
    <t>公</t>
    <phoneticPr fontId="3"/>
  </si>
  <si>
    <t>0173-53-3111</t>
    <phoneticPr fontId="3"/>
  </si>
  <si>
    <t>0173-53-2071</t>
    <phoneticPr fontId="3"/>
  </si>
  <si>
    <t>慈仁会</t>
    <phoneticPr fontId="3"/>
  </si>
  <si>
    <t>0173-35-3470</t>
    <phoneticPr fontId="3"/>
  </si>
  <si>
    <t>037-0085</t>
    <phoneticPr fontId="4"/>
  </si>
  <si>
    <t>0173-35-2726</t>
    <phoneticPr fontId="3"/>
  </si>
  <si>
    <t>037-0045</t>
    <phoneticPr fontId="4"/>
  </si>
  <si>
    <t>済生堂</t>
    <phoneticPr fontId="3"/>
  </si>
  <si>
    <t>0173-42-2133</t>
    <phoneticPr fontId="3"/>
  </si>
  <si>
    <t>038-3194</t>
    <phoneticPr fontId="4"/>
  </si>
  <si>
    <t>誠仁会</t>
    <phoneticPr fontId="3"/>
  </si>
  <si>
    <t>0176-62-2105</t>
    <phoneticPr fontId="3"/>
  </si>
  <si>
    <t>039-2595</t>
    <phoneticPr fontId="4"/>
  </si>
  <si>
    <t>0176-23-6251</t>
    <phoneticPr fontId="3"/>
  </si>
  <si>
    <t>済誠会</t>
    <phoneticPr fontId="3"/>
  </si>
  <si>
    <t>0176-22-5511</t>
    <phoneticPr fontId="3"/>
  </si>
  <si>
    <t>034-0031</t>
    <phoneticPr fontId="4"/>
  </si>
  <si>
    <t>0176-22-5252</t>
    <phoneticPr fontId="3"/>
  </si>
  <si>
    <t>赤心会</t>
    <phoneticPr fontId="3"/>
  </si>
  <si>
    <t>0176-23-6540</t>
    <phoneticPr fontId="3"/>
  </si>
  <si>
    <t>幸仁会</t>
    <phoneticPr fontId="3"/>
  </si>
  <si>
    <t>三沢市大字三沢字堀口164-65</t>
    <phoneticPr fontId="3"/>
  </si>
  <si>
    <t>0176-53-2161</t>
    <phoneticPr fontId="3"/>
  </si>
  <si>
    <t>033-0123</t>
    <phoneticPr fontId="3"/>
  </si>
  <si>
    <t>0175-64-3211</t>
    <phoneticPr fontId="3"/>
  </si>
  <si>
    <t>039-3141</t>
    <phoneticPr fontId="4"/>
  </si>
  <si>
    <t>0176-57-1111</t>
    <phoneticPr fontId="3"/>
  </si>
  <si>
    <t>033-0001</t>
    <phoneticPr fontId="4"/>
  </si>
  <si>
    <t>仁和会</t>
    <phoneticPr fontId="3"/>
  </si>
  <si>
    <t>0176-54-2016</t>
    <phoneticPr fontId="3"/>
  </si>
  <si>
    <t>033-0113</t>
    <phoneticPr fontId="4"/>
  </si>
  <si>
    <t>聖心会</t>
    <phoneticPr fontId="3"/>
  </si>
  <si>
    <t>0175-24-1211</t>
    <phoneticPr fontId="3"/>
  </si>
  <si>
    <t>035-0094</t>
    <phoneticPr fontId="4"/>
  </si>
  <si>
    <t>0175-22-2111</t>
    <phoneticPr fontId="3"/>
  </si>
  <si>
    <t>035-8601</t>
    <phoneticPr fontId="4"/>
  </si>
  <si>
    <t>藤　哲</t>
    <rPh sb="0" eb="1">
      <t>フジ</t>
    </rPh>
    <rPh sb="2" eb="3">
      <t>テツ</t>
    </rPh>
    <phoneticPr fontId="3"/>
  </si>
  <si>
    <t>五所川原市立高等看護学院</t>
    <phoneticPr fontId="3"/>
  </si>
  <si>
    <t>0173-34-2715</t>
    <phoneticPr fontId="3"/>
  </si>
  <si>
    <t>0172-34-9086</t>
    <phoneticPr fontId="3"/>
  </si>
  <si>
    <t>一社</t>
    <phoneticPr fontId="3"/>
  </si>
  <si>
    <t>弘前市医師会</t>
    <phoneticPr fontId="3"/>
  </si>
  <si>
    <t>0172-53-6060</t>
    <phoneticPr fontId="3"/>
  </si>
  <si>
    <t>双仁会</t>
    <phoneticPr fontId="3"/>
  </si>
  <si>
    <t>青森市立高等看護学院</t>
    <phoneticPr fontId="3"/>
  </si>
  <si>
    <t>017-776-7133</t>
    <phoneticPr fontId="3"/>
  </si>
  <si>
    <t>千葉学園高等学校看護科</t>
    <phoneticPr fontId="4"/>
  </si>
  <si>
    <t>0178-43-4321</t>
    <phoneticPr fontId="4"/>
  </si>
  <si>
    <t>黒石市西ヶ丘65</t>
    <phoneticPr fontId="4"/>
  </si>
  <si>
    <t>0172-52-4321</t>
    <phoneticPr fontId="4"/>
  </si>
  <si>
    <t>0176-23-5683</t>
    <phoneticPr fontId="3"/>
  </si>
  <si>
    <t>017-776-7130</t>
    <phoneticPr fontId="3"/>
  </si>
  <si>
    <t>0172-33-2209</t>
    <phoneticPr fontId="3"/>
  </si>
  <si>
    <t>0178-43-4946</t>
    <phoneticPr fontId="3"/>
  </si>
  <si>
    <t>0178-24-5127</t>
    <phoneticPr fontId="4"/>
  </si>
  <si>
    <t>031-0011</t>
    <phoneticPr fontId="4"/>
  </si>
  <si>
    <t>あずま学園</t>
    <phoneticPr fontId="3"/>
  </si>
  <si>
    <t>３年制</t>
    <phoneticPr fontId="3"/>
  </si>
  <si>
    <t>４年制</t>
    <phoneticPr fontId="3"/>
  </si>
  <si>
    <t>青森市大字浜館字間瀬58-1</t>
    <phoneticPr fontId="4"/>
  </si>
  <si>
    <t>017-765-2000</t>
    <phoneticPr fontId="4"/>
  </si>
  <si>
    <t>030-8505</t>
    <phoneticPr fontId="4"/>
  </si>
  <si>
    <t>0178-61-0606</t>
    <phoneticPr fontId="4"/>
  </si>
  <si>
    <t>039-1522</t>
    <phoneticPr fontId="4"/>
  </si>
  <si>
    <t>臨研学舎</t>
    <phoneticPr fontId="3"/>
  </si>
  <si>
    <t>弘前市大字小比内三丁目18-1</t>
    <phoneticPr fontId="4"/>
  </si>
  <si>
    <t>弘前城東学園</t>
    <phoneticPr fontId="3"/>
  </si>
  <si>
    <t>三戸郡五戸町苗代沢3-638</t>
    <phoneticPr fontId="4"/>
  </si>
  <si>
    <t>0172-27-1001</t>
    <phoneticPr fontId="4"/>
  </si>
  <si>
    <t>036-8102</t>
    <phoneticPr fontId="3"/>
  </si>
  <si>
    <t>八戸市</t>
    <rPh sb="0" eb="2">
      <t>ハチノヘ</t>
    </rPh>
    <rPh sb="2" eb="3">
      <t>シ</t>
    </rPh>
    <phoneticPr fontId="3"/>
  </si>
  <si>
    <t>柔道整復師養成校</t>
    <rPh sb="0" eb="2">
      <t>ジュウドウ</t>
    </rPh>
    <rPh sb="2" eb="5">
      <t>セイフクシ</t>
    </rPh>
    <rPh sb="5" eb="7">
      <t>ヨウセイ</t>
    </rPh>
    <rPh sb="7" eb="8">
      <t>コウ</t>
    </rPh>
    <phoneticPr fontId="3"/>
  </si>
  <si>
    <t>介護福祉士実務者養成施設</t>
    <rPh sb="5" eb="8">
      <t>ジツムシャ</t>
    </rPh>
    <rPh sb="10" eb="12">
      <t>シセツ</t>
    </rPh>
    <phoneticPr fontId="3"/>
  </si>
  <si>
    <t>0173-34-9835</t>
    <phoneticPr fontId="3"/>
  </si>
  <si>
    <t>株式</t>
    <rPh sb="0" eb="2">
      <t>カブシキ</t>
    </rPh>
    <phoneticPr fontId="3"/>
  </si>
  <si>
    <t>ディスパッチ</t>
    <phoneticPr fontId="3"/>
  </si>
  <si>
    <t>平成25年2月</t>
    <rPh sb="0" eb="2">
      <t>ヘイセイ</t>
    </rPh>
    <rPh sb="4" eb="5">
      <t>ネン</t>
    </rPh>
    <rPh sb="6" eb="7">
      <t>ガツ</t>
    </rPh>
    <phoneticPr fontId="3"/>
  </si>
  <si>
    <t>６月制</t>
    <rPh sb="1" eb="2">
      <t>ツキ</t>
    </rPh>
    <rPh sb="2" eb="3">
      <t>セイ</t>
    </rPh>
    <phoneticPr fontId="3"/>
  </si>
  <si>
    <t>ディスパッチカレッジ青森校実務者研修通学課程</t>
    <rPh sb="10" eb="12">
      <t>アオモリ</t>
    </rPh>
    <rPh sb="12" eb="13">
      <t>コウ</t>
    </rPh>
    <rPh sb="13" eb="16">
      <t>ジツムシャ</t>
    </rPh>
    <rPh sb="16" eb="18">
      <t>ケンシュウ</t>
    </rPh>
    <rPh sb="18" eb="20">
      <t>ツウガク</t>
    </rPh>
    <rPh sb="20" eb="22">
      <t>カテイ</t>
    </rPh>
    <phoneticPr fontId="3"/>
  </si>
  <si>
    <t>平成25年4月</t>
    <rPh sb="0" eb="2">
      <t>ヘイセイ</t>
    </rPh>
    <rPh sb="4" eb="5">
      <t>ネン</t>
    </rPh>
    <rPh sb="6" eb="7">
      <t>ガツ</t>
    </rPh>
    <phoneticPr fontId="3"/>
  </si>
  <si>
    <t>ディスパッチカレッジ弘前校実務者研修通学課程</t>
    <rPh sb="10" eb="12">
      <t>ヒロサキ</t>
    </rPh>
    <rPh sb="12" eb="13">
      <t>コウ</t>
    </rPh>
    <rPh sb="13" eb="16">
      <t>ジツムシャ</t>
    </rPh>
    <rPh sb="16" eb="18">
      <t>ケンシュウ</t>
    </rPh>
    <rPh sb="18" eb="20">
      <t>ツウガク</t>
    </rPh>
    <rPh sb="20" eb="22">
      <t>カテイ</t>
    </rPh>
    <phoneticPr fontId="3"/>
  </si>
  <si>
    <t>南津軽郡藤崎町大字藤崎字村井25-10新ふじ会館2階</t>
    <rPh sb="0" eb="1">
      <t>ミナミ</t>
    </rPh>
    <rPh sb="1" eb="3">
      <t>ツガル</t>
    </rPh>
    <rPh sb="3" eb="4">
      <t>グン</t>
    </rPh>
    <rPh sb="4" eb="7">
      <t>フジサキマチ</t>
    </rPh>
    <rPh sb="7" eb="9">
      <t>オオアザ</t>
    </rPh>
    <rPh sb="9" eb="11">
      <t>フジサキ</t>
    </rPh>
    <rPh sb="11" eb="12">
      <t>アザ</t>
    </rPh>
    <rPh sb="12" eb="14">
      <t>ムライ</t>
    </rPh>
    <rPh sb="19" eb="20">
      <t>シン</t>
    </rPh>
    <rPh sb="22" eb="24">
      <t>カイカン</t>
    </rPh>
    <rPh sb="25" eb="26">
      <t>カイ</t>
    </rPh>
    <phoneticPr fontId="3"/>
  </si>
  <si>
    <t>0172-75-6355</t>
    <phoneticPr fontId="3"/>
  </si>
  <si>
    <t>038-3802</t>
    <phoneticPr fontId="3"/>
  </si>
  <si>
    <t>平成25年5月</t>
    <rPh sb="0" eb="2">
      <t>ヘイセイ</t>
    </rPh>
    <rPh sb="4" eb="5">
      <t>ネン</t>
    </rPh>
    <rPh sb="6" eb="7">
      <t>ガツ</t>
    </rPh>
    <phoneticPr fontId="3"/>
  </si>
  <si>
    <t>八戸社会福祉専門学校介護福祉士実務者研修通学課程</t>
    <rPh sb="0" eb="2">
      <t>ハチノヘ</t>
    </rPh>
    <rPh sb="2" eb="4">
      <t>シャカイ</t>
    </rPh>
    <rPh sb="4" eb="6">
      <t>フクシ</t>
    </rPh>
    <rPh sb="6" eb="8">
      <t>センモン</t>
    </rPh>
    <rPh sb="8" eb="10">
      <t>ガッコウ</t>
    </rPh>
    <rPh sb="10" eb="12">
      <t>カイゴ</t>
    </rPh>
    <rPh sb="12" eb="15">
      <t>フクシシ</t>
    </rPh>
    <rPh sb="15" eb="18">
      <t>ジツムシャ</t>
    </rPh>
    <rPh sb="18" eb="20">
      <t>ケンシュウ</t>
    </rPh>
    <rPh sb="20" eb="22">
      <t>ツウガク</t>
    </rPh>
    <rPh sb="22" eb="24">
      <t>カテイ</t>
    </rPh>
    <phoneticPr fontId="3"/>
  </si>
  <si>
    <t>八戸市常海町14-1</t>
    <rPh sb="5" eb="6">
      <t>マチ</t>
    </rPh>
    <phoneticPr fontId="4"/>
  </si>
  <si>
    <t>0178-46-2774</t>
    <phoneticPr fontId="3"/>
  </si>
  <si>
    <t>031-0082</t>
    <phoneticPr fontId="3"/>
  </si>
  <si>
    <t>平成25年7月</t>
    <rPh sb="0" eb="2">
      <t>ヘイセイ</t>
    </rPh>
    <rPh sb="4" eb="5">
      <t>ネン</t>
    </rPh>
    <rPh sb="6" eb="7">
      <t>ガツ</t>
    </rPh>
    <phoneticPr fontId="3"/>
  </si>
  <si>
    <t>八戸社会福祉専門学校介護福祉士実務者研修通信課程</t>
    <rPh sb="0" eb="2">
      <t>ハチノヘ</t>
    </rPh>
    <rPh sb="2" eb="4">
      <t>シャカイ</t>
    </rPh>
    <rPh sb="4" eb="6">
      <t>フクシ</t>
    </rPh>
    <rPh sb="6" eb="8">
      <t>センモン</t>
    </rPh>
    <rPh sb="8" eb="10">
      <t>ガッコウ</t>
    </rPh>
    <rPh sb="10" eb="12">
      <t>カイゴ</t>
    </rPh>
    <rPh sb="12" eb="15">
      <t>フクシシ</t>
    </rPh>
    <rPh sb="15" eb="18">
      <t>ジツムシャ</t>
    </rPh>
    <rPh sb="18" eb="20">
      <t>ケンシュウ</t>
    </rPh>
    <rPh sb="20" eb="22">
      <t>ツウシン</t>
    </rPh>
    <rPh sb="22" eb="24">
      <t>カテイ</t>
    </rPh>
    <phoneticPr fontId="3"/>
  </si>
  <si>
    <t>平成26年10月</t>
    <rPh sb="0" eb="2">
      <t>ヘイセイ</t>
    </rPh>
    <rPh sb="4" eb="5">
      <t>ネン</t>
    </rPh>
    <rPh sb="7" eb="8">
      <t>ガツ</t>
    </rPh>
    <phoneticPr fontId="3"/>
  </si>
  <si>
    <t>メイクホーム福祉カレッジ青森校介護福祉士実務者養成科</t>
    <rPh sb="6" eb="8">
      <t>フクシ</t>
    </rPh>
    <rPh sb="12" eb="14">
      <t>アオモリ</t>
    </rPh>
    <rPh sb="14" eb="15">
      <t>コウ</t>
    </rPh>
    <rPh sb="15" eb="17">
      <t>カイゴ</t>
    </rPh>
    <rPh sb="17" eb="20">
      <t>フクシシ</t>
    </rPh>
    <rPh sb="20" eb="23">
      <t>ジツムシャ</t>
    </rPh>
    <rPh sb="23" eb="25">
      <t>ヨウセイ</t>
    </rPh>
    <rPh sb="25" eb="26">
      <t>カ</t>
    </rPh>
    <phoneticPr fontId="3"/>
  </si>
  <si>
    <t>青森市大字大野字山下177-20</t>
    <rPh sb="0" eb="3">
      <t>アオモリシ</t>
    </rPh>
    <rPh sb="3" eb="5">
      <t>オオアザ</t>
    </rPh>
    <rPh sb="5" eb="7">
      <t>オオノ</t>
    </rPh>
    <rPh sb="7" eb="8">
      <t>アザ</t>
    </rPh>
    <rPh sb="8" eb="10">
      <t>ヤマシタ</t>
    </rPh>
    <phoneticPr fontId="3"/>
  </si>
  <si>
    <t>原子　靖民</t>
    <rPh sb="0" eb="2">
      <t>ハラコ</t>
    </rPh>
    <rPh sb="3" eb="4">
      <t>ヤス</t>
    </rPh>
    <rPh sb="4" eb="5">
      <t>ミン</t>
    </rPh>
    <phoneticPr fontId="3"/>
  </si>
  <si>
    <t>平成26年4月</t>
    <rPh sb="0" eb="2">
      <t>ヘイセイ</t>
    </rPh>
    <rPh sb="4" eb="5">
      <t>ネン</t>
    </rPh>
    <rPh sb="6" eb="7">
      <t>ガツ</t>
    </rPh>
    <phoneticPr fontId="3"/>
  </si>
  <si>
    <t>東津軽郡外ヶ浜町字下蟹田42-1</t>
    <rPh sb="1" eb="3">
      <t>ツガル</t>
    </rPh>
    <rPh sb="4" eb="5">
      <t>ソト</t>
    </rPh>
    <rPh sb="6" eb="7">
      <t>ハマ</t>
    </rPh>
    <rPh sb="8" eb="9">
      <t>アザ</t>
    </rPh>
    <rPh sb="9" eb="10">
      <t>シタ</t>
    </rPh>
    <rPh sb="10" eb="12">
      <t>カニタ</t>
    </rPh>
    <phoneticPr fontId="4"/>
  </si>
  <si>
    <t>平川市</t>
    <rPh sb="0" eb="2">
      <t>ヒラカワ</t>
    </rPh>
    <rPh sb="2" eb="3">
      <t>シ</t>
    </rPh>
    <phoneticPr fontId="3"/>
  </si>
  <si>
    <t>0172-44-8811</t>
    <phoneticPr fontId="3"/>
  </si>
  <si>
    <t>0173-26-5330</t>
  </si>
  <si>
    <t>三沢市</t>
    <rPh sb="0" eb="2">
      <t>ミサワ</t>
    </rPh>
    <rPh sb="2" eb="3">
      <t>シ</t>
    </rPh>
    <phoneticPr fontId="3"/>
  </si>
  <si>
    <t>036-0243</t>
    <phoneticPr fontId="4"/>
  </si>
  <si>
    <t>秀峰会(ｼｭｳﾎｳｶｲ)</t>
    <phoneticPr fontId="3"/>
  </si>
  <si>
    <t>036-0242</t>
    <phoneticPr fontId="4"/>
  </si>
  <si>
    <t>0172-44-1111</t>
    <phoneticPr fontId="4"/>
  </si>
  <si>
    <t>黒石市福祉事務所</t>
    <phoneticPr fontId="3"/>
  </si>
  <si>
    <t>八戸市根城八丁目8-155八戸市総合福祉会館内</t>
    <phoneticPr fontId="3"/>
  </si>
  <si>
    <t>八戸市社会福祉協議会</t>
    <phoneticPr fontId="3"/>
  </si>
  <si>
    <t>スプリング(ｽﾌﾟﾘﾝｸﾞ)</t>
    <phoneticPr fontId="3"/>
  </si>
  <si>
    <t>菅原　英保</t>
    <rPh sb="0" eb="2">
      <t>スガワラ</t>
    </rPh>
    <rPh sb="3" eb="5">
      <t>ヒデヤス</t>
    </rPh>
    <phoneticPr fontId="7"/>
  </si>
  <si>
    <t>やすらぎ会(ﾔｽﾗｷﾞｶｲ)</t>
    <phoneticPr fontId="3"/>
  </si>
  <si>
    <t>八陽会(ﾊﾁﾖｳｶｲ)</t>
    <phoneticPr fontId="3"/>
  </si>
  <si>
    <t>ぶさん会(ﾌﾞｻﾝｶｲ)</t>
    <phoneticPr fontId="3"/>
  </si>
  <si>
    <t>寿栄会(ｼﾞｭｴｲｶｲ)</t>
    <phoneticPr fontId="3"/>
  </si>
  <si>
    <t>恵泉会(ｹｲｾﾝｶｲ)</t>
    <phoneticPr fontId="3"/>
  </si>
  <si>
    <t>愛育福祉会(ｱｲｲｸﾌｸｼｶｲ)</t>
    <phoneticPr fontId="3"/>
  </si>
  <si>
    <t>愛清会(ｱｲｾｲｶｲ)</t>
    <phoneticPr fontId="3"/>
  </si>
  <si>
    <t>小林　周子</t>
    <rPh sb="3" eb="5">
      <t>シュウコ</t>
    </rPh>
    <phoneticPr fontId="7"/>
  </si>
  <si>
    <t>道友会(ﾄﾞｳﾕｳｶｲ)</t>
    <phoneticPr fontId="3"/>
  </si>
  <si>
    <t>恵邑会(ｹｲﾕｳｶｲ)</t>
    <phoneticPr fontId="3"/>
  </si>
  <si>
    <t>合歓の会(ﾈﾑﾉｶｲ)</t>
    <phoneticPr fontId="3"/>
  </si>
  <si>
    <t>荒谷　祥輔</t>
    <phoneticPr fontId="4"/>
  </si>
  <si>
    <t>光星会(ｺｳｾｲｶｲ)</t>
    <phoneticPr fontId="3"/>
  </si>
  <si>
    <t>桔梗の会(ｷｷｮｳﾉｶｲ)</t>
    <phoneticPr fontId="3"/>
  </si>
  <si>
    <t>はまなす会(ﾊﾏﾅｽｶｲ)</t>
    <phoneticPr fontId="3"/>
  </si>
  <si>
    <t>031-0802</t>
    <phoneticPr fontId="4"/>
  </si>
  <si>
    <t>育生会(ｲｸｾｲｶｲ)</t>
    <phoneticPr fontId="3"/>
  </si>
  <si>
    <t>浄心会(ｼﾞｮｳｼﾝｶｲ)</t>
    <phoneticPr fontId="3"/>
  </si>
  <si>
    <t>恵友会(ｹｲﾕｳｶｲ)</t>
    <phoneticPr fontId="3"/>
  </si>
  <si>
    <t>039-1168</t>
    <phoneticPr fontId="3"/>
  </si>
  <si>
    <t>吹上保育会(ﾌｷｱｹﾞﾎｲｸｶｲ)</t>
    <phoneticPr fontId="3"/>
  </si>
  <si>
    <t>のぞみ会(ﾉｿﾞﾐｶｲ)</t>
    <phoneticPr fontId="3"/>
  </si>
  <si>
    <t>慶佼福祉会(ｹｲｺｳﾌｸｼｶｲ)</t>
    <phoneticPr fontId="3"/>
  </si>
  <si>
    <t>さつき会(ｻﾂｷｶｲ)</t>
    <phoneticPr fontId="3"/>
  </si>
  <si>
    <t>多賀福祉会(ﾀｶﾞﾌｸｼｶｲ)</t>
    <phoneticPr fontId="3"/>
  </si>
  <si>
    <t>佼友会(ｺｳﾕｳｶｲ)</t>
    <phoneticPr fontId="3"/>
  </si>
  <si>
    <t>いとし子会(ｲﾄｼｺﾞｶｲ)</t>
    <phoneticPr fontId="3"/>
  </si>
  <si>
    <t>貴光会(ｷｺｳｶｲ)</t>
    <phoneticPr fontId="3"/>
  </si>
  <si>
    <t>桜友会(ｵｳﾕｳｶｲ)</t>
    <phoneticPr fontId="3"/>
  </si>
  <si>
    <t>031-0834</t>
    <phoneticPr fontId="3"/>
  </si>
  <si>
    <t>根ッ子の会(ﾈｯｺﾉｶｲ)</t>
    <phoneticPr fontId="4"/>
  </si>
  <si>
    <t>清和会(ｾｲﾜｶｲ)</t>
    <phoneticPr fontId="3"/>
  </si>
  <si>
    <t>一心会(ｲｯｼﾝｶｲ)</t>
    <phoneticPr fontId="3"/>
  </si>
  <si>
    <t>横田　忠</t>
    <rPh sb="0" eb="2">
      <t>ヨコタ</t>
    </rPh>
    <rPh sb="3" eb="4">
      <t>タダシ</t>
    </rPh>
    <phoneticPr fontId="7"/>
  </si>
  <si>
    <t>正友会(ｾｲﾕｳｶｲ)</t>
    <phoneticPr fontId="3"/>
  </si>
  <si>
    <t>恵順会(ｹｲｼﾞｭﾝｶｲ)</t>
    <phoneticPr fontId="3"/>
  </si>
  <si>
    <t>恵愛会(ｹｲｱｲｶｲ)</t>
    <phoneticPr fontId="3"/>
  </si>
  <si>
    <t>徳政会(ﾄｸｾｲｶｲ)</t>
    <phoneticPr fontId="3"/>
  </si>
  <si>
    <t>岩岡　丈太</t>
    <rPh sb="0" eb="2">
      <t>イワオカ</t>
    </rPh>
    <rPh sb="3" eb="4">
      <t>ジョウ</t>
    </rPh>
    <rPh sb="4" eb="5">
      <t>フト</t>
    </rPh>
    <phoneticPr fontId="3"/>
  </si>
  <si>
    <t>育幼会(ｲｸﾖｳｶｲ)</t>
    <phoneticPr fontId="3"/>
  </si>
  <si>
    <t>助心会(ｼﾞｮｼﾝｶｲ)</t>
    <phoneticPr fontId="3"/>
  </si>
  <si>
    <t>中村　進一</t>
    <phoneticPr fontId="4"/>
  </si>
  <si>
    <t>愛桂会(ｱｲｹｲｶｲ)</t>
    <phoneticPr fontId="3"/>
  </si>
  <si>
    <t>静栄会(ｾｲｴｲｶｲ)</t>
    <phoneticPr fontId="3"/>
  </si>
  <si>
    <t>豊寿会(ﾎｳｼﾞｭｶｲ)</t>
    <phoneticPr fontId="3"/>
  </si>
  <si>
    <t>031-0814</t>
    <phoneticPr fontId="4"/>
  </si>
  <si>
    <t>桐の葉会(ｷﾘﾉﾊｶｲ)</t>
    <phoneticPr fontId="3"/>
  </si>
  <si>
    <t>石鉢　清人</t>
    <rPh sb="3" eb="4">
      <t>キヨ</t>
    </rPh>
    <rPh sb="4" eb="5">
      <t>ヒト</t>
    </rPh>
    <phoneticPr fontId="3"/>
  </si>
  <si>
    <t>杏林会(ｷｮｳﾘﾝｶｲ)</t>
    <phoneticPr fontId="3"/>
  </si>
  <si>
    <t>倫青会(ﾘﾝｾｲｶｲ)</t>
    <phoneticPr fontId="3"/>
  </si>
  <si>
    <t>愛心会(ｱｲｼﾝｶｲ)</t>
    <phoneticPr fontId="3"/>
  </si>
  <si>
    <t>まほろば(ﾏﾎﾛﾊﾞ)</t>
    <phoneticPr fontId="3"/>
  </si>
  <si>
    <t>八重福祉会(ﾔｴﾌｸｼｶｲ)</t>
    <phoneticPr fontId="3"/>
  </si>
  <si>
    <t>白菊会(ｼﾗｷﾞｸｶｲ)</t>
    <phoneticPr fontId="3"/>
  </si>
  <si>
    <t>039-1111</t>
    <phoneticPr fontId="4"/>
  </si>
  <si>
    <t>慈泉会(ｼﾞｾﾝｶｲ)</t>
    <phoneticPr fontId="3"/>
  </si>
  <si>
    <t>031-0823</t>
    <phoneticPr fontId="3"/>
  </si>
  <si>
    <t>前田　俊二</t>
    <rPh sb="0" eb="2">
      <t>マエダ</t>
    </rPh>
    <rPh sb="3" eb="5">
      <t>シュンジ</t>
    </rPh>
    <phoneticPr fontId="3"/>
  </si>
  <si>
    <t>みつは会(ﾐﾂﾊｶｲ)</t>
    <phoneticPr fontId="3"/>
  </si>
  <si>
    <t>039-1113</t>
    <phoneticPr fontId="4"/>
  </si>
  <si>
    <t>田面木会(ﾀﾓﾉｷｶｲ)</t>
    <phoneticPr fontId="3"/>
  </si>
  <si>
    <t>031-0822</t>
    <phoneticPr fontId="4"/>
  </si>
  <si>
    <t>031-0823</t>
    <phoneticPr fontId="4"/>
  </si>
  <si>
    <t>三浦　麻理</t>
    <rPh sb="3" eb="4">
      <t>アサ</t>
    </rPh>
    <rPh sb="4" eb="5">
      <t>リ</t>
    </rPh>
    <phoneticPr fontId="4"/>
  </si>
  <si>
    <t>039-1101</t>
    <phoneticPr fontId="4"/>
  </si>
  <si>
    <t>039-1166</t>
    <phoneticPr fontId="4"/>
  </si>
  <si>
    <t>039-1166</t>
    <phoneticPr fontId="3"/>
  </si>
  <si>
    <t>一葉会(ｲﾁﾖｳｶｲ)</t>
    <phoneticPr fontId="3"/>
  </si>
  <si>
    <t>嶽暘会(ｶﾞｸﾖｳｶｲ)</t>
    <phoneticPr fontId="3"/>
  </si>
  <si>
    <t>036-1325</t>
    <phoneticPr fontId="3"/>
  </si>
  <si>
    <t>津軽富士見会(ﾂｶﾞﾙﾌｼﾞﾐｶｲ)</t>
    <phoneticPr fontId="4"/>
  </si>
  <si>
    <t>野呂　知子</t>
    <phoneticPr fontId="4"/>
  </si>
  <si>
    <t>耕光会(ｺｳｺｳｶｲ)</t>
    <phoneticPr fontId="3"/>
  </si>
  <si>
    <t>城南福祉会(ｼﾞｮｳﾅﾝﾌｸｼｶｲ)</t>
    <phoneticPr fontId="3"/>
  </si>
  <si>
    <t>中野共愛会(ﾅｶﾉｷｮｳｱｲｶｲ)</t>
    <phoneticPr fontId="3"/>
  </si>
  <si>
    <t>城西福祉会(ｼﾞｮｳｾｲﾌｸｼｶｲ)</t>
    <phoneticPr fontId="3"/>
  </si>
  <si>
    <t>静修会(ｾｲｼｭｳｶｲ)</t>
    <phoneticPr fontId="3"/>
  </si>
  <si>
    <t>三千会(ｻﾝｾﾞﾝｶｲ)</t>
    <phoneticPr fontId="3"/>
  </si>
  <si>
    <t>育美会(ｲｸﾐｶｲ)</t>
    <phoneticPr fontId="3"/>
  </si>
  <si>
    <t>036-1206</t>
    <phoneticPr fontId="4"/>
  </si>
  <si>
    <t>育英会(ｲｸｴｲｶｲ)</t>
    <phoneticPr fontId="3"/>
  </si>
  <si>
    <t>船幸会(ｾﾝｺｳｶｲ)</t>
    <phoneticPr fontId="3"/>
  </si>
  <si>
    <t>光成会(ｺｳｾｲｶｲ)</t>
    <phoneticPr fontId="3"/>
  </si>
  <si>
    <t>清心会(ｾｲｼﾝｶｲ)</t>
    <phoneticPr fontId="3"/>
  </si>
  <si>
    <t>陽明会(ﾖｳﾒｲｶｲ)</t>
    <phoneticPr fontId="3"/>
  </si>
  <si>
    <t>常仁会(ｼﾞｮｳｼﾞﾝｶｲ)</t>
    <phoneticPr fontId="3"/>
  </si>
  <si>
    <t>東豊福祉会(ﾄｳﾎｳﾌｸｼｶｲ)</t>
    <phoneticPr fontId="3"/>
  </si>
  <si>
    <t>清水会(ｼﾐｽﾞｶｲ)</t>
    <phoneticPr fontId="3"/>
  </si>
  <si>
    <t>桂友会(ｹｲﾕｳｶｲ)</t>
    <phoneticPr fontId="3"/>
  </si>
  <si>
    <t>沢朋会(ﾀｸﾎｳｶｲ)</t>
    <phoneticPr fontId="3"/>
  </si>
  <si>
    <t>わかば会(ﾜｶﾊﾞｶｲ)</t>
    <phoneticPr fontId="4"/>
  </si>
  <si>
    <t>三上　貴生</t>
    <phoneticPr fontId="4"/>
  </si>
  <si>
    <t>伸康会(ｼﾝｺｳｶｲ)</t>
    <phoneticPr fontId="3"/>
  </si>
  <si>
    <t>誠風会(ｾｲﾌｳｶｲ)</t>
    <phoneticPr fontId="3"/>
  </si>
  <si>
    <t>茜育友会(ｱｶﾈｲｸﾕｳｶｲ)</t>
    <phoneticPr fontId="3"/>
  </si>
  <si>
    <t>036-8266</t>
    <phoneticPr fontId="4"/>
  </si>
  <si>
    <t>桃仁会(ﾄｳｼﾞﾝｶｲ)</t>
    <phoneticPr fontId="3"/>
  </si>
  <si>
    <t>036-8093</t>
    <phoneticPr fontId="4"/>
  </si>
  <si>
    <t>博陽会(ﾊｸﾖｳｶｲ)</t>
    <phoneticPr fontId="3"/>
  </si>
  <si>
    <t>弘前豊徳会(ﾋﾛｻｷﾎｳﾄｸｶｲ)</t>
    <phoneticPr fontId="3"/>
  </si>
  <si>
    <t>平山　清明</t>
    <rPh sb="0" eb="2">
      <t>ヒラヤマ</t>
    </rPh>
    <rPh sb="3" eb="4">
      <t>キヨ</t>
    </rPh>
    <rPh sb="4" eb="5">
      <t>アカ</t>
    </rPh>
    <phoneticPr fontId="3"/>
  </si>
  <si>
    <t>恒林会(ｺｳﾘﾝｶｲ)</t>
    <phoneticPr fontId="3"/>
  </si>
  <si>
    <t>036-8043</t>
    <phoneticPr fontId="3"/>
  </si>
  <si>
    <t>036-8214</t>
    <phoneticPr fontId="4"/>
  </si>
  <si>
    <t>036-8094</t>
    <phoneticPr fontId="4"/>
  </si>
  <si>
    <t>036-8361</t>
    <phoneticPr fontId="4"/>
  </si>
  <si>
    <t>036-8224</t>
    <phoneticPr fontId="4"/>
  </si>
  <si>
    <t>真会(ﾏｺﾄｶｲ)</t>
    <phoneticPr fontId="3"/>
  </si>
  <si>
    <t>抱民舎(ﾎｳﾐﾝｼｬ)</t>
    <phoneticPr fontId="3"/>
  </si>
  <si>
    <t>長慶会(ﾁｮｳｹｲｶｲ)</t>
    <phoneticPr fontId="3"/>
  </si>
  <si>
    <t>036-8042</t>
    <phoneticPr fontId="4"/>
  </si>
  <si>
    <t>036-8091</t>
    <phoneticPr fontId="3"/>
  </si>
  <si>
    <t>弘前久栄会(ﾋﾛｻｷｷｭｳｴｲｶｲ)</t>
    <rPh sb="0" eb="2">
      <t>ヒロサキ</t>
    </rPh>
    <rPh sb="2" eb="3">
      <t>キュウ</t>
    </rPh>
    <rPh sb="3" eb="4">
      <t>エイ</t>
    </rPh>
    <rPh sb="4" eb="5">
      <t>カイ</t>
    </rPh>
    <phoneticPr fontId="3"/>
  </si>
  <si>
    <t>弘前市大字神田五丁目8-13</t>
    <rPh sb="0" eb="3">
      <t>ヒロサキシ</t>
    </rPh>
    <rPh sb="3" eb="5">
      <t>オオアザ</t>
    </rPh>
    <rPh sb="5" eb="7">
      <t>カンダ</t>
    </rPh>
    <rPh sb="7" eb="8">
      <t>５</t>
    </rPh>
    <rPh sb="8" eb="10">
      <t>チョウメ</t>
    </rPh>
    <phoneticPr fontId="3"/>
  </si>
  <si>
    <t>0172-88-8967</t>
    <phoneticPr fontId="3"/>
  </si>
  <si>
    <t>036-8061</t>
    <phoneticPr fontId="3"/>
  </si>
  <si>
    <t>弘前久栄会</t>
    <rPh sb="0" eb="2">
      <t>ヒロサキ</t>
    </rPh>
    <rPh sb="2" eb="3">
      <t>キュウ</t>
    </rPh>
    <rPh sb="3" eb="4">
      <t>エイ</t>
    </rPh>
    <rPh sb="4" eb="5">
      <t>カイ</t>
    </rPh>
    <phoneticPr fontId="3"/>
  </si>
  <si>
    <t>青森市奥野3丁目7-18</t>
    <rPh sb="0" eb="2">
      <t>アオモリ</t>
    </rPh>
    <rPh sb="2" eb="3">
      <t>シ</t>
    </rPh>
    <phoneticPr fontId="4"/>
  </si>
  <si>
    <t>030-0844</t>
    <phoneticPr fontId="3"/>
  </si>
  <si>
    <t>勝田三思園</t>
    <rPh sb="0" eb="1">
      <t>カ</t>
    </rPh>
    <rPh sb="1" eb="2">
      <t>タ</t>
    </rPh>
    <phoneticPr fontId="3"/>
  </si>
  <si>
    <t>青森市勝田二丁目20-12</t>
    <rPh sb="3" eb="4">
      <t>カ</t>
    </rPh>
    <rPh sb="4" eb="5">
      <t>タ</t>
    </rPh>
    <rPh sb="5" eb="8">
      <t>ニチョウメ</t>
    </rPh>
    <phoneticPr fontId="4"/>
  </si>
  <si>
    <t>017-763-0036</t>
  </si>
  <si>
    <t>特別養護老人ホーム</t>
    <phoneticPr fontId="3"/>
  </si>
  <si>
    <t>軽費老人ホーム（Ａ型）</t>
    <phoneticPr fontId="3"/>
  </si>
  <si>
    <t>017-752-2567</t>
    <phoneticPr fontId="3"/>
  </si>
  <si>
    <t>017-726-3535</t>
    <phoneticPr fontId="4"/>
  </si>
  <si>
    <t>介護老人保健施設</t>
    <phoneticPr fontId="3"/>
  </si>
  <si>
    <t>青森ナーシングライフ</t>
    <phoneticPr fontId="4"/>
  </si>
  <si>
    <t>017-726-5211
(726-9600)</t>
    <phoneticPr fontId="4"/>
  </si>
  <si>
    <t>030-0936</t>
    <phoneticPr fontId="4"/>
  </si>
  <si>
    <t>017-788-3000
(788-3295)</t>
    <phoneticPr fontId="4"/>
  </si>
  <si>
    <t>038-0058</t>
    <phoneticPr fontId="4"/>
  </si>
  <si>
    <t>017-726-3855
(726-3859)</t>
    <phoneticPr fontId="4"/>
  </si>
  <si>
    <t>030-0933</t>
    <phoneticPr fontId="4"/>
  </si>
  <si>
    <t>017-728-3939
(728-3940)</t>
    <phoneticPr fontId="4"/>
  </si>
  <si>
    <t>030-0132</t>
    <phoneticPr fontId="4"/>
  </si>
  <si>
    <t>017-738-8080
(738-2113)</t>
    <phoneticPr fontId="4"/>
  </si>
  <si>
    <t>030-0943</t>
    <phoneticPr fontId="4"/>
  </si>
  <si>
    <t>017-728-2200
(728-2203)</t>
    <phoneticPr fontId="4"/>
  </si>
  <si>
    <t>030-0121</t>
    <phoneticPr fontId="4"/>
  </si>
  <si>
    <t>017-741-5188
(741-5117)</t>
    <phoneticPr fontId="4"/>
  </si>
  <si>
    <t>030-0901</t>
    <phoneticPr fontId="4"/>
  </si>
  <si>
    <t>青森市古館一丁目2-1</t>
    <phoneticPr fontId="4"/>
  </si>
  <si>
    <t>017-744-3311
(744-3316)</t>
    <phoneticPr fontId="4"/>
  </si>
  <si>
    <t>030-0946</t>
    <phoneticPr fontId="4"/>
  </si>
  <si>
    <t>0172-69-1120
(62-1210)</t>
    <phoneticPr fontId="4"/>
  </si>
  <si>
    <t>038-1305</t>
    <phoneticPr fontId="4"/>
  </si>
  <si>
    <t>038-0032</t>
    <phoneticPr fontId="4"/>
  </si>
  <si>
    <t>むつ福祉会(ﾑﾂﾌｸｼｶｲ)</t>
    <phoneticPr fontId="3"/>
  </si>
  <si>
    <t>さくら愛育会(ｻｸﾗｱｲｲｸｶｲ)</t>
    <phoneticPr fontId="4"/>
  </si>
  <si>
    <t>たけの子会(ﾀｹﾉｺｶｲ)</t>
    <phoneticPr fontId="3"/>
  </si>
  <si>
    <t>ひまわり会(ﾋﾏﾜﾘｶｲ)</t>
    <phoneticPr fontId="3"/>
  </si>
  <si>
    <t>育泉会(ｲｸｾﾝｶｲ)</t>
    <phoneticPr fontId="3"/>
  </si>
  <si>
    <t>030-0937</t>
    <phoneticPr fontId="4"/>
  </si>
  <si>
    <t>ＷＩＮＧ(ｳｲﾝｸﾞ)</t>
    <phoneticPr fontId="4"/>
  </si>
  <si>
    <t>ぎんなん会(ｷﾞﾝﾅﾝｶｲ)</t>
    <phoneticPr fontId="3"/>
  </si>
  <si>
    <t>阿部野福祉会(ｱﾍﾞﾉﾌｸｼｶｲ)</t>
    <phoneticPr fontId="4"/>
  </si>
  <si>
    <t>明星会(ﾐｮｳｼﾞｮｳｶｲ)</t>
    <phoneticPr fontId="3"/>
  </si>
  <si>
    <t>長幸会(ﾁｮｳｺｳｶｲ)</t>
    <phoneticPr fontId="3"/>
  </si>
  <si>
    <t>向陽会(ｺｳﾖｳｶｲ)</t>
    <phoneticPr fontId="3"/>
  </si>
  <si>
    <t>菊水会(ｷｸｽｲｶｲ)</t>
    <phoneticPr fontId="3"/>
  </si>
  <si>
    <t>洗心会(ｾﾝｼﾝｶｲ)</t>
    <phoneticPr fontId="3"/>
  </si>
  <si>
    <t>只野　裕子</t>
    <phoneticPr fontId="4"/>
  </si>
  <si>
    <t>義栄会(ｷﾞｴｲｶｲ)</t>
    <phoneticPr fontId="3"/>
  </si>
  <si>
    <t>030-0954</t>
    <phoneticPr fontId="4"/>
  </si>
  <si>
    <t>佐林会(ｻﾘﾝｶｲ)</t>
    <phoneticPr fontId="3"/>
  </si>
  <si>
    <t>030-0917</t>
    <phoneticPr fontId="4"/>
  </si>
  <si>
    <t>シオン福祉会(ｼｵﾝﾌｸｼｶｲ)</t>
    <phoneticPr fontId="4"/>
  </si>
  <si>
    <t>すずかけの里(ｽｽﾞｶｹﾉｻﾄ)</t>
    <phoneticPr fontId="4"/>
  </si>
  <si>
    <t>ゆきわり会(ﾕｷﾜﾘｶｲ)</t>
    <phoneticPr fontId="3"/>
  </si>
  <si>
    <t>アルバ(ｱﾙﾊﾞ)</t>
    <phoneticPr fontId="3"/>
  </si>
  <si>
    <t>佐藤　勝子</t>
    <phoneticPr fontId="4"/>
  </si>
  <si>
    <t>忠悠福祉会(ﾁｭｳﾕｳﾌｸｼｶｲ)</t>
    <phoneticPr fontId="3"/>
  </si>
  <si>
    <t>明恵会(ﾒｲｹｲｶｲ)</t>
    <phoneticPr fontId="3"/>
  </si>
  <si>
    <t>聖星会(ｾｲｾｲｶｲ)</t>
    <phoneticPr fontId="3"/>
  </si>
  <si>
    <t>森の都(ﾓﾘﾉﾐﾔｺ)</t>
    <phoneticPr fontId="3"/>
  </si>
  <si>
    <t>清養会(ｾｲﾖｳｶｲ)</t>
    <phoneticPr fontId="3"/>
  </si>
  <si>
    <t>030-0131</t>
    <phoneticPr fontId="4"/>
  </si>
  <si>
    <t>030-0841</t>
    <phoneticPr fontId="4"/>
  </si>
  <si>
    <t>なるみ会(ﾅﾙﾐｶｲ)</t>
    <phoneticPr fontId="3"/>
  </si>
  <si>
    <t>若竹会(ﾜｶﾀｹｶｲ)</t>
    <phoneticPr fontId="3"/>
  </si>
  <si>
    <t>038-1331</t>
    <phoneticPr fontId="4"/>
  </si>
  <si>
    <t>公正福祉会(ｺｳｾｲﾌｸｼｶｲ)</t>
    <phoneticPr fontId="3"/>
  </si>
  <si>
    <t>038-1306</t>
    <phoneticPr fontId="4"/>
  </si>
  <si>
    <t>若松会(ﾜｶﾏﾂｶｲ)</t>
    <phoneticPr fontId="3"/>
  </si>
  <si>
    <t>梵珠福祉会(ﾎﾞﾝｼﾞｭﾌｸｼｶｲ)</t>
    <phoneticPr fontId="3"/>
  </si>
  <si>
    <t>038-1302</t>
    <phoneticPr fontId="4"/>
  </si>
  <si>
    <t>017-765-5280</t>
    <phoneticPr fontId="4"/>
  </si>
  <si>
    <t>030-0962</t>
    <phoneticPr fontId="4"/>
  </si>
  <si>
    <t>青森市</t>
    <phoneticPr fontId="3"/>
  </si>
  <si>
    <t>0172-93-3111</t>
    <phoneticPr fontId="3"/>
  </si>
  <si>
    <t>陽明会(ﾖｳﾒｲｶｲ)</t>
    <phoneticPr fontId="3"/>
  </si>
  <si>
    <t>033-0143</t>
    <phoneticPr fontId="4"/>
  </si>
  <si>
    <t>静光会(ｾｲｺｳｶｲ)</t>
    <phoneticPr fontId="3"/>
  </si>
  <si>
    <t>淋代福祉会(ｻﾋﾞｼﾛﾌｸｼｶｲ)</t>
    <phoneticPr fontId="3"/>
  </si>
  <si>
    <t>同仁会(ﾄﾞｳｼﾞﾝｶｲ)</t>
    <phoneticPr fontId="3"/>
  </si>
  <si>
    <t>033-0022</t>
    <phoneticPr fontId="4"/>
  </si>
  <si>
    <t>常光会(ｼﾞｮｳｺｳｶｲ)</t>
    <phoneticPr fontId="3"/>
  </si>
  <si>
    <t>こひつじ会(ｺﾋﾂｼﾞｶｲ)</t>
    <phoneticPr fontId="3"/>
  </si>
  <si>
    <t>三沢市古間木山80-2</t>
    <phoneticPr fontId="3"/>
  </si>
  <si>
    <t>033-0044</t>
    <phoneticPr fontId="3"/>
  </si>
  <si>
    <t>033-0134</t>
    <phoneticPr fontId="4"/>
  </si>
  <si>
    <t>034-0034</t>
    <phoneticPr fontId="3"/>
  </si>
  <si>
    <t>034-0037</t>
    <phoneticPr fontId="3"/>
  </si>
  <si>
    <t>幸愛会(ｺｳｱｶｲ)</t>
    <rPh sb="0" eb="1">
      <t>シアワセ</t>
    </rPh>
    <rPh sb="1" eb="2">
      <t>アイ</t>
    </rPh>
    <rPh sb="2" eb="3">
      <t>カイ</t>
    </rPh>
    <phoneticPr fontId="3"/>
  </si>
  <si>
    <t>十和田市東二十一番町2-5</t>
    <rPh sb="5" eb="8">
      <t>２１</t>
    </rPh>
    <phoneticPr fontId="3"/>
  </si>
  <si>
    <t>034-0016</t>
    <phoneticPr fontId="3"/>
  </si>
  <si>
    <t>幼保連携型認定こども園</t>
    <rPh sb="0" eb="11">
      <t>ヨウホ</t>
    </rPh>
    <phoneticPr fontId="3"/>
  </si>
  <si>
    <t>幼保連携型認定こども園石川こども園</t>
    <rPh sb="0" eb="11">
      <t>ヨウホ</t>
    </rPh>
    <rPh sb="11" eb="13">
      <t>イシカワ</t>
    </rPh>
    <rPh sb="16" eb="17">
      <t>エン</t>
    </rPh>
    <phoneticPr fontId="4"/>
  </si>
  <si>
    <t>（大鰐町）</t>
    <rPh sb="1" eb="4">
      <t>オオワニマチ</t>
    </rPh>
    <phoneticPr fontId="3"/>
  </si>
  <si>
    <t>幼保連携型認定こども園ようせい保育園</t>
    <rPh sb="0" eb="11">
      <t>ヨウホ</t>
    </rPh>
    <rPh sb="15" eb="18">
      <t>ホイクエン</t>
    </rPh>
    <phoneticPr fontId="3"/>
  </si>
  <si>
    <t>弘前市大字撫牛子一丁目10-1</t>
    <rPh sb="8" eb="9">
      <t>１</t>
    </rPh>
    <phoneticPr fontId="3"/>
  </si>
  <si>
    <t>幼保連携型認定こども園寒沢保育園</t>
    <rPh sb="0" eb="11">
      <t>ヨウホ</t>
    </rPh>
    <phoneticPr fontId="3"/>
  </si>
  <si>
    <t>幼保連携型認定こども園ふじこども園</t>
    <rPh sb="0" eb="11">
      <t>ヨウホ</t>
    </rPh>
    <rPh sb="16" eb="17">
      <t>エン</t>
    </rPh>
    <phoneticPr fontId="3"/>
  </si>
  <si>
    <t>幼保連携型認定こども園堀越こども園</t>
    <rPh sb="0" eb="11">
      <t>ヨウホ</t>
    </rPh>
    <rPh sb="11" eb="13">
      <t>ホリコシ</t>
    </rPh>
    <rPh sb="16" eb="17">
      <t>エン</t>
    </rPh>
    <phoneticPr fontId="3"/>
  </si>
  <si>
    <t>保育所型認定こども園</t>
    <rPh sb="0" eb="10">
      <t>ホイクショガタ</t>
    </rPh>
    <phoneticPr fontId="3"/>
  </si>
  <si>
    <t>根城こども園</t>
    <rPh sb="0" eb="2">
      <t>ネジョウ</t>
    </rPh>
    <rPh sb="5" eb="6">
      <t>エン</t>
    </rPh>
    <phoneticPr fontId="4"/>
  </si>
  <si>
    <t>いちのさわ保育園</t>
    <rPh sb="5" eb="8">
      <t>ホイクエン</t>
    </rPh>
    <phoneticPr fontId="4"/>
  </si>
  <si>
    <t>松葉こども園</t>
    <rPh sb="0" eb="2">
      <t>マツバ</t>
    </rPh>
    <rPh sb="5" eb="6">
      <t>エン</t>
    </rPh>
    <phoneticPr fontId="3"/>
  </si>
  <si>
    <t>認定こども園福聚保育園</t>
    <rPh sb="0" eb="2">
      <t>ニンテイ</t>
    </rPh>
    <rPh sb="5" eb="6">
      <t>エン</t>
    </rPh>
    <phoneticPr fontId="3"/>
  </si>
  <si>
    <t>田面木こども園</t>
    <rPh sb="0" eb="3">
      <t>タモノキ</t>
    </rPh>
    <rPh sb="6" eb="7">
      <t>エン</t>
    </rPh>
    <phoneticPr fontId="4"/>
  </si>
  <si>
    <t>上田面木こども園</t>
    <rPh sb="0" eb="1">
      <t>カミ</t>
    </rPh>
    <rPh sb="1" eb="4">
      <t>タモノキ</t>
    </rPh>
    <rPh sb="7" eb="8">
      <t>エン</t>
    </rPh>
    <phoneticPr fontId="4"/>
  </si>
  <si>
    <t>みどりの風こども園あとむ</t>
    <rPh sb="4" eb="5">
      <t>カゼ</t>
    </rPh>
    <rPh sb="8" eb="9">
      <t>エン</t>
    </rPh>
    <phoneticPr fontId="4"/>
  </si>
  <si>
    <t>若葉こども園</t>
    <rPh sb="0" eb="2">
      <t>ワカバ</t>
    </rPh>
    <rPh sb="5" eb="6">
      <t>エン</t>
    </rPh>
    <phoneticPr fontId="3"/>
  </si>
  <si>
    <t>こども園もがわ</t>
    <rPh sb="3" eb="4">
      <t>エン</t>
    </rPh>
    <phoneticPr fontId="3"/>
  </si>
  <si>
    <t>認定こども園たかたての森</t>
    <rPh sb="0" eb="2">
      <t>ニンテイ</t>
    </rPh>
    <rPh sb="5" eb="6">
      <t>エン</t>
    </rPh>
    <rPh sb="11" eb="12">
      <t>モリ</t>
    </rPh>
    <phoneticPr fontId="4"/>
  </si>
  <si>
    <t>十和田市元町西四丁目10-11</t>
    <rPh sb="4" eb="6">
      <t>モトマチ</t>
    </rPh>
    <rPh sb="7" eb="8">
      <t>４</t>
    </rPh>
    <rPh sb="8" eb="10">
      <t>チョウメ</t>
    </rPh>
    <phoneticPr fontId="3"/>
  </si>
  <si>
    <t>まきばのこども園</t>
    <rPh sb="7" eb="8">
      <t>エン</t>
    </rPh>
    <phoneticPr fontId="4"/>
  </si>
  <si>
    <t>まるくこども園</t>
    <rPh sb="6" eb="7">
      <t>エン</t>
    </rPh>
    <phoneticPr fontId="4"/>
  </si>
  <si>
    <t>認定こども園緑と太陽の保育園</t>
    <rPh sb="0" eb="2">
      <t>ニンテイ</t>
    </rPh>
    <rPh sb="5" eb="6">
      <t>エン</t>
    </rPh>
    <rPh sb="6" eb="7">
      <t>ミドリ</t>
    </rPh>
    <rPh sb="8" eb="10">
      <t>タイヨウ</t>
    </rPh>
    <rPh sb="11" eb="13">
      <t>ホイク</t>
    </rPh>
    <rPh sb="13" eb="14">
      <t>エン</t>
    </rPh>
    <phoneticPr fontId="4"/>
  </si>
  <si>
    <t>ほなみ保育園</t>
    <rPh sb="3" eb="6">
      <t>ホイクエン</t>
    </rPh>
    <phoneticPr fontId="3"/>
  </si>
  <si>
    <t>十和田市穂並町4-40</t>
    <rPh sb="0" eb="4">
      <t>トワダシ</t>
    </rPh>
    <rPh sb="4" eb="6">
      <t>ホナミ</t>
    </rPh>
    <rPh sb="6" eb="7">
      <t>マチ</t>
    </rPh>
    <phoneticPr fontId="3"/>
  </si>
  <si>
    <t>さくら保育園</t>
    <rPh sb="3" eb="6">
      <t>ホイクエン</t>
    </rPh>
    <phoneticPr fontId="3"/>
  </si>
  <si>
    <t>十和田市西六番町8-19</t>
    <rPh sb="0" eb="4">
      <t>トワダシ</t>
    </rPh>
    <rPh sb="4" eb="5">
      <t>ニシ</t>
    </rPh>
    <phoneticPr fontId="3"/>
  </si>
  <si>
    <t>十和田市東二十一番町2-5</t>
    <rPh sb="0" eb="4">
      <t>トワダシ</t>
    </rPh>
    <rPh sb="4" eb="5">
      <t>ヒガシ</t>
    </rPh>
    <rPh sb="5" eb="8">
      <t>２１</t>
    </rPh>
    <rPh sb="8" eb="10">
      <t>バンチョウ</t>
    </rPh>
    <phoneticPr fontId="3"/>
  </si>
  <si>
    <t>幼保連携型認定こども園チャリティー第一保育園</t>
    <rPh sb="0" eb="11">
      <t>ヨウホ</t>
    </rPh>
    <rPh sb="21" eb="22">
      <t>エン</t>
    </rPh>
    <phoneticPr fontId="4"/>
  </si>
  <si>
    <t>幼保連携型認定こども園チャリティー第二保育園</t>
    <rPh sb="0" eb="11">
      <t>ヨウホ</t>
    </rPh>
    <rPh sb="21" eb="22">
      <t>エン</t>
    </rPh>
    <phoneticPr fontId="4"/>
  </si>
  <si>
    <t>幼保連携型認定こども園もりた保育園</t>
    <rPh sb="0" eb="11">
      <t>ヨウホ</t>
    </rPh>
    <rPh sb="14" eb="17">
      <t>ホイクエン</t>
    </rPh>
    <phoneticPr fontId="4"/>
  </si>
  <si>
    <t>幼保連携型認定かしわこども園</t>
    <rPh sb="0" eb="1">
      <t>ヨウ</t>
    </rPh>
    <rPh sb="1" eb="2">
      <t>タモツ</t>
    </rPh>
    <rPh sb="2" eb="4">
      <t>レンケイ</t>
    </rPh>
    <rPh sb="4" eb="5">
      <t>カタ</t>
    </rPh>
    <rPh sb="5" eb="7">
      <t>ニンテイ</t>
    </rPh>
    <rPh sb="13" eb="14">
      <t>エン</t>
    </rPh>
    <phoneticPr fontId="4"/>
  </si>
  <si>
    <t>かしわあっぷるこども園</t>
    <rPh sb="10" eb="11">
      <t>エン</t>
    </rPh>
    <phoneticPr fontId="4"/>
  </si>
  <si>
    <t>認定こども園しげた保育園</t>
    <rPh sb="0" eb="2">
      <t>ニンテイ</t>
    </rPh>
    <rPh sb="5" eb="6">
      <t>エン</t>
    </rPh>
    <rPh sb="9" eb="12">
      <t>ホイクエン</t>
    </rPh>
    <phoneticPr fontId="4"/>
  </si>
  <si>
    <t>認定こども園いなほ保育園</t>
    <rPh sb="0" eb="2">
      <t>ニンテイ</t>
    </rPh>
    <rPh sb="5" eb="6">
      <t>エン</t>
    </rPh>
    <rPh sb="9" eb="12">
      <t>ホイクエン</t>
    </rPh>
    <phoneticPr fontId="4"/>
  </si>
  <si>
    <t>からたけこども園</t>
    <rPh sb="7" eb="8">
      <t>エン</t>
    </rPh>
    <phoneticPr fontId="4"/>
  </si>
  <si>
    <t>平川市碇ヶ関鯨森92-1</t>
    <rPh sb="6" eb="7">
      <t>クジラ</t>
    </rPh>
    <rPh sb="7" eb="8">
      <t>モリ</t>
    </rPh>
    <phoneticPr fontId="3"/>
  </si>
  <si>
    <t>幼保連携型認定こども園今別こども園</t>
    <rPh sb="0" eb="11">
      <t>ヨウホ</t>
    </rPh>
    <phoneticPr fontId="4"/>
  </si>
  <si>
    <t>（大鰐町）</t>
    <rPh sb="1" eb="4">
      <t>オオワニマチ</t>
    </rPh>
    <phoneticPr fontId="4"/>
  </si>
  <si>
    <t>幼保連携型認定こども園板柳第一保育所鶴住</t>
    <rPh sb="0" eb="11">
      <t>ヨウホ</t>
    </rPh>
    <phoneticPr fontId="4"/>
  </si>
  <si>
    <t>幼保連携型認定こども園板柳第三保育所鶴住</t>
    <rPh sb="0" eb="11">
      <t>ヨウホ</t>
    </rPh>
    <rPh sb="13" eb="14">
      <t>ダイ</t>
    </rPh>
    <rPh sb="14" eb="15">
      <t>サン</t>
    </rPh>
    <rPh sb="15" eb="18">
      <t>ホイクショ</t>
    </rPh>
    <rPh sb="18" eb="19">
      <t>ツル</t>
    </rPh>
    <rPh sb="19" eb="20">
      <t>ス</t>
    </rPh>
    <phoneticPr fontId="4"/>
  </si>
  <si>
    <t>第二ちどり保育園</t>
    <rPh sb="0" eb="2">
      <t>ダイニ</t>
    </rPh>
    <rPh sb="5" eb="8">
      <t>ホイクエン</t>
    </rPh>
    <phoneticPr fontId="4"/>
  </si>
  <si>
    <t>幼保連携型認定こども園あゆみ保育園</t>
    <rPh sb="0" eb="11">
      <t>ヨウホ</t>
    </rPh>
    <rPh sb="14" eb="17">
      <t>ホイクエン</t>
    </rPh>
    <phoneticPr fontId="4"/>
  </si>
  <si>
    <t>幼保連携型認定こども園錦ヶ丘保育園</t>
    <rPh sb="0" eb="11">
      <t>ヨウホ</t>
    </rPh>
    <rPh sb="14" eb="17">
      <t>ホイクエン</t>
    </rPh>
    <phoneticPr fontId="4"/>
  </si>
  <si>
    <t>幼保連携型認定こども園ミューズ保育園</t>
    <rPh sb="0" eb="11">
      <t>ヨウホ</t>
    </rPh>
    <rPh sb="15" eb="18">
      <t>ホイクエン</t>
    </rPh>
    <phoneticPr fontId="4"/>
  </si>
  <si>
    <t>H28.4.1休止</t>
    <rPh sb="7" eb="9">
      <t>キュウシ</t>
    </rPh>
    <phoneticPr fontId="3"/>
  </si>
  <si>
    <t>青森甲田こども園</t>
    <rPh sb="0" eb="2">
      <t>アオモリ</t>
    </rPh>
    <rPh sb="2" eb="4">
      <t>コウダ</t>
    </rPh>
    <rPh sb="7" eb="8">
      <t>エン</t>
    </rPh>
    <phoneticPr fontId="3"/>
  </si>
  <si>
    <t>青森市北金沢二丁目1-6</t>
    <rPh sb="0" eb="2">
      <t>アオモリ</t>
    </rPh>
    <rPh sb="2" eb="3">
      <t>シ</t>
    </rPh>
    <rPh sb="3" eb="6">
      <t>キタカナザワ</t>
    </rPh>
    <rPh sb="6" eb="9">
      <t>ニチョウメ</t>
    </rPh>
    <phoneticPr fontId="3"/>
  </si>
  <si>
    <t>青森市原別八丁目11-15</t>
    <rPh sb="0" eb="2">
      <t>アオモリ</t>
    </rPh>
    <rPh sb="2" eb="3">
      <t>シ</t>
    </rPh>
    <rPh sb="3" eb="5">
      <t>ハラベツ</t>
    </rPh>
    <rPh sb="5" eb="8">
      <t>ハッチョウメ</t>
    </rPh>
    <phoneticPr fontId="3"/>
  </si>
  <si>
    <t>認定こども園青森ひかり</t>
    <rPh sb="0" eb="2">
      <t>ニンテイ</t>
    </rPh>
    <rPh sb="5" eb="6">
      <t>エン</t>
    </rPh>
    <rPh sb="6" eb="8">
      <t>アオモリ</t>
    </rPh>
    <phoneticPr fontId="3"/>
  </si>
  <si>
    <t>青森市奥野四丁目11-18</t>
    <rPh sb="0" eb="2">
      <t>アオモリ</t>
    </rPh>
    <rPh sb="2" eb="3">
      <t>シ</t>
    </rPh>
    <rPh sb="3" eb="5">
      <t>オクノ</t>
    </rPh>
    <rPh sb="5" eb="8">
      <t>ヨンチョウメ</t>
    </rPh>
    <phoneticPr fontId="3"/>
  </si>
  <si>
    <t>あおもりみなみこども園</t>
    <rPh sb="10" eb="11">
      <t>エン</t>
    </rPh>
    <phoneticPr fontId="3"/>
  </si>
  <si>
    <t>青森市北金沢二丁目19-6</t>
    <rPh sb="0" eb="2">
      <t>アオモリ</t>
    </rPh>
    <rPh sb="2" eb="3">
      <t>シ</t>
    </rPh>
    <rPh sb="3" eb="6">
      <t>キタカナザワ</t>
    </rPh>
    <rPh sb="6" eb="9">
      <t>ニチョウメ</t>
    </rPh>
    <phoneticPr fontId="3"/>
  </si>
  <si>
    <t>幼保連携型認定こども園つぼみ保育園</t>
    <rPh sb="0" eb="11">
      <t>ヨウホ</t>
    </rPh>
    <rPh sb="14" eb="17">
      <t>ホイクエン</t>
    </rPh>
    <phoneticPr fontId="3"/>
  </si>
  <si>
    <t>青森市旭町三丁目7-8</t>
    <rPh sb="0" eb="2">
      <t>アオモリ</t>
    </rPh>
    <rPh sb="2" eb="3">
      <t>シ</t>
    </rPh>
    <rPh sb="3" eb="5">
      <t>アサヒチョウ</t>
    </rPh>
    <rPh sb="5" eb="8">
      <t>サンチョウメ</t>
    </rPh>
    <phoneticPr fontId="3"/>
  </si>
  <si>
    <t>青森市浪岡大字女鹿沢字稲本85</t>
    <rPh sb="0" eb="2">
      <t>アオモリ</t>
    </rPh>
    <rPh sb="2" eb="3">
      <t>シ</t>
    </rPh>
    <rPh sb="3" eb="5">
      <t>ナミオカ</t>
    </rPh>
    <rPh sb="5" eb="7">
      <t>オオアザ</t>
    </rPh>
    <rPh sb="7" eb="10">
      <t>メガサワ</t>
    </rPh>
    <rPh sb="10" eb="11">
      <t>アザ</t>
    </rPh>
    <rPh sb="11" eb="13">
      <t>イナモト</t>
    </rPh>
    <phoneticPr fontId="3"/>
  </si>
  <si>
    <t>のざわ子ども園</t>
    <rPh sb="3" eb="4">
      <t>コ</t>
    </rPh>
    <rPh sb="6" eb="7">
      <t>エン</t>
    </rPh>
    <phoneticPr fontId="3"/>
  </si>
  <si>
    <t>青森市浪岡大字樽沢字村元353-3</t>
    <rPh sb="0" eb="2">
      <t>アオモリ</t>
    </rPh>
    <rPh sb="2" eb="3">
      <t>シ</t>
    </rPh>
    <rPh sb="3" eb="5">
      <t>ナミオカ</t>
    </rPh>
    <rPh sb="5" eb="7">
      <t>オオアザ</t>
    </rPh>
    <rPh sb="7" eb="9">
      <t>タルサワ</t>
    </rPh>
    <rPh sb="9" eb="10">
      <t>アザ</t>
    </rPh>
    <rPh sb="10" eb="12">
      <t>ムラモト</t>
    </rPh>
    <phoneticPr fontId="3"/>
  </si>
  <si>
    <t>船沢こども園</t>
    <rPh sb="0" eb="2">
      <t>フナサワ</t>
    </rPh>
    <rPh sb="5" eb="6">
      <t>エン</t>
    </rPh>
    <phoneticPr fontId="3"/>
  </si>
  <si>
    <t>（三沢市）</t>
    <rPh sb="1" eb="3">
      <t>ミサワ</t>
    </rPh>
    <rPh sb="3" eb="4">
      <t>シ</t>
    </rPh>
    <phoneticPr fontId="3"/>
  </si>
  <si>
    <t>認定こども園高館幼稚園</t>
    <rPh sb="0" eb="2">
      <t>ニンテイ</t>
    </rPh>
    <rPh sb="5" eb="6">
      <t>エン</t>
    </rPh>
    <rPh sb="6" eb="7">
      <t>タカ</t>
    </rPh>
    <rPh sb="7" eb="8">
      <t>タテ</t>
    </rPh>
    <rPh sb="8" eb="11">
      <t>ヨウチエン</t>
    </rPh>
    <phoneticPr fontId="3"/>
  </si>
  <si>
    <t>八戸市大字河原木字二階堀12-1</t>
    <rPh sb="0" eb="3">
      <t>ハチノヘシ</t>
    </rPh>
    <rPh sb="3" eb="5">
      <t>オオアザ</t>
    </rPh>
    <rPh sb="5" eb="8">
      <t>カワラギ</t>
    </rPh>
    <rPh sb="8" eb="9">
      <t>アザ</t>
    </rPh>
    <rPh sb="9" eb="11">
      <t>ニカイ</t>
    </rPh>
    <rPh sb="11" eb="12">
      <t>ホリ</t>
    </rPh>
    <phoneticPr fontId="3"/>
  </si>
  <si>
    <t>認定こども園第一さつき</t>
    <rPh sb="0" eb="2">
      <t>ニンテイ</t>
    </rPh>
    <rPh sb="5" eb="6">
      <t>エン</t>
    </rPh>
    <rPh sb="6" eb="8">
      <t>ダイイチ</t>
    </rPh>
    <phoneticPr fontId="3"/>
  </si>
  <si>
    <t>認定こども園第二さつき</t>
    <rPh sb="0" eb="2">
      <t>ニンテイ</t>
    </rPh>
    <rPh sb="5" eb="6">
      <t>エン</t>
    </rPh>
    <rPh sb="6" eb="7">
      <t>ダイ</t>
    </rPh>
    <rPh sb="7" eb="8">
      <t>ニ</t>
    </rPh>
    <phoneticPr fontId="3"/>
  </si>
  <si>
    <t>小さな森こども園</t>
    <rPh sb="0" eb="1">
      <t>チイ</t>
    </rPh>
    <rPh sb="3" eb="4">
      <t>モリ</t>
    </rPh>
    <rPh sb="7" eb="8">
      <t>エン</t>
    </rPh>
    <phoneticPr fontId="3"/>
  </si>
  <si>
    <t>岡三沢こども園</t>
    <rPh sb="0" eb="3">
      <t>オカミサワ</t>
    </rPh>
    <rPh sb="6" eb="7">
      <t>エン</t>
    </rPh>
    <phoneticPr fontId="3"/>
  </si>
  <si>
    <t>愛子こども園</t>
    <rPh sb="0" eb="2">
      <t>アイコ</t>
    </rPh>
    <rPh sb="5" eb="6">
      <t>エン</t>
    </rPh>
    <phoneticPr fontId="3"/>
  </si>
  <si>
    <t>平畑こども園</t>
    <rPh sb="0" eb="2">
      <t>ヒラハタ</t>
    </rPh>
    <rPh sb="5" eb="6">
      <t>エン</t>
    </rPh>
    <phoneticPr fontId="3"/>
  </si>
  <si>
    <t>つがる市豊富町屏風山1-297</t>
    <rPh sb="3" eb="4">
      <t>シ</t>
    </rPh>
    <rPh sb="4" eb="6">
      <t>ホウフ</t>
    </rPh>
    <rPh sb="6" eb="7">
      <t>マチ</t>
    </rPh>
    <rPh sb="7" eb="9">
      <t>ビョウブ</t>
    </rPh>
    <rPh sb="9" eb="10">
      <t>サン</t>
    </rPh>
    <phoneticPr fontId="3"/>
  </si>
  <si>
    <t>（青森市）</t>
    <rPh sb="1" eb="3">
      <t>アオモリ</t>
    </rPh>
    <rPh sb="3" eb="4">
      <t>シ</t>
    </rPh>
    <phoneticPr fontId="3"/>
  </si>
  <si>
    <t>（鯵ヶ沢町）</t>
    <rPh sb="1" eb="5">
      <t>アジガサワマチ</t>
    </rPh>
    <phoneticPr fontId="3"/>
  </si>
  <si>
    <t>上北郡七戸町森ヶ沢280-1</t>
    <rPh sb="0" eb="3">
      <t>カミキタグン</t>
    </rPh>
    <rPh sb="3" eb="6">
      <t>シチノヘマチ</t>
    </rPh>
    <phoneticPr fontId="3"/>
  </si>
  <si>
    <t>ひばりこども園</t>
    <rPh sb="6" eb="7">
      <t>エン</t>
    </rPh>
    <phoneticPr fontId="3"/>
  </si>
  <si>
    <t>認定こども園甲田幼稚園</t>
    <rPh sb="0" eb="2">
      <t>ニンテイ</t>
    </rPh>
    <rPh sb="5" eb="6">
      <t>エン</t>
    </rPh>
    <rPh sb="6" eb="8">
      <t>コウダ</t>
    </rPh>
    <rPh sb="8" eb="11">
      <t>ヨウチエン</t>
    </rPh>
    <phoneticPr fontId="3"/>
  </si>
  <si>
    <t>青森市金沢一丁目2-7</t>
    <rPh sb="0" eb="2">
      <t>アオモリ</t>
    </rPh>
    <rPh sb="2" eb="3">
      <t>シ</t>
    </rPh>
    <rPh sb="3" eb="5">
      <t>カナザワ</t>
    </rPh>
    <rPh sb="5" eb="8">
      <t>イッチョウメ</t>
    </rPh>
    <phoneticPr fontId="3"/>
  </si>
  <si>
    <t>下北地域</t>
  </si>
  <si>
    <t>認定こども園こばと幼稚園</t>
    <rPh sb="0" eb="2">
      <t>ニンテイ</t>
    </rPh>
    <rPh sb="5" eb="6">
      <t>エン</t>
    </rPh>
    <rPh sb="9" eb="12">
      <t>ヨウチエン</t>
    </rPh>
    <phoneticPr fontId="3"/>
  </si>
  <si>
    <t>むつ市昭和町23-25</t>
    <rPh sb="2" eb="3">
      <t>シ</t>
    </rPh>
    <rPh sb="3" eb="6">
      <t>ショウワマチ</t>
    </rPh>
    <phoneticPr fontId="3"/>
  </si>
  <si>
    <t>八戸市南類家三丁目3-10</t>
    <rPh sb="0" eb="3">
      <t>ハチノヘシ</t>
    </rPh>
    <rPh sb="4" eb="5">
      <t>ルイ</t>
    </rPh>
    <rPh sb="5" eb="6">
      <t>ケ</t>
    </rPh>
    <rPh sb="6" eb="9">
      <t>サンチョウメ</t>
    </rPh>
    <phoneticPr fontId="3"/>
  </si>
  <si>
    <t>三沢市東町一丁目9-21</t>
    <rPh sb="0" eb="2">
      <t>ミサワ</t>
    </rPh>
    <rPh sb="2" eb="3">
      <t>シ</t>
    </rPh>
    <rPh sb="3" eb="4">
      <t>ヒガシ</t>
    </rPh>
    <phoneticPr fontId="3"/>
  </si>
  <si>
    <t>26</t>
  </si>
  <si>
    <t>29</t>
  </si>
  <si>
    <t>老人福祉センター（Ａ型）</t>
    <phoneticPr fontId="3"/>
  </si>
  <si>
    <t>内 小 循内 ﾘﾊ　神内</t>
  </si>
  <si>
    <t>内　呼内　呼外　消内　循内　婦　外　整　形　泌 ﾘﾊ</t>
  </si>
  <si>
    <t>救急病院指定  糖・内分内 循・呼内 消内 小 外 整 皮 ひ 産婦 眼 耳 ﾘﾊ 精 麻 放 脳外 心血 歯口 形 病理</t>
  </si>
  <si>
    <t xml:space="preserve">救急病院指定  内 精 小 外 整 眼 耳 </t>
  </si>
  <si>
    <t>内 精 老精 児精 心内</t>
  </si>
  <si>
    <t>内 精 心内</t>
  </si>
  <si>
    <t>救急病院指定  内　老内　外　消外　呼外　乳外　甲外　肛外　整　形　リハ　皮 麻</t>
  </si>
  <si>
    <t>救急病院指定  内 小 神 外 整 皮 泌 脳外 麻 産婦 耳 眼 ﾘﾊ 放 歯外 循 形 心血外</t>
  </si>
  <si>
    <t>救急病院指定  内 小 外 産婦 眼 耳 整 脳外 皮</t>
  </si>
  <si>
    <t>救急病院指定  内 循 小 外 整 皮 泌 産婦 眼 耳</t>
  </si>
  <si>
    <t>内 精 神 心療内</t>
  </si>
  <si>
    <t>救急病院指定  内 外 ﾘﾊ 皮 泌 眼 脳外 神内 整　循内</t>
  </si>
  <si>
    <t>内 精 神 歯 心療内</t>
  </si>
  <si>
    <t xml:space="preserve">内 心療内 呼内 消内 循内 精 神内 放 ﾘﾊ </t>
  </si>
  <si>
    <t>救急病院指定  内 外 泌 整 循内 消内 麻 ﾘﾊ 眼 放</t>
  </si>
  <si>
    <t>内 神内 呼 小 胃 循 ﾘﾊ 放</t>
  </si>
  <si>
    <t>内 精 神 循</t>
  </si>
  <si>
    <t>内 整 皮</t>
  </si>
  <si>
    <t>救急病院指定  内 小 外 整 婦 眼 歯 耳</t>
  </si>
  <si>
    <t>救急病院指定  内 精 神内 呼内 消内 循内 小 外 整 脳 皮 ひ 産婦 眼 耳 ﾘﾊ 放 麻 糖尿内 内分内 救 病理診 臨床検 ペ外 疼痛</t>
  </si>
  <si>
    <t>内 小 整 ﾘﾊ 循 ﾘｳ</t>
  </si>
  <si>
    <t>青森市長島2-10-3</t>
    <rPh sb="0" eb="2">
      <t>アオモリ</t>
    </rPh>
    <rPh sb="2" eb="3">
      <t>シ</t>
    </rPh>
    <rPh sb="3" eb="5">
      <t>ナガシマ</t>
    </rPh>
    <phoneticPr fontId="4"/>
  </si>
  <si>
    <t>むつ市中央1丁目3-33</t>
  </si>
  <si>
    <t>0175-31-1388</t>
  </si>
  <si>
    <t>看護師３年制
（全日制）</t>
    <rPh sb="4" eb="5">
      <t>ネン</t>
    </rPh>
    <rPh sb="8" eb="11">
      <t>ゼンニチセイ</t>
    </rPh>
    <phoneticPr fontId="4"/>
  </si>
  <si>
    <t>県(高)所管</t>
  </si>
  <si>
    <t>県(こ)所管</t>
  </si>
  <si>
    <t>県(こ)所管</t>
    <rPh sb="0" eb="1">
      <t>ケン</t>
    </rPh>
    <phoneticPr fontId="3"/>
  </si>
  <si>
    <t>県(障)所管</t>
  </si>
  <si>
    <t>県(健)所管</t>
  </si>
  <si>
    <t>県(高)所管</t>
    <rPh sb="0" eb="1">
      <t>ケン</t>
    </rPh>
    <rPh sb="2" eb="3">
      <t>コウ</t>
    </rPh>
    <rPh sb="4" eb="6">
      <t>ショカン</t>
    </rPh>
    <phoneticPr fontId="3"/>
  </si>
  <si>
    <r>
      <t xml:space="preserve">代表者等
</t>
    </r>
    <r>
      <rPr>
        <sz val="10"/>
        <rFont val="ＭＳ ゴシック"/>
        <family val="3"/>
        <charset val="128"/>
      </rPr>
      <t>（法人・病院・大学・養成校・行政機関のみ）</t>
    </r>
    <rPh sb="0" eb="3">
      <t>ダイヒョウシャ</t>
    </rPh>
    <rPh sb="3" eb="4">
      <t>トウ</t>
    </rPh>
    <rPh sb="6" eb="8">
      <t>ホウジン</t>
    </rPh>
    <rPh sb="9" eb="11">
      <t>ビョウイン</t>
    </rPh>
    <rPh sb="12" eb="14">
      <t>ダイガク</t>
    </rPh>
    <rPh sb="15" eb="17">
      <t>ヨウセイ</t>
    </rPh>
    <rPh sb="17" eb="18">
      <t>コウ</t>
    </rPh>
    <rPh sb="19" eb="21">
      <t>ギョウセイ</t>
    </rPh>
    <rPh sb="21" eb="23">
      <t>キカン</t>
    </rPh>
    <phoneticPr fontId="3"/>
  </si>
  <si>
    <r>
      <t xml:space="preserve">設置主体
</t>
    </r>
    <r>
      <rPr>
        <sz val="8"/>
        <rFont val="ＭＳ ゴシック"/>
        <family val="3"/>
        <charset val="128"/>
      </rPr>
      <t>（運営主体/指定管理）</t>
    </r>
    <rPh sb="0" eb="2">
      <t>セッチ</t>
    </rPh>
    <rPh sb="2" eb="4">
      <t>シュタイ</t>
    </rPh>
    <rPh sb="6" eb="8">
      <t>ウンエイ</t>
    </rPh>
    <rPh sb="8" eb="10">
      <t>シュタイ</t>
    </rPh>
    <rPh sb="11" eb="13">
      <t>シテイ</t>
    </rPh>
    <rPh sb="13" eb="15">
      <t>カンリ</t>
    </rPh>
    <phoneticPr fontId="4"/>
  </si>
  <si>
    <t>みちのく苑</t>
    <phoneticPr fontId="4"/>
  </si>
  <si>
    <t>感染</t>
    <rPh sb="0" eb="2">
      <t>カンセン</t>
    </rPh>
    <phoneticPr fontId="3"/>
  </si>
  <si>
    <t>病床</t>
    <rPh sb="0" eb="2">
      <t>ビョウショウ</t>
    </rPh>
    <phoneticPr fontId="3"/>
  </si>
  <si>
    <r>
      <t xml:space="preserve">施設数
</t>
    </r>
    <r>
      <rPr>
        <sz val="12"/>
        <rFont val="ＭＳ ゴシック"/>
        <family val="3"/>
        <charset val="128"/>
      </rPr>
      <t>（フィルタ後）</t>
    </r>
    <rPh sb="0" eb="2">
      <t>シセツ</t>
    </rPh>
    <rPh sb="2" eb="3">
      <t>スウ</t>
    </rPh>
    <phoneticPr fontId="3"/>
  </si>
  <si>
    <r>
      <t xml:space="preserve">定員・病床数
</t>
    </r>
    <r>
      <rPr>
        <sz val="12"/>
        <rFont val="ＭＳ ゴシック"/>
        <family val="3"/>
        <charset val="128"/>
      </rPr>
      <t>（フィルタ後）</t>
    </r>
    <rPh sb="0" eb="2">
      <t>テイイン</t>
    </rPh>
    <rPh sb="3" eb="6">
      <t>ビョウショウスウ</t>
    </rPh>
    <rPh sb="12" eb="13">
      <t>ゴ</t>
    </rPh>
    <phoneticPr fontId="3"/>
  </si>
  <si>
    <t>（内訳）</t>
    <rPh sb="1" eb="3">
      <t>ウチワケ</t>
    </rPh>
    <phoneticPr fontId="3"/>
  </si>
  <si>
    <t>認定こども園以外</t>
    <rPh sb="0" eb="2">
      <t>ニンテイ</t>
    </rPh>
    <rPh sb="5" eb="6">
      <t>エン</t>
    </rPh>
    <rPh sb="6" eb="8">
      <t>イガイ</t>
    </rPh>
    <phoneticPr fontId="3"/>
  </si>
  <si>
    <t>定員
病床数</t>
    <rPh sb="0" eb="2">
      <t>テイイン</t>
    </rPh>
    <rPh sb="3" eb="6">
      <t>ビョウショウスウ</t>
    </rPh>
    <phoneticPr fontId="4"/>
  </si>
  <si>
    <t>※</t>
    <phoneticPr fontId="3"/>
  </si>
  <si>
    <t>保育所(P1)</t>
    <rPh sb="0" eb="3">
      <t>ホイクショ</t>
    </rPh>
    <phoneticPr fontId="4"/>
  </si>
  <si>
    <t>遠藤　雪夫</t>
    <rPh sb="0" eb="2">
      <t>エンドウ</t>
    </rPh>
    <rPh sb="3" eb="5">
      <t>ユキオ</t>
    </rPh>
    <phoneticPr fontId="3"/>
  </si>
  <si>
    <t>認定こども園　あかしや保育園</t>
    <rPh sb="0" eb="2">
      <t>ニンテイ</t>
    </rPh>
    <rPh sb="5" eb="6">
      <t>エン</t>
    </rPh>
    <rPh sb="11" eb="14">
      <t>ホイクエン</t>
    </rPh>
    <phoneticPr fontId="3"/>
  </si>
  <si>
    <t>こども園　瑞穂</t>
    <rPh sb="3" eb="4">
      <t>エン</t>
    </rPh>
    <rPh sb="5" eb="7">
      <t>ミズホ</t>
    </rPh>
    <phoneticPr fontId="3"/>
  </si>
  <si>
    <t>佐藤　仙人</t>
    <rPh sb="3" eb="5">
      <t>セント</t>
    </rPh>
    <phoneticPr fontId="3"/>
  </si>
  <si>
    <t>弘前市大字下白銀町14-2</t>
    <phoneticPr fontId="3"/>
  </si>
  <si>
    <t>認定こども園
計</t>
    <rPh sb="0" eb="2">
      <t>ニンテイ</t>
    </rPh>
    <rPh sb="5" eb="6">
      <t>エン</t>
    </rPh>
    <rPh sb="7" eb="8">
      <t>ケイ</t>
    </rPh>
    <phoneticPr fontId="3"/>
  </si>
  <si>
    <t>病床計</t>
    <rPh sb="0" eb="2">
      <t>ビョウショウ</t>
    </rPh>
    <rPh sb="2" eb="3">
      <t>ケイ</t>
    </rPh>
    <phoneticPr fontId="3"/>
  </si>
  <si>
    <t>017-741-5919</t>
    <phoneticPr fontId="3"/>
  </si>
  <si>
    <t>八ッ橋保育園</t>
    <rPh sb="3" eb="6">
      <t>ホイクエン</t>
    </rPh>
    <phoneticPr fontId="4"/>
  </si>
  <si>
    <t>下北地域広域行政事務組合（みちのく福祉会）</t>
    <rPh sb="17" eb="19">
      <t>フクシ</t>
    </rPh>
    <rPh sb="19" eb="20">
      <t>カイ</t>
    </rPh>
    <phoneticPr fontId="4"/>
  </si>
  <si>
    <t>黒石市境松一丁目1ー1</t>
    <rPh sb="0" eb="3">
      <t>クロイシシ</t>
    </rPh>
    <rPh sb="3" eb="5">
      <t>サカイマツ</t>
    </rPh>
    <rPh sb="5" eb="8">
      <t>イッチョウメ</t>
    </rPh>
    <phoneticPr fontId="4"/>
  </si>
  <si>
    <t>十和田市東三番町4-11</t>
    <rPh sb="0" eb="8">
      <t>トワダシヒガシサンバンチョウ</t>
    </rPh>
    <phoneticPr fontId="4"/>
  </si>
  <si>
    <t>三戸郡三戸町川守田関根4-1</t>
    <rPh sb="0" eb="3">
      <t>サンノヘグン</t>
    </rPh>
    <rPh sb="3" eb="6">
      <t>サンノヘマチ</t>
    </rPh>
    <rPh sb="6" eb="9">
      <t>カワモリタ</t>
    </rPh>
    <rPh sb="9" eb="11">
      <t>セキネ</t>
    </rPh>
    <phoneticPr fontId="4"/>
  </si>
  <si>
    <t>上北郡おいらせ町山崎2592-7</t>
    <rPh sb="8" eb="10">
      <t>ヤマザキ</t>
    </rPh>
    <phoneticPr fontId="4"/>
  </si>
  <si>
    <t>(社)慈恵会青い森病院</t>
    <rPh sb="1" eb="2">
      <t>シャ</t>
    </rPh>
    <rPh sb="3" eb="4">
      <t>ジ</t>
    </rPh>
    <rPh sb="4" eb="5">
      <t>ケイ</t>
    </rPh>
    <rPh sb="5" eb="6">
      <t>カイ</t>
    </rPh>
    <rPh sb="6" eb="7">
      <t>アオ</t>
    </rPh>
    <rPh sb="8" eb="9">
      <t>モリ</t>
    </rPh>
    <rPh sb="9" eb="11">
      <t>ビョウイン</t>
    </rPh>
    <phoneticPr fontId="4"/>
  </si>
  <si>
    <t>(一社)青森精神医学研究所附属浅虫温泉病院</t>
    <rPh sb="1" eb="2">
      <t>イチ</t>
    </rPh>
    <rPh sb="2" eb="3">
      <t>シャ</t>
    </rPh>
    <rPh sb="4" eb="6">
      <t>アオモリ</t>
    </rPh>
    <rPh sb="6" eb="8">
      <t>セイシン</t>
    </rPh>
    <rPh sb="8" eb="10">
      <t>イガク</t>
    </rPh>
    <rPh sb="10" eb="13">
      <t>ケンキュウショ</t>
    </rPh>
    <rPh sb="13" eb="15">
      <t>フゾク</t>
    </rPh>
    <rPh sb="15" eb="17">
      <t>アサムシ</t>
    </rPh>
    <rPh sb="17" eb="19">
      <t>オンセン</t>
    </rPh>
    <rPh sb="19" eb="21">
      <t>ビョウイン</t>
    </rPh>
    <phoneticPr fontId="4"/>
  </si>
  <si>
    <t>(公財)鷹揚郷腎研究所青森病院</t>
    <phoneticPr fontId="3"/>
  </si>
  <si>
    <t>(社)慈恵会青森慈恵会病院</t>
    <phoneticPr fontId="3"/>
  </si>
  <si>
    <t>(一財)双仁会青森厚生病院</t>
    <phoneticPr fontId="3"/>
  </si>
  <si>
    <t>青森保健生活協同組合生協さくら病院</t>
    <phoneticPr fontId="3"/>
  </si>
  <si>
    <t>(一財)愛成会弘前愛成会病院</t>
    <phoneticPr fontId="3"/>
  </si>
  <si>
    <t>(公財)鷹揚郷腎研究所弘前病院</t>
    <phoneticPr fontId="3"/>
  </si>
  <si>
    <t>(医)弘愛会弘愛会病院</t>
    <phoneticPr fontId="3"/>
  </si>
  <si>
    <t>津軽保健生活協同組合健生病院</t>
    <phoneticPr fontId="3"/>
  </si>
  <si>
    <t>津軽保健生活協同組合藤代健生病院</t>
    <phoneticPr fontId="3"/>
  </si>
  <si>
    <t>(医)元秀会弘前小野病院</t>
    <phoneticPr fontId="3"/>
  </si>
  <si>
    <t>独立行政法人国立病院機構八戸病院</t>
    <phoneticPr fontId="3"/>
  </si>
  <si>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7" eb="19">
      <t>ロウサイ</t>
    </rPh>
    <rPh sb="19" eb="21">
      <t>ビョウイン</t>
    </rPh>
    <phoneticPr fontId="4"/>
  </si>
  <si>
    <t>労働者健康安全機構</t>
    <rPh sb="0" eb="3">
      <t>ロウドウシャ</t>
    </rPh>
    <rPh sb="3" eb="5">
      <t>ケンコウ</t>
    </rPh>
    <rPh sb="5" eb="7">
      <t>アンゼン</t>
    </rPh>
    <rPh sb="7" eb="9">
      <t>キコウ</t>
    </rPh>
    <phoneticPr fontId="4"/>
  </si>
  <si>
    <t>(医)青仁会青南病院</t>
    <phoneticPr fontId="3"/>
  </si>
  <si>
    <t>(医)清照会湊病院</t>
    <phoneticPr fontId="3"/>
  </si>
  <si>
    <t>社会医療法人松平病院</t>
    <phoneticPr fontId="3"/>
  </si>
  <si>
    <t>(医)正恵会石田温泉病院</t>
    <phoneticPr fontId="3"/>
  </si>
  <si>
    <t>つがる西北五広域連合つがる総合病院</t>
    <phoneticPr fontId="3"/>
  </si>
  <si>
    <t>つがる西北五広域連合かなぎ病院</t>
    <phoneticPr fontId="3"/>
  </si>
  <si>
    <t>(医)慈仁会尾野病院</t>
    <phoneticPr fontId="3"/>
  </si>
  <si>
    <t>(医)誠仁会尾野病院</t>
    <phoneticPr fontId="3"/>
  </si>
  <si>
    <t>(一財)済誠会十和田済誠会病院</t>
    <phoneticPr fontId="3"/>
  </si>
  <si>
    <t>(医)赤心会十和田東病院</t>
    <phoneticPr fontId="3"/>
  </si>
  <si>
    <t>(一財)仁和会三沢中央病院</t>
    <phoneticPr fontId="3"/>
  </si>
  <si>
    <t>(医)聖心会三沢聖心会病院</t>
    <phoneticPr fontId="3"/>
  </si>
  <si>
    <t>030-0151</t>
    <phoneticPr fontId="3"/>
  </si>
  <si>
    <t>鳳会(ｵｵﾄﾞﾘｶｲ)</t>
    <phoneticPr fontId="3"/>
  </si>
  <si>
    <t>桜川会(ｻｸﾗｶﾞﾜｶｲ)</t>
    <phoneticPr fontId="3"/>
  </si>
  <si>
    <t>円覚会(ｴﾝｶｸｶｲ)</t>
    <phoneticPr fontId="3"/>
  </si>
  <si>
    <t>福聚会(ﾌｸｼﾞｭｶｲ)</t>
    <phoneticPr fontId="3"/>
  </si>
  <si>
    <t>017-763-4570</t>
    <phoneticPr fontId="3"/>
  </si>
  <si>
    <t>0172-33-3060</t>
    <phoneticPr fontId="3"/>
  </si>
  <si>
    <t>弘前草右会(ﾋﾛｻｷｿｳﾕｳｶｲ)</t>
    <phoneticPr fontId="3"/>
  </si>
  <si>
    <t>高智会(ﾀｶﾄﾓｶｲ)</t>
    <phoneticPr fontId="3"/>
  </si>
  <si>
    <t>昭三会(ｼｮｳｻﾝｶｲ)</t>
    <phoneticPr fontId="3"/>
  </si>
  <si>
    <t>富輝会(ﾌｷｶｲ)</t>
    <phoneticPr fontId="3"/>
  </si>
  <si>
    <t>三和会(ﾐﾂﾜｶｲ)</t>
    <phoneticPr fontId="3"/>
  </si>
  <si>
    <t>千年会(ﾁﾄｾｶｲ)</t>
    <phoneticPr fontId="3"/>
  </si>
  <si>
    <t>桜友会(ｵｳﾕｳｶｲ)</t>
    <phoneticPr fontId="3"/>
  </si>
  <si>
    <t>惠乃杜(ﾒｸﾞﾐﾉﾓﾘ)</t>
    <rPh sb="0" eb="1">
      <t>メグミ</t>
    </rPh>
    <rPh sb="1" eb="2">
      <t>ノ</t>
    </rPh>
    <rPh sb="2" eb="3">
      <t>モリ</t>
    </rPh>
    <phoneticPr fontId="3"/>
  </si>
  <si>
    <t>実生会(ﾐｼｮｳｶｲ)</t>
    <phoneticPr fontId="3"/>
  </si>
  <si>
    <t>橘香会(ｷｯｺｳｶｲ)</t>
    <phoneticPr fontId="3"/>
  </si>
  <si>
    <t>清水会(ｷﾖﾐｽﾞｶｲ)</t>
    <phoneticPr fontId="3"/>
  </si>
  <si>
    <t>藤巴会(ﾄｳﾕｳｶｲ)</t>
    <phoneticPr fontId="3"/>
  </si>
  <si>
    <t>白銀会(ｼﾛｶﾞﾈｶｲ)</t>
    <phoneticPr fontId="3"/>
  </si>
  <si>
    <t>結心会(ﾕｳｼﾝｶｲ)</t>
    <rPh sb="0" eb="1">
      <t>ムス</t>
    </rPh>
    <rPh sb="1" eb="2">
      <t>ココロ</t>
    </rPh>
    <rPh sb="2" eb="3">
      <t>カイ</t>
    </rPh>
    <phoneticPr fontId="4"/>
  </si>
  <si>
    <t>浅吉の会(ｱｻｷﾁﾉｶｲ)</t>
    <rPh sb="0" eb="1">
      <t>アサ</t>
    </rPh>
    <rPh sb="1" eb="2">
      <t>キチ</t>
    </rPh>
    <rPh sb="3" eb="4">
      <t>カイ</t>
    </rPh>
    <phoneticPr fontId="4"/>
  </si>
  <si>
    <t>御幸会(ﾐﾕｷｶｲ)</t>
    <phoneticPr fontId="3"/>
  </si>
  <si>
    <t>鎌重会(ｶﾏｼﾞｭｳｶｲ)</t>
    <phoneticPr fontId="3"/>
  </si>
  <si>
    <t>如水会(ｼﾞｮｽｲｶｲ)</t>
    <phoneticPr fontId="3"/>
  </si>
  <si>
    <t>法心会(ﾎｳｼﾝｶｲ)</t>
    <phoneticPr fontId="3"/>
  </si>
  <si>
    <t>柏根会(ﾊｸﾈｶｲ)</t>
    <phoneticPr fontId="3"/>
  </si>
  <si>
    <t>高城同志会(ｺｳｼﾞｮｳﾄﾞｳｼｶｲ)</t>
    <phoneticPr fontId="3"/>
  </si>
  <si>
    <t>白岩会(ｼﾛｲﾜｶｲ)</t>
    <phoneticPr fontId="3"/>
  </si>
  <si>
    <t>039-2152</t>
    <phoneticPr fontId="3"/>
  </si>
  <si>
    <t>青森中央学院大学看護学部看護学科</t>
    <rPh sb="0" eb="2">
      <t>アオモリ</t>
    </rPh>
    <rPh sb="2" eb="8">
      <t>チュウオウガクインダイガク</t>
    </rPh>
    <rPh sb="8" eb="10">
      <t>カンゴ</t>
    </rPh>
    <rPh sb="10" eb="12">
      <t>ガクブ</t>
    </rPh>
    <rPh sb="12" eb="14">
      <t>カンゴ</t>
    </rPh>
    <rPh sb="14" eb="16">
      <t>ガッカ</t>
    </rPh>
    <phoneticPr fontId="3"/>
  </si>
  <si>
    <t>青森県立黒石高等学校看護科・専攻科看護科</t>
    <rPh sb="10" eb="12">
      <t>カンゴ</t>
    </rPh>
    <rPh sb="12" eb="13">
      <t>カ</t>
    </rPh>
    <rPh sb="14" eb="16">
      <t>センコウ</t>
    </rPh>
    <rPh sb="16" eb="17">
      <t>カ</t>
    </rPh>
    <rPh sb="17" eb="19">
      <t>カンゴ</t>
    </rPh>
    <rPh sb="19" eb="20">
      <t>カ</t>
    </rPh>
    <phoneticPr fontId="4"/>
  </si>
  <si>
    <t>八戸保健医療専門学校歯科衛生士学科</t>
    <rPh sb="0" eb="2">
      <t>ハチノヘ</t>
    </rPh>
    <rPh sb="2" eb="4">
      <t>ホケン</t>
    </rPh>
    <rPh sb="4" eb="6">
      <t>イリョウ</t>
    </rPh>
    <rPh sb="10" eb="12">
      <t>シカ</t>
    </rPh>
    <rPh sb="12" eb="15">
      <t>エイセイシ</t>
    </rPh>
    <rPh sb="15" eb="17">
      <t>ガッカ</t>
    </rPh>
    <phoneticPr fontId="4"/>
  </si>
  <si>
    <t>三沢市中央町四丁目6-13</t>
    <rPh sb="0" eb="2">
      <t>ミサワ</t>
    </rPh>
    <rPh sb="2" eb="3">
      <t>シ</t>
    </rPh>
    <phoneticPr fontId="3"/>
  </si>
  <si>
    <t>吉田　耕悦</t>
    <rPh sb="0" eb="2">
      <t>ヨシダ</t>
    </rPh>
    <rPh sb="3" eb="4">
      <t>タガヤ</t>
    </rPh>
    <rPh sb="4" eb="5">
      <t>エツ</t>
    </rPh>
    <phoneticPr fontId="3"/>
  </si>
  <si>
    <t>0175-37-5113</t>
  </si>
  <si>
    <t>成田　春洋</t>
    <rPh sb="0" eb="2">
      <t>ナリタ</t>
    </rPh>
    <rPh sb="3" eb="4">
      <t>ハル</t>
    </rPh>
    <rPh sb="4" eb="5">
      <t>ヒロ</t>
    </rPh>
    <phoneticPr fontId="4"/>
  </si>
  <si>
    <t>愛成会</t>
    <rPh sb="2" eb="3">
      <t>カイ</t>
    </rPh>
    <phoneticPr fontId="3"/>
  </si>
  <si>
    <t>0172-55-5578</t>
    <phoneticPr fontId="4"/>
  </si>
  <si>
    <t>弘前市大字賀田二丁目4-2</t>
    <rPh sb="3" eb="5">
      <t>オオアザ</t>
    </rPh>
    <rPh sb="5" eb="7">
      <t>ヨシタ</t>
    </rPh>
    <rPh sb="7" eb="8">
      <t>ニ</t>
    </rPh>
    <rPh sb="8" eb="10">
      <t>チョウメ</t>
    </rPh>
    <phoneticPr fontId="8"/>
  </si>
  <si>
    <t>ゆうゆうきっず青森</t>
    <rPh sb="7" eb="9">
      <t>アオモリ</t>
    </rPh>
    <phoneticPr fontId="4"/>
  </si>
  <si>
    <t>認定こども園やすた</t>
    <rPh sb="0" eb="2">
      <t>ニンテイ</t>
    </rPh>
    <rPh sb="5" eb="6">
      <t>エン</t>
    </rPh>
    <phoneticPr fontId="4"/>
  </si>
  <si>
    <t>認定こども園ひのき</t>
    <rPh sb="0" eb="2">
      <t>ニンテイ</t>
    </rPh>
    <rPh sb="5" eb="6">
      <t>エン</t>
    </rPh>
    <phoneticPr fontId="3"/>
  </si>
  <si>
    <t>認定こども園あらかわ</t>
    <rPh sb="0" eb="2">
      <t>ニンテイ</t>
    </rPh>
    <rPh sb="5" eb="6">
      <t>エン</t>
    </rPh>
    <phoneticPr fontId="3"/>
  </si>
  <si>
    <t>030-0822</t>
    <phoneticPr fontId="3"/>
  </si>
  <si>
    <t>017-737-3388</t>
    <phoneticPr fontId="3"/>
  </si>
  <si>
    <t>旭ヶ丘あかちゃんの家</t>
    <rPh sb="0" eb="3">
      <t>アサヒガオカ</t>
    </rPh>
    <rPh sb="9" eb="10">
      <t>イエ</t>
    </rPh>
    <phoneticPr fontId="4"/>
  </si>
  <si>
    <t>認定こども園長者幼稚園</t>
    <rPh sb="0" eb="2">
      <t>ニンテイ</t>
    </rPh>
    <rPh sb="5" eb="6">
      <t>エン</t>
    </rPh>
    <rPh sb="6" eb="8">
      <t>チョウジャ</t>
    </rPh>
    <rPh sb="8" eb="11">
      <t>ヨウチエン</t>
    </rPh>
    <phoneticPr fontId="4"/>
  </si>
  <si>
    <t>特別養護老人ホーム</t>
    <phoneticPr fontId="3"/>
  </si>
  <si>
    <t>瑞光園ハイツ白銀台</t>
    <rPh sb="6" eb="8">
      <t>シロガネ</t>
    </rPh>
    <rPh sb="8" eb="9">
      <t>ダイ</t>
    </rPh>
    <phoneticPr fontId="3"/>
  </si>
  <si>
    <t>0178-32-6447</t>
    <phoneticPr fontId="3"/>
  </si>
  <si>
    <t>031-0822</t>
    <phoneticPr fontId="3"/>
  </si>
  <si>
    <t>あおぞら会(ｱｵｿﾞﾗｶｲ)</t>
    <rPh sb="4" eb="5">
      <t>カイ</t>
    </rPh>
    <phoneticPr fontId="4"/>
  </si>
  <si>
    <t>0178-27-4073</t>
    <phoneticPr fontId="3"/>
  </si>
  <si>
    <t>039-1103</t>
    <phoneticPr fontId="3"/>
  </si>
  <si>
    <t>あおぞら会</t>
    <rPh sb="4" eb="5">
      <t>カイ</t>
    </rPh>
    <phoneticPr fontId="4"/>
  </si>
  <si>
    <t>0172-52-4121</t>
    <phoneticPr fontId="4"/>
  </si>
  <si>
    <t>こども園さかえ</t>
    <rPh sb="3" eb="4">
      <t>エン</t>
    </rPh>
    <phoneticPr fontId="3"/>
  </si>
  <si>
    <t>こども園津軽野</t>
    <rPh sb="3" eb="4">
      <t>エン</t>
    </rPh>
    <rPh sb="4" eb="6">
      <t>ツガル</t>
    </rPh>
    <rPh sb="6" eb="7">
      <t>ノ</t>
    </rPh>
    <phoneticPr fontId="3"/>
  </si>
  <si>
    <t>こども園長橋</t>
    <rPh sb="3" eb="4">
      <t>エン</t>
    </rPh>
    <rPh sb="4" eb="6">
      <t>ナガハシ</t>
    </rPh>
    <phoneticPr fontId="3"/>
  </si>
  <si>
    <t>五所川原市金木町朝日山77</t>
    <rPh sb="0" eb="5">
      <t>ゴショガワラシ</t>
    </rPh>
    <rPh sb="5" eb="8">
      <t>カナギマチ</t>
    </rPh>
    <rPh sb="8" eb="11">
      <t>アサヒヤマ</t>
    </rPh>
    <phoneticPr fontId="7"/>
  </si>
  <si>
    <t>0173-34-6185</t>
    <phoneticPr fontId="3"/>
  </si>
  <si>
    <t>三沢市岡三沢八丁目93-2</t>
    <rPh sb="0" eb="2">
      <t>ミサワ</t>
    </rPh>
    <rPh sb="2" eb="3">
      <t>シ</t>
    </rPh>
    <rPh sb="3" eb="4">
      <t>オカ</t>
    </rPh>
    <rPh sb="4" eb="6">
      <t>ミサワ</t>
    </rPh>
    <rPh sb="6" eb="7">
      <t>ハチ</t>
    </rPh>
    <phoneticPr fontId="3"/>
  </si>
  <si>
    <t>0175-34-3483</t>
    <phoneticPr fontId="3"/>
  </si>
  <si>
    <t>039-4401</t>
    <phoneticPr fontId="4"/>
  </si>
  <si>
    <t>直心会(ｼﾞｷｼﾝｶｲ)</t>
    <phoneticPr fontId="3"/>
  </si>
  <si>
    <t>銀杏の会(ｷﾞﾝﾅﾝﾉｶｲ)</t>
    <phoneticPr fontId="3"/>
  </si>
  <si>
    <t>国立療養所松丘保養園</t>
    <rPh sb="0" eb="2">
      <t>コクリツ</t>
    </rPh>
    <rPh sb="5" eb="7">
      <t>マツオカ</t>
    </rPh>
    <rPh sb="7" eb="9">
      <t>ホヨウ</t>
    </rPh>
    <rPh sb="9" eb="10">
      <t>エン</t>
    </rPh>
    <phoneticPr fontId="4"/>
  </si>
  <si>
    <t>髙橋　敏之</t>
    <rPh sb="0" eb="1">
      <t>コウ</t>
    </rPh>
    <rPh sb="1" eb="2">
      <t>ハシ</t>
    </rPh>
    <rPh sb="3" eb="4">
      <t>トシ</t>
    </rPh>
    <rPh sb="4" eb="5">
      <t>ノ</t>
    </rPh>
    <phoneticPr fontId="4"/>
  </si>
  <si>
    <t>森田　隆幸</t>
    <rPh sb="0" eb="2">
      <t>モリタ</t>
    </rPh>
    <rPh sb="3" eb="4">
      <t>リュウ</t>
    </rPh>
    <rPh sb="4" eb="5">
      <t>コウ</t>
    </rPh>
    <phoneticPr fontId="4"/>
  </si>
  <si>
    <t>(医)雄心会青森新都市病院</t>
    <rPh sb="1" eb="2">
      <t>イ</t>
    </rPh>
    <rPh sb="3" eb="4">
      <t>ユウ</t>
    </rPh>
    <rPh sb="4" eb="5">
      <t>ココロ</t>
    </rPh>
    <rPh sb="5" eb="6">
      <t>カイ</t>
    </rPh>
    <rPh sb="6" eb="8">
      <t>アオモリ</t>
    </rPh>
    <rPh sb="8" eb="9">
      <t>シン</t>
    </rPh>
    <rPh sb="9" eb="10">
      <t>ト</t>
    </rPh>
    <rPh sb="10" eb="11">
      <t>シ</t>
    </rPh>
    <phoneticPr fontId="3"/>
  </si>
  <si>
    <t>青森市大字石江字高間109-18</t>
    <rPh sb="0" eb="3">
      <t>アオモリシ</t>
    </rPh>
    <rPh sb="5" eb="6">
      <t>イシ</t>
    </rPh>
    <rPh sb="6" eb="7">
      <t>エ</t>
    </rPh>
    <rPh sb="7" eb="8">
      <t>アザ</t>
    </rPh>
    <rPh sb="8" eb="10">
      <t>タカマ</t>
    </rPh>
    <phoneticPr fontId="4"/>
  </si>
  <si>
    <t>一戸　淳</t>
    <rPh sb="0" eb="2">
      <t>イチノヘ</t>
    </rPh>
    <rPh sb="3" eb="4">
      <t>ジュン</t>
    </rPh>
    <phoneticPr fontId="3"/>
  </si>
  <si>
    <t>青森大学薬学部薬学科</t>
    <rPh sb="0" eb="2">
      <t>アオモリ</t>
    </rPh>
    <rPh sb="2" eb="4">
      <t>ダイガク</t>
    </rPh>
    <rPh sb="4" eb="6">
      <t>ヤクガク</t>
    </rPh>
    <rPh sb="7" eb="10">
      <t>ヤクガクカ</t>
    </rPh>
    <phoneticPr fontId="4"/>
  </si>
  <si>
    <t>八戸学院大学健康医療学部看護学科</t>
    <rPh sb="0" eb="2">
      <t>ハチノヘ</t>
    </rPh>
    <rPh sb="2" eb="4">
      <t>ガクイン</t>
    </rPh>
    <rPh sb="4" eb="6">
      <t>ダイガク</t>
    </rPh>
    <rPh sb="6" eb="8">
      <t>ケンコウ</t>
    </rPh>
    <rPh sb="8" eb="10">
      <t>イリョウ</t>
    </rPh>
    <rPh sb="10" eb="12">
      <t>ガクブ</t>
    </rPh>
    <rPh sb="12" eb="14">
      <t>カンゴ</t>
    </rPh>
    <rPh sb="14" eb="16">
      <t>ガッカ</t>
    </rPh>
    <phoneticPr fontId="3"/>
  </si>
  <si>
    <t>奥島　敏美</t>
    <rPh sb="0" eb="2">
      <t>オクシマ</t>
    </rPh>
    <rPh sb="3" eb="5">
      <t>トシミ</t>
    </rPh>
    <phoneticPr fontId="3"/>
  </si>
  <si>
    <t>棟方　博文</t>
    <rPh sb="0" eb="2">
      <t>ムナカタ</t>
    </rPh>
    <rPh sb="3" eb="5">
      <t>ヒロフミ</t>
    </rPh>
    <phoneticPr fontId="3"/>
  </si>
  <si>
    <t>0172-27-1001</t>
    <phoneticPr fontId="4"/>
  </si>
  <si>
    <t>成田　清春</t>
    <rPh sb="0" eb="2">
      <t>ナリタ</t>
    </rPh>
    <rPh sb="3" eb="5">
      <t>キヨハル</t>
    </rPh>
    <phoneticPr fontId="3"/>
  </si>
  <si>
    <t>幼保連携型認定こども園青森藤こども園</t>
    <rPh sb="0" eb="1">
      <t>ヨウ</t>
    </rPh>
    <rPh sb="1" eb="2">
      <t>ホ</t>
    </rPh>
    <rPh sb="2" eb="4">
      <t>レンケイ</t>
    </rPh>
    <rPh sb="4" eb="5">
      <t>ガタ</t>
    </rPh>
    <rPh sb="5" eb="7">
      <t>ニンテイ</t>
    </rPh>
    <rPh sb="10" eb="11">
      <t>エン</t>
    </rPh>
    <rPh sb="11" eb="13">
      <t>アオモリ</t>
    </rPh>
    <rPh sb="13" eb="14">
      <t>フジ</t>
    </rPh>
    <rPh sb="17" eb="18">
      <t>エン</t>
    </rPh>
    <phoneticPr fontId="4"/>
  </si>
  <si>
    <t>幼保連携型認定こども園いしえこども園</t>
    <rPh sb="0" eb="1">
      <t>ヨウ</t>
    </rPh>
    <rPh sb="1" eb="2">
      <t>ホ</t>
    </rPh>
    <rPh sb="2" eb="4">
      <t>レンケイ</t>
    </rPh>
    <rPh sb="4" eb="5">
      <t>ガタ</t>
    </rPh>
    <rPh sb="5" eb="7">
      <t>ニンテイ</t>
    </rPh>
    <rPh sb="10" eb="11">
      <t>エン</t>
    </rPh>
    <rPh sb="17" eb="18">
      <t>エン</t>
    </rPh>
    <phoneticPr fontId="4"/>
  </si>
  <si>
    <t>幼保連携型認定こども園青森東こども園</t>
    <rPh sb="0" eb="1">
      <t>ヨウ</t>
    </rPh>
    <rPh sb="1" eb="2">
      <t>ホ</t>
    </rPh>
    <rPh sb="2" eb="4">
      <t>レンケイ</t>
    </rPh>
    <rPh sb="4" eb="5">
      <t>ガタ</t>
    </rPh>
    <rPh sb="5" eb="7">
      <t>ニンテイ</t>
    </rPh>
    <rPh sb="10" eb="11">
      <t>エン</t>
    </rPh>
    <rPh sb="17" eb="18">
      <t>エン</t>
    </rPh>
    <phoneticPr fontId="4"/>
  </si>
  <si>
    <t>幼保連携型認定こども園</t>
    <rPh sb="0" eb="5">
      <t>ヨウホレンケイガタ</t>
    </rPh>
    <rPh sb="5" eb="7">
      <t>ニンテイ</t>
    </rPh>
    <rPh sb="10" eb="11">
      <t>エン</t>
    </rPh>
    <phoneticPr fontId="3"/>
  </si>
  <si>
    <t>銀杏ヶ丘こども園</t>
  </si>
  <si>
    <t>幼保連携型認定こども園大坊こども園</t>
  </si>
  <si>
    <t>幼保連携型認定こども園平川中央こども園</t>
  </si>
  <si>
    <t>幼保連携型認定こども園碇ヶ関中央こども園</t>
  </si>
  <si>
    <t>分園29</t>
    <rPh sb="0" eb="1">
      <t>ブン</t>
    </rPh>
    <rPh sb="1" eb="2">
      <t>エン</t>
    </rPh>
    <phoneticPr fontId="3"/>
  </si>
  <si>
    <t>保育所型認定こども園</t>
    <rPh sb="0" eb="3">
      <t>ホイクショ</t>
    </rPh>
    <rPh sb="3" eb="4">
      <t>ガタ</t>
    </rPh>
    <rPh sb="4" eb="6">
      <t>ニンテイ</t>
    </rPh>
    <rPh sb="9" eb="10">
      <t>エン</t>
    </rPh>
    <phoneticPr fontId="3"/>
  </si>
  <si>
    <t>田舎館こども園</t>
  </si>
  <si>
    <t>認定こども園はやせ</t>
  </si>
  <si>
    <t>六ヶ所村立千歳平こども園</t>
    <rPh sb="0" eb="3">
      <t>ロッカショ</t>
    </rPh>
    <rPh sb="3" eb="5">
      <t>ソンリツ</t>
    </rPh>
    <rPh sb="5" eb="7">
      <t>チトセ</t>
    </rPh>
    <rPh sb="7" eb="8">
      <t>タイラ</t>
    </rPh>
    <rPh sb="11" eb="12">
      <t>エン</t>
    </rPh>
    <phoneticPr fontId="1"/>
  </si>
  <si>
    <t>幼保連携型認定こども園二川目保育園</t>
  </si>
  <si>
    <t>下田こども園</t>
  </si>
  <si>
    <t>本村こども園</t>
  </si>
  <si>
    <t>幼保連携型認定こども園三田保育園</t>
  </si>
  <si>
    <t>幼保連携型認定こども園おおぞら保育園</t>
  </si>
  <si>
    <t>幼保連携型認定こども園もりのか保育園</t>
    <rPh sb="0" eb="1">
      <t>ヨウ</t>
    </rPh>
    <rPh sb="1" eb="2">
      <t>タモツ</t>
    </rPh>
    <rPh sb="2" eb="4">
      <t>レンケイ</t>
    </rPh>
    <rPh sb="4" eb="5">
      <t>カタ</t>
    </rPh>
    <rPh sb="5" eb="7">
      <t>ニンテイ</t>
    </rPh>
    <rPh sb="10" eb="11">
      <t>エン</t>
    </rPh>
    <rPh sb="15" eb="18">
      <t>ホイクエン</t>
    </rPh>
    <phoneticPr fontId="4"/>
  </si>
  <si>
    <t>黒石市</t>
    <rPh sb="0" eb="2">
      <t>クロイシ</t>
    </rPh>
    <rPh sb="2" eb="3">
      <t>シ</t>
    </rPh>
    <phoneticPr fontId="3"/>
  </si>
  <si>
    <t>黒石市大字三島字宮元93</t>
    <rPh sb="0" eb="2">
      <t>クロイシ</t>
    </rPh>
    <rPh sb="2" eb="3">
      <t>シ</t>
    </rPh>
    <rPh sb="3" eb="5">
      <t>オオアザ</t>
    </rPh>
    <rPh sb="5" eb="7">
      <t>ミシマ</t>
    </rPh>
    <rPh sb="7" eb="8">
      <t>アザ</t>
    </rPh>
    <rPh sb="8" eb="10">
      <t>ミヤモト</t>
    </rPh>
    <phoneticPr fontId="3"/>
  </si>
  <si>
    <t>036-0536</t>
    <phoneticPr fontId="3"/>
  </si>
  <si>
    <t>愛成会(ｱｲｾｲｶｲ)</t>
    <rPh sb="2" eb="3">
      <t>カイ</t>
    </rPh>
    <phoneticPr fontId="3"/>
  </si>
  <si>
    <t>佐々木　哲</t>
    <rPh sb="0" eb="3">
      <t>ササキ</t>
    </rPh>
    <rPh sb="4" eb="5">
      <t>テツ</t>
    </rPh>
    <phoneticPr fontId="3"/>
  </si>
  <si>
    <t>認定こども園東奥幼稚園</t>
    <rPh sb="0" eb="2">
      <t>ニンテイ</t>
    </rPh>
    <rPh sb="5" eb="6">
      <t>エン</t>
    </rPh>
    <rPh sb="6" eb="8">
      <t>トウオウ</t>
    </rPh>
    <rPh sb="8" eb="11">
      <t>ヨウチエン</t>
    </rPh>
    <phoneticPr fontId="3"/>
  </si>
  <si>
    <t>東奥学園</t>
    <rPh sb="0" eb="2">
      <t>トウオウ</t>
    </rPh>
    <rPh sb="2" eb="4">
      <t>ガクエン</t>
    </rPh>
    <phoneticPr fontId="3"/>
  </si>
  <si>
    <t>033-0074</t>
  </si>
  <si>
    <t>三ツ葉学園</t>
  </si>
  <si>
    <t>全定員のうちユニット型定員50</t>
    <rPh sb="0" eb="1">
      <t>ゼン</t>
    </rPh>
    <rPh sb="1" eb="3">
      <t>テイイン</t>
    </rPh>
    <rPh sb="10" eb="11">
      <t>ガタ</t>
    </rPh>
    <rPh sb="11" eb="13">
      <t>テイイン</t>
    </rPh>
    <phoneticPr fontId="3"/>
  </si>
  <si>
    <t>全定員のうちユニット型定員34</t>
    <rPh sb="0" eb="1">
      <t>ゼン</t>
    </rPh>
    <rPh sb="1" eb="3">
      <t>テイイン</t>
    </rPh>
    <rPh sb="10" eb="11">
      <t>ガタ</t>
    </rPh>
    <rPh sb="11" eb="13">
      <t>テイイン</t>
    </rPh>
    <phoneticPr fontId="3"/>
  </si>
  <si>
    <t>全定員のうちユニット型定員20</t>
    <rPh sb="0" eb="1">
      <t>ゼン</t>
    </rPh>
    <rPh sb="1" eb="3">
      <t>テイイン</t>
    </rPh>
    <rPh sb="10" eb="11">
      <t>ガタ</t>
    </rPh>
    <rPh sb="11" eb="13">
      <t>テイイン</t>
    </rPh>
    <phoneticPr fontId="3"/>
  </si>
  <si>
    <t>福法</t>
    <rPh sb="0" eb="1">
      <t>フク</t>
    </rPh>
    <phoneticPr fontId="3"/>
  </si>
  <si>
    <t>全定員のうちユニット型定員48</t>
    <rPh sb="0" eb="1">
      <t>ゼン</t>
    </rPh>
    <rPh sb="1" eb="3">
      <t>テイイン</t>
    </rPh>
    <rPh sb="10" eb="11">
      <t>ガタ</t>
    </rPh>
    <rPh sb="11" eb="13">
      <t>テイイン</t>
    </rPh>
    <phoneticPr fontId="3"/>
  </si>
  <si>
    <t>039-4222</t>
    <phoneticPr fontId="4"/>
  </si>
  <si>
    <t>小田桐　麿</t>
    <rPh sb="0" eb="2">
      <t>オダ</t>
    </rPh>
    <rPh sb="2" eb="3">
      <t>キリ</t>
    </rPh>
    <phoneticPr fontId="4"/>
  </si>
  <si>
    <t>桜美会(ｵｳﾋﾞｶｲ)</t>
    <rPh sb="0" eb="1">
      <t>サクラ</t>
    </rPh>
    <rPh sb="1" eb="2">
      <t>ビ</t>
    </rPh>
    <phoneticPr fontId="3"/>
  </si>
  <si>
    <t>西津軽郡鰺ヶ沢町大字建石町字雲雀野124-18</t>
    <rPh sb="10" eb="12">
      <t>タテイシ</t>
    </rPh>
    <rPh sb="14" eb="16">
      <t>ヒバリ</t>
    </rPh>
    <rPh sb="16" eb="17">
      <t>ノ</t>
    </rPh>
    <phoneticPr fontId="3"/>
  </si>
  <si>
    <t>038-2702</t>
    <phoneticPr fontId="3"/>
  </si>
  <si>
    <t>桜美会</t>
    <rPh sb="0" eb="1">
      <t>サクラ</t>
    </rPh>
    <rPh sb="1" eb="2">
      <t>ビ</t>
    </rPh>
    <phoneticPr fontId="3"/>
  </si>
  <si>
    <t>坂牛　哉子</t>
    <rPh sb="0" eb="1">
      <t>サカ</t>
    </rPh>
    <rPh sb="1" eb="2">
      <t>ウシ</t>
    </rPh>
    <rPh sb="3" eb="4">
      <t>ヤ</t>
    </rPh>
    <rPh sb="4" eb="5">
      <t>コ</t>
    </rPh>
    <phoneticPr fontId="4"/>
  </si>
  <si>
    <t>特別養護老人ホーム</t>
    <phoneticPr fontId="3"/>
  </si>
  <si>
    <t>きりん館</t>
    <rPh sb="3" eb="4">
      <t>カン</t>
    </rPh>
    <phoneticPr fontId="3"/>
  </si>
  <si>
    <t>北津軽郡中泊町大字田茂木字若宮1933</t>
    <rPh sb="0" eb="4">
      <t>キタツガルグン</t>
    </rPh>
    <rPh sb="5" eb="6">
      <t>ト</t>
    </rPh>
    <rPh sb="9" eb="10">
      <t>タ</t>
    </rPh>
    <rPh sb="10" eb="11">
      <t>モ</t>
    </rPh>
    <rPh sb="11" eb="12">
      <t>キ</t>
    </rPh>
    <rPh sb="12" eb="13">
      <t>アザ</t>
    </rPh>
    <rPh sb="13" eb="15">
      <t>ワカミヤ</t>
    </rPh>
    <phoneticPr fontId="4"/>
  </si>
  <si>
    <t>037-0318</t>
    <phoneticPr fontId="3"/>
  </si>
  <si>
    <t>東津軽郡外ヶ浜町字下蟹田43-2
外ヶ浜町総合福祉センター内</t>
    <phoneticPr fontId="3"/>
  </si>
  <si>
    <t>西津軽郡深浦町大字深浦字中沢34-1
深浦町フィットネスプラザ｢ゆとり｣内</t>
    <phoneticPr fontId="3"/>
  </si>
  <si>
    <t>北津軽郡鶴田町大字鶴田字沖津193
保健福祉センター「鶴遊館」内</t>
    <phoneticPr fontId="3"/>
  </si>
  <si>
    <t>上北郡六戸町大字犬落瀬字柴山3-9
老人福祉センター内</t>
    <phoneticPr fontId="3"/>
  </si>
  <si>
    <t>上北郡東北町字上笹橋45-10
老人福祉センター内</t>
    <phoneticPr fontId="3"/>
  </si>
  <si>
    <t>上北郡六ヶ所村大字平沼字二階坂92-7
老人福祉センター内</t>
    <phoneticPr fontId="3"/>
  </si>
  <si>
    <t>上北郡おいらせ町下前田158-1
地域福祉センター いきいき館内</t>
    <phoneticPr fontId="3"/>
  </si>
  <si>
    <t>下北郡佐井村大字佐井字大佐井川目39-12
高齢者生活福祉センター内</t>
    <phoneticPr fontId="3"/>
  </si>
  <si>
    <t>下北郡風間浦村大字易国間字大川目11-2
総合福祉センター「げんきかん」内</t>
    <phoneticPr fontId="3"/>
  </si>
  <si>
    <t>三戸郡田子町大字田子字前田2-1
せせらぎの郷 2F</t>
    <phoneticPr fontId="3"/>
  </si>
  <si>
    <t>三戸郡南部町大字平字広場28-1
老人福祉センター内</t>
    <phoneticPr fontId="3"/>
  </si>
  <si>
    <t>三戸郡階上町大字道仏字天当平1-182
ハートフルプラザ・はしかみ内</t>
    <phoneticPr fontId="3"/>
  </si>
  <si>
    <t>認定こども園定員入力欄
（N列には入力しないこと！）</t>
    <rPh sb="0" eb="2">
      <t>ニンテイ</t>
    </rPh>
    <rPh sb="5" eb="6">
      <t>エン</t>
    </rPh>
    <rPh sb="6" eb="8">
      <t>テイイン</t>
    </rPh>
    <rPh sb="8" eb="10">
      <t>ニュウリョク</t>
    </rPh>
    <rPh sb="10" eb="11">
      <t>ラン</t>
    </rPh>
    <rPh sb="14" eb="15">
      <t>レツ</t>
    </rPh>
    <rPh sb="17" eb="19">
      <t>ニュウリョク</t>
    </rPh>
    <phoneticPr fontId="3"/>
  </si>
  <si>
    <t>病床数入力欄
（N列には入力しないこと！）</t>
    <rPh sb="0" eb="3">
      <t>ビョウショウスウ</t>
    </rPh>
    <rPh sb="3" eb="5">
      <t>ニュウリョク</t>
    </rPh>
    <rPh sb="5" eb="6">
      <t>ラン</t>
    </rPh>
    <rPh sb="9" eb="10">
      <t>レツ</t>
    </rPh>
    <rPh sb="12" eb="14">
      <t>ニュウリョク</t>
    </rPh>
    <phoneticPr fontId="3"/>
  </si>
  <si>
    <t>036-1313</t>
    <phoneticPr fontId="7"/>
  </si>
  <si>
    <t>038-3101</t>
    <phoneticPr fontId="3"/>
  </si>
  <si>
    <t>青森市中央3丁目20-26</t>
    <phoneticPr fontId="3"/>
  </si>
  <si>
    <t>038-0822</t>
    <phoneticPr fontId="3"/>
  </si>
  <si>
    <t>介護福祉士実務者養成研修</t>
    <rPh sb="0" eb="2">
      <t>カイゴ</t>
    </rPh>
    <rPh sb="2" eb="5">
      <t>フクシシ</t>
    </rPh>
    <rPh sb="5" eb="8">
      <t>ジツムシャ</t>
    </rPh>
    <rPh sb="8" eb="10">
      <t>ヨウセイ</t>
    </rPh>
    <rPh sb="10" eb="12">
      <t>ケンシュウ</t>
    </rPh>
    <phoneticPr fontId="3"/>
  </si>
  <si>
    <t>寿楽荘ケアスクール介護福祉士実務者研修通信講座</t>
    <rPh sb="9" eb="11">
      <t>カイゴ</t>
    </rPh>
    <rPh sb="11" eb="14">
      <t>フクシシ</t>
    </rPh>
    <rPh sb="14" eb="17">
      <t>ジツムシャ</t>
    </rPh>
    <rPh sb="17" eb="19">
      <t>ケンシュウ</t>
    </rPh>
    <rPh sb="19" eb="21">
      <t>ツウシン</t>
    </rPh>
    <rPh sb="21" eb="23">
      <t>コウザ</t>
    </rPh>
    <phoneticPr fontId="3"/>
  </si>
  <si>
    <t>八戸市大字市川町字夏秋4</t>
    <rPh sb="0" eb="3">
      <t>ハチノヘシ</t>
    </rPh>
    <rPh sb="3" eb="5">
      <t>オオアザ</t>
    </rPh>
    <rPh sb="5" eb="7">
      <t>イチカワ</t>
    </rPh>
    <rPh sb="7" eb="8">
      <t>チョウ</t>
    </rPh>
    <rPh sb="8" eb="9">
      <t>アザ</t>
    </rPh>
    <phoneticPr fontId="3"/>
  </si>
  <si>
    <t>039-2241</t>
    <phoneticPr fontId="3"/>
  </si>
  <si>
    <t>寿栄会</t>
    <phoneticPr fontId="3"/>
  </si>
  <si>
    <t>１月以上</t>
    <rPh sb="1" eb="2">
      <t>ツキ</t>
    </rPh>
    <rPh sb="2" eb="4">
      <t>イジョウ</t>
    </rPh>
    <phoneticPr fontId="3"/>
  </si>
  <si>
    <t>株式会社五和グループラソ・パソコン教室介護福祉士実務者研修科</t>
    <rPh sb="0" eb="4">
      <t>カブシキガイシャ</t>
    </rPh>
    <rPh sb="4" eb="5">
      <t>ゴ</t>
    </rPh>
    <rPh sb="5" eb="6">
      <t>ワ</t>
    </rPh>
    <rPh sb="17" eb="19">
      <t>キョウシツ</t>
    </rPh>
    <rPh sb="19" eb="21">
      <t>カイゴ</t>
    </rPh>
    <rPh sb="21" eb="24">
      <t>フクシシ</t>
    </rPh>
    <rPh sb="24" eb="27">
      <t>ジツムシャ</t>
    </rPh>
    <rPh sb="27" eb="29">
      <t>ケンシュウ</t>
    </rPh>
    <rPh sb="29" eb="30">
      <t>カ</t>
    </rPh>
    <phoneticPr fontId="3"/>
  </si>
  <si>
    <t>0173-26-6861</t>
    <phoneticPr fontId="3"/>
  </si>
  <si>
    <t>五和グループ</t>
    <rPh sb="0" eb="1">
      <t>ゴ</t>
    </rPh>
    <rPh sb="1" eb="2">
      <t>ワ</t>
    </rPh>
    <phoneticPr fontId="3"/>
  </si>
  <si>
    <t>竹谷　てつ子</t>
    <rPh sb="0" eb="2">
      <t>タケヤ</t>
    </rPh>
    <rPh sb="5" eb="6">
      <t>コ</t>
    </rPh>
    <phoneticPr fontId="3"/>
  </si>
  <si>
    <t>ディスパッチカレッジ十和田校実務者研修通学課程</t>
    <rPh sb="10" eb="13">
      <t>トワダ</t>
    </rPh>
    <rPh sb="13" eb="14">
      <t>コウ</t>
    </rPh>
    <rPh sb="14" eb="17">
      <t>ジツムシャ</t>
    </rPh>
    <rPh sb="17" eb="19">
      <t>ケンシュウ</t>
    </rPh>
    <rPh sb="19" eb="21">
      <t>ツウガク</t>
    </rPh>
    <rPh sb="21" eb="23">
      <t>カテイ</t>
    </rPh>
    <phoneticPr fontId="3"/>
  </si>
  <si>
    <t>十和田市大字相坂字高清水78-996</t>
    <rPh sb="8" eb="9">
      <t>アザ</t>
    </rPh>
    <rPh sb="9" eb="12">
      <t>タカシミズ</t>
    </rPh>
    <phoneticPr fontId="4"/>
  </si>
  <si>
    <t>034-0041</t>
    <phoneticPr fontId="3"/>
  </si>
  <si>
    <t>平成29年2月</t>
    <rPh sb="0" eb="2">
      <t>ヘイセイ</t>
    </rPh>
    <rPh sb="4" eb="5">
      <t>ネン</t>
    </rPh>
    <rPh sb="6" eb="7">
      <t>ガツ</t>
    </rPh>
    <phoneticPr fontId="3"/>
  </si>
  <si>
    <t>みちのくヘルパースクール介護福祉士実務者研修校</t>
    <rPh sb="12" eb="14">
      <t>カイゴ</t>
    </rPh>
    <rPh sb="14" eb="17">
      <t>フクシシ</t>
    </rPh>
    <rPh sb="17" eb="20">
      <t>ジツムシャ</t>
    </rPh>
    <rPh sb="20" eb="22">
      <t>ケンシュウ</t>
    </rPh>
    <rPh sb="22" eb="23">
      <t>コウ</t>
    </rPh>
    <phoneticPr fontId="3"/>
  </si>
  <si>
    <t>むつ市十二林11-13</t>
    <rPh sb="2" eb="3">
      <t>シ</t>
    </rPh>
    <rPh sb="3" eb="5">
      <t>ジュウニ</t>
    </rPh>
    <rPh sb="5" eb="6">
      <t>バヤシ</t>
    </rPh>
    <phoneticPr fontId="3"/>
  </si>
  <si>
    <t>035-0067</t>
    <phoneticPr fontId="3"/>
  </si>
  <si>
    <t>青森社会福祉振興団</t>
    <rPh sb="0" eb="2">
      <t>アオモリ</t>
    </rPh>
    <rPh sb="2" eb="4">
      <t>シャカイ</t>
    </rPh>
    <rPh sb="4" eb="6">
      <t>フクシ</t>
    </rPh>
    <rPh sb="6" eb="8">
      <t>シンコウ</t>
    </rPh>
    <rPh sb="8" eb="9">
      <t>ダン</t>
    </rPh>
    <phoneticPr fontId="3"/>
  </si>
  <si>
    <t>平成29年4月</t>
    <rPh sb="0" eb="2">
      <t>ヘイセイ</t>
    </rPh>
    <rPh sb="4" eb="5">
      <t>ネン</t>
    </rPh>
    <rPh sb="6" eb="7">
      <t>ガツ</t>
    </rPh>
    <phoneticPr fontId="3"/>
  </si>
  <si>
    <t>ミライフルユニバーシティー八戸</t>
    <rPh sb="13" eb="15">
      <t>ハチノヘ</t>
    </rPh>
    <phoneticPr fontId="3"/>
  </si>
  <si>
    <t>八戸市南類家二丁目17-19</t>
    <rPh sb="0" eb="3">
      <t>ハチノヘシ</t>
    </rPh>
    <rPh sb="3" eb="4">
      <t>ミナミ</t>
    </rPh>
    <rPh sb="4" eb="5">
      <t>ルイ</t>
    </rPh>
    <rPh sb="5" eb="6">
      <t>ケ</t>
    </rPh>
    <rPh sb="6" eb="9">
      <t>２チョウメ</t>
    </rPh>
    <phoneticPr fontId="3"/>
  </si>
  <si>
    <t>0178-51-8577</t>
    <phoneticPr fontId="3"/>
  </si>
  <si>
    <t>031-0004</t>
    <phoneticPr fontId="3"/>
  </si>
  <si>
    <t>ミライフル</t>
    <phoneticPr fontId="3"/>
  </si>
  <si>
    <t>張間　翔</t>
    <rPh sb="0" eb="2">
      <t>ハリマ</t>
    </rPh>
    <rPh sb="3" eb="4">
      <t>ショウ</t>
    </rPh>
    <phoneticPr fontId="3"/>
  </si>
  <si>
    <t>株式会社五和グループラソ・パソコン教室介護福祉士実務者研修科（通信課程）</t>
    <rPh sb="0" eb="4">
      <t>カブシキガイシャ</t>
    </rPh>
    <rPh sb="4" eb="5">
      <t>ゴ</t>
    </rPh>
    <rPh sb="5" eb="6">
      <t>ワ</t>
    </rPh>
    <rPh sb="17" eb="19">
      <t>キョウシツ</t>
    </rPh>
    <rPh sb="19" eb="21">
      <t>カイゴ</t>
    </rPh>
    <rPh sb="21" eb="24">
      <t>フクシシ</t>
    </rPh>
    <rPh sb="24" eb="27">
      <t>ジツムシャ</t>
    </rPh>
    <rPh sb="27" eb="29">
      <t>ケンシュウ</t>
    </rPh>
    <rPh sb="29" eb="30">
      <t>カ</t>
    </rPh>
    <rPh sb="31" eb="33">
      <t>ツウシン</t>
    </rPh>
    <rPh sb="33" eb="35">
      <t>カテイ</t>
    </rPh>
    <phoneticPr fontId="3"/>
  </si>
  <si>
    <t>八戸市大字松館字門前6-2</t>
    <rPh sb="8" eb="10">
      <t>モンゼン</t>
    </rPh>
    <phoneticPr fontId="3"/>
  </si>
  <si>
    <t>黒石市大字南中野字上平5-3</t>
    <rPh sb="3" eb="5">
      <t>オオアザ</t>
    </rPh>
    <phoneticPr fontId="4"/>
  </si>
  <si>
    <t>黒石市国民健康保険黒石病院</t>
    <rPh sb="3" eb="5">
      <t>コクミン</t>
    </rPh>
    <rPh sb="5" eb="7">
      <t>ケンコウ</t>
    </rPh>
    <rPh sb="7" eb="9">
      <t>ホケン</t>
    </rPh>
    <rPh sb="9" eb="11">
      <t>クロイシ</t>
    </rPh>
    <rPh sb="11" eb="13">
      <t>ビョウイン</t>
    </rPh>
    <phoneticPr fontId="4"/>
  </si>
  <si>
    <t>弘前市狼森字天王33-1</t>
    <rPh sb="0" eb="3">
      <t>ヒロサキシ</t>
    </rPh>
    <rPh sb="3" eb="4">
      <t>オオカミ</t>
    </rPh>
    <rPh sb="4" eb="5">
      <t>モリ</t>
    </rPh>
    <rPh sb="5" eb="6">
      <t>アザ</t>
    </rPh>
    <rPh sb="6" eb="8">
      <t>テンノウ</t>
    </rPh>
    <phoneticPr fontId="3"/>
  </si>
  <si>
    <t>幼保連携型認定こども園河原木中央こども園</t>
    <rPh sb="0" eb="1">
      <t>ヨウ</t>
    </rPh>
    <rPh sb="1" eb="2">
      <t>ホ</t>
    </rPh>
    <rPh sb="2" eb="4">
      <t>レンケイ</t>
    </rPh>
    <rPh sb="4" eb="5">
      <t>ガタ</t>
    </rPh>
    <rPh sb="5" eb="7">
      <t>ニンテイ</t>
    </rPh>
    <rPh sb="10" eb="11">
      <t>エン</t>
    </rPh>
    <rPh sb="11" eb="14">
      <t>カワラギ</t>
    </rPh>
    <rPh sb="14" eb="16">
      <t>チュウオウ</t>
    </rPh>
    <rPh sb="19" eb="20">
      <t>エン</t>
    </rPh>
    <phoneticPr fontId="3"/>
  </si>
  <si>
    <t>五所川原市大字豊成字田子ノ浦70-5</t>
    <rPh sb="5" eb="7">
      <t>オオアザ</t>
    </rPh>
    <phoneticPr fontId="3"/>
  </si>
  <si>
    <t>黒石市大字上山形字中野馬場24-2</t>
    <rPh sb="0" eb="3">
      <t>クロイシシ</t>
    </rPh>
    <rPh sb="3" eb="5">
      <t>オオアザ</t>
    </rPh>
    <rPh sb="5" eb="8">
      <t>カミヤマガタ</t>
    </rPh>
    <rPh sb="8" eb="9">
      <t>ジ</t>
    </rPh>
    <rPh sb="9" eb="11">
      <t>ナカノ</t>
    </rPh>
    <rPh sb="11" eb="13">
      <t>ババ</t>
    </rPh>
    <phoneticPr fontId="7"/>
  </si>
  <si>
    <t>認定こども園轟木保育園</t>
    <rPh sb="6" eb="7">
      <t>トドロキ</t>
    </rPh>
    <rPh sb="7" eb="8">
      <t>キ</t>
    </rPh>
    <rPh sb="8" eb="11">
      <t>ホイクエン</t>
    </rPh>
    <phoneticPr fontId="3"/>
  </si>
  <si>
    <t>認定こども園桔梗野保育園</t>
    <rPh sb="6" eb="8">
      <t>キキョウ</t>
    </rPh>
    <rPh sb="8" eb="9">
      <t>ノ</t>
    </rPh>
    <rPh sb="9" eb="12">
      <t>ホイクエン</t>
    </rPh>
    <phoneticPr fontId="3"/>
  </si>
  <si>
    <t>認定こども園浜市川保育園</t>
    <rPh sb="9" eb="12">
      <t>ホイクエン</t>
    </rPh>
    <phoneticPr fontId="4"/>
  </si>
  <si>
    <t>東津軽郡外ヶ浜町蟹田鰐ヶ淵7-4</t>
    <rPh sb="0" eb="4">
      <t>ヒガシツガルグン</t>
    </rPh>
    <rPh sb="4" eb="7">
      <t>ソトガハマ</t>
    </rPh>
    <rPh sb="7" eb="8">
      <t>マチ</t>
    </rPh>
    <rPh sb="8" eb="10">
      <t>カニタ</t>
    </rPh>
    <rPh sb="10" eb="11">
      <t>ワニ</t>
    </rPh>
    <rPh sb="12" eb="13">
      <t>フチ</t>
    </rPh>
    <phoneticPr fontId="4"/>
  </si>
  <si>
    <t>弘前市大字金属町5-1</t>
    <rPh sb="0" eb="3">
      <t>ヒロサキシ</t>
    </rPh>
    <phoneticPr fontId="4"/>
  </si>
  <si>
    <t>036-8245</t>
    <phoneticPr fontId="4"/>
  </si>
  <si>
    <r>
      <t xml:space="preserve">生活支援ハウス
</t>
    </r>
    <r>
      <rPr>
        <sz val="10"/>
        <rFont val="ＭＳ ゴシック"/>
        <family val="3"/>
        <charset val="128"/>
      </rPr>
      <t>（高齢者生活福祉ｾﾝﾀｰ）</t>
    </r>
    <phoneticPr fontId="3"/>
  </si>
  <si>
    <t>0172-99-1133
(95-3124)</t>
    <phoneticPr fontId="4"/>
  </si>
  <si>
    <t>0175-28-5400
(28-5401)</t>
    <phoneticPr fontId="4"/>
  </si>
  <si>
    <t>三戸郡南部町大字沖田面字千刈52-2</t>
    <rPh sb="3" eb="6">
      <t>ナンブマチ</t>
    </rPh>
    <rPh sb="8" eb="10">
      <t>オキタ</t>
    </rPh>
    <rPh sb="10" eb="11">
      <t>メン</t>
    </rPh>
    <rPh sb="11" eb="12">
      <t>アザ</t>
    </rPh>
    <rPh sb="12" eb="13">
      <t>セン</t>
    </rPh>
    <rPh sb="13" eb="14">
      <t>カリ</t>
    </rPh>
    <phoneticPr fontId="4"/>
  </si>
  <si>
    <t>北清会(ﾎｸｾｲｶｲ)</t>
    <phoneticPr fontId="3"/>
  </si>
  <si>
    <t>0172-52-2170</t>
    <phoneticPr fontId="3"/>
  </si>
  <si>
    <t>榮惣会(ｴｲｿｳｶｲ)</t>
    <rPh sb="0" eb="1">
      <t>サカエ</t>
    </rPh>
    <rPh sb="1" eb="2">
      <t>ソウ</t>
    </rPh>
    <rPh sb="2" eb="3">
      <t>カイ</t>
    </rPh>
    <phoneticPr fontId="3"/>
  </si>
  <si>
    <t>榮惣会</t>
    <rPh sb="0" eb="1">
      <t>サカエ</t>
    </rPh>
    <rPh sb="1" eb="2">
      <t>ソウ</t>
    </rPh>
    <rPh sb="2" eb="3">
      <t>カイ</t>
    </rPh>
    <phoneticPr fontId="3"/>
  </si>
  <si>
    <t>弘前市大字狼森字天王33-1</t>
    <rPh sb="5" eb="7">
      <t>オイノモリ</t>
    </rPh>
    <rPh sb="7" eb="8">
      <t>アザ</t>
    </rPh>
    <rPh sb="8" eb="10">
      <t>テンノウ</t>
    </rPh>
    <phoneticPr fontId="3"/>
  </si>
  <si>
    <t>036-8132</t>
    <phoneticPr fontId="3"/>
  </si>
  <si>
    <t>弘前市大字末広四丁目1-6</t>
    <rPh sb="5" eb="7">
      <t>スエヒロ</t>
    </rPh>
    <rPh sb="7" eb="10">
      <t>４チョウメ</t>
    </rPh>
    <phoneticPr fontId="3"/>
  </si>
  <si>
    <t>0172-28-3160</t>
    <phoneticPr fontId="3"/>
  </si>
  <si>
    <t>036-8085</t>
    <phoneticPr fontId="3"/>
  </si>
  <si>
    <t>弘前市大字浜の町西一丁目4-2</t>
    <rPh sb="8" eb="9">
      <t>ニシ</t>
    </rPh>
    <rPh sb="9" eb="10">
      <t>１</t>
    </rPh>
    <phoneticPr fontId="3"/>
  </si>
  <si>
    <t>036-8324</t>
    <phoneticPr fontId="4"/>
  </si>
  <si>
    <t>白鷗会(ﾊｸｵｳｶｲ)</t>
    <rPh sb="1" eb="2">
      <t>カモメ</t>
    </rPh>
    <phoneticPr fontId="3"/>
  </si>
  <si>
    <t>白鷗会</t>
    <rPh sb="1" eb="2">
      <t>カモメ</t>
    </rPh>
    <phoneticPr fontId="3"/>
  </si>
  <si>
    <t>三浦　直也</t>
    <rPh sb="3" eb="4">
      <t>ナオ</t>
    </rPh>
    <rPh sb="4" eb="5">
      <t>ヤ</t>
    </rPh>
    <phoneticPr fontId="3"/>
  </si>
  <si>
    <t>千徳会(ﾁﾄｸｶｲ)</t>
    <phoneticPr fontId="3"/>
  </si>
  <si>
    <t>黒石市追子野木二丁目181-1</t>
    <rPh sb="3" eb="7">
      <t>オッコノキ</t>
    </rPh>
    <rPh sb="7" eb="10">
      <t>ニチョウメ</t>
    </rPh>
    <phoneticPr fontId="3"/>
  </si>
  <si>
    <t>0172-52-3890</t>
    <phoneticPr fontId="3"/>
  </si>
  <si>
    <t>036-0357</t>
    <phoneticPr fontId="3"/>
  </si>
  <si>
    <t>五所川原市大字羽野木沢字実吉66-3</t>
    <phoneticPr fontId="3"/>
  </si>
  <si>
    <t>角田　昌只</t>
    <phoneticPr fontId="3"/>
  </si>
  <si>
    <t>十和田市東二十三番町10-8</t>
    <phoneticPr fontId="3"/>
  </si>
  <si>
    <t>0176-53-4062</t>
    <phoneticPr fontId="3"/>
  </si>
  <si>
    <t>桜良会(ｻｸﾗｶｲ)</t>
    <rPh sb="0" eb="1">
      <t>サクラ</t>
    </rPh>
    <rPh sb="1" eb="2">
      <t>ヨ</t>
    </rPh>
    <rPh sb="2" eb="3">
      <t>カイ</t>
    </rPh>
    <phoneticPr fontId="3"/>
  </si>
  <si>
    <t>西寿会(ｻｲｼﾞｭｶｲ)</t>
    <phoneticPr fontId="3"/>
  </si>
  <si>
    <t>千栄会(ｾﾝｴｲｶｲ)</t>
    <phoneticPr fontId="3"/>
  </si>
  <si>
    <t>北光会(ﾎｯｺｳｶｲ)</t>
    <phoneticPr fontId="3"/>
  </si>
  <si>
    <t>鶴住会(ﾂﾙｽﾞﾐｶｲ)</t>
    <phoneticPr fontId="3"/>
  </si>
  <si>
    <t>0173-28-2317</t>
    <phoneticPr fontId="3"/>
  </si>
  <si>
    <t>三上　孝生</t>
    <rPh sb="0" eb="2">
      <t>ミカミ</t>
    </rPh>
    <rPh sb="3" eb="5">
      <t>タカオ</t>
    </rPh>
    <phoneticPr fontId="4"/>
  </si>
  <si>
    <t>希望(ﾉｿﾞﾐ)</t>
    <rPh sb="0" eb="1">
      <t>マレ</t>
    </rPh>
    <rPh sb="1" eb="2">
      <t>ボウ</t>
    </rPh>
    <phoneticPr fontId="3"/>
  </si>
  <si>
    <t>横浜会(ﾖｺﾊﾏｶｲ)</t>
    <rPh sb="0" eb="2">
      <t>ヨコハマ</t>
    </rPh>
    <rPh sb="2" eb="3">
      <t>カイ</t>
    </rPh>
    <phoneticPr fontId="4"/>
  </si>
  <si>
    <t>沼山　助直</t>
    <rPh sb="4" eb="5">
      <t>ナオ</t>
    </rPh>
    <phoneticPr fontId="3"/>
  </si>
  <si>
    <t>上北郡おいらせ町向山東二丁目2-1263</t>
    <phoneticPr fontId="3"/>
  </si>
  <si>
    <t>0175-37-2209</t>
    <phoneticPr fontId="3"/>
  </si>
  <si>
    <t>仁正会(ｼﾞﾝｼｮｳｶｲ)</t>
    <phoneticPr fontId="3"/>
  </si>
  <si>
    <t>三戸郡五戸町字地蔵岱15-250</t>
    <rPh sb="7" eb="9">
      <t>ジゾウ</t>
    </rPh>
    <rPh sb="9" eb="10">
      <t>ダイ</t>
    </rPh>
    <phoneticPr fontId="3"/>
  </si>
  <si>
    <t>039-1525</t>
    <phoneticPr fontId="3"/>
  </si>
  <si>
    <t>吉幸会(ｷｯｺｳｶｲ)</t>
    <phoneticPr fontId="3"/>
  </si>
  <si>
    <t>八戸学院大学短期大学部幼児保育学科</t>
    <rPh sb="2" eb="4">
      <t>ガクイン</t>
    </rPh>
    <rPh sb="6" eb="8">
      <t>タンキ</t>
    </rPh>
    <rPh sb="8" eb="10">
      <t>ダイガク</t>
    </rPh>
    <rPh sb="10" eb="11">
      <t>ブ</t>
    </rPh>
    <rPh sb="11" eb="13">
      <t>ヨウジ</t>
    </rPh>
    <rPh sb="13" eb="14">
      <t>ホ</t>
    </rPh>
    <rPh sb="14" eb="15">
      <t>イク</t>
    </rPh>
    <rPh sb="15" eb="17">
      <t>ガッカ</t>
    </rPh>
    <phoneticPr fontId="4"/>
  </si>
  <si>
    <t>弘前大学医学部医学科</t>
    <rPh sb="7" eb="9">
      <t>イガク</t>
    </rPh>
    <rPh sb="9" eb="10">
      <t>カ</t>
    </rPh>
    <phoneticPr fontId="4"/>
  </si>
  <si>
    <t>東北メディカル学院理学療法学科</t>
    <rPh sb="0" eb="2">
      <t>トウホク</t>
    </rPh>
    <rPh sb="7" eb="9">
      <t>ガクイン</t>
    </rPh>
    <rPh sb="9" eb="11">
      <t>リガク</t>
    </rPh>
    <rPh sb="11" eb="13">
      <t>リョウホウ</t>
    </rPh>
    <rPh sb="13" eb="15">
      <t>ガッカ</t>
    </rPh>
    <phoneticPr fontId="4"/>
  </si>
  <si>
    <t>東北メディカル学院作業療法学科</t>
    <rPh sb="0" eb="2">
      <t>トウホク</t>
    </rPh>
    <rPh sb="7" eb="9">
      <t>ガクイン</t>
    </rPh>
    <rPh sb="9" eb="11">
      <t>サギョウ</t>
    </rPh>
    <rPh sb="11" eb="13">
      <t>リョウホウ</t>
    </rPh>
    <rPh sb="13" eb="15">
      <t>ガッカ</t>
    </rPh>
    <phoneticPr fontId="4"/>
  </si>
  <si>
    <t>八戸保健医療専門学校スポーツ柔整学科</t>
    <rPh sb="0" eb="2">
      <t>ハチノヘ</t>
    </rPh>
    <rPh sb="2" eb="4">
      <t>ホケン</t>
    </rPh>
    <rPh sb="4" eb="6">
      <t>イリョウ</t>
    </rPh>
    <rPh sb="14" eb="15">
      <t>ジュウ</t>
    </rPh>
    <rPh sb="15" eb="16">
      <t>セイ</t>
    </rPh>
    <rPh sb="16" eb="18">
      <t>ガッカ</t>
    </rPh>
    <phoneticPr fontId="4"/>
  </si>
  <si>
    <t>0172-32-5458</t>
    <phoneticPr fontId="4"/>
  </si>
  <si>
    <t>児童心理治療施設（※1）</t>
    <rPh sb="0" eb="2">
      <t>ジドウ</t>
    </rPh>
    <rPh sb="2" eb="4">
      <t>シンリ</t>
    </rPh>
    <rPh sb="4" eb="6">
      <t>チリョウ</t>
    </rPh>
    <rPh sb="6" eb="8">
      <t>シセツ</t>
    </rPh>
    <phoneticPr fontId="4"/>
  </si>
  <si>
    <t>児童心理治療施設</t>
    <rPh sb="0" eb="2">
      <t>ジドウ</t>
    </rPh>
    <rPh sb="2" eb="4">
      <t>シンリ</t>
    </rPh>
    <rPh sb="4" eb="6">
      <t>チリョウ</t>
    </rPh>
    <rPh sb="6" eb="8">
      <t>シセツ</t>
    </rPh>
    <phoneticPr fontId="3"/>
  </si>
  <si>
    <t>救急病院指定  内　精　神内　小　外　整　形　脳外　呼外　心血外　小外　皮　泌　産婦　眼　耳　放　歯外　麻　消内　血内　循内　呼内　腎内　内分内　糖・代内　感内　腫内　消外　乳外　病診　救　ﾘﾊ</t>
    <rPh sb="38" eb="39">
      <t>ヒ</t>
    </rPh>
    <phoneticPr fontId="3"/>
  </si>
  <si>
    <t xml:space="preserve">救急病院指定  整 ﾘﾊ 外 内 泌 耳 </t>
    <rPh sb="17" eb="18">
      <t>ヒ</t>
    </rPh>
    <phoneticPr fontId="3"/>
  </si>
  <si>
    <t>病院</t>
  </si>
  <si>
    <t>八戸地域</t>
  </si>
  <si>
    <t>内科種市病院</t>
  </si>
  <si>
    <t>八戸市大字是川字土間沢1</t>
  </si>
  <si>
    <t>0178-96-1325</t>
  </si>
  <si>
    <t>種市良雄</t>
  </si>
  <si>
    <t>看護師等養成所</t>
  </si>
  <si>
    <t>青森地域</t>
  </si>
  <si>
    <t>青森中央学院大学別科助産専攻</t>
  </si>
  <si>
    <t>017-728-0496</t>
  </si>
  <si>
    <t>学法</t>
  </si>
  <si>
    <t>青森田中学園</t>
  </si>
  <si>
    <t>助産師１年制</t>
  </si>
  <si>
    <t>0172-62-4055</t>
  </si>
  <si>
    <t>0172-55-7717</t>
  </si>
  <si>
    <t>津軽保健生活協同組合</t>
  </si>
  <si>
    <t>八戸市大字田向三丁目1番1号</t>
  </si>
  <si>
    <t>0178-72-5111</t>
  </si>
  <si>
    <t>031-8555</t>
  </si>
  <si>
    <t>八戸市田向二丁目11-15</t>
    <rPh sb="0" eb="3">
      <t>ハチノヘシ</t>
    </rPh>
    <rPh sb="3" eb="5">
      <t>タムカイ</t>
    </rPh>
    <rPh sb="5" eb="8">
      <t>２チョウメ</t>
    </rPh>
    <phoneticPr fontId="4"/>
  </si>
  <si>
    <t>佐々木　知行</t>
    <rPh sb="0" eb="3">
      <t>ササキ</t>
    </rPh>
    <rPh sb="4" eb="6">
      <t>トモユキ</t>
    </rPh>
    <phoneticPr fontId="4"/>
  </si>
  <si>
    <t>岩村　秀輝</t>
    <rPh sb="0" eb="2">
      <t>イワムラ</t>
    </rPh>
    <rPh sb="3" eb="5">
      <t>ヒデキ</t>
    </rPh>
    <phoneticPr fontId="3"/>
  </si>
  <si>
    <t>棟方　博文</t>
    <rPh sb="0" eb="2">
      <t>ムナカタ</t>
    </rPh>
    <rPh sb="3" eb="5">
      <t>ヒロフミ</t>
    </rPh>
    <phoneticPr fontId="7"/>
  </si>
  <si>
    <t>金井　一賴</t>
    <rPh sb="0" eb="2">
      <t>カナイ</t>
    </rPh>
    <rPh sb="3" eb="4">
      <t>イチ</t>
    </rPh>
    <rPh sb="4" eb="5">
      <t>タノ</t>
    </rPh>
    <phoneticPr fontId="4"/>
  </si>
  <si>
    <t>澤田　美彦</t>
    <rPh sb="0" eb="2">
      <t>サワダ</t>
    </rPh>
    <rPh sb="3" eb="4">
      <t>ビ</t>
    </rPh>
    <rPh sb="4" eb="5">
      <t>ヒコ</t>
    </rPh>
    <phoneticPr fontId="4"/>
  </si>
  <si>
    <t>0176-22-1055</t>
  </si>
  <si>
    <t>つがる市豊富町屏風山1-377</t>
    <rPh sb="3" eb="4">
      <t>シ</t>
    </rPh>
    <rPh sb="4" eb="5">
      <t>トヨ</t>
    </rPh>
    <rPh sb="5" eb="6">
      <t>トミ</t>
    </rPh>
    <rPh sb="6" eb="7">
      <t>マチ</t>
    </rPh>
    <rPh sb="7" eb="10">
      <t>ビョウブサン</t>
    </rPh>
    <phoneticPr fontId="4"/>
  </si>
  <si>
    <t>信青会(ｼﾝｾｲｶｲ)</t>
    <rPh sb="0" eb="1">
      <t>シン</t>
    </rPh>
    <rPh sb="1" eb="2">
      <t>アオ</t>
    </rPh>
    <phoneticPr fontId="3"/>
  </si>
  <si>
    <t>西津軽郡深浦町大字広戸字家野上148-2</t>
    <rPh sb="0" eb="4">
      <t>ニシツガルグン</t>
    </rPh>
    <rPh sb="4" eb="7">
      <t>フカウラマチ</t>
    </rPh>
    <rPh sb="7" eb="9">
      <t>オオアザ</t>
    </rPh>
    <rPh sb="9" eb="11">
      <t>ヒロト</t>
    </rPh>
    <rPh sb="11" eb="12">
      <t>アザ</t>
    </rPh>
    <rPh sb="12" eb="13">
      <t>イエ</t>
    </rPh>
    <rPh sb="13" eb="14">
      <t>ノ</t>
    </rPh>
    <rPh sb="14" eb="15">
      <t>カミ</t>
    </rPh>
    <phoneticPr fontId="3"/>
  </si>
  <si>
    <t>0173-82-0987</t>
  </si>
  <si>
    <t>信青会</t>
    <rPh sb="0" eb="1">
      <t>シン</t>
    </rPh>
    <rPh sb="1" eb="2">
      <t>アオ</t>
    </rPh>
    <rPh sb="2" eb="3">
      <t>カイ</t>
    </rPh>
    <phoneticPr fontId="3"/>
  </si>
  <si>
    <t>特別養護老人ホーム</t>
  </si>
  <si>
    <t>ひばり野</t>
    <rPh sb="3" eb="4">
      <t>ノ</t>
    </rPh>
    <phoneticPr fontId="3"/>
  </si>
  <si>
    <t>西津軽郡鰺ケ沢町建石町雲雀野124-18</t>
  </si>
  <si>
    <t>0173-82-0707</t>
  </si>
  <si>
    <t>幸</t>
    <rPh sb="0" eb="1">
      <t>シアワ</t>
    </rPh>
    <phoneticPr fontId="3"/>
  </si>
  <si>
    <t>北津軽郡中泊町尾別小谷26-1</t>
  </si>
  <si>
    <t>東北町</t>
    <rPh sb="0" eb="3">
      <t>トウホクマチ</t>
    </rPh>
    <phoneticPr fontId="3"/>
  </si>
  <si>
    <t>森の郷</t>
  </si>
  <si>
    <t>0176-27-1021</t>
  </si>
  <si>
    <t>下北郡大間町大字大間字大間平20-78</t>
    <rPh sb="0" eb="3">
      <t>シモキタグン</t>
    </rPh>
    <rPh sb="10" eb="11">
      <t>アザ</t>
    </rPh>
    <rPh sb="11" eb="13">
      <t>オオマ</t>
    </rPh>
    <rPh sb="13" eb="14">
      <t>タイ</t>
    </rPh>
    <phoneticPr fontId="4"/>
  </si>
  <si>
    <t>しおさい岬</t>
  </si>
  <si>
    <t>下北郡大間町大間字大間平38-511</t>
  </si>
  <si>
    <t>三戸郡三戸町大字斗内字和田60-1</t>
    <rPh sb="0" eb="2">
      <t>サンノヘ</t>
    </rPh>
    <rPh sb="10" eb="11">
      <t>アザ</t>
    </rPh>
    <rPh sb="11" eb="13">
      <t>ワダ</t>
    </rPh>
    <phoneticPr fontId="4"/>
  </si>
  <si>
    <t>弘前市大字茜町二丁目1-2</t>
  </si>
  <si>
    <t>平川市館田西和田195</t>
    <phoneticPr fontId="3"/>
  </si>
  <si>
    <t>北津軽郡中泊町大字中里字宝森1-2</t>
  </si>
  <si>
    <t>0173-57-3101</t>
  </si>
  <si>
    <t>北津軽郡中泊町大字尾別字小谷26-1</t>
  </si>
  <si>
    <t>木村　忍</t>
    <rPh sb="3" eb="4">
      <t>シノブ</t>
    </rPh>
    <phoneticPr fontId="3"/>
  </si>
  <si>
    <t>つがる市柏鷺坂清見71-1</t>
  </si>
  <si>
    <t>0173-26-6861</t>
  </si>
  <si>
    <t>株式会社ＪＭＴＣ実務者研修事業（昼間課程）</t>
    <rPh sb="0" eb="2">
      <t>カブシキ</t>
    </rPh>
    <rPh sb="2" eb="4">
      <t>カイシャ</t>
    </rPh>
    <rPh sb="8" eb="11">
      <t>ジツムシャ</t>
    </rPh>
    <rPh sb="11" eb="13">
      <t>ケンシュウ</t>
    </rPh>
    <rPh sb="13" eb="15">
      <t>ジギョウ</t>
    </rPh>
    <rPh sb="16" eb="18">
      <t>ヒルマ</t>
    </rPh>
    <rPh sb="18" eb="20">
      <t>カテイ</t>
    </rPh>
    <phoneticPr fontId="3"/>
  </si>
  <si>
    <t>ＪＭＴＣ</t>
  </si>
  <si>
    <t>森　繁己</t>
    <rPh sb="0" eb="1">
      <t>モリ</t>
    </rPh>
    <rPh sb="2" eb="4">
      <t>シゲミ</t>
    </rPh>
    <phoneticPr fontId="3"/>
  </si>
  <si>
    <t>株式会社スパイラル・アップ介護福祉士実務者研修（通信課程）</t>
    <rPh sb="0" eb="2">
      <t>カブシキ</t>
    </rPh>
    <rPh sb="2" eb="4">
      <t>カイシャ</t>
    </rPh>
    <rPh sb="13" eb="15">
      <t>カイゴ</t>
    </rPh>
    <rPh sb="15" eb="18">
      <t>フクシシ</t>
    </rPh>
    <rPh sb="18" eb="21">
      <t>ジツムシャ</t>
    </rPh>
    <rPh sb="21" eb="23">
      <t>ケンシュウ</t>
    </rPh>
    <rPh sb="24" eb="26">
      <t>ツウシン</t>
    </rPh>
    <rPh sb="26" eb="28">
      <t>カテイ</t>
    </rPh>
    <phoneticPr fontId="3"/>
  </si>
  <si>
    <t>0172－36－8633</t>
  </si>
  <si>
    <t>036－8062</t>
  </si>
  <si>
    <t>スパイラル・アップ</t>
  </si>
  <si>
    <t>木村　房雄</t>
    <rPh sb="0" eb="2">
      <t>キムラ</t>
    </rPh>
    <rPh sb="3" eb="5">
      <t>フサオ</t>
    </rPh>
    <phoneticPr fontId="3"/>
  </si>
  <si>
    <t>１月以上</t>
    <rPh sb="1" eb="2">
      <t>ガツ</t>
    </rPh>
    <rPh sb="2" eb="4">
      <t>イジョウ</t>
    </rPh>
    <phoneticPr fontId="3"/>
  </si>
  <si>
    <t>青森中央短期大学食物栄養学科</t>
    <rPh sb="0" eb="2">
      <t>アオモリ</t>
    </rPh>
    <rPh sb="2" eb="4">
      <t>チュウオウ</t>
    </rPh>
    <rPh sb="4" eb="6">
      <t>タンキ</t>
    </rPh>
    <rPh sb="6" eb="8">
      <t>ダイガク</t>
    </rPh>
    <rPh sb="8" eb="10">
      <t>ショクモツ</t>
    </rPh>
    <rPh sb="10" eb="12">
      <t>エイヨウ</t>
    </rPh>
    <rPh sb="12" eb="14">
      <t>ガッカ</t>
    </rPh>
    <phoneticPr fontId="4"/>
  </si>
  <si>
    <t>幼保連携型認定こども園</t>
    <rPh sb="0" eb="2">
      <t>ヨウホ</t>
    </rPh>
    <rPh sb="2" eb="4">
      <t>レンケイ</t>
    </rPh>
    <rPh sb="4" eb="5">
      <t>ガタ</t>
    </rPh>
    <rPh sb="5" eb="7">
      <t>ニンテイ</t>
    </rPh>
    <rPh sb="10" eb="11">
      <t>エン</t>
    </rPh>
    <phoneticPr fontId="3"/>
  </si>
  <si>
    <t>青森山田こども園</t>
    <rPh sb="0" eb="2">
      <t>アオモリ</t>
    </rPh>
    <rPh sb="2" eb="4">
      <t>ヤマダ</t>
    </rPh>
    <rPh sb="7" eb="8">
      <t>エン</t>
    </rPh>
    <phoneticPr fontId="4"/>
  </si>
  <si>
    <t>青森認定こども園</t>
    <rPh sb="2" eb="4">
      <t>ニンテイ</t>
    </rPh>
    <rPh sb="7" eb="8">
      <t>エン</t>
    </rPh>
    <phoneticPr fontId="3"/>
  </si>
  <si>
    <t>浪岡若葉こども園</t>
    <rPh sb="7" eb="8">
      <t>エン</t>
    </rPh>
    <phoneticPr fontId="4"/>
  </si>
  <si>
    <t>幼保連携型認定こども園ほうりん保育園</t>
    <rPh sb="0" eb="7">
      <t>ヨウホレンケイガタニンテイ</t>
    </rPh>
    <rPh sb="10" eb="11">
      <t>エン</t>
    </rPh>
    <rPh sb="15" eb="18">
      <t>ホイクエン</t>
    </rPh>
    <phoneticPr fontId="4"/>
  </si>
  <si>
    <t>認定こども園藤覚保育園</t>
    <rPh sb="0" eb="2">
      <t>ニンテイ</t>
    </rPh>
    <rPh sb="5" eb="6">
      <t>エン</t>
    </rPh>
    <phoneticPr fontId="3"/>
  </si>
  <si>
    <t>美郷こども園</t>
  </si>
  <si>
    <t>つくし第一こども園</t>
  </si>
  <si>
    <t>（青森市）</t>
    <rPh sb="1" eb="4">
      <t>アオモリシ</t>
    </rPh>
    <phoneticPr fontId="4"/>
  </si>
  <si>
    <t>認定こども園たけみ</t>
    <rPh sb="0" eb="2">
      <t>ニンテイ</t>
    </rPh>
    <rPh sb="5" eb="6">
      <t>エン</t>
    </rPh>
    <phoneticPr fontId="4"/>
  </si>
  <si>
    <t>つくし第二こども園</t>
  </si>
  <si>
    <t>中郷こども園</t>
  </si>
  <si>
    <t>保育所型認定こども園</t>
    <rPh sb="0" eb="2">
      <t>ホイク</t>
    </rPh>
    <rPh sb="2" eb="3">
      <t>ショ</t>
    </rPh>
    <rPh sb="3" eb="6">
      <t>ガタニンテイ</t>
    </rPh>
    <rPh sb="9" eb="10">
      <t>エン</t>
    </rPh>
    <phoneticPr fontId="3"/>
  </si>
  <si>
    <t>認定こども園大畑中央保育園</t>
    <rPh sb="0" eb="2">
      <t>ニンテイ</t>
    </rPh>
    <rPh sb="5" eb="6">
      <t>エン</t>
    </rPh>
    <rPh sb="6" eb="8">
      <t>オオハタ</t>
    </rPh>
    <rPh sb="8" eb="10">
      <t>チュウオウ</t>
    </rPh>
    <rPh sb="10" eb="13">
      <t>ホイクエン</t>
    </rPh>
    <phoneticPr fontId="3"/>
  </si>
  <si>
    <t>むつ市大畑町中島4-6</t>
  </si>
  <si>
    <t>ときわこども園</t>
    <rPh sb="6" eb="7">
      <t>エン</t>
    </rPh>
    <phoneticPr fontId="4"/>
  </si>
  <si>
    <t>南津軽郡藤崎町大字若松字森越9-4</t>
  </si>
  <si>
    <t>みずきこども園</t>
    <rPh sb="6" eb="7">
      <t>エン</t>
    </rPh>
    <phoneticPr fontId="4"/>
  </si>
  <si>
    <t>幼保連携型認定こども園一川目保育園</t>
    <rPh sb="0" eb="7">
      <t>ヨウホレンケイガタニンテイ</t>
    </rPh>
    <rPh sb="10" eb="11">
      <t>エン</t>
    </rPh>
    <rPh sb="14" eb="17">
      <t>ホイクエン</t>
    </rPh>
    <phoneticPr fontId="4"/>
  </si>
  <si>
    <t>幼保連携型認定こども園深沢保育園</t>
    <rPh sb="0" eb="7">
      <t>ヨウホレンケイガタニンテイ</t>
    </rPh>
    <rPh sb="10" eb="11">
      <t>エン</t>
    </rPh>
    <phoneticPr fontId="3"/>
  </si>
  <si>
    <t>幼保連携型認定こども園川口保育園</t>
    <rPh sb="0" eb="7">
      <t>ヨウホレンケイガタニンテイ</t>
    </rPh>
    <rPh sb="10" eb="11">
      <t>エン</t>
    </rPh>
    <phoneticPr fontId="3"/>
  </si>
  <si>
    <t>菜の花こども園</t>
    <rPh sb="6" eb="7">
      <t>エン</t>
    </rPh>
    <phoneticPr fontId="4"/>
  </si>
  <si>
    <t>0176-53-8670</t>
  </si>
  <si>
    <t>039-2187</t>
  </si>
  <si>
    <t>うち地域小規模6</t>
    <rPh sb="2" eb="4">
      <t>チイキ</t>
    </rPh>
    <rPh sb="4" eb="7">
      <t>ショウキボ</t>
    </rPh>
    <phoneticPr fontId="4"/>
  </si>
  <si>
    <t>十和田市大字大不動字漆久保24-28</t>
    <rPh sb="9" eb="10">
      <t>アザ</t>
    </rPh>
    <rPh sb="10" eb="13">
      <t>ウルシクボ</t>
    </rPh>
    <phoneticPr fontId="4"/>
  </si>
  <si>
    <t>車力こども園</t>
    <rPh sb="0" eb="2">
      <t>シャリキ</t>
    </rPh>
    <rPh sb="5" eb="6">
      <t>エン</t>
    </rPh>
    <phoneticPr fontId="3"/>
  </si>
  <si>
    <t>つがる福祉会</t>
    <rPh sb="3" eb="5">
      <t>フクシ</t>
    </rPh>
    <rPh sb="5" eb="6">
      <t>カイ</t>
    </rPh>
    <phoneticPr fontId="3"/>
  </si>
  <si>
    <t>0178-52-5225</t>
  </si>
  <si>
    <t>017-766-1534</t>
  </si>
  <si>
    <t>下長こども園</t>
    <rPh sb="0" eb="1">
      <t>シモ</t>
    </rPh>
    <rPh sb="1" eb="2">
      <t>ナガ</t>
    </rPh>
    <rPh sb="5" eb="6">
      <t>エン</t>
    </rPh>
    <phoneticPr fontId="3"/>
  </si>
  <si>
    <t>幼保連携型認定こども園</t>
    <rPh sb="0" eb="7">
      <t>ヨウホレンケイガタニンテイ</t>
    </rPh>
    <rPh sb="10" eb="11">
      <t>エン</t>
    </rPh>
    <phoneticPr fontId="3"/>
  </si>
  <si>
    <t>岩谷　隆徳</t>
    <rPh sb="3" eb="5">
      <t>タカノリ</t>
    </rPh>
    <phoneticPr fontId="3"/>
  </si>
  <si>
    <t>長嶺　きみ</t>
    <rPh sb="0" eb="2">
      <t>ナガミネ</t>
    </rPh>
    <phoneticPr fontId="3"/>
  </si>
  <si>
    <t>吉田　満</t>
    <rPh sb="3" eb="4">
      <t>ミツル</t>
    </rPh>
    <phoneticPr fontId="3"/>
  </si>
  <si>
    <t>村田　学風</t>
    <rPh sb="1" eb="2">
      <t>タ</t>
    </rPh>
    <rPh sb="3" eb="5">
      <t>ガクフウ</t>
    </rPh>
    <phoneticPr fontId="4"/>
  </si>
  <si>
    <t>上山　博一</t>
    <rPh sb="0" eb="2">
      <t>カミヤマ</t>
    </rPh>
    <rPh sb="3" eb="5">
      <t>ヒロカズ</t>
    </rPh>
    <phoneticPr fontId="3"/>
  </si>
  <si>
    <t>八戸学院幼稚園</t>
    <rPh sb="0" eb="2">
      <t>ハチノヘ</t>
    </rPh>
    <rPh sb="2" eb="4">
      <t>ガクイン</t>
    </rPh>
    <rPh sb="4" eb="7">
      <t>ヨウチエン</t>
    </rPh>
    <phoneticPr fontId="3"/>
  </si>
  <si>
    <t>0178-34-5765</t>
  </si>
  <si>
    <t>光星学院</t>
    <rPh sb="0" eb="2">
      <t>コウセイ</t>
    </rPh>
    <rPh sb="2" eb="4">
      <t>ガクイン</t>
    </rPh>
    <phoneticPr fontId="3"/>
  </si>
  <si>
    <t>障害者支援施設からまつ寮</t>
    <rPh sb="0" eb="3">
      <t>ショウガイシャ</t>
    </rPh>
    <rPh sb="3" eb="5">
      <t>シエン</t>
    </rPh>
    <rPh sb="5" eb="7">
      <t>シセツ</t>
    </rPh>
    <phoneticPr fontId="3"/>
  </si>
  <si>
    <t>むつ市金曲三丁目6-11</t>
    <rPh sb="2" eb="3">
      <t>シ</t>
    </rPh>
    <rPh sb="3" eb="4">
      <t>カナ</t>
    </rPh>
    <rPh sb="4" eb="5">
      <t>マガ</t>
    </rPh>
    <rPh sb="5" eb="8">
      <t>サンチョウメ</t>
    </rPh>
    <phoneticPr fontId="4"/>
  </si>
  <si>
    <t>永澤　公光</t>
    <rPh sb="0" eb="2">
      <t>ナガサワ</t>
    </rPh>
    <rPh sb="3" eb="4">
      <t>オオヤケ</t>
    </rPh>
    <rPh sb="4" eb="5">
      <t>ヒカリ</t>
    </rPh>
    <phoneticPr fontId="3"/>
  </si>
  <si>
    <t>小原　義夫</t>
    <rPh sb="0" eb="2">
      <t>オバラ</t>
    </rPh>
    <rPh sb="3" eb="5">
      <t>ヨシオ</t>
    </rPh>
    <phoneticPr fontId="3"/>
  </si>
  <si>
    <t>0175-75-2292</t>
    <phoneticPr fontId="3"/>
  </si>
  <si>
    <t>青森市大字金浜字伊吹128-20</t>
    <rPh sb="3" eb="5">
      <t>オオアザ</t>
    </rPh>
    <phoneticPr fontId="3"/>
  </si>
  <si>
    <t>青森市大字高田字川瀬187-14</t>
    <rPh sb="0" eb="3">
      <t>アオモリシ</t>
    </rPh>
    <rPh sb="3" eb="5">
      <t>オオアザ</t>
    </rPh>
    <rPh sb="5" eb="7">
      <t>タカダ</t>
    </rPh>
    <rPh sb="7" eb="8">
      <t>アザ</t>
    </rPh>
    <rPh sb="8" eb="10">
      <t>カワセ</t>
    </rPh>
    <phoneticPr fontId="7"/>
  </si>
  <si>
    <t>小畑　敦</t>
    <rPh sb="3" eb="4">
      <t>アツシ</t>
    </rPh>
    <phoneticPr fontId="3"/>
  </si>
  <si>
    <t>鳴海　一成</t>
    <rPh sb="3" eb="5">
      <t>カズナリ</t>
    </rPh>
    <phoneticPr fontId="3"/>
  </si>
  <si>
    <t>佐藤　宏</t>
    <rPh sb="0" eb="2">
      <t>サトウ</t>
    </rPh>
    <rPh sb="3" eb="4">
      <t>ヒロシ</t>
    </rPh>
    <phoneticPr fontId="3"/>
  </si>
  <si>
    <t>青森市新町一丁目3-7</t>
    <rPh sb="3" eb="5">
      <t>シンマチ</t>
    </rPh>
    <phoneticPr fontId="3"/>
  </si>
  <si>
    <t>ささえ</t>
  </si>
  <si>
    <t>青森市港町三丁目10-36</t>
    <rPh sb="0" eb="3">
      <t>アオモリシ</t>
    </rPh>
    <phoneticPr fontId="3"/>
  </si>
  <si>
    <t>017-764-0765</t>
  </si>
  <si>
    <t>慈青会</t>
  </si>
  <si>
    <t>弘前市大字門外四丁目1-1</t>
    <rPh sb="7" eb="8">
      <t>ヨン</t>
    </rPh>
    <phoneticPr fontId="3"/>
  </si>
  <si>
    <t>障害者生活支援施設弘前市弥生荘</t>
    <rPh sb="0" eb="3">
      <t>ショウガイシャ</t>
    </rPh>
    <rPh sb="3" eb="5">
      <t>セイカツ</t>
    </rPh>
    <rPh sb="5" eb="7">
      <t>シエン</t>
    </rPh>
    <rPh sb="7" eb="9">
      <t>シセツ</t>
    </rPh>
    <rPh sb="9" eb="12">
      <t>ヒロサキシ</t>
    </rPh>
    <rPh sb="12" eb="14">
      <t>ヤヨイ</t>
    </rPh>
    <rPh sb="14" eb="15">
      <t>ソウ</t>
    </rPh>
    <phoneticPr fontId="4"/>
  </si>
  <si>
    <t>折登　勇治</t>
    <rPh sb="4" eb="5">
      <t>ジ</t>
    </rPh>
    <phoneticPr fontId="3"/>
  </si>
  <si>
    <t>中村　元仁</t>
    <rPh sb="3" eb="4">
      <t>モト</t>
    </rPh>
    <rPh sb="4" eb="5">
      <t>ジン</t>
    </rPh>
    <phoneticPr fontId="3"/>
  </si>
  <si>
    <t>弘前市大字高崎二丁目4-1</t>
    <phoneticPr fontId="3"/>
  </si>
  <si>
    <t>0178-20-7731</t>
  </si>
  <si>
    <t>ことり保育園</t>
    <rPh sb="3" eb="6">
      <t>ホイクエン</t>
    </rPh>
    <phoneticPr fontId="1"/>
  </si>
  <si>
    <t>八戸市一番町二丁目4-13</t>
    <rPh sb="0" eb="3">
      <t>ハチノヘシ</t>
    </rPh>
    <rPh sb="3" eb="5">
      <t>イチバン</t>
    </rPh>
    <rPh sb="5" eb="6">
      <t>マチ</t>
    </rPh>
    <rPh sb="6" eb="9">
      <t>ニチョウメ</t>
    </rPh>
    <phoneticPr fontId="1"/>
  </si>
  <si>
    <t>0178-27-4073</t>
  </si>
  <si>
    <t>039-1102</t>
  </si>
  <si>
    <t>第二さえずりの森</t>
    <rPh sb="0" eb="2">
      <t>ダイニ</t>
    </rPh>
    <rPh sb="7" eb="8">
      <t>モリ</t>
    </rPh>
    <phoneticPr fontId="1"/>
  </si>
  <si>
    <t>八戸市大字番町20-6　番町ヒルズ1階</t>
    <rPh sb="0" eb="3">
      <t>ハチノヘシ</t>
    </rPh>
    <rPh sb="3" eb="5">
      <t>オオアザ</t>
    </rPh>
    <rPh sb="5" eb="7">
      <t>バンチョウ</t>
    </rPh>
    <rPh sb="12" eb="14">
      <t>バンチョウ</t>
    </rPh>
    <rPh sb="18" eb="19">
      <t>カイ</t>
    </rPh>
    <phoneticPr fontId="1"/>
  </si>
  <si>
    <t>0178-32-7790</t>
  </si>
  <si>
    <t>031-0031</t>
  </si>
  <si>
    <t>ニチイキッズ八戸しおかぜ保育園</t>
    <rPh sb="6" eb="8">
      <t>ハチノヘ</t>
    </rPh>
    <rPh sb="12" eb="15">
      <t>ホイクエン</t>
    </rPh>
    <phoneticPr fontId="1"/>
  </si>
  <si>
    <t>八戸市湊高台三丁目10-22</t>
    <rPh sb="0" eb="3">
      <t>ハチノヘシ</t>
    </rPh>
    <rPh sb="3" eb="6">
      <t>ミナトタカダイ</t>
    </rPh>
    <rPh sb="6" eb="9">
      <t>サンチョウメ</t>
    </rPh>
    <phoneticPr fontId="1"/>
  </si>
  <si>
    <t>0178-32-1456</t>
  </si>
  <si>
    <t>八戸市豊崎児童館</t>
  </si>
  <si>
    <t>八戸市是川児童館</t>
  </si>
  <si>
    <t>0178-96-1614</t>
  </si>
  <si>
    <t>八戸市南浜児童館</t>
  </si>
  <si>
    <t>八戸市大字鮫町字赤コウ55-208</t>
  </si>
  <si>
    <t>八戸市高岩児童館</t>
  </si>
  <si>
    <t>八戸市松館児童館</t>
  </si>
  <si>
    <t>八戸市湊児童館</t>
  </si>
  <si>
    <t>八戸市吹上児童館</t>
  </si>
  <si>
    <t>八戸市白銀児童館</t>
  </si>
  <si>
    <t>八戸市大館児童館</t>
  </si>
  <si>
    <t>八戸市鮫児童館</t>
  </si>
  <si>
    <t>八戸市江陽児童館</t>
  </si>
  <si>
    <t>八戸市大字豊崎町字下永福寺4-4</t>
    <rPh sb="9" eb="10">
      <t>シタ</t>
    </rPh>
    <phoneticPr fontId="3"/>
  </si>
  <si>
    <t>八戸市三条児童館</t>
    <rPh sb="0" eb="3">
      <t>ハチノヘシ</t>
    </rPh>
    <phoneticPr fontId="3"/>
  </si>
  <si>
    <t>八戸市中央児童会館</t>
    <rPh sb="5" eb="7">
      <t>ジドウ</t>
    </rPh>
    <rPh sb="7" eb="9">
      <t>カイカン</t>
    </rPh>
    <phoneticPr fontId="4"/>
  </si>
  <si>
    <t>八戸市小中野児童館</t>
    <rPh sb="6" eb="9">
      <t>ジドウカン</t>
    </rPh>
    <phoneticPr fontId="4"/>
  </si>
  <si>
    <t>八戸市八戸ニュータウン児童館</t>
    <rPh sb="11" eb="14">
      <t>ジドウカン</t>
    </rPh>
    <phoneticPr fontId="4"/>
  </si>
  <si>
    <t>八戸市東白山台三丁目13-20</t>
    <rPh sb="7" eb="10">
      <t>サンチョウメ</t>
    </rPh>
    <phoneticPr fontId="3"/>
  </si>
  <si>
    <t>八戸市桜ヶ丘二丁目35-46</t>
  </si>
  <si>
    <t>八戸市田向五丁目17-13</t>
    <rPh sb="5" eb="8">
      <t>ゴチョウメ</t>
    </rPh>
    <phoneticPr fontId="3"/>
  </si>
  <si>
    <t>マリアンハウス幼稚園</t>
    <rPh sb="7" eb="10">
      <t>ヨウチエン</t>
    </rPh>
    <phoneticPr fontId="1"/>
  </si>
  <si>
    <t>八戸市湊高台六丁目14-5</t>
    <rPh sb="0" eb="3">
      <t>ハチノヘシ</t>
    </rPh>
    <rPh sb="3" eb="6">
      <t>ミナトタカダイ</t>
    </rPh>
    <rPh sb="6" eb="7">
      <t>ロク</t>
    </rPh>
    <rPh sb="7" eb="9">
      <t>チョウメ</t>
    </rPh>
    <phoneticPr fontId="3"/>
  </si>
  <si>
    <t>八戸市田向五丁目7-1</t>
    <rPh sb="0" eb="3">
      <t>ハチノヘシ</t>
    </rPh>
    <rPh sb="3" eb="5">
      <t>タムカイ</t>
    </rPh>
    <rPh sb="5" eb="8">
      <t>ゴチョウメ</t>
    </rPh>
    <phoneticPr fontId="4"/>
  </si>
  <si>
    <t>斉藤　学成</t>
    <rPh sb="0" eb="2">
      <t>サイトウ</t>
    </rPh>
    <rPh sb="4" eb="5">
      <t>ナ</t>
    </rPh>
    <phoneticPr fontId="4"/>
  </si>
  <si>
    <t>八戸市田向五丁目17-13</t>
  </si>
  <si>
    <t>八戸市一番町二丁目4-13</t>
    <rPh sb="0" eb="3">
      <t>ハチノヘシ</t>
    </rPh>
    <rPh sb="3" eb="6">
      <t>イチバンマチ</t>
    </rPh>
    <rPh sb="6" eb="9">
      <t>ニチョウメ</t>
    </rPh>
    <phoneticPr fontId="3"/>
  </si>
  <si>
    <t>春暉会(ｼｭﾝｷｶｲ)</t>
  </si>
  <si>
    <t>0178-20-8039</t>
  </si>
  <si>
    <t>春暉会</t>
  </si>
  <si>
    <t>八戸市保健所</t>
    <rPh sb="0" eb="3">
      <t>ハチノヘシ</t>
    </rPh>
    <rPh sb="3" eb="6">
      <t>ホケンジョ</t>
    </rPh>
    <phoneticPr fontId="3"/>
  </si>
  <si>
    <t>地域包括支援センター</t>
  </si>
  <si>
    <t>下長・上長地区　高齢者支援センターはくじゅ</t>
    <rPh sb="0" eb="1">
      <t>シタ</t>
    </rPh>
    <rPh sb="1" eb="2">
      <t>ナガ</t>
    </rPh>
    <rPh sb="3" eb="4">
      <t>ウエ</t>
    </rPh>
    <rPh sb="4" eb="5">
      <t>ナガ</t>
    </rPh>
    <rPh sb="5" eb="7">
      <t>チク</t>
    </rPh>
    <rPh sb="8" eb="11">
      <t>コウレイシャ</t>
    </rPh>
    <rPh sb="11" eb="13">
      <t>シエン</t>
    </rPh>
    <phoneticPr fontId="3"/>
  </si>
  <si>
    <t>八戸市河原木字北沼22-39</t>
    <rPh sb="0" eb="3">
      <t>ハチノヘシ</t>
    </rPh>
    <rPh sb="3" eb="4">
      <t>カワ</t>
    </rPh>
    <rPh sb="4" eb="5">
      <t>ハラ</t>
    </rPh>
    <rPh sb="5" eb="6">
      <t>キ</t>
    </rPh>
    <rPh sb="6" eb="7">
      <t>アザ</t>
    </rPh>
    <rPh sb="7" eb="8">
      <t>キタ</t>
    </rPh>
    <rPh sb="8" eb="9">
      <t>ヌマ</t>
    </rPh>
    <phoneticPr fontId="3"/>
  </si>
  <si>
    <t>0178-20-4400</t>
  </si>
  <si>
    <t>田面木・館・豊崎地区　高齢者支援センターハピネスやくら</t>
    <rPh sb="0" eb="1">
      <t>タ</t>
    </rPh>
    <rPh sb="1" eb="2">
      <t>メン</t>
    </rPh>
    <rPh sb="2" eb="3">
      <t>キ</t>
    </rPh>
    <rPh sb="4" eb="5">
      <t>タテ</t>
    </rPh>
    <rPh sb="6" eb="8">
      <t>トヨサキ</t>
    </rPh>
    <rPh sb="8" eb="10">
      <t>チク</t>
    </rPh>
    <rPh sb="11" eb="14">
      <t>コウレイシャ</t>
    </rPh>
    <rPh sb="14" eb="16">
      <t>シエン</t>
    </rPh>
    <phoneticPr fontId="3"/>
  </si>
  <si>
    <t>八戸市八幡字下樋田1-1</t>
    <rPh sb="0" eb="3">
      <t>ハチノヘシ</t>
    </rPh>
    <rPh sb="3" eb="5">
      <t>ヤハタ</t>
    </rPh>
    <rPh sb="5" eb="6">
      <t>ジ</t>
    </rPh>
    <rPh sb="6" eb="7">
      <t>シタ</t>
    </rPh>
    <rPh sb="7" eb="9">
      <t>ヒダ</t>
    </rPh>
    <phoneticPr fontId="3"/>
  </si>
  <si>
    <t>0178-27-8990</t>
  </si>
  <si>
    <t>長者・白山台地区　高齢者支援センターちょうじゃの森</t>
    <rPh sb="0" eb="2">
      <t>チョウジャ</t>
    </rPh>
    <rPh sb="3" eb="6">
      <t>ハクサンダイ</t>
    </rPh>
    <rPh sb="6" eb="8">
      <t>チク</t>
    </rPh>
    <rPh sb="9" eb="12">
      <t>コウレイシャ</t>
    </rPh>
    <rPh sb="12" eb="14">
      <t>シエン</t>
    </rPh>
    <rPh sb="24" eb="25">
      <t>モリ</t>
    </rPh>
    <phoneticPr fontId="3"/>
  </si>
  <si>
    <t>八戸市糠塚字下道7-32</t>
    <rPh sb="0" eb="3">
      <t>ハチノヘシ</t>
    </rPh>
    <rPh sb="3" eb="5">
      <t>ヌカヅカ</t>
    </rPh>
    <rPh sb="5" eb="6">
      <t>アザ</t>
    </rPh>
    <rPh sb="6" eb="7">
      <t>シタ</t>
    </rPh>
    <rPh sb="7" eb="8">
      <t>ミチ</t>
    </rPh>
    <phoneticPr fontId="3"/>
  </si>
  <si>
    <t>0178-46-0817</t>
  </si>
  <si>
    <t>医法</t>
    <rPh sb="0" eb="1">
      <t>イ</t>
    </rPh>
    <rPh sb="1" eb="2">
      <t>ホウ</t>
    </rPh>
    <phoneticPr fontId="3"/>
  </si>
  <si>
    <t>三八城・根城地区　高齢者支援センターみやぎ</t>
    <rPh sb="0" eb="1">
      <t>サン</t>
    </rPh>
    <rPh sb="1" eb="2">
      <t>ハチ</t>
    </rPh>
    <rPh sb="2" eb="3">
      <t>シロ</t>
    </rPh>
    <rPh sb="4" eb="5">
      <t>ネ</t>
    </rPh>
    <rPh sb="5" eb="6">
      <t>シロ</t>
    </rPh>
    <rPh sb="6" eb="8">
      <t>チク</t>
    </rPh>
    <rPh sb="9" eb="12">
      <t>コウレイシャ</t>
    </rPh>
    <rPh sb="12" eb="14">
      <t>シエン</t>
    </rPh>
    <phoneticPr fontId="3"/>
  </si>
  <si>
    <t>0178-71-2271</t>
  </si>
  <si>
    <t>小中野・江陽地区　高齢者支援センターアクティブ２４</t>
    <rPh sb="0" eb="3">
      <t>コナカノ</t>
    </rPh>
    <rPh sb="4" eb="6">
      <t>コウヨウ</t>
    </rPh>
    <rPh sb="6" eb="8">
      <t>チク</t>
    </rPh>
    <rPh sb="9" eb="12">
      <t>コウレイシャ</t>
    </rPh>
    <rPh sb="12" eb="14">
      <t>シエン</t>
    </rPh>
    <phoneticPr fontId="3"/>
  </si>
  <si>
    <t>0178-73-3337</t>
  </si>
  <si>
    <t>柏崎・吹上地区　高齢者支援センター八戸市医師会</t>
    <rPh sb="0" eb="2">
      <t>カシワザキ</t>
    </rPh>
    <rPh sb="3" eb="4">
      <t>フ</t>
    </rPh>
    <rPh sb="4" eb="5">
      <t>ウエ</t>
    </rPh>
    <rPh sb="5" eb="7">
      <t>チク</t>
    </rPh>
    <rPh sb="8" eb="11">
      <t>コウレイシャ</t>
    </rPh>
    <rPh sb="11" eb="13">
      <t>シエン</t>
    </rPh>
    <rPh sb="17" eb="20">
      <t>ハチノヘシ</t>
    </rPh>
    <rPh sb="20" eb="23">
      <t>イシカイ</t>
    </rPh>
    <phoneticPr fontId="3"/>
  </si>
  <si>
    <t>八戸市柏崎六丁目26-1</t>
    <rPh sb="0" eb="3">
      <t>ハチノヘシ</t>
    </rPh>
    <rPh sb="3" eb="5">
      <t>カシワザキ</t>
    </rPh>
    <rPh sb="5" eb="8">
      <t>６チョウメ</t>
    </rPh>
    <phoneticPr fontId="3"/>
  </si>
  <si>
    <t>0178-38-3820</t>
  </si>
  <si>
    <t>031-0081</t>
  </si>
  <si>
    <t>031-0002</t>
  </si>
  <si>
    <t>白銀・湊地区　高齢者支援センターえがお</t>
    <rPh sb="0" eb="2">
      <t>シロガネ</t>
    </rPh>
    <rPh sb="3" eb="4">
      <t>ミナト</t>
    </rPh>
    <rPh sb="4" eb="6">
      <t>チク</t>
    </rPh>
    <rPh sb="7" eb="10">
      <t>コウレイシャ</t>
    </rPh>
    <rPh sb="10" eb="12">
      <t>シエン</t>
    </rPh>
    <phoneticPr fontId="3"/>
  </si>
  <si>
    <t>八戸市白銀町字右岩淵通23-1</t>
    <rPh sb="0" eb="3">
      <t>ハチノヘシ</t>
    </rPh>
    <rPh sb="3" eb="4">
      <t>シロ</t>
    </rPh>
    <rPh sb="4" eb="5">
      <t>ギン</t>
    </rPh>
    <rPh sb="5" eb="6">
      <t>マチ</t>
    </rPh>
    <rPh sb="6" eb="7">
      <t>アザ</t>
    </rPh>
    <rPh sb="7" eb="8">
      <t>ミギ</t>
    </rPh>
    <rPh sb="8" eb="9">
      <t>イワ</t>
    </rPh>
    <rPh sb="9" eb="10">
      <t>フチ</t>
    </rPh>
    <rPh sb="10" eb="11">
      <t>トオ</t>
    </rPh>
    <phoneticPr fontId="3"/>
  </si>
  <si>
    <t>0178-38-1328</t>
  </si>
  <si>
    <t>白銀南・鮫・南浜地区　高齢者支援センター瑞光園</t>
    <rPh sb="0" eb="2">
      <t>シロガネ</t>
    </rPh>
    <rPh sb="2" eb="3">
      <t>ミナミ</t>
    </rPh>
    <rPh sb="4" eb="5">
      <t>サメ</t>
    </rPh>
    <rPh sb="6" eb="7">
      <t>ミナミ</t>
    </rPh>
    <rPh sb="7" eb="8">
      <t>ハマ</t>
    </rPh>
    <rPh sb="8" eb="10">
      <t>チク</t>
    </rPh>
    <rPh sb="11" eb="14">
      <t>コウレイシャ</t>
    </rPh>
    <rPh sb="14" eb="16">
      <t>シエン</t>
    </rPh>
    <rPh sb="20" eb="21">
      <t>ズイ</t>
    </rPh>
    <rPh sb="21" eb="22">
      <t>ヒカリ</t>
    </rPh>
    <rPh sb="22" eb="23">
      <t>エン</t>
    </rPh>
    <phoneticPr fontId="3"/>
  </si>
  <si>
    <t>八戸市大久保字大山32-1</t>
    <rPh sb="0" eb="3">
      <t>ハチノヘシ</t>
    </rPh>
    <rPh sb="3" eb="6">
      <t>オオクボ</t>
    </rPh>
    <rPh sb="6" eb="7">
      <t>アザ</t>
    </rPh>
    <rPh sb="7" eb="9">
      <t>オオヤマ</t>
    </rPh>
    <phoneticPr fontId="3"/>
  </si>
  <si>
    <t>0178-25-0103</t>
  </si>
  <si>
    <t>八戸市南郷大字市野沢字市野沢22-3</t>
    <rPh sb="0" eb="3">
      <t>ハチノヘシ</t>
    </rPh>
    <rPh sb="3" eb="5">
      <t>ナンゴウ</t>
    </rPh>
    <rPh sb="5" eb="7">
      <t>オオアザ</t>
    </rPh>
    <rPh sb="7" eb="8">
      <t>イチ</t>
    </rPh>
    <rPh sb="8" eb="9">
      <t>ノ</t>
    </rPh>
    <rPh sb="9" eb="10">
      <t>サワ</t>
    </rPh>
    <rPh sb="10" eb="11">
      <t>アザ</t>
    </rPh>
    <rPh sb="11" eb="12">
      <t>イチ</t>
    </rPh>
    <rPh sb="12" eb="13">
      <t>ノ</t>
    </rPh>
    <rPh sb="13" eb="14">
      <t>サワ</t>
    </rPh>
    <phoneticPr fontId="3"/>
  </si>
  <si>
    <t>鳴海　勝文</t>
    <rPh sb="0" eb="2">
      <t>ナルミ</t>
    </rPh>
    <rPh sb="3" eb="5">
      <t>カツノリ</t>
    </rPh>
    <phoneticPr fontId="3"/>
  </si>
  <si>
    <t>谷　君雄</t>
    <rPh sb="2" eb="4">
      <t>キミオ</t>
    </rPh>
    <phoneticPr fontId="3"/>
  </si>
  <si>
    <t>037-8686</t>
  </si>
  <si>
    <t>佐藤　浩雄</t>
    <rPh sb="3" eb="4">
      <t>ヒロシ</t>
    </rPh>
    <rPh sb="4" eb="5">
      <t>オ</t>
    </rPh>
    <phoneticPr fontId="4"/>
  </si>
  <si>
    <t>あーるど(ｱｰﾙﾄﾞ)</t>
  </si>
  <si>
    <t>037-0014</t>
  </si>
  <si>
    <t>あーるど</t>
  </si>
  <si>
    <t>大橋　一之</t>
    <rPh sb="3" eb="5">
      <t>カズユキ</t>
    </rPh>
    <phoneticPr fontId="4"/>
  </si>
  <si>
    <t>十和田市東地域包括支援センター</t>
    <rPh sb="0" eb="4">
      <t>トワダシ</t>
    </rPh>
    <rPh sb="4" eb="5">
      <t>ヒガシ</t>
    </rPh>
    <rPh sb="5" eb="7">
      <t>チイキ</t>
    </rPh>
    <rPh sb="7" eb="9">
      <t>ホウカツ</t>
    </rPh>
    <rPh sb="9" eb="11">
      <t>シエン</t>
    </rPh>
    <phoneticPr fontId="7"/>
  </si>
  <si>
    <t>十和田市東十三番町18-1</t>
    <rPh sb="0" eb="4">
      <t>トワダシ</t>
    </rPh>
    <rPh sb="4" eb="5">
      <t>ヒガシ</t>
    </rPh>
    <rPh sb="5" eb="7">
      <t>１３</t>
    </rPh>
    <rPh sb="7" eb="9">
      <t>バンチョウ</t>
    </rPh>
    <phoneticPr fontId="7"/>
  </si>
  <si>
    <t>0176-27-1513</t>
  </si>
  <si>
    <t>034-0023</t>
  </si>
  <si>
    <t>十和田市北地域包括支援センター</t>
    <rPh sb="0" eb="4">
      <t>トワダシ</t>
    </rPh>
    <rPh sb="4" eb="5">
      <t>キタ</t>
    </rPh>
    <rPh sb="5" eb="7">
      <t>チイキ</t>
    </rPh>
    <rPh sb="7" eb="9">
      <t>ホウカツ</t>
    </rPh>
    <rPh sb="9" eb="11">
      <t>シエン</t>
    </rPh>
    <phoneticPr fontId="7"/>
  </si>
  <si>
    <t>十和田市西二番町4-3</t>
    <rPh sb="0" eb="4">
      <t>トワダシ</t>
    </rPh>
    <rPh sb="4" eb="5">
      <t>ニシ</t>
    </rPh>
    <rPh sb="5" eb="8">
      <t>２バンチョウ</t>
    </rPh>
    <phoneticPr fontId="7"/>
  </si>
  <si>
    <t>0176-51-6056</t>
  </si>
  <si>
    <t>034-0082</t>
  </si>
  <si>
    <t>十和田市西南地域包括支援センター</t>
    <rPh sb="0" eb="4">
      <t>トワダシ</t>
    </rPh>
    <rPh sb="4" eb="5">
      <t>ニシ</t>
    </rPh>
    <rPh sb="5" eb="6">
      <t>ミナミ</t>
    </rPh>
    <rPh sb="6" eb="8">
      <t>チイキ</t>
    </rPh>
    <rPh sb="8" eb="10">
      <t>ホウカツ</t>
    </rPh>
    <rPh sb="10" eb="12">
      <t>シエン</t>
    </rPh>
    <phoneticPr fontId="7"/>
  </si>
  <si>
    <t>十和田市穂並町6-27</t>
    <rPh sb="0" eb="4">
      <t>トワダシ</t>
    </rPh>
    <rPh sb="4" eb="7">
      <t>ホナミチョウ</t>
    </rPh>
    <phoneticPr fontId="7"/>
  </si>
  <si>
    <t>0176-51-4250</t>
  </si>
  <si>
    <t>十和田市大字八斗沢字家ノ下465</t>
  </si>
  <si>
    <t>三沢市大字三沢字南山60-20</t>
    <rPh sb="0" eb="3">
      <t>ミサワシ</t>
    </rPh>
    <rPh sb="3" eb="5">
      <t>オオアザ</t>
    </rPh>
    <rPh sb="5" eb="7">
      <t>ミサワ</t>
    </rPh>
    <rPh sb="7" eb="8">
      <t>アザ</t>
    </rPh>
    <rPh sb="8" eb="10">
      <t>ミナミヤマ</t>
    </rPh>
    <phoneticPr fontId="3"/>
  </si>
  <si>
    <t>0176-58-5531</t>
  </si>
  <si>
    <t>出戸　勝</t>
    <rPh sb="3" eb="4">
      <t>マサル</t>
    </rPh>
    <phoneticPr fontId="4"/>
  </si>
  <si>
    <t>南山ひばり苑</t>
    <rPh sb="0" eb="2">
      <t>ミナミヤマ</t>
    </rPh>
    <phoneticPr fontId="3"/>
  </si>
  <si>
    <t>0176-58-5132</t>
  </si>
  <si>
    <t>035-0072</t>
    <phoneticPr fontId="7"/>
  </si>
  <si>
    <t>はまなす愛育会(ﾊﾏﾅｽｱｲｲｸｶｲ)</t>
    <rPh sb="4" eb="5">
      <t>アイ</t>
    </rPh>
    <rPh sb="5" eb="6">
      <t>イク</t>
    </rPh>
    <rPh sb="6" eb="7">
      <t>カイ</t>
    </rPh>
    <phoneticPr fontId="4"/>
  </si>
  <si>
    <t>つがる市豊富町屏風山1-297</t>
    <rPh sb="3" eb="4">
      <t>シ</t>
    </rPh>
    <rPh sb="4" eb="6">
      <t>トヨトミ</t>
    </rPh>
    <rPh sb="6" eb="7">
      <t>チョウ</t>
    </rPh>
    <rPh sb="7" eb="9">
      <t>ビョウブ</t>
    </rPh>
    <rPh sb="9" eb="10">
      <t>ヤマ</t>
    </rPh>
    <phoneticPr fontId="3"/>
  </si>
  <si>
    <t>0173-56-2201</t>
  </si>
  <si>
    <t>つがる市所管</t>
    <rPh sb="3" eb="4">
      <t>シ</t>
    </rPh>
    <rPh sb="4" eb="6">
      <t>ショカン</t>
    </rPh>
    <phoneticPr fontId="3"/>
  </si>
  <si>
    <t>稲葉　俊二</t>
    <rPh sb="0" eb="2">
      <t>イナバ</t>
    </rPh>
    <rPh sb="3" eb="5">
      <t>シュンジ</t>
    </rPh>
    <phoneticPr fontId="3"/>
  </si>
  <si>
    <t>つがる市木造若緑52</t>
    <rPh sb="3" eb="4">
      <t>シ</t>
    </rPh>
    <rPh sb="4" eb="6">
      <t>キヅクリ</t>
    </rPh>
    <phoneticPr fontId="4"/>
  </si>
  <si>
    <t>つがる市森田町森田月見野277-3</t>
    <rPh sb="3" eb="4">
      <t>シ</t>
    </rPh>
    <rPh sb="6" eb="7">
      <t>マチ</t>
    </rPh>
    <rPh sb="7" eb="9">
      <t>モリタ</t>
    </rPh>
    <phoneticPr fontId="4"/>
  </si>
  <si>
    <t>つがる市柏鷺坂清見9-5</t>
    <rPh sb="8" eb="9">
      <t>ミ</t>
    </rPh>
    <phoneticPr fontId="3"/>
  </si>
  <si>
    <t>つがる市木造照田35-1</t>
    <rPh sb="3" eb="4">
      <t>シ</t>
    </rPh>
    <rPh sb="4" eb="6">
      <t>キヅクリ</t>
    </rPh>
    <rPh sb="6" eb="7">
      <t>ショウ</t>
    </rPh>
    <rPh sb="7" eb="8">
      <t>デン</t>
    </rPh>
    <phoneticPr fontId="7"/>
  </si>
  <si>
    <t>今井　哲</t>
    <rPh sb="3" eb="4">
      <t>テツ</t>
    </rPh>
    <phoneticPr fontId="3"/>
  </si>
  <si>
    <t>0172-44-1212</t>
    <phoneticPr fontId="3"/>
  </si>
  <si>
    <t>平田　衛</t>
    <rPh sb="0" eb="2">
      <t>ヒラタ</t>
    </rPh>
    <rPh sb="3" eb="4">
      <t>マモル</t>
    </rPh>
    <phoneticPr fontId="4"/>
  </si>
  <si>
    <t>短期入所10</t>
    <rPh sb="0" eb="2">
      <t>タンキ</t>
    </rPh>
    <rPh sb="2" eb="4">
      <t>ニュウショ</t>
    </rPh>
    <phoneticPr fontId="3"/>
  </si>
  <si>
    <t>0175-78-6531</t>
    <phoneticPr fontId="4"/>
  </si>
  <si>
    <t>原子　正徳</t>
    <rPh sb="0" eb="2">
      <t>ハラコ</t>
    </rPh>
    <rPh sb="3" eb="5">
      <t>マサノリ</t>
    </rPh>
    <phoneticPr fontId="4"/>
  </si>
  <si>
    <t>0175-31-1155</t>
    <phoneticPr fontId="3"/>
  </si>
  <si>
    <t>髙田　博仁</t>
    <rPh sb="0" eb="2">
      <t>タカダ</t>
    </rPh>
    <rPh sb="3" eb="5">
      <t>ヒロヒト</t>
    </rPh>
    <phoneticPr fontId="4"/>
  </si>
  <si>
    <t>百成　公美</t>
    <rPh sb="0" eb="1">
      <t>ヒャク</t>
    </rPh>
    <rPh sb="1" eb="2">
      <t>ナリ</t>
    </rPh>
    <rPh sb="3" eb="5">
      <t>クミ</t>
    </rPh>
    <phoneticPr fontId="3"/>
  </si>
  <si>
    <t>曽我　須直</t>
    <rPh sb="0" eb="2">
      <t>ソガ</t>
    </rPh>
    <rPh sb="3" eb="4">
      <t>ス</t>
    </rPh>
    <rPh sb="4" eb="5">
      <t>スナオ</t>
    </rPh>
    <phoneticPr fontId="3"/>
  </si>
  <si>
    <t>紺野　広</t>
    <rPh sb="0" eb="1">
      <t>コン</t>
    </rPh>
    <rPh sb="1" eb="2">
      <t>ノ</t>
    </rPh>
    <rPh sb="3" eb="4">
      <t>ヒロシ</t>
    </rPh>
    <phoneticPr fontId="4"/>
  </si>
  <si>
    <t>室岡整形外科記念病院</t>
    <rPh sb="4" eb="6">
      <t>ゲカ</t>
    </rPh>
    <rPh sb="6" eb="8">
      <t>キネン</t>
    </rPh>
    <rPh sb="8" eb="10">
      <t>ビョウイン</t>
    </rPh>
    <phoneticPr fontId="4"/>
  </si>
  <si>
    <t>室岡整形外科記念病院</t>
    <rPh sb="0" eb="2">
      <t>ムロオカ</t>
    </rPh>
    <rPh sb="2" eb="4">
      <t>セイケイ</t>
    </rPh>
    <rPh sb="4" eb="6">
      <t>ゲカ</t>
    </rPh>
    <rPh sb="6" eb="8">
      <t>キネン</t>
    </rPh>
    <rPh sb="8" eb="10">
      <t>ビョウイン</t>
    </rPh>
    <phoneticPr fontId="4"/>
  </si>
  <si>
    <t>整　ﾘﾊ　循内</t>
    <rPh sb="5" eb="7">
      <t>ジュンナイ</t>
    </rPh>
    <phoneticPr fontId="3"/>
  </si>
  <si>
    <t>板橋　幸弘</t>
    <rPh sb="0" eb="2">
      <t>イタバシ</t>
    </rPh>
    <rPh sb="3" eb="5">
      <t>ユキヒロ</t>
    </rPh>
    <phoneticPr fontId="3"/>
  </si>
  <si>
    <t>救急病院指定  内 小 外 整 形　脳 皮 産婦 眼 耳 ひ 歯口 放 麻 腫内 ﾘﾊ　内視内　消内</t>
    <rPh sb="48" eb="50">
      <t>ショウナイ</t>
    </rPh>
    <phoneticPr fontId="3"/>
  </si>
  <si>
    <t>長内　秀文</t>
    <rPh sb="0" eb="2">
      <t>オサナイ</t>
    </rPh>
    <rPh sb="3" eb="5">
      <t>ヒデフミ</t>
    </rPh>
    <phoneticPr fontId="4"/>
  </si>
  <si>
    <t>北畠　滋郎</t>
    <rPh sb="0" eb="2">
      <t>キタバタケ</t>
    </rPh>
    <rPh sb="3" eb="4">
      <t>ジ</t>
    </rPh>
    <rPh sb="4" eb="5">
      <t>ロウ</t>
    </rPh>
    <phoneticPr fontId="4"/>
  </si>
  <si>
    <t>五所川原市字幾世森165-1</t>
    <rPh sb="5" eb="6">
      <t>アザ</t>
    </rPh>
    <rPh sb="6" eb="7">
      <t>イク</t>
    </rPh>
    <rPh sb="7" eb="8">
      <t>セ</t>
    </rPh>
    <rPh sb="8" eb="9">
      <t>モリ</t>
    </rPh>
    <phoneticPr fontId="4"/>
  </si>
  <si>
    <t>三沢市大字三沢字南山60-1</t>
    <rPh sb="3" eb="5">
      <t>オオアザ</t>
    </rPh>
    <rPh sb="5" eb="7">
      <t>ミサワ</t>
    </rPh>
    <rPh sb="7" eb="8">
      <t>アザ</t>
    </rPh>
    <rPh sb="8" eb="10">
      <t>ミナミヤマ</t>
    </rPh>
    <phoneticPr fontId="3"/>
  </si>
  <si>
    <t>サテライトあり</t>
    <phoneticPr fontId="3"/>
  </si>
  <si>
    <t>華のさと</t>
    <rPh sb="0" eb="1">
      <t>ハナ</t>
    </rPh>
    <phoneticPr fontId="3"/>
  </si>
  <si>
    <t>西津軽郡深浦町大字広戸字家野上148-2</t>
    <rPh sb="9" eb="11">
      <t>ヒロト</t>
    </rPh>
    <rPh sb="11" eb="12">
      <t>アザ</t>
    </rPh>
    <rPh sb="12" eb="13">
      <t>イエ</t>
    </rPh>
    <rPh sb="13" eb="14">
      <t>ノ</t>
    </rPh>
    <rPh sb="14" eb="15">
      <t>ウエ</t>
    </rPh>
    <phoneticPr fontId="4"/>
  </si>
  <si>
    <t>いちいの森</t>
    <rPh sb="4" eb="5">
      <t>モリ</t>
    </rPh>
    <phoneticPr fontId="3"/>
  </si>
  <si>
    <t>下北郡東通村大字砂子又字桑原山1-106</t>
    <rPh sb="0" eb="3">
      <t>シモキタグン</t>
    </rPh>
    <rPh sb="3" eb="5">
      <t>ヒガシドオリ</t>
    </rPh>
    <rPh sb="5" eb="6">
      <t>ムラ</t>
    </rPh>
    <rPh sb="6" eb="8">
      <t>オオアザ</t>
    </rPh>
    <rPh sb="8" eb="9">
      <t>スナ</t>
    </rPh>
    <rPh sb="9" eb="10">
      <t>コ</t>
    </rPh>
    <rPh sb="10" eb="11">
      <t>マタ</t>
    </rPh>
    <rPh sb="11" eb="12">
      <t>アザ</t>
    </rPh>
    <rPh sb="12" eb="14">
      <t>クワハラ</t>
    </rPh>
    <rPh sb="14" eb="15">
      <t>ヤマ</t>
    </rPh>
    <phoneticPr fontId="3"/>
  </si>
  <si>
    <t>0175-33-2640</t>
  </si>
  <si>
    <t>0175-32-2220</t>
    <phoneticPr fontId="3"/>
  </si>
  <si>
    <t>三戸郡南部町大字沖田面字千刈32-1</t>
    <rPh sb="8" eb="10">
      <t>オキタ</t>
    </rPh>
    <rPh sb="10" eb="11">
      <t>メン</t>
    </rPh>
    <rPh sb="11" eb="12">
      <t>アザ</t>
    </rPh>
    <rPh sb="12" eb="13">
      <t>セン</t>
    </rPh>
    <rPh sb="13" eb="14">
      <t>カリ</t>
    </rPh>
    <phoneticPr fontId="4"/>
  </si>
  <si>
    <t>西津軽郡鰺ヶ沢町大字長平町字甲音羽山65-412</t>
    <rPh sb="1" eb="3">
      <t>ツガル</t>
    </rPh>
    <rPh sb="4" eb="5">
      <t>アジ</t>
    </rPh>
    <rPh sb="13" eb="14">
      <t>アザ</t>
    </rPh>
    <rPh sb="14" eb="15">
      <t>コウ</t>
    </rPh>
    <rPh sb="15" eb="16">
      <t>オト</t>
    </rPh>
    <rPh sb="16" eb="17">
      <t>ハ</t>
    </rPh>
    <rPh sb="17" eb="18">
      <t>ヤマ</t>
    </rPh>
    <phoneticPr fontId="4"/>
  </si>
  <si>
    <t>梅村介護医療院</t>
    <rPh sb="0" eb="2">
      <t>ウメムラ</t>
    </rPh>
    <rPh sb="2" eb="4">
      <t>カイゴ</t>
    </rPh>
    <rPh sb="4" eb="6">
      <t>イリョウ</t>
    </rPh>
    <rPh sb="6" eb="7">
      <t>イン</t>
    </rPh>
    <phoneticPr fontId="4"/>
  </si>
  <si>
    <t>弘前市大字石渡一丁目1-6</t>
    <rPh sb="3" eb="5">
      <t>オオジ</t>
    </rPh>
    <rPh sb="7" eb="8">
      <t>１</t>
    </rPh>
    <phoneticPr fontId="4"/>
  </si>
  <si>
    <t>0172-32-3593
(33-1147)</t>
  </si>
  <si>
    <t>芳真会</t>
  </si>
  <si>
    <t>９</t>
    <phoneticPr fontId="4"/>
  </si>
  <si>
    <t>介護医療院</t>
    <rPh sb="0" eb="2">
      <t>カイゴ</t>
    </rPh>
    <rPh sb="2" eb="4">
      <t>イリョウ</t>
    </rPh>
    <rPh sb="4" eb="5">
      <t>イン</t>
    </rPh>
    <phoneticPr fontId="3"/>
  </si>
  <si>
    <t>県(高)所管</t>
    <rPh sb="2" eb="3">
      <t>コウ</t>
    </rPh>
    <phoneticPr fontId="3"/>
  </si>
  <si>
    <t>齋藤　霊一</t>
    <rPh sb="0" eb="2">
      <t>サイトウ</t>
    </rPh>
    <rPh sb="3" eb="4">
      <t>レイ</t>
    </rPh>
    <rPh sb="4" eb="5">
      <t>イチ</t>
    </rPh>
    <phoneticPr fontId="4"/>
  </si>
  <si>
    <t>0173-26-6564</t>
    <phoneticPr fontId="3"/>
  </si>
  <si>
    <t>0178-77-2160</t>
    <phoneticPr fontId="3"/>
  </si>
  <si>
    <t>県(高)所管</t>
    <rPh sb="0" eb="1">
      <t>ケン</t>
    </rPh>
    <rPh sb="2" eb="3">
      <t>コウ</t>
    </rPh>
    <phoneticPr fontId="3"/>
  </si>
  <si>
    <t>0173-82-0707</t>
    <phoneticPr fontId="3"/>
  </si>
  <si>
    <t>秋元　智子</t>
    <rPh sb="0" eb="2">
      <t>アキモト</t>
    </rPh>
    <rPh sb="3" eb="5">
      <t>トモコ</t>
    </rPh>
    <phoneticPr fontId="3"/>
  </si>
  <si>
    <t>033-0071</t>
    <phoneticPr fontId="3"/>
  </si>
  <si>
    <t>上北郡東北町上北北二丁目33-305</t>
    <rPh sb="6" eb="8">
      <t>カミキタ</t>
    </rPh>
    <phoneticPr fontId="3"/>
  </si>
  <si>
    <t>石田　憲久</t>
    <rPh sb="0" eb="2">
      <t>イシダ</t>
    </rPh>
    <rPh sb="3" eb="4">
      <t>ケン</t>
    </rPh>
    <rPh sb="4" eb="5">
      <t>ヒサシ</t>
    </rPh>
    <phoneticPr fontId="3"/>
  </si>
  <si>
    <t>弘前市大字御幸町8-10</t>
    <rPh sb="3" eb="5">
      <t>オオアザ</t>
    </rPh>
    <phoneticPr fontId="4"/>
  </si>
  <si>
    <t>田名部　厚子</t>
    <rPh sb="0" eb="3">
      <t>タナブ</t>
    </rPh>
    <rPh sb="4" eb="6">
      <t>アツコ</t>
    </rPh>
    <phoneticPr fontId="3"/>
  </si>
  <si>
    <t>五所川原市大字姥萢字船橋238-3</t>
    <rPh sb="0" eb="5">
      <t>ゴショガワラシ</t>
    </rPh>
    <rPh sb="5" eb="7">
      <t>オオアザ</t>
    </rPh>
    <rPh sb="7" eb="8">
      <t>ウバ</t>
    </rPh>
    <rPh sb="8" eb="9">
      <t>ヤチ</t>
    </rPh>
    <rPh sb="9" eb="10">
      <t>アザ</t>
    </rPh>
    <rPh sb="10" eb="12">
      <t>フナハシ</t>
    </rPh>
    <phoneticPr fontId="3"/>
  </si>
  <si>
    <t>弘前市大字青山二丁目8－2</t>
    <rPh sb="0" eb="3">
      <t>ヒロサキシ</t>
    </rPh>
    <rPh sb="3" eb="5">
      <t>オオアザ</t>
    </rPh>
    <rPh sb="5" eb="7">
      <t>アオヤマ</t>
    </rPh>
    <rPh sb="7" eb="10">
      <t>ニチョウメ</t>
    </rPh>
    <phoneticPr fontId="3"/>
  </si>
  <si>
    <t>障害児入所施設もみじ学園</t>
    <rPh sb="0" eb="2">
      <t>ショウガイ</t>
    </rPh>
    <rPh sb="2" eb="3">
      <t>ジ</t>
    </rPh>
    <rPh sb="3" eb="5">
      <t>ニュウショ</t>
    </rPh>
    <rPh sb="5" eb="7">
      <t>シセツ</t>
    </rPh>
    <phoneticPr fontId="3"/>
  </si>
  <si>
    <t>七峰会</t>
    <rPh sb="0" eb="1">
      <t>シチ</t>
    </rPh>
    <rPh sb="1" eb="2">
      <t>ミネ</t>
    </rPh>
    <rPh sb="2" eb="3">
      <t>カイ</t>
    </rPh>
    <phoneticPr fontId="4"/>
  </si>
  <si>
    <t>0172-96-2103</t>
  </si>
  <si>
    <t>障害者支援施設もみじ学園</t>
    <rPh sb="0" eb="3">
      <t>ショウガイシャ</t>
    </rPh>
    <rPh sb="3" eb="5">
      <t>シエン</t>
    </rPh>
    <rPh sb="5" eb="7">
      <t>シセツ</t>
    </rPh>
    <rPh sb="10" eb="11">
      <t>ガク</t>
    </rPh>
    <rPh sb="11" eb="12">
      <t>エン</t>
    </rPh>
    <phoneticPr fontId="4"/>
  </si>
  <si>
    <t>障害者支援施設青葉寮</t>
    <rPh sb="3" eb="5">
      <t>シエン</t>
    </rPh>
    <phoneticPr fontId="3"/>
  </si>
  <si>
    <t>八戸市石堂２丁目24-6</t>
  </si>
  <si>
    <t>0178-32-6367</t>
  </si>
  <si>
    <t>青森市沖館五丁目15-38</t>
    <rPh sb="3" eb="4">
      <t>オキ</t>
    </rPh>
    <rPh sb="4" eb="5">
      <t>タテ</t>
    </rPh>
    <phoneticPr fontId="3"/>
  </si>
  <si>
    <t>県(障)所管</t>
    <rPh sb="2" eb="3">
      <t>ショウ</t>
    </rPh>
    <phoneticPr fontId="3"/>
  </si>
  <si>
    <t>弘前市野田2-2-1</t>
    <rPh sb="0" eb="3">
      <t>ヒロサキシ</t>
    </rPh>
    <rPh sb="3" eb="5">
      <t>ノタ</t>
    </rPh>
    <phoneticPr fontId="4"/>
  </si>
  <si>
    <t>地域活動支援センター
（地域生活支援事業）</t>
  </si>
  <si>
    <t>五所川原市布屋町41-1</t>
    <rPh sb="5" eb="6">
      <t>ヌノ</t>
    </rPh>
    <rPh sb="6" eb="7">
      <t>ヤ</t>
    </rPh>
    <rPh sb="7" eb="8">
      <t>マチ</t>
    </rPh>
    <phoneticPr fontId="4"/>
  </si>
  <si>
    <t>038-1323</t>
  </si>
  <si>
    <t>桐紫会</t>
    <rPh sb="0" eb="1">
      <t>キリ</t>
    </rPh>
    <rPh sb="1" eb="2">
      <t>ムラサキ</t>
    </rPh>
    <rPh sb="2" eb="3">
      <t>カイ</t>
    </rPh>
    <phoneticPr fontId="4"/>
  </si>
  <si>
    <t>桐紫会(ﾄｳｼｶｲ)</t>
    <rPh sb="0" eb="1">
      <t>キリ</t>
    </rPh>
    <rPh sb="1" eb="2">
      <t>ムラサキ</t>
    </rPh>
    <rPh sb="2" eb="3">
      <t>カイ</t>
    </rPh>
    <phoneticPr fontId="4"/>
  </si>
  <si>
    <t>大村　守武</t>
    <rPh sb="0" eb="2">
      <t>オオムラ</t>
    </rPh>
    <rPh sb="3" eb="4">
      <t>マモ</t>
    </rPh>
    <rPh sb="4" eb="5">
      <t>タケシ</t>
    </rPh>
    <phoneticPr fontId="3"/>
  </si>
  <si>
    <t>櫛引　均</t>
    <rPh sb="3" eb="4">
      <t>ヒトシ</t>
    </rPh>
    <phoneticPr fontId="3"/>
  </si>
  <si>
    <t>黒沼 忠由樹</t>
    <rPh sb="0" eb="1">
      <t>クロ</t>
    </rPh>
    <rPh sb="1" eb="2">
      <t>ヌマ</t>
    </rPh>
    <rPh sb="3" eb="4">
      <t>タダシ</t>
    </rPh>
    <rPh sb="4" eb="6">
      <t>ユキ</t>
    </rPh>
    <phoneticPr fontId="4"/>
  </si>
  <si>
    <t>小舘　誠一</t>
    <rPh sb="0" eb="2">
      <t>コダテ</t>
    </rPh>
    <rPh sb="3" eb="5">
      <t>セイイチ</t>
    </rPh>
    <phoneticPr fontId="3"/>
  </si>
  <si>
    <t>039-1163</t>
  </si>
  <si>
    <t>こばとこども園</t>
    <rPh sb="6" eb="7">
      <t>エン</t>
    </rPh>
    <phoneticPr fontId="3"/>
  </si>
  <si>
    <t>八戸市長苗代島ノ後18-8</t>
    <rPh sb="0" eb="3">
      <t>ハチノヘシ</t>
    </rPh>
    <rPh sb="3" eb="6">
      <t>ナガナワシロ</t>
    </rPh>
    <rPh sb="6" eb="7">
      <t>シマ</t>
    </rPh>
    <rPh sb="8" eb="9">
      <t>ウシ</t>
    </rPh>
    <phoneticPr fontId="3"/>
  </si>
  <si>
    <t>031-0011</t>
    <phoneticPr fontId="3"/>
  </si>
  <si>
    <t>八戸素心苑</t>
    <rPh sb="0" eb="2">
      <t>ハチノヘ</t>
    </rPh>
    <rPh sb="2" eb="3">
      <t>ソ</t>
    </rPh>
    <rPh sb="3" eb="4">
      <t>ココロ</t>
    </rPh>
    <rPh sb="4" eb="5">
      <t>エン</t>
    </rPh>
    <phoneticPr fontId="3"/>
  </si>
  <si>
    <t>八戸市大字尻内町字矢沢62-1</t>
    <rPh sb="0" eb="3">
      <t>ハチノヘシ</t>
    </rPh>
    <rPh sb="3" eb="5">
      <t>オオアザ</t>
    </rPh>
    <rPh sb="5" eb="8">
      <t>シリウチマチ</t>
    </rPh>
    <rPh sb="8" eb="9">
      <t>アザ</t>
    </rPh>
    <rPh sb="9" eb="11">
      <t>ヤザワ</t>
    </rPh>
    <phoneticPr fontId="3"/>
  </si>
  <si>
    <t>0178-27-3466</t>
  </si>
  <si>
    <t>齋藤　鈴子</t>
    <rPh sb="0" eb="2">
      <t>サイトウ</t>
    </rPh>
    <rPh sb="3" eb="5">
      <t>スズコ</t>
    </rPh>
    <phoneticPr fontId="3"/>
  </si>
  <si>
    <t>八戸市大字長苗代字島ノ後18-8</t>
    <phoneticPr fontId="3"/>
  </si>
  <si>
    <t>八戸市高州二丁目22-23</t>
  </si>
  <si>
    <t>伸成会(ｼﾝｾｲｶｲ)</t>
    <rPh sb="0" eb="1">
      <t>ノ</t>
    </rPh>
    <rPh sb="1" eb="2">
      <t>ナ</t>
    </rPh>
    <phoneticPr fontId="3"/>
  </si>
  <si>
    <t>八戸市高州二丁目6-16</t>
  </si>
  <si>
    <t>0178-29-3921</t>
  </si>
  <si>
    <t>伸成会</t>
    <rPh sb="0" eb="1">
      <t>ノ</t>
    </rPh>
    <rPh sb="1" eb="2">
      <t>ナ</t>
    </rPh>
    <phoneticPr fontId="3"/>
  </si>
  <si>
    <t>田中　淳子</t>
    <rPh sb="0" eb="2">
      <t>タナカ</t>
    </rPh>
    <rPh sb="3" eb="5">
      <t>ジュンコ</t>
    </rPh>
    <phoneticPr fontId="3"/>
  </si>
  <si>
    <t>一戸　哲彦</t>
    <rPh sb="3" eb="5">
      <t>テツヒコ</t>
    </rPh>
    <phoneticPr fontId="3"/>
  </si>
  <si>
    <t>飛嶋　献</t>
    <rPh sb="0" eb="2">
      <t>トビシマ</t>
    </rPh>
    <rPh sb="3" eb="4">
      <t>ケン</t>
    </rPh>
    <phoneticPr fontId="4"/>
  </si>
  <si>
    <t>希望の友福祉会(ｷﾎﾞｳﾉﾄﾓﾌｸｼｶｲ)</t>
    <rPh sb="0" eb="2">
      <t>キボウ</t>
    </rPh>
    <rPh sb="3" eb="4">
      <t>トモ</t>
    </rPh>
    <rPh sb="4" eb="7">
      <t>フクシカイ</t>
    </rPh>
    <phoneticPr fontId="4"/>
  </si>
  <si>
    <t>むつ市大曲一丁目8-12</t>
    <rPh sb="2" eb="3">
      <t>シ</t>
    </rPh>
    <rPh sb="3" eb="5">
      <t>オオマガリ</t>
    </rPh>
    <rPh sb="5" eb="6">
      <t>1</t>
    </rPh>
    <rPh sb="6" eb="8">
      <t>チョウメ</t>
    </rPh>
    <phoneticPr fontId="3"/>
  </si>
  <si>
    <t>0175-22-6637</t>
  </si>
  <si>
    <t>035-0042</t>
  </si>
  <si>
    <t>希望の友福祉会</t>
    <rPh sb="0" eb="2">
      <t>キボウ</t>
    </rPh>
    <rPh sb="3" eb="4">
      <t>トモ</t>
    </rPh>
    <rPh sb="4" eb="7">
      <t>フクシカイ</t>
    </rPh>
    <phoneticPr fontId="4"/>
  </si>
  <si>
    <t>西久保　哲司</t>
    <rPh sb="0" eb="3">
      <t>ニシクボ</t>
    </rPh>
    <rPh sb="4" eb="6">
      <t>テツジ</t>
    </rPh>
    <phoneticPr fontId="4"/>
  </si>
  <si>
    <t>ディスパッチカレッジ柏校実務者研修通学課程</t>
    <rPh sb="10" eb="11">
      <t>カシワ</t>
    </rPh>
    <rPh sb="11" eb="12">
      <t>コウ</t>
    </rPh>
    <rPh sb="12" eb="15">
      <t>ジツムシャ</t>
    </rPh>
    <rPh sb="15" eb="17">
      <t>ケンシュウ</t>
    </rPh>
    <rPh sb="17" eb="19">
      <t>ツウガク</t>
    </rPh>
    <rPh sb="19" eb="21">
      <t>カテイ</t>
    </rPh>
    <phoneticPr fontId="3"/>
  </si>
  <si>
    <t>木村　七子</t>
    <rPh sb="0" eb="2">
      <t>キムラ</t>
    </rPh>
    <rPh sb="3" eb="5">
      <t>ナナコ</t>
    </rPh>
    <phoneticPr fontId="4"/>
  </si>
  <si>
    <t>039-2183</t>
  </si>
  <si>
    <t>0176-51-7080</t>
  </si>
  <si>
    <t>相馬こども園</t>
    <rPh sb="5" eb="6">
      <t>エン</t>
    </rPh>
    <phoneticPr fontId="3"/>
  </si>
  <si>
    <t>あけぼのこども園</t>
    <rPh sb="7" eb="8">
      <t>エン</t>
    </rPh>
    <phoneticPr fontId="4"/>
  </si>
  <si>
    <t>こども園かまや</t>
    <rPh sb="3" eb="4">
      <t>エン</t>
    </rPh>
    <phoneticPr fontId="4"/>
  </si>
  <si>
    <t>新宮団地こども園</t>
    <rPh sb="7" eb="8">
      <t>エン</t>
    </rPh>
    <phoneticPr fontId="4"/>
  </si>
  <si>
    <t>幼保連携型認定こども園チビッコハウス保育園</t>
    <rPh sb="0" eb="5">
      <t>ヨウホ</t>
    </rPh>
    <rPh sb="5" eb="7">
      <t>ニンテイ</t>
    </rPh>
    <rPh sb="10" eb="11">
      <t>エン</t>
    </rPh>
    <rPh sb="18" eb="21">
      <t>ホイクエン</t>
    </rPh>
    <phoneticPr fontId="3"/>
  </si>
  <si>
    <t>幼保連携型認定こども園ふるまぎの森</t>
    <rPh sb="16" eb="17">
      <t>モリ</t>
    </rPh>
    <phoneticPr fontId="4"/>
  </si>
  <si>
    <t>幼保連携型認定こども園おおつ保育園</t>
    <rPh sb="14" eb="16">
      <t>ホイク</t>
    </rPh>
    <rPh sb="16" eb="17">
      <t>エン</t>
    </rPh>
    <phoneticPr fontId="4"/>
  </si>
  <si>
    <t>幼保連携型認定こども園三川目保育園</t>
    <rPh sb="14" eb="17">
      <t>ホイクエン</t>
    </rPh>
    <phoneticPr fontId="4"/>
  </si>
  <si>
    <t>幼保連携型認定こども園淋代保育園</t>
    <rPh sb="15" eb="16">
      <t>エン</t>
    </rPh>
    <phoneticPr fontId="3"/>
  </si>
  <si>
    <t>幼保連携型認定こども園鹿中保育園</t>
    <rPh sb="15" eb="16">
      <t>エン</t>
    </rPh>
    <phoneticPr fontId="3"/>
  </si>
  <si>
    <t>幼保連携型認定こども園春日台保育園</t>
    <rPh sb="14" eb="17">
      <t>ホイクエン</t>
    </rPh>
    <phoneticPr fontId="4"/>
  </si>
  <si>
    <t>幼保連携型認定こども園ふじこども園</t>
    <rPh sb="0" eb="5">
      <t>ヨウホ</t>
    </rPh>
    <rPh sb="5" eb="7">
      <t>ニンテイ</t>
    </rPh>
    <rPh sb="10" eb="11">
      <t>エン</t>
    </rPh>
    <phoneticPr fontId="3"/>
  </si>
  <si>
    <t>幼保連携型認定こども園こども園えがお</t>
    <rPh sb="0" eb="5">
      <t>ヨウホ</t>
    </rPh>
    <rPh sb="5" eb="7">
      <t>ニンテイ</t>
    </rPh>
    <rPh sb="10" eb="11">
      <t>エン</t>
    </rPh>
    <rPh sb="14" eb="15">
      <t>エン</t>
    </rPh>
    <phoneticPr fontId="3"/>
  </si>
  <si>
    <t>青森市小柳六丁目11-12</t>
    <rPh sb="0" eb="3">
      <t>アオモリシ</t>
    </rPh>
    <rPh sb="3" eb="5">
      <t>コヤナギ</t>
    </rPh>
    <rPh sb="5" eb="8">
      <t>ロクチョウメ</t>
    </rPh>
    <phoneticPr fontId="1"/>
  </si>
  <si>
    <t>017-743-2027</t>
  </si>
  <si>
    <t>033-0915</t>
  </si>
  <si>
    <t>希望の友保育園</t>
    <rPh sb="0" eb="2">
      <t>キボウ</t>
    </rPh>
    <rPh sb="3" eb="4">
      <t>トモ</t>
    </rPh>
    <rPh sb="4" eb="7">
      <t>ホイクエン</t>
    </rPh>
    <phoneticPr fontId="3"/>
  </si>
  <si>
    <t>むつ市大曲一丁目8-12</t>
    <rPh sb="2" eb="3">
      <t>シ</t>
    </rPh>
    <rPh sb="3" eb="5">
      <t>オオマガリ</t>
    </rPh>
    <rPh sb="5" eb="8">
      <t>１チョウメ</t>
    </rPh>
    <phoneticPr fontId="3"/>
  </si>
  <si>
    <t>六ヶ所村立南こども園</t>
    <rPh sb="0" eb="3">
      <t>ロッカショ</t>
    </rPh>
    <rPh sb="3" eb="4">
      <t>ムラ</t>
    </rPh>
    <rPh sb="4" eb="5">
      <t>リツ</t>
    </rPh>
    <rPh sb="5" eb="6">
      <t>ミナミ</t>
    </rPh>
    <rPh sb="9" eb="10">
      <t>エン</t>
    </rPh>
    <phoneticPr fontId="3"/>
  </si>
  <si>
    <t>上北郡六ヶ所村大字倉内字唐貝地5-328</t>
    <rPh sb="9" eb="11">
      <t>クラウチ</t>
    </rPh>
    <rPh sb="11" eb="12">
      <t>アザ</t>
    </rPh>
    <rPh sb="12" eb="13">
      <t>カラ</t>
    </rPh>
    <rPh sb="13" eb="14">
      <t>カイ</t>
    </rPh>
    <rPh sb="14" eb="15">
      <t>チ</t>
    </rPh>
    <phoneticPr fontId="3"/>
  </si>
  <si>
    <t>島内　智秋</t>
  </si>
  <si>
    <t>高橋　順</t>
    <rPh sb="0" eb="2">
      <t>タカハシ</t>
    </rPh>
    <rPh sb="3" eb="4">
      <t>ジュン</t>
    </rPh>
    <phoneticPr fontId="4"/>
  </si>
  <si>
    <t>杉山　幸子</t>
  </si>
  <si>
    <t>独法</t>
    <rPh sb="0" eb="2">
      <t>ドッポウ</t>
    </rPh>
    <phoneticPr fontId="3"/>
  </si>
  <si>
    <t>弘前市大字野田二丁目2-1</t>
    <rPh sb="7" eb="8">
      <t>ニ</t>
    </rPh>
    <phoneticPr fontId="3"/>
  </si>
  <si>
    <t>介護老人保健施設はまなす苑</t>
    <rPh sb="0" eb="2">
      <t>カイゴ</t>
    </rPh>
    <rPh sb="2" eb="4">
      <t>ロウジン</t>
    </rPh>
    <rPh sb="4" eb="6">
      <t>ホケン</t>
    </rPh>
    <rPh sb="6" eb="8">
      <t>シセツ</t>
    </rPh>
    <phoneticPr fontId="3"/>
  </si>
  <si>
    <t>むつ市介護老人保健施設やげん</t>
    <rPh sb="2" eb="3">
      <t>シ</t>
    </rPh>
    <rPh sb="3" eb="5">
      <t>カイゴ</t>
    </rPh>
    <rPh sb="5" eb="7">
      <t>ロウジン</t>
    </rPh>
    <rPh sb="7" eb="9">
      <t>ホケン</t>
    </rPh>
    <rPh sb="9" eb="11">
      <t>シセツ</t>
    </rPh>
    <phoneticPr fontId="4"/>
  </si>
  <si>
    <t>吉田　照生</t>
    <rPh sb="3" eb="5">
      <t>テルオ</t>
    </rPh>
    <phoneticPr fontId="3"/>
  </si>
  <si>
    <t>地域包括支援センター</t>
    <phoneticPr fontId="3"/>
  </si>
  <si>
    <t>西津軽郡深浦町大字広戸字家野上104-1</t>
    <rPh sb="0" eb="4">
      <t>ニシツガルグン</t>
    </rPh>
    <rPh sb="4" eb="7">
      <t>フカウラマチ</t>
    </rPh>
    <rPh sb="7" eb="9">
      <t>オオアザ</t>
    </rPh>
    <rPh sb="9" eb="11">
      <t>ヒロト</t>
    </rPh>
    <rPh sb="11" eb="12">
      <t>アザ</t>
    </rPh>
    <phoneticPr fontId="7"/>
  </si>
  <si>
    <t>0173-74-4421</t>
    <phoneticPr fontId="7"/>
  </si>
  <si>
    <t>038-2321</t>
    <phoneticPr fontId="7"/>
  </si>
  <si>
    <t>0172-65-2626</t>
    <phoneticPr fontId="4"/>
  </si>
  <si>
    <t>南津軽郡大鰐町大字苦木字野尻170-1</t>
    <rPh sb="7" eb="9">
      <t>オオアザ</t>
    </rPh>
    <rPh sb="11" eb="12">
      <t>アザ</t>
    </rPh>
    <phoneticPr fontId="3"/>
  </si>
  <si>
    <t>小野　裕明</t>
    <rPh sb="0" eb="2">
      <t>オノ</t>
    </rPh>
    <rPh sb="3" eb="4">
      <t>ユウ</t>
    </rPh>
    <rPh sb="4" eb="5">
      <t>メイ</t>
    </rPh>
    <phoneticPr fontId="3"/>
  </si>
  <si>
    <t>0175-35-2243
（代表）
0175-32-6837</t>
    <phoneticPr fontId="3"/>
  </si>
  <si>
    <t>幼保連携型認定こども園はまゆりこども園</t>
    <rPh sb="0" eb="1">
      <t>ヨウ</t>
    </rPh>
    <rPh sb="1" eb="2">
      <t>ホ</t>
    </rPh>
    <rPh sb="2" eb="4">
      <t>レンケイ</t>
    </rPh>
    <rPh sb="4" eb="5">
      <t>ガタ</t>
    </rPh>
    <rPh sb="5" eb="7">
      <t>ニンテイ</t>
    </rPh>
    <rPh sb="10" eb="11">
      <t>エン</t>
    </rPh>
    <rPh sb="18" eb="19">
      <t>エン</t>
    </rPh>
    <phoneticPr fontId="3"/>
  </si>
  <si>
    <t>-</t>
    <phoneticPr fontId="3"/>
  </si>
  <si>
    <t>西津軽郡鰺ヶ沢町大字舞戸町字後家屋敷9-4　総合保健福祉センター内</t>
    <phoneticPr fontId="3"/>
  </si>
  <si>
    <t>石木医院</t>
  </si>
  <si>
    <t>青森市大字浅虫字蛍谷65-37</t>
    <rPh sb="3" eb="5">
      <t>オオアザ</t>
    </rPh>
    <phoneticPr fontId="3"/>
  </si>
  <si>
    <t>蛍慈会</t>
  </si>
  <si>
    <t>湊病院介護医療院</t>
    <rPh sb="0" eb="1">
      <t>ミナト</t>
    </rPh>
    <rPh sb="1" eb="3">
      <t>ビョウイン</t>
    </rPh>
    <rPh sb="3" eb="5">
      <t>カイゴ</t>
    </rPh>
    <rPh sb="5" eb="7">
      <t>イリョウ</t>
    </rPh>
    <rPh sb="7" eb="8">
      <t>イン</t>
    </rPh>
    <phoneticPr fontId="3"/>
  </si>
  <si>
    <t>八戸市大字新井田字松山下野場7-15</t>
    <rPh sb="0" eb="3">
      <t>ハチノヘシ</t>
    </rPh>
    <rPh sb="3" eb="5">
      <t>オオアザ</t>
    </rPh>
    <rPh sb="5" eb="8">
      <t>ニイダ</t>
    </rPh>
    <rPh sb="8" eb="9">
      <t>アザ</t>
    </rPh>
    <phoneticPr fontId="3"/>
  </si>
  <si>
    <t>0178-25-0011</t>
  </si>
  <si>
    <t>分園29</t>
    <rPh sb="0" eb="2">
      <t>ブンエン</t>
    </rPh>
    <phoneticPr fontId="3"/>
  </si>
  <si>
    <t>認定こども園七色のみち</t>
    <rPh sb="0" eb="2">
      <t>ニンテイ</t>
    </rPh>
    <rPh sb="5" eb="6">
      <t>エン</t>
    </rPh>
    <rPh sb="6" eb="8">
      <t>ナナイロ</t>
    </rPh>
    <phoneticPr fontId="3"/>
  </si>
  <si>
    <t>青山すみれ保育園</t>
    <rPh sb="0" eb="2">
      <t>アオヤマ</t>
    </rPh>
    <phoneticPr fontId="4"/>
  </si>
  <si>
    <t>八戸市高州二丁目22-23</t>
    <rPh sb="0" eb="3">
      <t>ハチノヘシ</t>
    </rPh>
    <rPh sb="3" eb="5">
      <t>タカス</t>
    </rPh>
    <rPh sb="5" eb="8">
      <t>２チョウメ</t>
    </rPh>
    <phoneticPr fontId="3"/>
  </si>
  <si>
    <t>平川市柏木町柳田246-1</t>
    <rPh sb="3" eb="5">
      <t>カシワギ</t>
    </rPh>
    <rPh sb="5" eb="6">
      <t>マチ</t>
    </rPh>
    <rPh sb="6" eb="8">
      <t>ヤナギタ</t>
    </rPh>
    <phoneticPr fontId="3"/>
  </si>
  <si>
    <t>幼保連携型認定こども園</t>
    <rPh sb="0" eb="2">
      <t>ヨウホ</t>
    </rPh>
    <rPh sb="2" eb="5">
      <t>レンケイガタ</t>
    </rPh>
    <rPh sb="5" eb="7">
      <t>ニンテイ</t>
    </rPh>
    <rPh sb="10" eb="11">
      <t>エン</t>
    </rPh>
    <phoneticPr fontId="3"/>
  </si>
  <si>
    <t>017-776-5611</t>
  </si>
  <si>
    <t>030-0802</t>
  </si>
  <si>
    <t>017-781-0059</t>
  </si>
  <si>
    <t>030-0902</t>
  </si>
  <si>
    <t>017-741-5919</t>
  </si>
  <si>
    <t>038-0022</t>
  </si>
  <si>
    <t>青森市大字六枚橋字磯打57-5</t>
  </si>
  <si>
    <t>青森市大字筒井字八ツ橋174-1</t>
  </si>
  <si>
    <t>福田保育園</t>
  </si>
  <si>
    <t>ひまわり保育園</t>
  </si>
  <si>
    <t>030-0937</t>
  </si>
  <si>
    <t>030-0917</t>
  </si>
  <si>
    <t>弘前市大字桔梗野三丁目10-4</t>
  </si>
  <si>
    <t>036-8188</t>
  </si>
  <si>
    <t>保育園みのり</t>
  </si>
  <si>
    <t>せいしゅう保育園</t>
  </si>
  <si>
    <t>明誠保育園</t>
  </si>
  <si>
    <t>大開保育園</t>
  </si>
  <si>
    <t>036-8062</t>
  </si>
  <si>
    <t>愛成会</t>
  </si>
  <si>
    <t>036-1206</t>
  </si>
  <si>
    <t>036-8094</t>
  </si>
  <si>
    <t>036-8087</t>
  </si>
  <si>
    <t>八戸市大字新井田字外久保40-1</t>
  </si>
  <si>
    <t>0178-20-9797</t>
  </si>
  <si>
    <t>五所川原市大字羽野木沢字実吉66-3</t>
  </si>
  <si>
    <t>034-0002</t>
  </si>
  <si>
    <t>034-0088</t>
  </si>
  <si>
    <t>034-0034</t>
  </si>
  <si>
    <t>0176-58-5482</t>
  </si>
  <si>
    <t>034-0038</t>
  </si>
  <si>
    <t>三沢市（鳳鳴会）</t>
  </si>
  <si>
    <t>033-0143</t>
  </si>
  <si>
    <t>039-5327</t>
  </si>
  <si>
    <t>近川保育園</t>
  </si>
  <si>
    <t>035-0046</t>
  </si>
  <si>
    <t>アイナック</t>
  </si>
  <si>
    <t>038-3523</t>
  </si>
  <si>
    <t>039-3165</t>
  </si>
  <si>
    <t>分園20</t>
  </si>
  <si>
    <t>039-4142</t>
  </si>
  <si>
    <t>039-2407</t>
  </si>
  <si>
    <t>大間保育園</t>
  </si>
  <si>
    <t>下北郡風間浦村大字易国間字古野18-4</t>
  </si>
  <si>
    <t>佐井村（吉幸会）</t>
  </si>
  <si>
    <t>S30. 5.1</t>
  </si>
  <si>
    <t>青森市立戸山児童館</t>
  </si>
  <si>
    <t>青森市大字戸山字赤坂35-3</t>
  </si>
  <si>
    <t>030-0952</t>
  </si>
  <si>
    <t>青森市立野内児童館</t>
  </si>
  <si>
    <t>青森市立高田児童館</t>
  </si>
  <si>
    <t>青森市立安田児童館</t>
  </si>
  <si>
    <t>青森市立相野児童館</t>
  </si>
  <si>
    <t>青森市立三内児童館</t>
  </si>
  <si>
    <t>青森市立奥内児童館</t>
  </si>
  <si>
    <t>青森市中央三丁目16-1（青森市総合福祉センター内）</t>
  </si>
  <si>
    <t xml:space="preserve">青森市(ＮＰＯ法人婆娑羅凡人舎) </t>
  </si>
  <si>
    <t>青森市立平川児童館</t>
  </si>
  <si>
    <t>038-1304</t>
  </si>
  <si>
    <t>036-8086</t>
  </si>
  <si>
    <t>弘前市新和児童館</t>
  </si>
  <si>
    <t>0172-73-5676</t>
  </si>
  <si>
    <t>036-1331</t>
  </si>
  <si>
    <t xml:space="preserve"> </t>
  </si>
  <si>
    <t>036-8071</t>
  </si>
  <si>
    <t>松原児童センター</t>
  </si>
  <si>
    <t>上久保児童センター</t>
  </si>
  <si>
    <t>古間木児童センター</t>
  </si>
  <si>
    <t>033-0051</t>
  </si>
  <si>
    <t>おおぞら児童センター</t>
  </si>
  <si>
    <t>つがる市木造日向61-1</t>
  </si>
  <si>
    <t>大鰐町中央児童館</t>
  </si>
  <si>
    <t>033-0071</t>
  </si>
  <si>
    <t>033-0072</t>
  </si>
  <si>
    <t>0175-73-7744</t>
  </si>
  <si>
    <t>039-4134</t>
  </si>
  <si>
    <t>おいらせ町立木内々児童センターひまわり館</t>
    <rPh sb="6" eb="7">
      <t>キ</t>
    </rPh>
    <rPh sb="7" eb="9">
      <t>ナイナイ</t>
    </rPh>
    <rPh sb="19" eb="20">
      <t>カン</t>
    </rPh>
    <phoneticPr fontId="41"/>
  </si>
  <si>
    <t>039-2128</t>
  </si>
  <si>
    <t>おいらせ町立木ノ下児童センターみらい館</t>
    <rPh sb="6" eb="7">
      <t>キ</t>
    </rPh>
    <rPh sb="8" eb="9">
      <t>シタ</t>
    </rPh>
    <rPh sb="18" eb="19">
      <t>カン</t>
    </rPh>
    <phoneticPr fontId="41"/>
  </si>
  <si>
    <t>017-734-0489</t>
  </si>
  <si>
    <t>0172-33-5231</t>
  </si>
  <si>
    <t>うち地域小規模12</t>
    <rPh sb="2" eb="4">
      <t>チイキ</t>
    </rPh>
    <rPh sb="4" eb="7">
      <t>ショウキボ</t>
    </rPh>
    <phoneticPr fontId="4"/>
  </si>
  <si>
    <t>八戸市根城七丁目8-46</t>
  </si>
  <si>
    <t>0178-22-2233</t>
  </si>
  <si>
    <t>0176-28-3570</t>
  </si>
  <si>
    <t>0173-26-3100</t>
  </si>
  <si>
    <t>上北郡七戸町字蛇坂45-2</t>
  </si>
  <si>
    <t>0176-62-3161</t>
  </si>
  <si>
    <t>0175-26-2113</t>
  </si>
  <si>
    <t>0172-54-8228</t>
  </si>
  <si>
    <t>017-781-0174</t>
  </si>
  <si>
    <t>0172-96-2121</t>
  </si>
  <si>
    <t>017-738-2043</t>
  </si>
  <si>
    <t>母子生活支援施設</t>
  </si>
  <si>
    <t>017-781-9090</t>
  </si>
  <si>
    <t>八戸市根城五丁目4-9</t>
  </si>
  <si>
    <t>0178-22-3561</t>
  </si>
  <si>
    <t>進行性筋萎縮症児施設等</t>
  </si>
  <si>
    <t>青森おおぞら学園</t>
  </si>
  <si>
    <t>017-752-0080</t>
  </si>
  <si>
    <t>017-718-3212</t>
  </si>
  <si>
    <t>三沢市花園町五丁目31-3658</t>
  </si>
  <si>
    <t>児童家庭支援センター</t>
  </si>
  <si>
    <t>0172-33-3611</t>
  </si>
  <si>
    <t>助産施設</t>
  </si>
  <si>
    <t>１種</t>
  </si>
  <si>
    <t>むつ市小川町一丁目2-8</t>
  </si>
  <si>
    <t>0175-22-2111</t>
  </si>
  <si>
    <t>黒石市北美町一丁目70</t>
  </si>
  <si>
    <t>0172-52-2121</t>
  </si>
  <si>
    <t>030-8553</t>
  </si>
  <si>
    <t>青森市旭町二丁目11-1</t>
  </si>
  <si>
    <t>017-776-4135</t>
  </si>
  <si>
    <t>青森市幸畑一丁目27-1</t>
  </si>
  <si>
    <t>017-738-5161</t>
  </si>
  <si>
    <t>青森市中央三丁目21-4</t>
  </si>
  <si>
    <t>017-734-7749</t>
  </si>
  <si>
    <t>017-739-7255</t>
  </si>
  <si>
    <t>017-726-0200</t>
  </si>
  <si>
    <t>030-0919</t>
  </si>
  <si>
    <t>017-788-0377</t>
  </si>
  <si>
    <t>新井田
福祉会</t>
  </si>
  <si>
    <t>017-739-3010</t>
  </si>
  <si>
    <t>こどものくに</t>
  </si>
  <si>
    <t>017-776-8680</t>
  </si>
  <si>
    <t>青森市奥野三丁目7-2</t>
  </si>
  <si>
    <t>青森市大字石江字高間138-3</t>
  </si>
  <si>
    <t>青森市大字安田字稲森170-1</t>
  </si>
  <si>
    <t>認定こども園ＳＨＩＮＪＯ</t>
  </si>
  <si>
    <t>幼保連携型認定こども園浪岡中央保育園</t>
    <rPh sb="15" eb="18">
      <t>ホイクエン</t>
    </rPh>
    <phoneticPr fontId="4"/>
  </si>
  <si>
    <t>0172-32-3974</t>
  </si>
  <si>
    <t>0172-82-3030</t>
  </si>
  <si>
    <t>0172-33-6250</t>
  </si>
  <si>
    <t>0172-32-5465</t>
  </si>
  <si>
    <t>新友会</t>
  </si>
  <si>
    <t>幼保連携型認定こども園たまちこども園</t>
    <rPh sb="0" eb="1">
      <t>ヨウ</t>
    </rPh>
    <rPh sb="1" eb="2">
      <t>ホ</t>
    </rPh>
    <rPh sb="2" eb="4">
      <t>レンケイ</t>
    </rPh>
    <rPh sb="4" eb="5">
      <t>ガタ</t>
    </rPh>
    <rPh sb="5" eb="7">
      <t>ニンテイ</t>
    </rPh>
    <rPh sb="10" eb="11">
      <t>エン</t>
    </rPh>
    <rPh sb="17" eb="18">
      <t>エン</t>
    </rPh>
    <phoneticPr fontId="3"/>
  </si>
  <si>
    <t>たんぽぽ福祉会</t>
  </si>
  <si>
    <t>0172-27-3800</t>
  </si>
  <si>
    <t>分園29</t>
  </si>
  <si>
    <t>0172-88-1811</t>
  </si>
  <si>
    <t>聖陽会</t>
  </si>
  <si>
    <t>ひかり会</t>
  </si>
  <si>
    <t>0172-32-3309</t>
  </si>
  <si>
    <t>城西こども園</t>
  </si>
  <si>
    <t>036-1504</t>
  </si>
  <si>
    <t>0178-22-8916</t>
  </si>
  <si>
    <t>秋桜会</t>
  </si>
  <si>
    <t>エンゼル福祉会</t>
  </si>
  <si>
    <t>八戸市根城字西ノ沢30-35</t>
  </si>
  <si>
    <t>浅吉の会</t>
  </si>
  <si>
    <t>八戸市鮫町字安川目8-1</t>
  </si>
  <si>
    <t>八戸市尻内町字尻内8-5</t>
  </si>
  <si>
    <t>0178-27-2590</t>
  </si>
  <si>
    <t>八戸市下長六丁目14-26</t>
  </si>
  <si>
    <t>0178-28-8156</t>
  </si>
  <si>
    <t>八戸市湊町字ホロキ長根8-5</t>
  </si>
  <si>
    <t>0178-33-0946</t>
  </si>
  <si>
    <t>0178-30-1531</t>
  </si>
  <si>
    <t>031-0816</t>
  </si>
  <si>
    <t>八戸市十一日町57-3</t>
  </si>
  <si>
    <t>八戸市白銀町字浜崖13-2</t>
  </si>
  <si>
    <t>八戸市鮫町字上盲久保7-1</t>
  </si>
  <si>
    <t>0178-33-3109</t>
  </si>
  <si>
    <t>八戸市櫛引字前田45-1</t>
  </si>
  <si>
    <t>八戸市西白山台四丁目1-16</t>
  </si>
  <si>
    <t>0178-27-3311</t>
  </si>
  <si>
    <t>八戸市尻内字内田10-2</t>
    <rPh sb="0" eb="3">
      <t>ハチノヘシ</t>
    </rPh>
    <rPh sb="3" eb="4">
      <t>ジリ</t>
    </rPh>
    <rPh sb="4" eb="5">
      <t>オオジリ</t>
    </rPh>
    <rPh sb="5" eb="6">
      <t>アザ</t>
    </rPh>
    <rPh sb="6" eb="8">
      <t>ウチダ</t>
    </rPh>
    <phoneticPr fontId="7"/>
  </si>
  <si>
    <t>0178-27-2542</t>
  </si>
  <si>
    <t>0178-96-1644</t>
  </si>
  <si>
    <t>0178-28-2525</t>
  </si>
  <si>
    <t>0178-20-1256</t>
  </si>
  <si>
    <t>旭ヶ丘こども園</t>
    <rPh sb="6" eb="7">
      <t>エン</t>
    </rPh>
    <phoneticPr fontId="4"/>
  </si>
  <si>
    <t>新井田こども園</t>
    <rPh sb="6" eb="7">
      <t>エン</t>
    </rPh>
    <phoneticPr fontId="4"/>
  </si>
  <si>
    <t>認定こども園三条保育園</t>
  </si>
  <si>
    <t>幼保連携型認定こども園貴福保育園</t>
  </si>
  <si>
    <t>認定こども園千草保育園</t>
  </si>
  <si>
    <t>031-8507</t>
  </si>
  <si>
    <t>幼保連携型認定こども園サンフラワー保育園</t>
    <rPh sb="17" eb="20">
      <t>ホイクエン</t>
    </rPh>
    <phoneticPr fontId="4"/>
  </si>
  <si>
    <t>幼保連携型認定こども園</t>
    <rPh sb="0" eb="5">
      <t>ヨウホ</t>
    </rPh>
    <rPh sb="5" eb="7">
      <t>ニンテイ</t>
    </rPh>
    <rPh sb="10" eb="11">
      <t>エン</t>
    </rPh>
    <phoneticPr fontId="3"/>
  </si>
  <si>
    <t>0173-34-3590</t>
  </si>
  <si>
    <t>松島中央厚生会</t>
  </si>
  <si>
    <t>0173-29-3108</t>
  </si>
  <si>
    <t>五所川原市字雛田162-34</t>
  </si>
  <si>
    <t>0173-35-3324</t>
  </si>
  <si>
    <t>0173-34-6185</t>
  </si>
  <si>
    <t>五所川原市大字飯詰字狐野70-1</t>
  </si>
  <si>
    <t>0176-22-1636</t>
  </si>
  <si>
    <t>十和田市東二十三番町10-8</t>
  </si>
  <si>
    <t>034-0012</t>
  </si>
  <si>
    <t>034-0014</t>
  </si>
  <si>
    <t>0176-53-2908</t>
  </si>
  <si>
    <t>0176-57-2228</t>
  </si>
  <si>
    <t>0176-53-6747</t>
  </si>
  <si>
    <t>033-0044</t>
  </si>
  <si>
    <t>0173-26-4268</t>
  </si>
  <si>
    <t>038-2806</t>
  </si>
  <si>
    <t>西北五地域</t>
  </si>
  <si>
    <t>木造北こども園</t>
  </si>
  <si>
    <t>0174-27-2180</t>
  </si>
  <si>
    <t>希誠会</t>
  </si>
  <si>
    <t>038-2753</t>
  </si>
  <si>
    <t>0172-48-5366</t>
  </si>
  <si>
    <t>0173-57-2057</t>
  </si>
  <si>
    <t>0173-57-2428</t>
  </si>
  <si>
    <t>0173-58-2332</t>
  </si>
  <si>
    <t>0176-62-3095</t>
  </si>
  <si>
    <t>0176-62-2090</t>
  </si>
  <si>
    <t>0176-68-2047</t>
  </si>
  <si>
    <t>0176-68-2793</t>
  </si>
  <si>
    <t>039-2832</t>
  </si>
  <si>
    <t>東北赤松福祉会</t>
  </si>
  <si>
    <t>0175-72-2302</t>
  </si>
  <si>
    <t>0176-51-1147</t>
  </si>
  <si>
    <t>0175-31-0201</t>
  </si>
  <si>
    <t>幼保連携型認定こども園いずみ幼稚園</t>
  </si>
  <si>
    <t>三戸郡三戸町川守田字正浄寺20-1</t>
  </si>
  <si>
    <t>0179-22-1155</t>
  </si>
  <si>
    <t>小野学園</t>
  </si>
  <si>
    <t>039-1516</t>
  </si>
  <si>
    <t>039-1546</t>
  </si>
  <si>
    <t>0178-68-2205</t>
  </si>
  <si>
    <t>くらいしこども園</t>
    <rPh sb="7" eb="8">
      <t>エン</t>
    </rPh>
    <phoneticPr fontId="3"/>
  </si>
  <si>
    <t>0178-77-3139</t>
  </si>
  <si>
    <t>0178-78-2069</t>
  </si>
  <si>
    <t>0178-33-1334</t>
  </si>
  <si>
    <t>0175-34-5255</t>
  </si>
  <si>
    <t>017-788-0911</t>
  </si>
  <si>
    <t>0175-22-1530</t>
  </si>
  <si>
    <t>035-0033</t>
  </si>
  <si>
    <t>017-754-2056</t>
  </si>
  <si>
    <t>0173-34-7974</t>
  </si>
  <si>
    <t>017-726-2112</t>
  </si>
  <si>
    <t>017-764-2600</t>
  </si>
  <si>
    <t>030-0122</t>
  </si>
  <si>
    <t>017-742-2292</t>
  </si>
  <si>
    <t>030-0846</t>
  </si>
  <si>
    <t>017-782-5665</t>
  </si>
  <si>
    <t>017-774-2262</t>
  </si>
  <si>
    <t>017-776-8639</t>
  </si>
  <si>
    <t>認定こども園青森第一うとう幼稚園</t>
  </si>
  <si>
    <t>0172-88-3611</t>
  </si>
  <si>
    <t>認定こども園柴田幼稚園</t>
    <rPh sb="0" eb="6">
      <t>ニンテイ</t>
    </rPh>
    <rPh sb="6" eb="8">
      <t>シバタ</t>
    </rPh>
    <rPh sb="8" eb="11">
      <t>ヨウチエン</t>
    </rPh>
    <phoneticPr fontId="1"/>
  </si>
  <si>
    <t>弘前市清原1-1-1</t>
    <rPh sb="0" eb="3">
      <t>ヒロサキシ</t>
    </rPh>
    <rPh sb="3" eb="5">
      <t>キヨハラ</t>
    </rPh>
    <phoneticPr fontId="7"/>
  </si>
  <si>
    <t>0172-32-6518</t>
  </si>
  <si>
    <t>0172-88-3733</t>
  </si>
  <si>
    <t>0172-54-8220</t>
  </si>
  <si>
    <t>036-0415</t>
  </si>
  <si>
    <t>0173-52-2459</t>
  </si>
  <si>
    <t>0176-23-3797</t>
  </si>
  <si>
    <t>0175-22-5070</t>
  </si>
  <si>
    <t>035-0052</t>
  </si>
  <si>
    <t>0173-42-4760</t>
  </si>
  <si>
    <t>038-3154</t>
  </si>
  <si>
    <t>017-775-2125</t>
  </si>
  <si>
    <t>八戸市大字沢里字藤子31</t>
  </si>
  <si>
    <t>0178-45-1941</t>
  </si>
  <si>
    <t>長者学園</t>
  </si>
  <si>
    <t>認定こども園あかね幼稚園</t>
  </si>
  <si>
    <t>三戸郡南部町大字下名久井字宗前17-7</t>
  </si>
  <si>
    <t>0178-76-1801</t>
  </si>
  <si>
    <t>高渕学園</t>
  </si>
  <si>
    <t>0172-62-3130</t>
  </si>
  <si>
    <t>036-1313</t>
  </si>
  <si>
    <t>S47.4,1</t>
  </si>
  <si>
    <t>0178-52-5511</t>
  </si>
  <si>
    <t>0178-46-2421</t>
  </si>
  <si>
    <t>0173-34-2654</t>
  </si>
  <si>
    <t>認定こども園きづくり保育園</t>
    <rPh sb="0" eb="2">
      <t>ニンテイ</t>
    </rPh>
    <rPh sb="5" eb="6">
      <t>エン</t>
    </rPh>
    <rPh sb="10" eb="12">
      <t>ホイク</t>
    </rPh>
    <rPh sb="12" eb="13">
      <t>エン</t>
    </rPh>
    <phoneticPr fontId="3"/>
  </si>
  <si>
    <t>0173-42-2317</t>
  </si>
  <si>
    <t>H25.4,1</t>
  </si>
  <si>
    <t>保育士養成校</t>
  </si>
  <si>
    <t>弘前市大字御幸町8-10</t>
  </si>
  <si>
    <t>0172-33-2102</t>
  </si>
  <si>
    <t>鳴海 春輝</t>
  </si>
  <si>
    <t>弘前市大字上瓦ヶ町25</t>
  </si>
  <si>
    <t>柴田学園</t>
  </si>
  <si>
    <t>017-741-0123</t>
  </si>
  <si>
    <t>明の星学園</t>
  </si>
  <si>
    <t>017-735-3353</t>
  </si>
  <si>
    <t>東奥学園</t>
  </si>
  <si>
    <t>八戸市大字美保野13-384</t>
  </si>
  <si>
    <t>0178-25-4411</t>
  </si>
  <si>
    <t>光星学院</t>
  </si>
  <si>
    <t>017-728-0121</t>
  </si>
  <si>
    <t>0172-33-2289</t>
  </si>
  <si>
    <t>八戸市大字鮫町字小舟渡平9-50</t>
  </si>
  <si>
    <t>0178-38-0657</t>
  </si>
  <si>
    <t>医療型障害児入所施設
（旧肢体不自由児施設）</t>
  </si>
  <si>
    <t>0178-31-5005</t>
  </si>
  <si>
    <t>旧肢体不自由児施設</t>
  </si>
  <si>
    <t>八戸市吹上三丁目13-1</t>
  </si>
  <si>
    <t>0178-45-6111</t>
  </si>
  <si>
    <t>旧重症心身障害児施設等</t>
  </si>
  <si>
    <t>0172-96-2801</t>
  </si>
  <si>
    <t>0172-97-2211</t>
  </si>
  <si>
    <t>0172-96-2331</t>
  </si>
  <si>
    <t>障害者支援施設草薙園</t>
  </si>
  <si>
    <t>0172-93-3111</t>
  </si>
  <si>
    <t>障害者支援施設三和の里</t>
  </si>
  <si>
    <t>0172-93-2515</t>
  </si>
  <si>
    <t>0172-53-3070</t>
  </si>
  <si>
    <t>0173-28-2288</t>
  </si>
  <si>
    <t>障害者支援施設大東ヶ丘サントピアホーム</t>
  </si>
  <si>
    <t>障がい者支援施設第二うちがた</t>
  </si>
  <si>
    <t>0173-38-3491</t>
  </si>
  <si>
    <t>障害者支援施設青松園</t>
  </si>
  <si>
    <t>0176-27-2126</t>
  </si>
  <si>
    <t>となみ療護園</t>
  </si>
  <si>
    <t>障害者支援施設しもきた療育園</t>
  </si>
  <si>
    <t>0175-22-7280</t>
  </si>
  <si>
    <t>0173-26-4555</t>
  </si>
  <si>
    <t>障害者支援施設旭光園</t>
  </si>
  <si>
    <t>0172-57-5155</t>
  </si>
  <si>
    <t>0172-44-8231</t>
  </si>
  <si>
    <t>017-755-4001</t>
  </si>
  <si>
    <t>障がい者支援施設内潟療護園</t>
  </si>
  <si>
    <t>037-0308</t>
  </si>
  <si>
    <t>障がい者支援施設一誠園</t>
  </si>
  <si>
    <t>0176-68-2077</t>
  </si>
  <si>
    <t>0176-68-2601</t>
  </si>
  <si>
    <t>公立ぎんなん寮</t>
  </si>
  <si>
    <t>0176-56-5121</t>
  </si>
  <si>
    <t>障害者支援施設あかしや寮</t>
  </si>
  <si>
    <t>0178-77-2368</t>
  </si>
  <si>
    <t>0178-77-2045</t>
  </si>
  <si>
    <t>0172-37-3422</t>
  </si>
  <si>
    <t>0172-31-2731</t>
  </si>
  <si>
    <t>0172-33-6588</t>
  </si>
  <si>
    <t>フォルテ</t>
  </si>
  <si>
    <t>黒石市大字甲大工町2-2</t>
  </si>
  <si>
    <t>0172-88-5018</t>
  </si>
  <si>
    <t>0172-53-5633</t>
  </si>
  <si>
    <t>あおぞら作業所</t>
  </si>
  <si>
    <t>0173-38-1332</t>
  </si>
  <si>
    <t>037-0085</t>
  </si>
  <si>
    <t>清泉会</t>
  </si>
  <si>
    <t>0176-21-1173</t>
  </si>
  <si>
    <t>済誠会</t>
  </si>
  <si>
    <t>0175-28-2311</t>
  </si>
  <si>
    <t>0175-22-9023</t>
  </si>
  <si>
    <t>035-0041</t>
  </si>
  <si>
    <t>アックス工房</t>
  </si>
  <si>
    <t>0173-42-7553</t>
  </si>
  <si>
    <t>0174-35-3647</t>
  </si>
  <si>
    <t>今別町社会福祉協議会</t>
  </si>
  <si>
    <t>しらゆき</t>
  </si>
  <si>
    <t>0174-22-4360</t>
  </si>
  <si>
    <t>外ヶ浜町</t>
  </si>
  <si>
    <t>0172-48-5750</t>
  </si>
  <si>
    <t>やすらぎ</t>
  </si>
  <si>
    <t>0173-72-8620</t>
  </si>
  <si>
    <t>鶴田町社会福祉協議会</t>
  </si>
  <si>
    <t>0173-57-5151</t>
  </si>
  <si>
    <t>修清</t>
  </si>
  <si>
    <t>0179-23-3556</t>
  </si>
  <si>
    <t>三戸町社会福祉協議会</t>
  </si>
  <si>
    <t>徳誠福祉会(ﾄｸｾｲﾌｸｼｶｲ)</t>
  </si>
  <si>
    <t>青森市中央三丁目20-30県民福祉プラザ３階</t>
  </si>
  <si>
    <t>七峰会(ｼﾁﾎｳｶｲ)</t>
  </si>
  <si>
    <t>聖康会(ｾｲｺｳｶｲ)</t>
  </si>
  <si>
    <t>花(ﾊﾅ)</t>
  </si>
  <si>
    <t>清慈会(ｾｲｼﾞｶｲ)</t>
  </si>
  <si>
    <t>工藤　清太郎</t>
  </si>
  <si>
    <t>俊公会(ｼｭﾝｺｳｶｲ)</t>
  </si>
  <si>
    <t>健誠会(ｹﾝｾｲｶｲ)</t>
  </si>
  <si>
    <t>平舘福祉会(ﾀｲﾗﾀﾞﾃﾌｸｼｶｲ)</t>
  </si>
  <si>
    <t>愛和会(ｱｲﾜｶｲ)</t>
  </si>
  <si>
    <t>極光の会(ｷﾞｮｸｺｳﾉｶｲ)</t>
  </si>
  <si>
    <t>038-1216</t>
  </si>
  <si>
    <t>素樸会(ｿﾎﾞｸｶｲ)</t>
  </si>
  <si>
    <t>阿闍羅会(ｱｼﾞｬﾗｶｲ)</t>
  </si>
  <si>
    <t>共生会(ｷｮｳｾｲｶｲ)</t>
  </si>
  <si>
    <t>海陽会(ｶｲﾖｳｶｲ)</t>
  </si>
  <si>
    <t>求道舎(ｷｭｳﾄﾞｳｼｬ)</t>
  </si>
  <si>
    <t>つつじ会(ﾂﾂｼﾞｶｲ)</t>
  </si>
  <si>
    <t>新生会(ｼﾝｾｲｶｲ)</t>
  </si>
  <si>
    <t>恵徳会(ｹｲﾄｸｶｲ)</t>
  </si>
  <si>
    <t>昭壽会(ｼｮｳｼﾞｭｶｲ)</t>
  </si>
  <si>
    <t>寺澤　昭二</t>
  </si>
  <si>
    <t>039-1545</t>
  </si>
  <si>
    <t>養正会(ﾖｳｾｲｶｲ)</t>
  </si>
  <si>
    <t>039-1207</t>
  </si>
  <si>
    <t>釜臥荘</t>
  </si>
  <si>
    <t>0175-23-4514</t>
  </si>
  <si>
    <t>むつ市中央2丁目23-1</t>
    <rPh sb="3" eb="5">
      <t>チュウオウ</t>
    </rPh>
    <rPh sb="6" eb="8">
      <t>チョウメ</t>
    </rPh>
    <phoneticPr fontId="3"/>
  </si>
  <si>
    <t>0175-29-1243</t>
  </si>
  <si>
    <t>0175-31-5611</t>
  </si>
  <si>
    <t>0175-28-3535</t>
  </si>
  <si>
    <t>0175-23-0781</t>
  </si>
  <si>
    <t>天寿園みちのかみ</t>
    <phoneticPr fontId="3"/>
  </si>
  <si>
    <t>上北郡七戸町道ノ上52-4</t>
    <rPh sb="0" eb="3">
      <t>カミキタグン</t>
    </rPh>
    <rPh sb="3" eb="6">
      <t>シチノヘマチ</t>
    </rPh>
    <rPh sb="6" eb="7">
      <t>ミチ</t>
    </rPh>
    <rPh sb="8" eb="9">
      <t>ウエ</t>
    </rPh>
    <phoneticPr fontId="3"/>
  </si>
  <si>
    <t>0176-58-5282</t>
    <phoneticPr fontId="3"/>
  </si>
  <si>
    <t>039-2832</t>
    <phoneticPr fontId="3"/>
  </si>
  <si>
    <t>R2.3.11</t>
    <phoneticPr fontId="3"/>
  </si>
  <si>
    <t>介護医療院くどう</t>
    <rPh sb="0" eb="2">
      <t>カイゴ</t>
    </rPh>
    <rPh sb="2" eb="4">
      <t>イリョウ</t>
    </rPh>
    <rPh sb="4" eb="5">
      <t>イン</t>
    </rPh>
    <phoneticPr fontId="3"/>
  </si>
  <si>
    <t>弘前市石川字石川97</t>
    <rPh sb="0" eb="3">
      <t>ヒロサキシ</t>
    </rPh>
    <rPh sb="3" eb="5">
      <t>イシカワ</t>
    </rPh>
    <rPh sb="5" eb="6">
      <t>アザ</t>
    </rPh>
    <rPh sb="6" eb="8">
      <t>イシカワ</t>
    </rPh>
    <phoneticPr fontId="3"/>
  </si>
  <si>
    <t>0172-92-3316</t>
    <phoneticPr fontId="3"/>
  </si>
  <si>
    <t>036-8124</t>
    <phoneticPr fontId="3"/>
  </si>
  <si>
    <t>R2.4.1</t>
    <phoneticPr fontId="3"/>
  </si>
  <si>
    <t>白取医院</t>
    <rPh sb="0" eb="2">
      <t>シラトリ</t>
    </rPh>
    <rPh sb="2" eb="4">
      <t>イイン</t>
    </rPh>
    <phoneticPr fontId="3"/>
  </si>
  <si>
    <t>青森市高田川瀬294-9</t>
    <rPh sb="0" eb="3">
      <t>アオモリシ</t>
    </rPh>
    <rPh sb="3" eb="5">
      <t>タカダ</t>
    </rPh>
    <rPh sb="5" eb="7">
      <t>カワセ</t>
    </rPh>
    <phoneticPr fontId="3"/>
  </si>
  <si>
    <t>R1.10.1</t>
    <phoneticPr fontId="3"/>
  </si>
  <si>
    <t>みらい会介護医療院</t>
    <rPh sb="3" eb="4">
      <t>カイ</t>
    </rPh>
    <rPh sb="4" eb="6">
      <t>カイゴ</t>
    </rPh>
    <rPh sb="6" eb="8">
      <t>イリョウ</t>
    </rPh>
    <rPh sb="8" eb="9">
      <t>イン</t>
    </rPh>
    <phoneticPr fontId="3"/>
  </si>
  <si>
    <t>平川市柏木町藤山37-5</t>
    <rPh sb="6" eb="8">
      <t>フジヤマ</t>
    </rPh>
    <phoneticPr fontId="3"/>
  </si>
  <si>
    <t>036-0104</t>
    <phoneticPr fontId="3"/>
  </si>
  <si>
    <t>R1.8.1</t>
    <phoneticPr fontId="3"/>
  </si>
  <si>
    <t>介護福祉士養成施設</t>
    <rPh sb="0" eb="2">
      <t>カイゴ</t>
    </rPh>
    <rPh sb="2" eb="5">
      <t>フクシシ</t>
    </rPh>
    <rPh sb="5" eb="7">
      <t>ヨウセイ</t>
    </rPh>
    <rPh sb="7" eb="9">
      <t>シセツ</t>
    </rPh>
    <phoneticPr fontId="3"/>
  </si>
  <si>
    <t>八戸学院大学短期大学部介護福祉学科</t>
    <rPh sb="0" eb="2">
      <t>ハチノヘ</t>
    </rPh>
    <rPh sb="2" eb="4">
      <t>ガクイン</t>
    </rPh>
    <rPh sb="4" eb="6">
      <t>ダイガク</t>
    </rPh>
    <rPh sb="11" eb="13">
      <t>カイゴ</t>
    </rPh>
    <rPh sb="13" eb="15">
      <t>フクシ</t>
    </rPh>
    <phoneticPr fontId="3"/>
  </si>
  <si>
    <t>杉山　幸子</t>
    <rPh sb="0" eb="2">
      <t>スギヤマ</t>
    </rPh>
    <phoneticPr fontId="3"/>
  </si>
  <si>
    <t>令和元年4月</t>
    <rPh sb="0" eb="2">
      <t>レイワ</t>
    </rPh>
    <rPh sb="2" eb="3">
      <t>モト</t>
    </rPh>
    <rPh sb="3" eb="4">
      <t>ネン</t>
    </rPh>
    <rPh sb="5" eb="6">
      <t>ガツ</t>
    </rPh>
    <phoneticPr fontId="3"/>
  </si>
  <si>
    <t>２年制</t>
    <rPh sb="1" eb="3">
      <t>ネンセイ</t>
    </rPh>
    <phoneticPr fontId="3"/>
  </si>
  <si>
    <t>介護福祉士実務者研修施設</t>
    <rPh sb="0" eb="5">
      <t>カイゴフクシシ</t>
    </rPh>
    <rPh sb="5" eb="12">
      <t>ジツムシャケンシュウシセツ</t>
    </rPh>
    <phoneticPr fontId="3"/>
  </si>
  <si>
    <t>ディスパッチカレッジ柏校実務者研修通信課程</t>
    <rPh sb="10" eb="11">
      <t>カシワ</t>
    </rPh>
    <rPh sb="11" eb="12">
      <t>コウ</t>
    </rPh>
    <rPh sb="12" eb="15">
      <t>ジツムシャ</t>
    </rPh>
    <rPh sb="15" eb="17">
      <t>ケンシュウ</t>
    </rPh>
    <rPh sb="17" eb="19">
      <t>ツウシン</t>
    </rPh>
    <rPh sb="19" eb="21">
      <t>カテイ</t>
    </rPh>
    <phoneticPr fontId="3"/>
  </si>
  <si>
    <t>介護福祉士実務者研修施設</t>
    <rPh sb="0" eb="12">
      <t>カイゴフクシシジツムシャケンシュウシセツ</t>
    </rPh>
    <phoneticPr fontId="3"/>
  </si>
  <si>
    <t>弘前医療福祉大学短期大学部介護福祉専攻実務者研修（通信講座）</t>
    <rPh sb="0" eb="2">
      <t>ヒロサキ</t>
    </rPh>
    <rPh sb="2" eb="4">
      <t>イリョウ</t>
    </rPh>
    <rPh sb="4" eb="6">
      <t>フクシ</t>
    </rPh>
    <rPh sb="6" eb="8">
      <t>ダイガク</t>
    </rPh>
    <rPh sb="8" eb="11">
      <t>タンキダイ</t>
    </rPh>
    <rPh sb="11" eb="13">
      <t>ガクブ</t>
    </rPh>
    <rPh sb="13" eb="15">
      <t>カイゴ</t>
    </rPh>
    <rPh sb="15" eb="17">
      <t>フクシ</t>
    </rPh>
    <rPh sb="17" eb="19">
      <t>センコウ</t>
    </rPh>
    <rPh sb="19" eb="22">
      <t>ジツムシャ</t>
    </rPh>
    <rPh sb="22" eb="24">
      <t>ケンシュウ</t>
    </rPh>
    <rPh sb="25" eb="27">
      <t>ツウシン</t>
    </rPh>
    <rPh sb="27" eb="29">
      <t>コウザ</t>
    </rPh>
    <phoneticPr fontId="3"/>
  </si>
  <si>
    <t>弘前市大字小比内3-18-1</t>
    <rPh sb="0" eb="3">
      <t>ヒロサキシ</t>
    </rPh>
    <rPh sb="3" eb="5">
      <t>オオジ</t>
    </rPh>
    <rPh sb="5" eb="6">
      <t>ショウ</t>
    </rPh>
    <rPh sb="6" eb="8">
      <t>ヒナイ</t>
    </rPh>
    <phoneticPr fontId="3"/>
  </si>
  <si>
    <t>平成28年4月</t>
    <rPh sb="0" eb="2">
      <t>ヘイセイ</t>
    </rPh>
    <rPh sb="4" eb="5">
      <t>ネン</t>
    </rPh>
    <rPh sb="6" eb="7">
      <t>ガツ</t>
    </rPh>
    <phoneticPr fontId="3"/>
  </si>
  <si>
    <t>６月制</t>
    <rPh sb="1" eb="2">
      <t>ガツ</t>
    </rPh>
    <rPh sb="2" eb="3">
      <t>セイ</t>
    </rPh>
    <phoneticPr fontId="3"/>
  </si>
  <si>
    <t>017-788-0145</t>
  </si>
  <si>
    <t>017-726-8315</t>
  </si>
  <si>
    <t>017-729-3330</t>
  </si>
  <si>
    <t>030-0155</t>
  </si>
  <si>
    <t>一社</t>
  </si>
  <si>
    <t>慈恵会</t>
  </si>
  <si>
    <t>川﨑　一隆</t>
    <rPh sb="0" eb="2">
      <t>カワサキ</t>
    </rPh>
    <rPh sb="3" eb="4">
      <t>イチ</t>
    </rPh>
    <rPh sb="4" eb="5">
      <t>タカシ</t>
    </rPh>
    <phoneticPr fontId="4"/>
  </si>
  <si>
    <t>017-757-8750</t>
  </si>
  <si>
    <t>雄心会</t>
  </si>
  <si>
    <t>青森市浜田三丁目3-14</t>
  </si>
  <si>
    <t>038-0843</t>
  </si>
  <si>
    <t>030-0847</t>
  </si>
  <si>
    <t>青森保健生活協同組合</t>
  </si>
  <si>
    <t>(福法)敬仁会青森敬仁会病院</t>
  </si>
  <si>
    <t>017-737-5566</t>
  </si>
  <si>
    <t>0172-33-5111</t>
  </si>
  <si>
    <t>036-8203</t>
  </si>
  <si>
    <t>大山　力</t>
    <rPh sb="0" eb="2">
      <t>オオヤマ</t>
    </rPh>
    <rPh sb="3" eb="4">
      <t>チカラ</t>
    </rPh>
    <phoneticPr fontId="3"/>
  </si>
  <si>
    <t>照井　健</t>
    <rPh sb="0" eb="2">
      <t>テルイ</t>
    </rPh>
    <rPh sb="3" eb="4">
      <t>ケン</t>
    </rPh>
    <phoneticPr fontId="4"/>
  </si>
  <si>
    <t>0178-43-4647</t>
  </si>
  <si>
    <t>031-0036</t>
  </si>
  <si>
    <t>弘仁会</t>
  </si>
  <si>
    <t>0178-28-3711</t>
  </si>
  <si>
    <t>昆仁会</t>
  </si>
  <si>
    <t>内</t>
  </si>
  <si>
    <t>0178-45-8111</t>
  </si>
  <si>
    <t>千隆会</t>
  </si>
  <si>
    <t>岸原　千秋</t>
  </si>
  <si>
    <t>0178-25-0111</t>
  </si>
  <si>
    <t>謙昌会</t>
  </si>
  <si>
    <t>廣田　茂</t>
  </si>
  <si>
    <t>つがる西北五広域連合鰺ヶ沢病院</t>
  </si>
  <si>
    <t>0173-72-3111</t>
  </si>
  <si>
    <t>0176-23-5121</t>
  </si>
  <si>
    <t>034-0093</t>
  </si>
  <si>
    <t>(医)社団良風会ちびき病院</t>
  </si>
  <si>
    <t>0175-64-5100</t>
  </si>
  <si>
    <t>039-2682</t>
  </si>
  <si>
    <t>内 外 整</t>
  </si>
  <si>
    <t>0175-37-2105</t>
  </si>
  <si>
    <t>医師養成校</t>
  </si>
  <si>
    <t>036-8562</t>
  </si>
  <si>
    <t>福田　眞作</t>
    <rPh sb="0" eb="2">
      <t>フクダ</t>
    </rPh>
    <rPh sb="3" eb="5">
      <t>シンサク</t>
    </rPh>
    <phoneticPr fontId="4"/>
  </si>
  <si>
    <t>６年制</t>
  </si>
  <si>
    <t>薬剤師養成校</t>
  </si>
  <si>
    <t>017-738-2001</t>
  </si>
  <si>
    <t>017-765-2000</t>
  </si>
  <si>
    <t>保健師、助産師、看護師
４年制</t>
  </si>
  <si>
    <t>八戸市美保野13-98</t>
  </si>
  <si>
    <t>031-0588</t>
  </si>
  <si>
    <t>水野　眞作夫</t>
    <rPh sb="0" eb="2">
      <t>ミズノ</t>
    </rPh>
    <rPh sb="3" eb="5">
      <t>シンサク</t>
    </rPh>
    <rPh sb="5" eb="6">
      <t>フ</t>
    </rPh>
    <phoneticPr fontId="3"/>
  </si>
  <si>
    <t>保健師、看護師
４年制</t>
  </si>
  <si>
    <t>佐藤　敬</t>
    <rPh sb="0" eb="2">
      <t>サトウ</t>
    </rPh>
    <rPh sb="3" eb="4">
      <t>ウヤマ</t>
    </rPh>
    <phoneticPr fontId="3"/>
  </si>
  <si>
    <t>歯科衛生士・歯科技工士養成校</t>
  </si>
  <si>
    <t>017-782-3040</t>
  </si>
  <si>
    <t>三原　睦子</t>
    <rPh sb="0" eb="2">
      <t>ミハラ</t>
    </rPh>
    <rPh sb="3" eb="5">
      <t>ムツコ</t>
    </rPh>
    <phoneticPr fontId="4"/>
  </si>
  <si>
    <t>３年制</t>
  </si>
  <si>
    <t>臨床検査技師養成校</t>
  </si>
  <si>
    <t>４年制</t>
  </si>
  <si>
    <t>診療放射線技師養成校</t>
  </si>
  <si>
    <t>理学療法士養成校</t>
  </si>
  <si>
    <t>作業療法士養成校</t>
  </si>
  <si>
    <t>保育所</t>
  </si>
  <si>
    <t>ひなた保育園</t>
  </si>
  <si>
    <t>介護老人保健施設</t>
  </si>
  <si>
    <t>すずかけの里</t>
  </si>
  <si>
    <t>017-761-1111
(761-1112)</t>
  </si>
  <si>
    <t>社会福祉法人</t>
  </si>
  <si>
    <t>青森市本町四丁目1-3青森市福祉増進センター内</t>
  </si>
  <si>
    <t>共愛会(ｷｮｳｱｲｶｲ)</t>
  </si>
  <si>
    <t>ひかり福祉会(ﾋｶﾘﾌｸｼｶｲ)</t>
  </si>
  <si>
    <t>青森市奥野四丁目11-18</t>
  </si>
  <si>
    <t>ひかり福祉会</t>
  </si>
  <si>
    <t>片寄　普介</t>
  </si>
  <si>
    <t>めぐみ会(ﾒｸﾞﾐｶｲ)</t>
  </si>
  <si>
    <t>青森市大字荒川字柴田10-2</t>
  </si>
  <si>
    <t>成田　昭平</t>
  </si>
  <si>
    <t>申孝福祉会(ｼﾝｺｳﾌｸｼｶｲ)</t>
  </si>
  <si>
    <t>須藤　孝也</t>
  </si>
  <si>
    <t>慈青会（ｼﾞｾｲｶｲ）</t>
  </si>
  <si>
    <t>青森市港町三丁目10-36</t>
  </si>
  <si>
    <t>石木　基夫</t>
  </si>
  <si>
    <t>青森令和会（ｱｵﾓﾘﾚｲﾜｶｲ）</t>
  </si>
  <si>
    <t>030-0962</t>
  </si>
  <si>
    <t>安田　真弥</t>
  </si>
  <si>
    <t>弘前市大字宮園二丁目8-1弘前市社会福祉センター内</t>
  </si>
  <si>
    <t>弘前市社会福祉協議会</t>
  </si>
  <si>
    <t>高州保育園</t>
    <rPh sb="0" eb="2">
      <t>タカス</t>
    </rPh>
    <rPh sb="2" eb="5">
      <t>ホイクエン</t>
    </rPh>
    <phoneticPr fontId="3"/>
  </si>
  <si>
    <t>八戸市高州二丁目6-16</t>
    <rPh sb="0" eb="3">
      <t>ハチノヘシ</t>
    </rPh>
    <rPh sb="3" eb="5">
      <t>タカス</t>
    </rPh>
    <rPh sb="5" eb="8">
      <t>ニチョウメ</t>
    </rPh>
    <phoneticPr fontId="3"/>
  </si>
  <si>
    <t>0178-29-3921</t>
    <phoneticPr fontId="3"/>
  </si>
  <si>
    <t>039-1163</t>
    <phoneticPr fontId="3"/>
  </si>
  <si>
    <t>福法</t>
    <phoneticPr fontId="3"/>
  </si>
  <si>
    <t>0178-33-5426</t>
  </si>
  <si>
    <t>愛護会(ｱｲｺﾞｶｲ)</t>
  </si>
  <si>
    <t>寿陽会(ｼﾞｭﾖｳｶｲ)</t>
  </si>
  <si>
    <t>今川　一</t>
    <rPh sb="0" eb="2">
      <t>イマガワ</t>
    </rPh>
    <rPh sb="3" eb="4">
      <t>ハジメ</t>
    </rPh>
    <phoneticPr fontId="3"/>
  </si>
  <si>
    <t>0176-24-5678</t>
  </si>
  <si>
    <t>共生の杜(ｷｮｳｾｲﾉﾓﾘ)</t>
    <rPh sb="0" eb="2">
      <t>キョウセイ</t>
    </rPh>
    <rPh sb="3" eb="4">
      <t>モリ</t>
    </rPh>
    <phoneticPr fontId="3"/>
  </si>
  <si>
    <t>十和田市大字三本木字一本木沢103-8</t>
    <rPh sb="4" eb="6">
      <t>オオアザ</t>
    </rPh>
    <rPh sb="6" eb="9">
      <t>サンボンギ</t>
    </rPh>
    <rPh sb="9" eb="10">
      <t>アザ</t>
    </rPh>
    <rPh sb="10" eb="14">
      <t>イッポンギサワ</t>
    </rPh>
    <phoneticPr fontId="3"/>
  </si>
  <si>
    <t>0176-51-5341</t>
    <phoneticPr fontId="3"/>
  </si>
  <si>
    <t>共生の杜</t>
    <rPh sb="0" eb="2">
      <t>キョウセイ</t>
    </rPh>
    <rPh sb="3" eb="4">
      <t>モリ</t>
    </rPh>
    <phoneticPr fontId="3"/>
  </si>
  <si>
    <t>三浦　親堂</t>
    <rPh sb="0" eb="2">
      <t>ミウラ</t>
    </rPh>
    <rPh sb="3" eb="4">
      <t>シン</t>
    </rPh>
    <rPh sb="4" eb="5">
      <t>ドウ</t>
    </rPh>
    <phoneticPr fontId="4"/>
  </si>
  <si>
    <t>0176-23-5111</t>
  </si>
  <si>
    <t>034-8615</t>
  </si>
  <si>
    <t>若竹会(ﾜｶﾀｹｶｲ)</t>
  </si>
  <si>
    <t>三沢市岡三沢二丁目7-7</t>
  </si>
  <si>
    <t>幸陽会(ｺｳﾖｳｶｲ)</t>
  </si>
  <si>
    <t>山本　和紀</t>
    <rPh sb="3" eb="5">
      <t>カズノリ</t>
    </rPh>
    <phoneticPr fontId="3"/>
  </si>
  <si>
    <t>育秀会(ｲｸｼｭｳｶｲ)</t>
  </si>
  <si>
    <t>0176-51-8770</t>
  </si>
  <si>
    <t>並木福祉会(ﾅﾐｷﾌｸｼｶｲ)</t>
  </si>
  <si>
    <t>掛端　正広</t>
    <rPh sb="0" eb="2">
      <t>カケハタ</t>
    </rPh>
    <rPh sb="3" eb="5">
      <t>マサヒロ</t>
    </rPh>
    <phoneticPr fontId="3"/>
  </si>
  <si>
    <t>0175-22-1111</t>
  </si>
  <si>
    <t>035-8686</t>
  </si>
  <si>
    <t>玉泉会(ｷﾞｮｸｾﾝｶｲ)</t>
  </si>
  <si>
    <t>青森地域</t>
    <rPh sb="0" eb="2">
      <t>アオモリ</t>
    </rPh>
    <rPh sb="2" eb="4">
      <t>チイキ</t>
    </rPh>
    <phoneticPr fontId="19"/>
  </si>
  <si>
    <t>平内町</t>
    <rPh sb="0" eb="2">
      <t>ヒラナイ</t>
    </rPh>
    <rPh sb="2" eb="3">
      <t>マチ</t>
    </rPh>
    <phoneticPr fontId="19"/>
  </si>
  <si>
    <t>平内町地域包括支援センター</t>
    <rPh sb="0" eb="3">
      <t>ヒラナイマチ</t>
    </rPh>
    <rPh sb="3" eb="5">
      <t>チイキ</t>
    </rPh>
    <rPh sb="5" eb="7">
      <t>ホウカツ</t>
    </rPh>
    <rPh sb="7" eb="9">
      <t>シエン</t>
    </rPh>
    <phoneticPr fontId="46"/>
  </si>
  <si>
    <t>東津軽郡平内町大字小湊字小湊63</t>
    <rPh sb="0" eb="4">
      <t>ヒガシツガルグン</t>
    </rPh>
    <rPh sb="4" eb="7">
      <t>ヒラナイマチ</t>
    </rPh>
    <rPh sb="7" eb="9">
      <t>オオアザ</t>
    </rPh>
    <rPh sb="9" eb="11">
      <t>コミナト</t>
    </rPh>
    <rPh sb="11" eb="12">
      <t>アザ</t>
    </rPh>
    <rPh sb="12" eb="14">
      <t>コミナト</t>
    </rPh>
    <phoneticPr fontId="46"/>
  </si>
  <si>
    <t>017-755-2114</t>
  </si>
  <si>
    <t>公</t>
    <rPh sb="0" eb="1">
      <t>コウ</t>
    </rPh>
    <phoneticPr fontId="46"/>
  </si>
  <si>
    <t>0172-55-6569</t>
  </si>
  <si>
    <t>0175-73-1371</t>
  </si>
  <si>
    <t>039-3156</t>
  </si>
  <si>
    <t>幼保連携型認定こども園おひさま</t>
  </si>
  <si>
    <t>菜の花にこにこセンター（横浜町児童センター）</t>
    <rPh sb="0" eb="1">
      <t>ナ</t>
    </rPh>
    <rPh sb="2" eb="3">
      <t>ハナ</t>
    </rPh>
    <rPh sb="12" eb="14">
      <t>ヨコハマ</t>
    </rPh>
    <rPh sb="14" eb="15">
      <t>マチ</t>
    </rPh>
    <rPh sb="15" eb="17">
      <t>ジドウ</t>
    </rPh>
    <phoneticPr fontId="4"/>
  </si>
  <si>
    <t>上北郡横浜町字三保野57-8
老人福祉センター内</t>
  </si>
  <si>
    <t>横浜町社会福祉協議会</t>
  </si>
  <si>
    <t>上野福祉会(ｳﾜﾉﾌｸｼｶｲ)</t>
  </si>
  <si>
    <t>栄光会(ｴｲｺｳｶｲ)</t>
  </si>
  <si>
    <t>竹内　真弓</t>
    <rPh sb="0" eb="2">
      <t>タケウチ</t>
    </rPh>
    <rPh sb="3" eb="5">
      <t>マユミ</t>
    </rPh>
    <phoneticPr fontId="3"/>
  </si>
  <si>
    <t>0175-72-4457</t>
  </si>
  <si>
    <t>0178-56-2132</t>
  </si>
  <si>
    <t>039-2192</t>
  </si>
  <si>
    <t>佐藤　都留雄</t>
    <rPh sb="0" eb="2">
      <t>サトウ</t>
    </rPh>
    <rPh sb="3" eb="5">
      <t>ツル</t>
    </rPh>
    <rPh sb="5" eb="6">
      <t>ユウ</t>
    </rPh>
    <phoneticPr fontId="3"/>
  </si>
  <si>
    <t>なんぶ</t>
    <phoneticPr fontId="4"/>
  </si>
  <si>
    <t>0179-34-3260</t>
    <phoneticPr fontId="4"/>
  </si>
  <si>
    <t>有谷　隆</t>
    <rPh sb="0" eb="2">
      <t>アリヤ</t>
    </rPh>
    <rPh sb="3" eb="4">
      <t>タカシ</t>
    </rPh>
    <phoneticPr fontId="3"/>
  </si>
  <si>
    <t>上北郡横浜町字林ノ脇79-82</t>
    <rPh sb="7" eb="8">
      <t>ハヤシ</t>
    </rPh>
    <rPh sb="9" eb="10">
      <t>ワキ</t>
    </rPh>
    <phoneticPr fontId="3"/>
  </si>
  <si>
    <t>西津軽郡深浦町大字岩崎字松原57</t>
    <phoneticPr fontId="3"/>
  </si>
  <si>
    <t>弘前医療福祉大学保健学部医療技術学科作業療法学専攻</t>
    <rPh sb="0" eb="2">
      <t>ヒロサキ</t>
    </rPh>
    <rPh sb="2" eb="4">
      <t>イリョウ</t>
    </rPh>
    <rPh sb="4" eb="6">
      <t>フクシ</t>
    </rPh>
    <rPh sb="6" eb="8">
      <t>ダイガク</t>
    </rPh>
    <rPh sb="8" eb="10">
      <t>ホケン</t>
    </rPh>
    <rPh sb="10" eb="12">
      <t>ガクブ</t>
    </rPh>
    <rPh sb="12" eb="14">
      <t>イリョウ</t>
    </rPh>
    <rPh sb="14" eb="16">
      <t>ギジュツ</t>
    </rPh>
    <rPh sb="16" eb="18">
      <t>ガッカ</t>
    </rPh>
    <rPh sb="18" eb="20">
      <t>サギョウ</t>
    </rPh>
    <rPh sb="20" eb="22">
      <t>リョウホウ</t>
    </rPh>
    <rPh sb="22" eb="23">
      <t>ガク</t>
    </rPh>
    <rPh sb="23" eb="25">
      <t>センコウ</t>
    </rPh>
    <phoneticPr fontId="4"/>
  </si>
  <si>
    <t>山本 富士子</t>
    <rPh sb="0" eb="2">
      <t>ヤマモト</t>
    </rPh>
    <rPh sb="3" eb="6">
      <t>フジコ</t>
    </rPh>
    <phoneticPr fontId="3"/>
  </si>
  <si>
    <t>和幸園(ﾜｺｳｴﾝ)</t>
  </si>
  <si>
    <t>青森県コロニー協会(ｱｵﾓﾘｹﾝｺﾛﾆｰｷｮｳｶｲ)</t>
  </si>
  <si>
    <t>青森県コロニー協会</t>
  </si>
  <si>
    <t>敬仁会(ｹｲｼﾞﾝｶｲ)</t>
  </si>
  <si>
    <t>心和会(ｼﾝﾜｶｲ)</t>
  </si>
  <si>
    <t>喜倖会(ｷｺｳｶｲ)</t>
  </si>
  <si>
    <t>大澤　友義</t>
  </si>
  <si>
    <t>平元会(ﾍｲｹﾞﾝｶｲ)</t>
  </si>
  <si>
    <t>青森市大字高田字川瀬187-14</t>
  </si>
  <si>
    <t>017-763-5508</t>
  </si>
  <si>
    <t>幸畑福祉会(ｺｳﾊﾀﾌｸｼｶｲ)</t>
  </si>
  <si>
    <t>小泉　隆人</t>
  </si>
  <si>
    <t>若芽会(ﾜｶﾒｶｲ)</t>
  </si>
  <si>
    <t>筒井福祉会(ﾂﾂｲﾌｸｼｶｲ)</t>
  </si>
  <si>
    <t>清友会(ｾｲﾕｳｶｲ)</t>
  </si>
  <si>
    <t>愛心福祉会(ｱｲｼﾝﾌｸｼｶｲ)</t>
  </si>
  <si>
    <t>光和会(ｺｳﾜｶｲ)</t>
  </si>
  <si>
    <t>福士　昭洋</t>
  </si>
  <si>
    <t>みつば会(ﾐﾂﾊﾞｶｲ)</t>
  </si>
  <si>
    <t>みつば会</t>
  </si>
  <si>
    <t>木村　雅大</t>
  </si>
  <si>
    <t>扇岳会(ｾﾝｶﾞｸｶｲ)</t>
  </si>
  <si>
    <t>扇野　滿明</t>
  </si>
  <si>
    <t>南福祉会(ﾐﾅﾐﾌｸｼｶｲ)</t>
  </si>
  <si>
    <t>青森市北金沢二丁目19-6</t>
  </si>
  <si>
    <t>南福祉会</t>
  </si>
  <si>
    <t>蛯名　將之</t>
  </si>
  <si>
    <t>中央福祉会(ﾁｭｳｵｳﾌｸｼｶｲ)</t>
  </si>
  <si>
    <t>青森市大字横内字若草1-1</t>
  </si>
  <si>
    <t>017-728-1133</t>
  </si>
  <si>
    <t>石田　憲久</t>
  </si>
  <si>
    <t>あかしや会(ｱｶｼﾔｶｲ)</t>
  </si>
  <si>
    <t>青森市原別八丁目11-15</t>
  </si>
  <si>
    <t>あかしや会</t>
  </si>
  <si>
    <t>黎明会(ﾚｲﾒｲｶｲ)</t>
  </si>
  <si>
    <t>佃福祉会(ﾂｸﾀﾞﾌｸｼｶｲ)</t>
  </si>
  <si>
    <t>里見ヶ丘福祉会(ｻﾄﾐｶﾞｵｶﾌｸｼｶｲ)</t>
  </si>
  <si>
    <t>青森市幸畑五丁目8-38</t>
  </si>
  <si>
    <t>017-728-6877</t>
  </si>
  <si>
    <t>里見ヶ丘福祉会</t>
  </si>
  <si>
    <t>高田福祉会(ﾀｶﾀﾞﾌｸｼｶｲ)</t>
  </si>
  <si>
    <t>阿保　廣志</t>
  </si>
  <si>
    <t>みどり福祉会(ﾐﾄﾞﾘﾌｸｼｶｲ)</t>
  </si>
  <si>
    <t>みどり福祉会</t>
  </si>
  <si>
    <t>大澤　日出樹</t>
    <phoneticPr fontId="7"/>
  </si>
  <si>
    <t>若宮福祉会(ﾜｶﾐﾔﾌｸｼｶｲ)</t>
  </si>
  <si>
    <t>青森市旭町三丁目7-8</t>
  </si>
  <si>
    <t>若宮福祉会</t>
  </si>
  <si>
    <t>森越福祉会(ﾓﾘｺｼﾌｸｼｶｲ)</t>
  </si>
  <si>
    <t>木下　哲夫</t>
  </si>
  <si>
    <t>積善会(ｾｷｾﾞﾝｶｲ)</t>
  </si>
  <si>
    <t>松原福祉会(ﾏﾂﾊﾞﾗﾌｸｼｶｲ)</t>
  </si>
  <si>
    <t>柳谷　宏文</t>
    <phoneticPr fontId="7"/>
  </si>
  <si>
    <t>新井田福祉会(ﾆｲﾀﾞﾌｸｼｶｲ)</t>
  </si>
  <si>
    <t>青森市大字岡町字宮本88-1</t>
  </si>
  <si>
    <t>017-787-2450</t>
  </si>
  <si>
    <t>新井田福祉会</t>
  </si>
  <si>
    <t>八ッ橋福祉会(ﾔﾂﾊｼﾌｸｼｶｲ)</t>
  </si>
  <si>
    <t>青森市大字筒井字八ッ橋174-1</t>
  </si>
  <si>
    <t>八ッ橋福祉会</t>
  </si>
  <si>
    <t>光福祉会(ﾋｶﾘﾌｸｼｶｲ)</t>
  </si>
  <si>
    <t>髙坂　覚</t>
  </si>
  <si>
    <t>均生会(ｷﾝｾｲｶｲ)</t>
  </si>
  <si>
    <t>山口　均</t>
  </si>
  <si>
    <t>間山　公一</t>
    <phoneticPr fontId="7"/>
  </si>
  <si>
    <t>平野　悦郎</t>
    <phoneticPr fontId="7"/>
  </si>
  <si>
    <t>青森令和会</t>
    <phoneticPr fontId="7"/>
  </si>
  <si>
    <t>0178-31-5005</t>
    <phoneticPr fontId="4"/>
  </si>
  <si>
    <t>旧重症心身障害児施設等</t>
    <phoneticPr fontId="3"/>
  </si>
  <si>
    <t>分園20</t>
    <rPh sb="0" eb="2">
      <t>ブンエン</t>
    </rPh>
    <phoneticPr fontId="4"/>
  </si>
  <si>
    <t>地域活動支援センター
（地域生活支援事業）</t>
    <phoneticPr fontId="3"/>
  </si>
  <si>
    <t>地域生活支援センター
青明舎</t>
    <rPh sb="0" eb="2">
      <t>チイキ</t>
    </rPh>
    <rPh sb="2" eb="4">
      <t>セイカツ</t>
    </rPh>
    <rPh sb="4" eb="6">
      <t>シエン</t>
    </rPh>
    <rPh sb="11" eb="12">
      <t>アオ</t>
    </rPh>
    <rPh sb="12" eb="13">
      <t>アカ</t>
    </rPh>
    <rPh sb="13" eb="14">
      <t>シャ</t>
    </rPh>
    <phoneticPr fontId="4"/>
  </si>
  <si>
    <t>0178-70-2088</t>
    <phoneticPr fontId="4"/>
  </si>
  <si>
    <t>障害者相談・活動支援センターぴあみなと</t>
    <rPh sb="0" eb="3">
      <t>ショウガイシャ</t>
    </rPh>
    <rPh sb="3" eb="5">
      <t>ソウダン</t>
    </rPh>
    <rPh sb="6" eb="8">
      <t>カツドウ</t>
    </rPh>
    <rPh sb="8" eb="10">
      <t>シエン</t>
    </rPh>
    <phoneticPr fontId="4"/>
  </si>
  <si>
    <t>八戸市廿三日町18</t>
    <rPh sb="0" eb="1">
      <t>ハチ</t>
    </rPh>
    <rPh sb="1" eb="3">
      <t>トイチ</t>
    </rPh>
    <phoneticPr fontId="4"/>
  </si>
  <si>
    <t>0178-44-4456</t>
    <phoneticPr fontId="4"/>
  </si>
  <si>
    <t>031-0041</t>
    <phoneticPr fontId="3"/>
  </si>
  <si>
    <t>地域活動支援センター
ハートステーション</t>
    <rPh sb="0" eb="2">
      <t>チイキ</t>
    </rPh>
    <rPh sb="2" eb="4">
      <t>カツドウ</t>
    </rPh>
    <rPh sb="4" eb="6">
      <t>シエン</t>
    </rPh>
    <phoneticPr fontId="3"/>
  </si>
  <si>
    <t>0178-46-5431</t>
    <phoneticPr fontId="4"/>
  </si>
  <si>
    <t>青森ワークキャンパス</t>
    <rPh sb="0" eb="2">
      <t>アオモリ</t>
    </rPh>
    <phoneticPr fontId="4"/>
  </si>
  <si>
    <t>八戸市大字櫛引字上矢倉2-1</t>
    <rPh sb="0" eb="3">
      <t>ハチノヘシ</t>
    </rPh>
    <rPh sb="3" eb="5">
      <t>オオアザ</t>
    </rPh>
    <rPh sb="5" eb="7">
      <t>クシビキ</t>
    </rPh>
    <rPh sb="7" eb="8">
      <t>アザ</t>
    </rPh>
    <rPh sb="8" eb="9">
      <t>ウエ</t>
    </rPh>
    <rPh sb="9" eb="11">
      <t>ヤグラ</t>
    </rPh>
    <phoneticPr fontId="4"/>
  </si>
  <si>
    <t>0178-27-3811</t>
    <phoneticPr fontId="3"/>
  </si>
  <si>
    <t>のぞみ園</t>
    <rPh sb="3" eb="4">
      <t>エン</t>
    </rPh>
    <phoneticPr fontId="4"/>
  </si>
  <si>
    <t>八戸市大字大久保字大山22-10</t>
    <rPh sb="0" eb="3">
      <t>ハチノヘシ</t>
    </rPh>
    <rPh sb="3" eb="5">
      <t>オオアザ</t>
    </rPh>
    <rPh sb="5" eb="8">
      <t>オオクボ</t>
    </rPh>
    <rPh sb="8" eb="9">
      <t>アザ</t>
    </rPh>
    <rPh sb="9" eb="11">
      <t>オオヤマ</t>
    </rPh>
    <phoneticPr fontId="4"/>
  </si>
  <si>
    <t>0178-33-5650</t>
    <phoneticPr fontId="3"/>
  </si>
  <si>
    <t>妙光園</t>
    <rPh sb="0" eb="1">
      <t>ミョウ</t>
    </rPh>
    <rPh sb="1" eb="3">
      <t>コウエン</t>
    </rPh>
    <phoneticPr fontId="4"/>
  </si>
  <si>
    <t>八戸市大字妙字分枝27-1</t>
    <rPh sb="0" eb="3">
      <t>ハチノヘシ</t>
    </rPh>
    <rPh sb="3" eb="5">
      <t>オオアザ</t>
    </rPh>
    <rPh sb="5" eb="6">
      <t>ミョウ</t>
    </rPh>
    <rPh sb="6" eb="7">
      <t>アザ</t>
    </rPh>
    <rPh sb="7" eb="8">
      <t>ブン</t>
    </rPh>
    <rPh sb="8" eb="9">
      <t>エダ</t>
    </rPh>
    <phoneticPr fontId="4"/>
  </si>
  <si>
    <t>0178-25-2111</t>
    <phoneticPr fontId="3"/>
  </si>
  <si>
    <t>八太郎山療護園</t>
  </si>
  <si>
    <t>八戸市大字河原木字八太郎山3-138</t>
    <rPh sb="3" eb="5">
      <t>オオアザ</t>
    </rPh>
    <rPh sb="8" eb="9">
      <t>アザ</t>
    </rPh>
    <phoneticPr fontId="3"/>
  </si>
  <si>
    <t>0178-21-1178</t>
    <phoneticPr fontId="3"/>
  </si>
  <si>
    <t>いちい寮</t>
    <rPh sb="3" eb="4">
      <t>リョウ</t>
    </rPh>
    <phoneticPr fontId="3"/>
  </si>
  <si>
    <t>八戸市大字松館字在家山谷19-3</t>
    <rPh sb="3" eb="5">
      <t>オオアザ</t>
    </rPh>
    <rPh sb="7" eb="8">
      <t>アザ</t>
    </rPh>
    <phoneticPr fontId="3"/>
  </si>
  <si>
    <t>0178-96-4891</t>
    <phoneticPr fontId="3"/>
  </si>
  <si>
    <t>松舘療護園</t>
  </si>
  <si>
    <t>0178-25-2277</t>
    <phoneticPr fontId="3"/>
  </si>
  <si>
    <t>障害者支援施設東幸園</t>
    <phoneticPr fontId="3"/>
  </si>
  <si>
    <t>八戸市大字大久保字生平44-77</t>
  </si>
  <si>
    <t>0178-35-2002</t>
    <phoneticPr fontId="3"/>
  </si>
  <si>
    <t>わかば保育園</t>
    <rPh sb="3" eb="6">
      <t>ホイクエン</t>
    </rPh>
    <phoneticPr fontId="4"/>
  </si>
  <si>
    <t>上北郡野辺地町字田狭沢3-4</t>
    <phoneticPr fontId="3"/>
  </si>
  <si>
    <t>八戸市大字白銀町字小沼12-4</t>
    <rPh sb="7" eb="8">
      <t>マチ</t>
    </rPh>
    <phoneticPr fontId="3"/>
  </si>
  <si>
    <t>平川市猿賀南田96-3
平川市尾上地域福祉センター内</t>
    <rPh sb="12" eb="15">
      <t>ヒラカワシ</t>
    </rPh>
    <rPh sb="15" eb="17">
      <t>オノエ</t>
    </rPh>
    <rPh sb="17" eb="19">
      <t>チイキ</t>
    </rPh>
    <rPh sb="19" eb="21">
      <t>フクシ</t>
    </rPh>
    <rPh sb="25" eb="26">
      <t>ウチ</t>
    </rPh>
    <phoneticPr fontId="3"/>
  </si>
  <si>
    <t>認定こども園しらゆり保育園</t>
    <rPh sb="0" eb="2">
      <t>ニンテイ</t>
    </rPh>
    <rPh sb="5" eb="6">
      <t>エン</t>
    </rPh>
    <rPh sb="10" eb="13">
      <t>ホイクエン</t>
    </rPh>
    <phoneticPr fontId="4"/>
  </si>
  <si>
    <t>日の出こども園</t>
    <rPh sb="6" eb="7">
      <t>エン</t>
    </rPh>
    <phoneticPr fontId="4"/>
  </si>
  <si>
    <t>三戸郡五戸町大字倉石中市字中市境田37</t>
    <rPh sb="0" eb="3">
      <t>サンノヘグン</t>
    </rPh>
    <rPh sb="3" eb="6">
      <t>ゴノヘマチ</t>
    </rPh>
    <rPh sb="6" eb="8">
      <t>オオアザ</t>
    </rPh>
    <rPh sb="10" eb="12">
      <t>ナカイチ</t>
    </rPh>
    <rPh sb="13" eb="15">
      <t>ナカイチ</t>
    </rPh>
    <rPh sb="15" eb="17">
      <t>サカイダ</t>
    </rPh>
    <phoneticPr fontId="3"/>
  </si>
  <si>
    <t>上北郡野辺地町字上小中野80-15</t>
    <rPh sb="0" eb="3">
      <t>カミキタグン</t>
    </rPh>
    <rPh sb="3" eb="7">
      <t>ノヘジマチ</t>
    </rPh>
    <rPh sb="7" eb="8">
      <t>アザ</t>
    </rPh>
    <rPh sb="8" eb="9">
      <t>ウエ</t>
    </rPh>
    <rPh sb="9" eb="11">
      <t>コナカ</t>
    </rPh>
    <rPh sb="11" eb="12">
      <t>ノ</t>
    </rPh>
    <phoneticPr fontId="4"/>
  </si>
  <si>
    <t>弘前市大字一町田字浅井443-1</t>
    <rPh sb="0" eb="3">
      <t>ヒロサキシ</t>
    </rPh>
    <rPh sb="5" eb="7">
      <t>イッチョウ</t>
    </rPh>
    <rPh sb="7" eb="8">
      <t>タ</t>
    </rPh>
    <rPh sb="8" eb="9">
      <t>アザ</t>
    </rPh>
    <rPh sb="9" eb="11">
      <t>アサイ</t>
    </rPh>
    <phoneticPr fontId="4"/>
  </si>
  <si>
    <t>上北郡野辺地町字枇杷野５１番地２６</t>
    <phoneticPr fontId="3"/>
  </si>
  <si>
    <t>0178-61-1300</t>
    <phoneticPr fontId="3"/>
  </si>
  <si>
    <t>三戸郡五戸町字古館向10-1</t>
    <rPh sb="6" eb="7">
      <t>アザ</t>
    </rPh>
    <phoneticPr fontId="3"/>
  </si>
  <si>
    <t>上北郡おいらせ町中下田135-2</t>
    <rPh sb="0" eb="3">
      <t>カミキタグン</t>
    </rPh>
    <rPh sb="7" eb="8">
      <t>マチ</t>
    </rPh>
    <rPh sb="8" eb="9">
      <t>ナカ</t>
    </rPh>
    <rPh sb="9" eb="11">
      <t>シモダ</t>
    </rPh>
    <phoneticPr fontId="7"/>
  </si>
  <si>
    <t>青森市浪岡大字女鹿沢字平野155-1</t>
    <rPh sb="0" eb="3">
      <t>アオモリシ</t>
    </rPh>
    <rPh sb="3" eb="5">
      <t>ナミオカ</t>
    </rPh>
    <rPh sb="5" eb="6">
      <t>ダイ</t>
    </rPh>
    <rPh sb="6" eb="7">
      <t>ジ</t>
    </rPh>
    <rPh sb="7" eb="8">
      <t>オンナ</t>
    </rPh>
    <rPh sb="8" eb="9">
      <t>シカ</t>
    </rPh>
    <rPh sb="9" eb="10">
      <t>サワ</t>
    </rPh>
    <rPh sb="10" eb="11">
      <t>アザ</t>
    </rPh>
    <rPh sb="11" eb="13">
      <t>ヒラノ</t>
    </rPh>
    <phoneticPr fontId="4"/>
  </si>
  <si>
    <t>整  麻　内　ﾘｳ</t>
    <rPh sb="5" eb="6">
      <t>ナイ</t>
    </rPh>
    <phoneticPr fontId="3"/>
  </si>
  <si>
    <t>齊藤　悦生</t>
    <phoneticPr fontId="7"/>
  </si>
  <si>
    <t>017-764-0765</t>
    <phoneticPr fontId="7"/>
  </si>
  <si>
    <t>青森市佃二丁目4-31</t>
    <phoneticPr fontId="3"/>
  </si>
  <si>
    <t>017-752-1800</t>
    <phoneticPr fontId="7"/>
  </si>
  <si>
    <t>戸狩　賢作</t>
    <rPh sb="3" eb="5">
      <t>ケンサク</t>
    </rPh>
    <phoneticPr fontId="3"/>
  </si>
  <si>
    <t>鹿中福祉会(ｼｶﾅｶﾌｸｼｶｲ)</t>
    <phoneticPr fontId="3"/>
  </si>
  <si>
    <t>古牧会(ﾌﾙﾏｷｶｲ)</t>
    <phoneticPr fontId="3"/>
  </si>
  <si>
    <t>三川目福祉会(ﾐｶﾜﾒﾌｸｼｶｲ)</t>
    <phoneticPr fontId="3"/>
  </si>
  <si>
    <t>上北郡野辺地町字上小中野80-15</t>
    <phoneticPr fontId="3"/>
  </si>
  <si>
    <t>明幸園</t>
    <phoneticPr fontId="3"/>
  </si>
  <si>
    <t>立花　直樹</t>
    <rPh sb="0" eb="2">
      <t>タチバナ</t>
    </rPh>
    <rPh sb="3" eb="5">
      <t>ナオキ</t>
    </rPh>
    <phoneticPr fontId="3"/>
  </si>
  <si>
    <t>上北郡七戸町清水頭71-80</t>
    <rPh sb="0" eb="3">
      <t>カミキタグン</t>
    </rPh>
    <rPh sb="3" eb="6">
      <t>シチノヘマチ</t>
    </rPh>
    <rPh sb="6" eb="8">
      <t>シミズ</t>
    </rPh>
    <rPh sb="8" eb="9">
      <t>アタマ</t>
    </rPh>
    <phoneticPr fontId="4"/>
  </si>
  <si>
    <t>三戸郡五戸町倉石中市字小渡88-2</t>
    <phoneticPr fontId="3"/>
  </si>
  <si>
    <t>児童自立支援施設</t>
    <phoneticPr fontId="3"/>
  </si>
  <si>
    <t>中山　辰巳</t>
  </si>
  <si>
    <t>幼保連携型認定こども園さんない</t>
    <rPh sb="0" eb="7">
      <t>ヨウホレンケイガタニンテイ</t>
    </rPh>
    <rPh sb="10" eb="11">
      <t>エン</t>
    </rPh>
    <phoneticPr fontId="3"/>
  </si>
  <si>
    <t>青森市大字石江字江渡6-7</t>
    <rPh sb="0" eb="2">
      <t>アオモリ</t>
    </rPh>
    <rPh sb="2" eb="3">
      <t>シ</t>
    </rPh>
    <rPh sb="3" eb="5">
      <t>オオアザ</t>
    </rPh>
    <phoneticPr fontId="3"/>
  </si>
  <si>
    <t>017-781-8010</t>
    <phoneticPr fontId="3"/>
  </si>
  <si>
    <t>038-0003</t>
    <phoneticPr fontId="3"/>
  </si>
  <si>
    <t>幼保連携型認定こども園おくない</t>
    <rPh sb="0" eb="7">
      <t>ヨウホレンケイガタニンテイ</t>
    </rPh>
    <rPh sb="10" eb="11">
      <t>エン</t>
    </rPh>
    <phoneticPr fontId="3"/>
  </si>
  <si>
    <t>青森市大字奥内字宮田568-2</t>
    <rPh sb="0" eb="2">
      <t>アオモリ</t>
    </rPh>
    <rPh sb="2" eb="3">
      <t>シ</t>
    </rPh>
    <rPh sb="3" eb="5">
      <t>オオアザ</t>
    </rPh>
    <phoneticPr fontId="3"/>
  </si>
  <si>
    <t>017-754-2108</t>
    <phoneticPr fontId="3"/>
  </si>
  <si>
    <t>幼保連携型認定こども園おおぼし保育園</t>
    <rPh sb="0" eb="7">
      <t>ヨウホレンケイガタニンテイ</t>
    </rPh>
    <rPh sb="10" eb="11">
      <t>エン</t>
    </rPh>
    <rPh sb="15" eb="18">
      <t>ホイクエン</t>
    </rPh>
    <phoneticPr fontId="4"/>
  </si>
  <si>
    <t>青森市妙見3丁目6-10</t>
    <rPh sb="0" eb="3">
      <t>アオモリシ</t>
    </rPh>
    <phoneticPr fontId="3"/>
  </si>
  <si>
    <t>017-738-3589</t>
    <phoneticPr fontId="3"/>
  </si>
  <si>
    <t>030-0121</t>
    <phoneticPr fontId="3"/>
  </si>
  <si>
    <t>弘前市大字紙漉沢字山越8-14</t>
    <phoneticPr fontId="3"/>
  </si>
  <si>
    <t>（大鰐町）
分園29</t>
    <rPh sb="1" eb="4">
      <t>オオワニマチ</t>
    </rPh>
    <rPh sb="6" eb="8">
      <t>ブンエン</t>
    </rPh>
    <phoneticPr fontId="3"/>
  </si>
  <si>
    <t>幼保連携型認定こども園城南こども園</t>
    <rPh sb="0" eb="2">
      <t>ヨウホ</t>
    </rPh>
    <rPh sb="2" eb="5">
      <t>レンケイガタ</t>
    </rPh>
    <rPh sb="5" eb="7">
      <t>ニンテイ</t>
    </rPh>
    <rPh sb="10" eb="11">
      <t>エン</t>
    </rPh>
    <rPh sb="11" eb="13">
      <t>ジョウナン</t>
    </rPh>
    <rPh sb="16" eb="17">
      <t>エン</t>
    </rPh>
    <phoneticPr fontId="4"/>
  </si>
  <si>
    <t>弘前市大字城南一丁目10-4</t>
    <rPh sb="0" eb="3">
      <t>ヒロサキシ</t>
    </rPh>
    <rPh sb="3" eb="5">
      <t>オオアザ</t>
    </rPh>
    <rPh sb="5" eb="7">
      <t>ジョウナン</t>
    </rPh>
    <phoneticPr fontId="3"/>
  </si>
  <si>
    <t>幼保連携型認定こども園黒石保善園</t>
    <rPh sb="0" eb="2">
      <t>ヨウホ</t>
    </rPh>
    <rPh sb="2" eb="5">
      <t>レンケイガタ</t>
    </rPh>
    <rPh sb="5" eb="7">
      <t>ニンテイ</t>
    </rPh>
    <rPh sb="10" eb="11">
      <t>エン</t>
    </rPh>
    <rPh sb="11" eb="13">
      <t>クロイシ</t>
    </rPh>
    <rPh sb="13" eb="15">
      <t>ホゼン</t>
    </rPh>
    <rPh sb="15" eb="16">
      <t>エン</t>
    </rPh>
    <phoneticPr fontId="4"/>
  </si>
  <si>
    <t>認定こども園たっここども園</t>
    <rPh sb="0" eb="2">
      <t>ニンテイ</t>
    </rPh>
    <rPh sb="5" eb="6">
      <t>エン</t>
    </rPh>
    <rPh sb="12" eb="13">
      <t>エン</t>
    </rPh>
    <phoneticPr fontId="3"/>
  </si>
  <si>
    <t>三戸郡田子町大字田子字天神堂平72</t>
    <rPh sb="0" eb="3">
      <t>サンノヘグン</t>
    </rPh>
    <phoneticPr fontId="4"/>
  </si>
  <si>
    <t>0179-32-2229</t>
    <phoneticPr fontId="3"/>
  </si>
  <si>
    <t>039-0201</t>
    <phoneticPr fontId="3"/>
  </si>
  <si>
    <t>チェリーこども園</t>
    <rPh sb="7" eb="8">
      <t>エン</t>
    </rPh>
    <phoneticPr fontId="3"/>
  </si>
  <si>
    <t>三戸郡南部町大字下名久井字八森16-1</t>
    <phoneticPr fontId="4"/>
  </si>
  <si>
    <t>0178-51-8585</t>
    <phoneticPr fontId="3"/>
  </si>
  <si>
    <t>039-0502</t>
    <phoneticPr fontId="3"/>
  </si>
  <si>
    <t>(五戸町）</t>
    <rPh sb="1" eb="4">
      <t>ゴノヘマチ</t>
    </rPh>
    <phoneticPr fontId="3"/>
  </si>
  <si>
    <t>なんぶこども園</t>
    <rPh sb="6" eb="7">
      <t>エン</t>
    </rPh>
    <phoneticPr fontId="3"/>
  </si>
  <si>
    <t>三戸郡南部町大字沖田面字下村30-3</t>
    <rPh sb="8" eb="10">
      <t>オキタ</t>
    </rPh>
    <rPh sb="10" eb="11">
      <t>メン</t>
    </rPh>
    <rPh sb="11" eb="12">
      <t>アザ</t>
    </rPh>
    <rPh sb="12" eb="14">
      <t>シモムラ</t>
    </rPh>
    <phoneticPr fontId="4"/>
  </si>
  <si>
    <t>0179-23-0505</t>
    <phoneticPr fontId="3"/>
  </si>
  <si>
    <t>039-0105</t>
    <phoneticPr fontId="3"/>
  </si>
  <si>
    <t>福地こども園</t>
    <rPh sb="0" eb="2">
      <t>フクチ</t>
    </rPh>
    <rPh sb="5" eb="6">
      <t>エン</t>
    </rPh>
    <phoneticPr fontId="3"/>
  </si>
  <si>
    <t>三戸郡南部町大字福田字源次郎平19-1</t>
    <rPh sb="8" eb="10">
      <t>フクダ</t>
    </rPh>
    <rPh sb="10" eb="11">
      <t>アザ</t>
    </rPh>
    <phoneticPr fontId="4"/>
  </si>
  <si>
    <t>0178-51-9756</t>
    <phoneticPr fontId="3"/>
  </si>
  <si>
    <t>039-0815</t>
    <phoneticPr fontId="3"/>
  </si>
  <si>
    <t>(八戸市）</t>
    <rPh sb="1" eb="4">
      <t>ハチノヘシ</t>
    </rPh>
    <phoneticPr fontId="3"/>
  </si>
  <si>
    <t>0178-38-3920</t>
    <phoneticPr fontId="3"/>
  </si>
  <si>
    <t>039-1202</t>
    <phoneticPr fontId="3"/>
  </si>
  <si>
    <t>認定こども園五所川原こども園</t>
    <rPh sb="0" eb="2">
      <t>ニンテイ</t>
    </rPh>
    <rPh sb="5" eb="6">
      <t>エン</t>
    </rPh>
    <rPh sb="6" eb="10">
      <t>ゴショガワラ</t>
    </rPh>
    <rPh sb="13" eb="14">
      <t>エン</t>
    </rPh>
    <phoneticPr fontId="3"/>
  </si>
  <si>
    <t>第三白菊にこにこ保育園</t>
    <rPh sb="8" eb="11">
      <t>ホイクエン</t>
    </rPh>
    <phoneticPr fontId="4"/>
  </si>
  <si>
    <t>畑中保育所</t>
    <rPh sb="4" eb="5">
      <t>ショ</t>
    </rPh>
    <phoneticPr fontId="4"/>
  </si>
  <si>
    <t>上北郡東北町大字上野字堤向35</t>
    <phoneticPr fontId="3"/>
  </si>
  <si>
    <t>田舎館村児童センター</t>
    <rPh sb="4" eb="6">
      <t>ジドウ</t>
    </rPh>
    <phoneticPr fontId="4"/>
  </si>
  <si>
    <t>南津軽郡田舎館村大字八反田字古舘210-1</t>
    <rPh sb="0" eb="4">
      <t>ミナミツガルグン</t>
    </rPh>
    <rPh sb="4" eb="8">
      <t>イナカダテムラ</t>
    </rPh>
    <rPh sb="8" eb="10">
      <t>オオアザ</t>
    </rPh>
    <rPh sb="10" eb="13">
      <t>ハッタンダ</t>
    </rPh>
    <rPh sb="13" eb="14">
      <t>アザ</t>
    </rPh>
    <rPh sb="14" eb="16">
      <t>コダテ</t>
    </rPh>
    <phoneticPr fontId="7"/>
  </si>
  <si>
    <t>0172-26-7121</t>
    <phoneticPr fontId="3"/>
  </si>
  <si>
    <t>038-1122</t>
    <phoneticPr fontId="3"/>
  </si>
  <si>
    <t>0179-22-3361</t>
    <phoneticPr fontId="3"/>
  </si>
  <si>
    <t>１種　H27.4.1～休止</t>
    <rPh sb="11" eb="13">
      <t>キュウシ</t>
    </rPh>
    <phoneticPr fontId="3"/>
  </si>
  <si>
    <t>柴田学園大学短期大学部保育科</t>
    <rPh sb="0" eb="2">
      <t>シバタ</t>
    </rPh>
    <rPh sb="2" eb="4">
      <t>ガクエン</t>
    </rPh>
    <rPh sb="4" eb="6">
      <t>ダイガク</t>
    </rPh>
    <rPh sb="6" eb="8">
      <t>タンキ</t>
    </rPh>
    <rPh sb="8" eb="10">
      <t>ダイガク</t>
    </rPh>
    <rPh sb="10" eb="11">
      <t>ブ</t>
    </rPh>
    <rPh sb="11" eb="14">
      <t>ホイクカ</t>
    </rPh>
    <phoneticPr fontId="3"/>
  </si>
  <si>
    <t>柴田学園大学生活創造学部こども発達学科</t>
    <rPh sb="0" eb="2">
      <t>シバタ</t>
    </rPh>
    <rPh sb="2" eb="4">
      <t>ガクエン</t>
    </rPh>
    <rPh sb="4" eb="6">
      <t>ダイガク</t>
    </rPh>
    <rPh sb="6" eb="8">
      <t>セイカツ</t>
    </rPh>
    <rPh sb="8" eb="10">
      <t>ソウゾウ</t>
    </rPh>
    <rPh sb="10" eb="12">
      <t>ガクブ</t>
    </rPh>
    <rPh sb="15" eb="17">
      <t>ハッタツ</t>
    </rPh>
    <rPh sb="17" eb="19">
      <t>ガッカ</t>
    </rPh>
    <phoneticPr fontId="4"/>
  </si>
  <si>
    <t>青森市大字横内字神田12-1</t>
    <phoneticPr fontId="3"/>
  </si>
  <si>
    <t>0172-32-6151</t>
    <phoneticPr fontId="3"/>
  </si>
  <si>
    <t>036-8503</t>
    <phoneticPr fontId="3"/>
  </si>
  <si>
    <t>036-8530</t>
    <phoneticPr fontId="3"/>
  </si>
  <si>
    <t>長谷川　みほ</t>
    <phoneticPr fontId="3"/>
  </si>
  <si>
    <t>大島　陽治</t>
    <rPh sb="0" eb="2">
      <t>オオシマ</t>
    </rPh>
    <rPh sb="3" eb="5">
      <t>ヨウジ</t>
    </rPh>
    <phoneticPr fontId="3"/>
  </si>
  <si>
    <t>東奥学園高等学校看護科・看護専攻科</t>
    <rPh sb="0" eb="2">
      <t>トウオウ</t>
    </rPh>
    <rPh sb="2" eb="4">
      <t>ガクエン</t>
    </rPh>
    <rPh sb="4" eb="6">
      <t>コウトウ</t>
    </rPh>
    <rPh sb="6" eb="8">
      <t>ガッコウ</t>
    </rPh>
    <phoneticPr fontId="3"/>
  </si>
  <si>
    <t>青森市勝田2-11-1</t>
  </si>
  <si>
    <t>017-775-2121</t>
  </si>
  <si>
    <t>高橋　福太郎</t>
  </si>
  <si>
    <t>看護師２年制
（定時制）</t>
    <rPh sb="8" eb="11">
      <t>テイジセイ</t>
    </rPh>
    <phoneticPr fontId="3"/>
  </si>
  <si>
    <t>柴田学園大学生活創生学部健康栄養学科</t>
    <rPh sb="0" eb="2">
      <t>シバタ</t>
    </rPh>
    <rPh sb="2" eb="4">
      <t>ガクエン</t>
    </rPh>
    <rPh sb="4" eb="6">
      <t>ダイガク</t>
    </rPh>
    <rPh sb="6" eb="8">
      <t>セイカツ</t>
    </rPh>
    <rPh sb="8" eb="10">
      <t>ソウセイ</t>
    </rPh>
    <rPh sb="10" eb="12">
      <t>ガクブ</t>
    </rPh>
    <rPh sb="12" eb="14">
      <t>ケンコウ</t>
    </rPh>
    <rPh sb="14" eb="16">
      <t>エイヨウ</t>
    </rPh>
    <rPh sb="16" eb="18">
      <t>ガッカ</t>
    </rPh>
    <phoneticPr fontId="4"/>
  </si>
  <si>
    <t>柴田学園大学短期大学部生活科</t>
    <rPh sb="0" eb="2">
      <t>シバタ</t>
    </rPh>
    <rPh sb="2" eb="4">
      <t>ガクエン</t>
    </rPh>
    <rPh sb="4" eb="6">
      <t>ダイガク</t>
    </rPh>
    <rPh sb="6" eb="9">
      <t>タンキダイ</t>
    </rPh>
    <rPh sb="9" eb="11">
      <t>ガクブ</t>
    </rPh>
    <rPh sb="11" eb="14">
      <t>セイカツカ</t>
    </rPh>
    <phoneticPr fontId="4"/>
  </si>
  <si>
    <t>やまばと寮</t>
    <phoneticPr fontId="3"/>
  </si>
  <si>
    <t>小田桐聡子</t>
    <rPh sb="3" eb="4">
      <t>サトシ</t>
    </rPh>
    <rPh sb="4" eb="5">
      <t>コ</t>
    </rPh>
    <phoneticPr fontId="3"/>
  </si>
  <si>
    <t>藤森　喜一郎</t>
    <rPh sb="0" eb="2">
      <t>フジモリ</t>
    </rPh>
    <rPh sb="3" eb="6">
      <t>キイチロウ</t>
    </rPh>
    <phoneticPr fontId="7"/>
  </si>
  <si>
    <t>成田　沙智子</t>
    <rPh sb="0" eb="2">
      <t>ナリタ</t>
    </rPh>
    <rPh sb="3" eb="6">
      <t>サチコ</t>
    </rPh>
    <phoneticPr fontId="4"/>
  </si>
  <si>
    <t>浅井　壽美子</t>
    <rPh sb="0" eb="1">
      <t>アサ</t>
    </rPh>
    <rPh sb="1" eb="2">
      <t>メグミ</t>
    </rPh>
    <rPh sb="3" eb="6">
      <t>スミコ</t>
    </rPh>
    <phoneticPr fontId="4"/>
  </si>
  <si>
    <t>幾田　せい子</t>
    <rPh sb="0" eb="2">
      <t>イクタ</t>
    </rPh>
    <rPh sb="5" eb="6">
      <t>コ</t>
    </rPh>
    <phoneticPr fontId="4"/>
  </si>
  <si>
    <t>大嶌　泰雅</t>
    <rPh sb="0" eb="1">
      <t>オオ</t>
    </rPh>
    <rPh sb="3" eb="5">
      <t>ヤスマサ</t>
    </rPh>
    <phoneticPr fontId="4"/>
  </si>
  <si>
    <t>八戸市北白山台5-2-15</t>
    <rPh sb="0" eb="3">
      <t>ハチノヘシ</t>
    </rPh>
    <rPh sb="3" eb="4">
      <t>キタ</t>
    </rPh>
    <rPh sb="4" eb="5">
      <t>シロ</t>
    </rPh>
    <rPh sb="5" eb="6">
      <t>ヤマ</t>
    </rPh>
    <rPh sb="6" eb="7">
      <t>ダイ</t>
    </rPh>
    <phoneticPr fontId="3"/>
  </si>
  <si>
    <t>0178-38-3321</t>
    <phoneticPr fontId="3"/>
  </si>
  <si>
    <t>039-1114</t>
    <phoneticPr fontId="3"/>
  </si>
  <si>
    <t>ラ・メール白山台</t>
    <rPh sb="5" eb="6">
      <t>シロ</t>
    </rPh>
    <rPh sb="6" eb="7">
      <t>ヤマ</t>
    </rPh>
    <rPh sb="7" eb="8">
      <t>ダイ</t>
    </rPh>
    <phoneticPr fontId="3"/>
  </si>
  <si>
    <t>ケアハウス根城エレンシア</t>
    <phoneticPr fontId="4"/>
  </si>
  <si>
    <t>八戸市内丸一丁目1-30</t>
    <rPh sb="0" eb="3">
      <t>ハチノヘシ</t>
    </rPh>
    <rPh sb="3" eb="5">
      <t>ウチマル</t>
    </rPh>
    <phoneticPr fontId="3"/>
  </si>
  <si>
    <t>青森市浜館六丁目4-5</t>
    <rPh sb="0" eb="3">
      <t>アオモリシ</t>
    </rPh>
    <rPh sb="3" eb="4">
      <t>ハマ</t>
    </rPh>
    <rPh sb="4" eb="5">
      <t>カン</t>
    </rPh>
    <rPh sb="5" eb="8">
      <t>ロクチョウメ</t>
    </rPh>
    <phoneticPr fontId="7"/>
  </si>
  <si>
    <t>030-0947</t>
    <phoneticPr fontId="7"/>
  </si>
  <si>
    <t>川合　久生</t>
    <rPh sb="0" eb="2">
      <t>カワアイ</t>
    </rPh>
    <rPh sb="3" eb="5">
      <t>ヒサオ</t>
    </rPh>
    <phoneticPr fontId="3"/>
  </si>
  <si>
    <t>精 心内　内　脳内</t>
    <rPh sb="5" eb="6">
      <t>ナイ</t>
    </rPh>
    <rPh sb="7" eb="9">
      <t>ノウナイ</t>
    </rPh>
    <phoneticPr fontId="3"/>
  </si>
  <si>
    <t>017-729-8888</t>
    <phoneticPr fontId="3"/>
  </si>
  <si>
    <t>017-729-5500</t>
    <phoneticPr fontId="3"/>
  </si>
  <si>
    <t>相馬　裕</t>
    <rPh sb="0" eb="2">
      <t>ソウマ</t>
    </rPh>
    <rPh sb="3" eb="4">
      <t>ユウ</t>
    </rPh>
    <phoneticPr fontId="4"/>
  </si>
  <si>
    <t>古郡　華子</t>
    <rPh sb="0" eb="2">
      <t>フルコオリ</t>
    </rPh>
    <rPh sb="3" eb="5">
      <t>ハナコ</t>
    </rPh>
    <phoneticPr fontId="4"/>
  </si>
  <si>
    <t>葛西　智徳</t>
    <rPh sb="0" eb="2">
      <t>カサイ</t>
    </rPh>
    <rPh sb="3" eb="5">
      <t>トモノリ</t>
    </rPh>
    <phoneticPr fontId="4"/>
  </si>
  <si>
    <t>齋藤　敦彦</t>
  </si>
  <si>
    <t>内 精 　心療内</t>
    <rPh sb="5" eb="7">
      <t>シンリョウ</t>
    </rPh>
    <rPh sb="7" eb="8">
      <t>ナイ</t>
    </rPh>
    <phoneticPr fontId="3"/>
  </si>
  <si>
    <t>今村　元昭</t>
    <rPh sb="0" eb="2">
      <t>イマムラ</t>
    </rPh>
    <rPh sb="3" eb="4">
      <t>モト</t>
    </rPh>
    <rPh sb="4" eb="5">
      <t>アキ</t>
    </rPh>
    <phoneticPr fontId="4"/>
  </si>
  <si>
    <t>太田　清道</t>
    <rPh sb="0" eb="2">
      <t>オオタ</t>
    </rPh>
    <rPh sb="3" eb="5">
      <t>キヨミチ</t>
    </rPh>
    <phoneticPr fontId="3"/>
  </si>
  <si>
    <t>原本　淳子</t>
    <rPh sb="0" eb="2">
      <t>ハラモト</t>
    </rPh>
    <rPh sb="3" eb="5">
      <t>ジュンコ</t>
    </rPh>
    <phoneticPr fontId="4"/>
  </si>
  <si>
    <t>五所川原市みどり町二丁目45-1</t>
    <rPh sb="9" eb="10">
      <t>ニ</t>
    </rPh>
    <phoneticPr fontId="3"/>
  </si>
  <si>
    <t>五所川原市字敷島町1-3</t>
    <rPh sb="5" eb="6">
      <t>アザ</t>
    </rPh>
    <phoneticPr fontId="3"/>
  </si>
  <si>
    <t>寺田　和子</t>
    <rPh sb="3" eb="5">
      <t>ワコ</t>
    </rPh>
    <phoneticPr fontId="3"/>
  </si>
  <si>
    <t>進藤　昭仁</t>
    <rPh sb="0" eb="2">
      <t>シンドウ</t>
    </rPh>
    <rPh sb="3" eb="5">
      <t>アキヒト</t>
    </rPh>
    <phoneticPr fontId="3"/>
  </si>
  <si>
    <t>十和田市東三番町1-6</t>
    <rPh sb="4" eb="5">
      <t>ヒガシ</t>
    </rPh>
    <rPh sb="5" eb="6">
      <t>サン</t>
    </rPh>
    <rPh sb="6" eb="8">
      <t>バンチョウ</t>
    </rPh>
    <phoneticPr fontId="3"/>
  </si>
  <si>
    <t>034-0031</t>
    <phoneticPr fontId="3"/>
  </si>
  <si>
    <t>工藤　雅庸</t>
  </si>
  <si>
    <t>031-0011</t>
    <phoneticPr fontId="3"/>
  </si>
  <si>
    <t>八戸市田向三丁目６番１号　八戸市総合保健センター３階</t>
    <phoneticPr fontId="3"/>
  </si>
  <si>
    <t>0175-22-1111
（2556）</t>
    <phoneticPr fontId="7"/>
  </si>
  <si>
    <t>むつ市金谷二丁目20-1</t>
    <rPh sb="2" eb="3">
      <t>シ</t>
    </rPh>
    <rPh sb="3" eb="5">
      <t>カナヤ</t>
    </rPh>
    <rPh sb="5" eb="8">
      <t>ニチョウメ</t>
    </rPh>
    <phoneticPr fontId="6"/>
  </si>
  <si>
    <t>0178-52-7066</t>
    <phoneticPr fontId="4"/>
  </si>
  <si>
    <t>五所川原市金木町喜良市桔梗野20-9</t>
    <rPh sb="5" eb="6">
      <t>カネ</t>
    </rPh>
    <rPh sb="6" eb="7">
      <t>キ</t>
    </rPh>
    <rPh sb="7" eb="8">
      <t>マチ</t>
    </rPh>
    <phoneticPr fontId="3"/>
  </si>
  <si>
    <t>市浦生活支援ハウス</t>
    <rPh sb="4" eb="6">
      <t>シエン</t>
    </rPh>
    <phoneticPr fontId="4"/>
  </si>
  <si>
    <t>七戸町総合福祉センター
（ゆうずらんど）</t>
    <rPh sb="3" eb="5">
      <t>ソウゴウ</t>
    </rPh>
    <phoneticPr fontId="4"/>
  </si>
  <si>
    <t>上北郡七戸町字立野頭139-1</t>
    <rPh sb="0" eb="3">
      <t>カミキタグン</t>
    </rPh>
    <rPh sb="3" eb="6">
      <t>シチノヘマチ</t>
    </rPh>
    <phoneticPr fontId="3"/>
  </si>
  <si>
    <t>0176-62-6790</t>
    <phoneticPr fontId="4"/>
  </si>
  <si>
    <t>藁科　勝之</t>
    <rPh sb="0" eb="1">
      <t>ワラ</t>
    </rPh>
    <rPh sb="1" eb="2">
      <t>カ</t>
    </rPh>
    <rPh sb="3" eb="5">
      <t>カツユキ</t>
    </rPh>
    <phoneticPr fontId="4"/>
  </si>
  <si>
    <t>八戸学院大学健康医療学部人間健康学科</t>
    <rPh sb="8" eb="10">
      <t>イリョウ</t>
    </rPh>
    <rPh sb="16" eb="18">
      <t>ガッカ</t>
    </rPh>
    <phoneticPr fontId="9"/>
  </si>
  <si>
    <t>元木　篤子</t>
    <phoneticPr fontId="4"/>
  </si>
  <si>
    <t>0178-38-3920</t>
    <phoneticPr fontId="3"/>
  </si>
  <si>
    <t>039-1202</t>
    <phoneticPr fontId="3"/>
  </si>
  <si>
    <t>三戸郡階上町大字赤保内字柳沢15-346</t>
    <rPh sb="0" eb="3">
      <t>サンノヘグン</t>
    </rPh>
    <rPh sb="3" eb="6">
      <t>ハシカミチョウ</t>
    </rPh>
    <rPh sb="6" eb="8">
      <t>オオアザ</t>
    </rPh>
    <rPh sb="8" eb="9">
      <t>アカ</t>
    </rPh>
    <rPh sb="9" eb="10">
      <t>ホ</t>
    </rPh>
    <rPh sb="10" eb="11">
      <t>ナイ</t>
    </rPh>
    <rPh sb="11" eb="12">
      <t>アザ</t>
    </rPh>
    <rPh sb="12" eb="14">
      <t>ヤナギサワ</t>
    </rPh>
    <phoneticPr fontId="3"/>
  </si>
  <si>
    <t>三戸郡階上町大字道仏字天当平1-327</t>
    <rPh sb="0" eb="3">
      <t>サンノヘグン</t>
    </rPh>
    <rPh sb="3" eb="6">
      <t>ハシカミチョウ</t>
    </rPh>
    <rPh sb="6" eb="8">
      <t>オオアザ</t>
    </rPh>
    <phoneticPr fontId="3"/>
  </si>
  <si>
    <t>三戸郡階上町大字角柄折字柳下6-15</t>
    <rPh sb="0" eb="3">
      <t>サンノヘグン</t>
    </rPh>
    <rPh sb="3" eb="6">
      <t>ハシカミチョウ</t>
    </rPh>
    <rPh sb="6" eb="8">
      <t>オオアザ</t>
    </rPh>
    <phoneticPr fontId="3"/>
  </si>
  <si>
    <t>磯嶋　泰</t>
    <phoneticPr fontId="3"/>
  </si>
  <si>
    <t>救急病院指定  内 外 小 整 皮　脳外　眼</t>
    <rPh sb="21" eb="22">
      <t>メ</t>
    </rPh>
    <phoneticPr fontId="3"/>
  </si>
  <si>
    <t>内 呼内 循内 神内 消内　</t>
    <rPh sb="3" eb="4">
      <t>ナイ</t>
    </rPh>
    <rPh sb="6" eb="7">
      <t>ナイ</t>
    </rPh>
    <rPh sb="12" eb="13">
      <t>ナイ</t>
    </rPh>
    <phoneticPr fontId="3"/>
  </si>
  <si>
    <t>青森県立さわらび療育福祉センター</t>
    <rPh sb="0" eb="4">
      <t>アオモリケンリツ</t>
    </rPh>
    <phoneticPr fontId="3"/>
  </si>
  <si>
    <t>0173-26-1021</t>
    <phoneticPr fontId="3"/>
  </si>
  <si>
    <t>青森市問屋町1-18-47</t>
    <rPh sb="0" eb="3">
      <t>アオモリシ</t>
    </rPh>
    <rPh sb="3" eb="6">
      <t>トンヤチョウ</t>
    </rPh>
    <phoneticPr fontId="4"/>
  </si>
  <si>
    <t>坂本　高哉</t>
  </si>
  <si>
    <t>青森市大字石江二丁目8-2</t>
  </si>
  <si>
    <t>017-762-0870</t>
  </si>
  <si>
    <t>0172-69-1230</t>
  </si>
  <si>
    <t>017-739-6100
(739-3636)</t>
    <phoneticPr fontId="3"/>
  </si>
  <si>
    <t>武田　太郎</t>
    <rPh sb="0" eb="2">
      <t>タケダ</t>
    </rPh>
    <rPh sb="3" eb="5">
      <t>タロウ</t>
    </rPh>
    <phoneticPr fontId="4"/>
  </si>
  <si>
    <t>小林　大眞</t>
  </si>
  <si>
    <t>山本　晃</t>
  </si>
  <si>
    <t>藤田　俊彦</t>
    <phoneticPr fontId="4"/>
  </si>
  <si>
    <t>中澤　省一</t>
  </si>
  <si>
    <t>生活支援ハウス３６５</t>
    <rPh sb="0" eb="4">
      <t>セイカツシエン</t>
    </rPh>
    <phoneticPr fontId="3"/>
  </si>
  <si>
    <t>湊高台保育園</t>
    <rPh sb="0" eb="1">
      <t>ミナト</t>
    </rPh>
    <rPh sb="1" eb="3">
      <t>タカダイ</t>
    </rPh>
    <rPh sb="3" eb="6">
      <t>ホイクエン</t>
    </rPh>
    <phoneticPr fontId="3"/>
  </si>
  <si>
    <t>八戸市湊高台六丁目17-7</t>
    <rPh sb="0" eb="3">
      <t>ハチノヘシ</t>
    </rPh>
    <phoneticPr fontId="3"/>
  </si>
  <si>
    <t>0178-34-6663</t>
    <phoneticPr fontId="3"/>
  </si>
  <si>
    <t>白銀保育園</t>
    <rPh sb="4" eb="5">
      <t>エン</t>
    </rPh>
    <phoneticPr fontId="3"/>
  </si>
  <si>
    <t>八戸市大字田面木字赤坂16-8（1階）</t>
    <rPh sb="0" eb="2">
      <t>ハチノヘ</t>
    </rPh>
    <rPh sb="2" eb="3">
      <t>シ</t>
    </rPh>
    <rPh sb="3" eb="5">
      <t>オオアザ</t>
    </rPh>
    <rPh sb="5" eb="6">
      <t>タ</t>
    </rPh>
    <rPh sb="6" eb="7">
      <t>メン</t>
    </rPh>
    <rPh sb="7" eb="8">
      <t>キ</t>
    </rPh>
    <rPh sb="8" eb="9">
      <t>アザ</t>
    </rPh>
    <rPh sb="9" eb="11">
      <t>アカサカ</t>
    </rPh>
    <rPh sb="17" eb="18">
      <t>カイ</t>
    </rPh>
    <phoneticPr fontId="4"/>
  </si>
  <si>
    <t>八戸市小中野三丁目12-2</t>
    <rPh sb="0" eb="2">
      <t>ハチノヘ</t>
    </rPh>
    <rPh sb="2" eb="3">
      <t>シ</t>
    </rPh>
    <rPh sb="3" eb="4">
      <t>ショウ</t>
    </rPh>
    <rPh sb="4" eb="6">
      <t>ナカノ</t>
    </rPh>
    <rPh sb="6" eb="7">
      <t>ミ</t>
    </rPh>
    <rPh sb="7" eb="9">
      <t>チョウメ</t>
    </rPh>
    <phoneticPr fontId="4"/>
  </si>
  <si>
    <t>ラ・メール小中野</t>
    <phoneticPr fontId="3"/>
  </si>
  <si>
    <t>八戸市小中野5-10-1</t>
    <rPh sb="0" eb="2">
      <t>ハチノヘ</t>
    </rPh>
    <rPh sb="2" eb="3">
      <t>シ</t>
    </rPh>
    <rPh sb="3" eb="4">
      <t>ショウ</t>
    </rPh>
    <rPh sb="4" eb="6">
      <t>ナカノ</t>
    </rPh>
    <phoneticPr fontId="3"/>
  </si>
  <si>
    <t>0178-38-3435</t>
    <phoneticPr fontId="3"/>
  </si>
  <si>
    <t>031-0802</t>
    <phoneticPr fontId="3"/>
  </si>
  <si>
    <t>八戸市根城八丁目8-39</t>
  </si>
  <si>
    <t>舘　宣亨</t>
    <rPh sb="0" eb="1">
      <t>タチ</t>
    </rPh>
    <rPh sb="2" eb="3">
      <t>セン</t>
    </rPh>
    <rPh sb="3" eb="4">
      <t>トオル</t>
    </rPh>
    <phoneticPr fontId="4"/>
  </si>
  <si>
    <t>八戸市大字河原木字日計上6-1</t>
  </si>
  <si>
    <t>間山　拓一</t>
    <rPh sb="0" eb="2">
      <t>マヤマ</t>
    </rPh>
    <rPh sb="3" eb="4">
      <t>タク</t>
    </rPh>
    <rPh sb="4" eb="5">
      <t>イチ</t>
    </rPh>
    <phoneticPr fontId="3"/>
  </si>
  <si>
    <t>小笠原　卓</t>
  </si>
  <si>
    <t>認定こども園こもれびのもり幼稚園</t>
    <rPh sb="0" eb="2">
      <t>ニンテイ</t>
    </rPh>
    <rPh sb="5" eb="6">
      <t>エン</t>
    </rPh>
    <rPh sb="13" eb="16">
      <t>ヨウチエン</t>
    </rPh>
    <phoneticPr fontId="1"/>
  </si>
  <si>
    <t>八戸市北インター工業団地一丁目3-72</t>
    <rPh sb="0" eb="3">
      <t>ハチノヘシ</t>
    </rPh>
    <rPh sb="3" eb="4">
      <t>キタ</t>
    </rPh>
    <rPh sb="8" eb="10">
      <t>コウギョウ</t>
    </rPh>
    <rPh sb="10" eb="12">
      <t>ダンチ</t>
    </rPh>
    <rPh sb="12" eb="13">
      <t>イッ</t>
    </rPh>
    <rPh sb="13" eb="15">
      <t>チョウメ</t>
    </rPh>
    <phoneticPr fontId="7"/>
  </si>
  <si>
    <t>日計こども園</t>
    <rPh sb="0" eb="2">
      <t>ヒバカ</t>
    </rPh>
    <rPh sb="5" eb="6">
      <t>エン</t>
    </rPh>
    <phoneticPr fontId="3"/>
  </si>
  <si>
    <t>八戸市河原木字日計上6-1</t>
  </si>
  <si>
    <t>木村　重介</t>
    <rPh sb="4" eb="5">
      <t>スケ</t>
    </rPh>
    <phoneticPr fontId="19"/>
  </si>
  <si>
    <t>中谷  正造</t>
    <rPh sb="4" eb="5">
      <t>セイ</t>
    </rPh>
    <rPh sb="5" eb="6">
      <t>ゾウ</t>
    </rPh>
    <phoneticPr fontId="47"/>
  </si>
  <si>
    <t>五所川原市大字稲実字稲葉38-13</t>
  </si>
  <si>
    <t>白戸　英行</t>
    <rPh sb="0" eb="2">
      <t>シロト</t>
    </rPh>
    <rPh sb="3" eb="4">
      <t>ヒデ</t>
    </rPh>
    <rPh sb="4" eb="5">
      <t>ユキ</t>
    </rPh>
    <phoneticPr fontId="3"/>
  </si>
  <si>
    <t>小野　一治</t>
    <rPh sb="3" eb="4">
      <t>イチ</t>
    </rPh>
    <rPh sb="4" eb="5">
      <t>ハル</t>
    </rPh>
    <phoneticPr fontId="3"/>
  </si>
  <si>
    <t>へき地保健福祉館</t>
    <rPh sb="2" eb="3">
      <t>チ</t>
    </rPh>
    <rPh sb="3" eb="5">
      <t>ホケン</t>
    </rPh>
    <rPh sb="5" eb="7">
      <t>フクシ</t>
    </rPh>
    <rPh sb="7" eb="8">
      <t>カン</t>
    </rPh>
    <phoneticPr fontId="3"/>
  </si>
  <si>
    <t>今別町</t>
    <rPh sb="0" eb="3">
      <t>イマベツマチ</t>
    </rPh>
    <phoneticPr fontId="3"/>
  </si>
  <si>
    <t>二股へき地保健福祉館</t>
    <rPh sb="0" eb="2">
      <t>フタマタ</t>
    </rPh>
    <rPh sb="4" eb="5">
      <t>チ</t>
    </rPh>
    <rPh sb="5" eb="7">
      <t>ホケン</t>
    </rPh>
    <rPh sb="7" eb="9">
      <t>フクシ</t>
    </rPh>
    <rPh sb="9" eb="10">
      <t>カン</t>
    </rPh>
    <phoneticPr fontId="4"/>
  </si>
  <si>
    <t>東津軽郡今別町大字大川平字二股13-5</t>
    <rPh sb="0" eb="4">
      <t>ヒガシツガルグン</t>
    </rPh>
    <rPh sb="4" eb="7">
      <t>イマベツマチ</t>
    </rPh>
    <rPh sb="7" eb="9">
      <t>オオアザ</t>
    </rPh>
    <rPh sb="9" eb="12">
      <t>オオカワダイ</t>
    </rPh>
    <rPh sb="12" eb="13">
      <t>アザ</t>
    </rPh>
    <rPh sb="13" eb="15">
      <t>フタマタ</t>
    </rPh>
    <phoneticPr fontId="3"/>
  </si>
  <si>
    <t>0174-35-3548</t>
    <phoneticPr fontId="3"/>
  </si>
  <si>
    <t>030-1505</t>
    <phoneticPr fontId="3"/>
  </si>
  <si>
    <t>山内　俊二</t>
    <rPh sb="0" eb="2">
      <t>サンナイ</t>
    </rPh>
    <rPh sb="3" eb="5">
      <t>シュンジ</t>
    </rPh>
    <phoneticPr fontId="19"/>
  </si>
  <si>
    <t>鷲岳 　覚</t>
    <rPh sb="4" eb="5">
      <t>サトル</t>
    </rPh>
    <phoneticPr fontId="43"/>
  </si>
  <si>
    <t>川村　和夫</t>
  </si>
  <si>
    <t>正木　聡子</t>
    <rPh sb="0" eb="2">
      <t>マサキ</t>
    </rPh>
    <rPh sb="3" eb="5">
      <t>サトコ</t>
    </rPh>
    <phoneticPr fontId="43"/>
  </si>
  <si>
    <t>虹貝新田へき地保健福祉館</t>
    <rPh sb="0" eb="2">
      <t>ニジカイ</t>
    </rPh>
    <rPh sb="2" eb="4">
      <t>シンデン</t>
    </rPh>
    <rPh sb="6" eb="7">
      <t>チ</t>
    </rPh>
    <rPh sb="7" eb="9">
      <t>ホケン</t>
    </rPh>
    <rPh sb="9" eb="11">
      <t>フクシ</t>
    </rPh>
    <rPh sb="11" eb="12">
      <t>カン</t>
    </rPh>
    <phoneticPr fontId="3"/>
  </si>
  <si>
    <t>南津軽郡大鰐町大字虹貝字大熊沢73-3</t>
    <rPh sb="4" eb="6">
      <t>オオワニ</t>
    </rPh>
    <rPh sb="9" eb="11">
      <t>ニジカイ</t>
    </rPh>
    <rPh sb="11" eb="12">
      <t>アザ</t>
    </rPh>
    <rPh sb="12" eb="14">
      <t>オオクマ</t>
    </rPh>
    <rPh sb="14" eb="15">
      <t>ザワ</t>
    </rPh>
    <phoneticPr fontId="4"/>
  </si>
  <si>
    <t>駒の台へき地保健福祉館</t>
    <rPh sb="0" eb="1">
      <t>コマ</t>
    </rPh>
    <rPh sb="2" eb="3">
      <t>ダイ</t>
    </rPh>
    <rPh sb="5" eb="6">
      <t>チ</t>
    </rPh>
    <rPh sb="6" eb="8">
      <t>ホケン</t>
    </rPh>
    <rPh sb="8" eb="10">
      <t>フクシ</t>
    </rPh>
    <rPh sb="10" eb="11">
      <t>カン</t>
    </rPh>
    <phoneticPr fontId="3"/>
  </si>
  <si>
    <t>南津軽郡大鰐町大字長峰字駒の台193</t>
    <rPh sb="4" eb="6">
      <t>オオワニ</t>
    </rPh>
    <rPh sb="9" eb="11">
      <t>ナガミネ</t>
    </rPh>
    <rPh sb="11" eb="12">
      <t>アザ</t>
    </rPh>
    <rPh sb="12" eb="13">
      <t>コマ</t>
    </rPh>
    <rPh sb="14" eb="15">
      <t>ダイ</t>
    </rPh>
    <phoneticPr fontId="4"/>
  </si>
  <si>
    <t>038-0202</t>
    <phoneticPr fontId="3"/>
  </si>
  <si>
    <t>0175-72-1018</t>
  </si>
  <si>
    <t>039-3141</t>
  </si>
  <si>
    <t>下北郡東通村大字砂子又字沢内5-32</t>
    <rPh sb="12" eb="14">
      <t>サワウチ</t>
    </rPh>
    <phoneticPr fontId="3"/>
  </si>
  <si>
    <t>柴田　妙子</t>
    <rPh sb="0" eb="2">
      <t>シバタ</t>
    </rPh>
    <rPh sb="3" eb="5">
      <t>タエコ</t>
    </rPh>
    <phoneticPr fontId="3"/>
  </si>
  <si>
    <t>中津耕太郎</t>
    <rPh sb="0" eb="2">
      <t>ナカツ</t>
    </rPh>
    <rPh sb="2" eb="3">
      <t>タガヤ</t>
    </rPh>
    <rPh sb="3" eb="5">
      <t>タロウ</t>
    </rPh>
    <phoneticPr fontId="3"/>
  </si>
  <si>
    <t>吉池　信男</t>
    <rPh sb="0" eb="2">
      <t>ヨシイケ</t>
    </rPh>
    <rPh sb="3" eb="5">
      <t>ノブオ</t>
    </rPh>
    <phoneticPr fontId="3"/>
  </si>
  <si>
    <t>法官　新一</t>
    <rPh sb="0" eb="2">
      <t>ホウカン</t>
    </rPh>
    <rPh sb="3" eb="5">
      <t>シンイチ</t>
    </rPh>
    <phoneticPr fontId="3"/>
  </si>
  <si>
    <t>青森県立保健大学健康科学部理学療法学科</t>
    <rPh sb="13" eb="15">
      <t>リガク</t>
    </rPh>
    <rPh sb="15" eb="17">
      <t>リョウホウ</t>
    </rPh>
    <rPh sb="17" eb="19">
      <t>ガッカ</t>
    </rPh>
    <phoneticPr fontId="4"/>
  </si>
  <si>
    <t>青森県立保健大学健康科学部栄養学科</t>
  </si>
  <si>
    <t>青森県立保健大学健康科学部看護学科</t>
    <rPh sb="8" eb="10">
      <t>ケンコウ</t>
    </rPh>
    <rPh sb="10" eb="13">
      <t>カガクブ</t>
    </rPh>
    <phoneticPr fontId="3"/>
  </si>
  <si>
    <t>H11.4月</t>
    <rPh sb="5" eb="6">
      <t>ガツ</t>
    </rPh>
    <phoneticPr fontId="6"/>
  </si>
  <si>
    <t>豊木　嘉一</t>
    <rPh sb="0" eb="2">
      <t>トヨキ</t>
    </rPh>
    <rPh sb="3" eb="5">
      <t>カイチ</t>
    </rPh>
    <phoneticPr fontId="4"/>
  </si>
  <si>
    <t>救急病院指定  内 外 眼 整　耳　形　</t>
    <rPh sb="18" eb="19">
      <t>ケイ</t>
    </rPh>
    <phoneticPr fontId="3"/>
  </si>
  <si>
    <t>藤本　幸士</t>
    <rPh sb="0" eb="2">
      <t>フジモト</t>
    </rPh>
    <rPh sb="3" eb="4">
      <t>シアワ</t>
    </rPh>
    <rPh sb="4" eb="5">
      <t>シ</t>
    </rPh>
    <phoneticPr fontId="3"/>
  </si>
  <si>
    <t>国立病院機構弘前総合医療センター附属看護学校</t>
    <rPh sb="0" eb="2">
      <t>コクリツ</t>
    </rPh>
    <rPh sb="2" eb="4">
      <t>ビョウイン</t>
    </rPh>
    <rPh sb="4" eb="6">
      <t>キコウ</t>
    </rPh>
    <rPh sb="8" eb="10">
      <t>ソウゴウ</t>
    </rPh>
    <rPh sb="10" eb="12">
      <t>イリョウ</t>
    </rPh>
    <rPh sb="16" eb="18">
      <t>フゾク</t>
    </rPh>
    <phoneticPr fontId="4"/>
  </si>
  <si>
    <t>独立行政法人国立病院機構弘前総合医療センター</t>
    <rPh sb="14" eb="16">
      <t>ソウゴウ</t>
    </rPh>
    <rPh sb="16" eb="18">
      <t>イリョウ</t>
    </rPh>
    <phoneticPr fontId="3"/>
  </si>
  <si>
    <t>救急病院指定  内 小 外 整 眼 泌 ｱﾚ 循内 肛外  皮 耳</t>
    <rPh sb="32" eb="33">
      <t>ミミ</t>
    </rPh>
    <phoneticPr fontId="3"/>
  </si>
  <si>
    <t>工藤　祐喜</t>
    <rPh sb="0" eb="2">
      <t>クドウ</t>
    </rPh>
    <rPh sb="3" eb="5">
      <t>ユウキ</t>
    </rPh>
    <phoneticPr fontId="4"/>
  </si>
  <si>
    <t>佐藤　敬</t>
    <rPh sb="0" eb="2">
      <t>サトウ</t>
    </rPh>
    <rPh sb="3" eb="4">
      <t>タカシ</t>
    </rPh>
    <phoneticPr fontId="3"/>
  </si>
  <si>
    <t>高松　幸生</t>
    <rPh sb="3" eb="5">
      <t>ユキオ</t>
    </rPh>
    <phoneticPr fontId="3"/>
  </si>
  <si>
    <t>医療法人誠仁会介護医療院尾野病院</t>
    <rPh sb="4" eb="5">
      <t>セイ</t>
    </rPh>
    <rPh sb="5" eb="6">
      <t>ジン</t>
    </rPh>
    <rPh sb="6" eb="7">
      <t>カイ</t>
    </rPh>
    <rPh sb="7" eb="12">
      <t>カイゴイリョウイン</t>
    </rPh>
    <rPh sb="12" eb="14">
      <t>オノ</t>
    </rPh>
    <rPh sb="14" eb="16">
      <t>ビョウイン</t>
    </rPh>
    <phoneticPr fontId="4"/>
  </si>
  <si>
    <t>つがる市木造若竹5番地</t>
    <rPh sb="6" eb="8">
      <t>ワカタケ</t>
    </rPh>
    <rPh sb="9" eb="11">
      <t>バンチ</t>
    </rPh>
    <phoneticPr fontId="3"/>
  </si>
  <si>
    <t>038-3194</t>
    <phoneticPr fontId="3"/>
  </si>
  <si>
    <t>短期入所</t>
    <rPh sb="0" eb="2">
      <t>タンキ</t>
    </rPh>
    <rPh sb="2" eb="4">
      <t>ニュウショ</t>
    </rPh>
    <phoneticPr fontId="3"/>
  </si>
  <si>
    <t>医療法人慈仁会尾野病院</t>
    <rPh sb="0" eb="4">
      <t>イリョウホウジン</t>
    </rPh>
    <rPh sb="4" eb="5">
      <t>ジ</t>
    </rPh>
    <rPh sb="5" eb="6">
      <t>ジン</t>
    </rPh>
    <rPh sb="6" eb="7">
      <t>カイ</t>
    </rPh>
    <rPh sb="7" eb="11">
      <t>オノビョウイン</t>
    </rPh>
    <phoneticPr fontId="3"/>
  </si>
  <si>
    <t>五所川原市金木町朝日山453</t>
    <rPh sb="0" eb="5">
      <t>ゴショガワラシ</t>
    </rPh>
    <rPh sb="5" eb="7">
      <t>カナギ</t>
    </rPh>
    <rPh sb="7" eb="8">
      <t>チョウ</t>
    </rPh>
    <rPh sb="8" eb="10">
      <t>アサヒ</t>
    </rPh>
    <rPh sb="10" eb="11">
      <t>ヤマ</t>
    </rPh>
    <phoneticPr fontId="3"/>
  </si>
  <si>
    <t>037-0202</t>
    <phoneticPr fontId="3"/>
  </si>
  <si>
    <t>成田　久恵</t>
    <rPh sb="0" eb="2">
      <t>ナリタ</t>
    </rPh>
    <rPh sb="3" eb="5">
      <t>ヒサエ</t>
    </rPh>
    <phoneticPr fontId="3"/>
  </si>
  <si>
    <t>油川　育子</t>
    <rPh sb="3" eb="5">
      <t>イクコ</t>
    </rPh>
    <phoneticPr fontId="3"/>
  </si>
  <si>
    <t>0176-27-0321</t>
  </si>
  <si>
    <t>弘前市御幸町8-10</t>
    <rPh sb="0" eb="3">
      <t>ヒロサキシ</t>
    </rPh>
    <rPh sb="3" eb="6">
      <t>ミユキチョウ</t>
    </rPh>
    <phoneticPr fontId="3"/>
  </si>
  <si>
    <t>0172-88-6467</t>
  </si>
  <si>
    <t>036－8185</t>
  </si>
  <si>
    <t>017-718-1541</t>
  </si>
  <si>
    <t>十和田市東二番町9-33</t>
  </si>
  <si>
    <t>0172-55-5541</t>
  </si>
  <si>
    <t>弘前市大字扇町二丁目2-2</t>
    <rPh sb="5" eb="6">
      <t>オウギ</t>
    </rPh>
    <rPh sb="6" eb="7">
      <t>マチ</t>
    </rPh>
    <rPh sb="7" eb="10">
      <t>ニチョウメ</t>
    </rPh>
    <phoneticPr fontId="3"/>
  </si>
  <si>
    <t>65
1号15
2号28
3号22</t>
  </si>
  <si>
    <t>幼保連携型認定こども園弘前すみれ第Ⅱ保育園こどもの城</t>
    <rPh sb="0" eb="2">
      <t>ヨウホ</t>
    </rPh>
    <rPh sb="2" eb="5">
      <t>レンケイガタ</t>
    </rPh>
    <rPh sb="5" eb="7">
      <t>ニンテイ</t>
    </rPh>
    <rPh sb="10" eb="11">
      <t>エン</t>
    </rPh>
    <rPh sb="11" eb="13">
      <t>ヒロサキ</t>
    </rPh>
    <rPh sb="16" eb="17">
      <t>ダイ</t>
    </rPh>
    <rPh sb="18" eb="21">
      <t>ホイクエン</t>
    </rPh>
    <rPh sb="25" eb="26">
      <t>シロ</t>
    </rPh>
    <phoneticPr fontId="4"/>
  </si>
  <si>
    <t>弘前市大字東和徳町12-2</t>
    <rPh sb="0" eb="3">
      <t>ヒロサキシ</t>
    </rPh>
    <rPh sb="3" eb="5">
      <t>オオアザ</t>
    </rPh>
    <rPh sb="5" eb="6">
      <t>ヒガシ</t>
    </rPh>
    <rPh sb="6" eb="9">
      <t>ワトクマチ</t>
    </rPh>
    <phoneticPr fontId="3"/>
  </si>
  <si>
    <t>0172-33-9650</t>
    <phoneticPr fontId="3"/>
  </si>
  <si>
    <t>五所川原市漆川字浅井12-1</t>
    <rPh sb="5" eb="7">
      <t>ウルシカワ</t>
    </rPh>
    <rPh sb="7" eb="8">
      <t>アザ</t>
    </rPh>
    <rPh sb="8" eb="10">
      <t>アサイ</t>
    </rPh>
    <phoneticPr fontId="3"/>
  </si>
  <si>
    <t>学校法人星美学園幼保連携型認定こども園星美幼稚園</t>
    <rPh sb="0" eb="2">
      <t>ガッコウ</t>
    </rPh>
    <rPh sb="2" eb="4">
      <t>ホウジン</t>
    </rPh>
    <rPh sb="4" eb="6">
      <t>ホシミ</t>
    </rPh>
    <rPh sb="6" eb="8">
      <t>ガクエン</t>
    </rPh>
    <rPh sb="8" eb="10">
      <t>ヨウホ</t>
    </rPh>
    <rPh sb="10" eb="13">
      <t>レンケイガタ</t>
    </rPh>
    <rPh sb="13" eb="15">
      <t>ニンテイ</t>
    </rPh>
    <rPh sb="18" eb="19">
      <t>エン</t>
    </rPh>
    <rPh sb="19" eb="21">
      <t>ホシミ</t>
    </rPh>
    <rPh sb="21" eb="24">
      <t>ヨウチエン</t>
    </rPh>
    <phoneticPr fontId="4"/>
  </si>
  <si>
    <t>むつ市金谷一丁目9-11</t>
    <rPh sb="2" eb="3">
      <t>シ</t>
    </rPh>
    <rPh sb="3" eb="5">
      <t>カナヤ</t>
    </rPh>
    <rPh sb="5" eb="8">
      <t>１チョウメ</t>
    </rPh>
    <phoneticPr fontId="3"/>
  </si>
  <si>
    <t>0175-22-2223</t>
    <phoneticPr fontId="3"/>
  </si>
  <si>
    <t>学法</t>
    <rPh sb="0" eb="2">
      <t>ガクホウ</t>
    </rPh>
    <phoneticPr fontId="3"/>
  </si>
  <si>
    <t>星美学園</t>
    <rPh sb="0" eb="2">
      <t>ホシミ</t>
    </rPh>
    <rPh sb="2" eb="4">
      <t>ガクエン</t>
    </rPh>
    <phoneticPr fontId="3"/>
  </si>
  <si>
    <t>よしのこども園</t>
    <rPh sb="6" eb="7">
      <t>エン</t>
    </rPh>
    <phoneticPr fontId="4"/>
  </si>
  <si>
    <t>むつ市緑町17-8</t>
    <rPh sb="2" eb="3">
      <t>シ</t>
    </rPh>
    <rPh sb="3" eb="4">
      <t>ミドリ</t>
    </rPh>
    <rPh sb="4" eb="5">
      <t>マチ</t>
    </rPh>
    <phoneticPr fontId="3"/>
  </si>
  <si>
    <t>0175-22-4015</t>
    <phoneticPr fontId="3"/>
  </si>
  <si>
    <t>035-0053</t>
    <phoneticPr fontId="3"/>
  </si>
  <si>
    <t>幼保連携型認定こども園松崎保育園</t>
    <rPh sb="11" eb="13">
      <t>マツザキ</t>
    </rPh>
    <rPh sb="13" eb="16">
      <t>ホイクエン</t>
    </rPh>
    <phoneticPr fontId="3"/>
  </si>
  <si>
    <t>0172-44-3168</t>
    <phoneticPr fontId="3"/>
  </si>
  <si>
    <t>町居こども園</t>
    <rPh sb="0" eb="2">
      <t>マチイ</t>
    </rPh>
    <rPh sb="5" eb="6">
      <t>エン</t>
    </rPh>
    <phoneticPr fontId="3"/>
  </si>
  <si>
    <t>平川市町居西田199-4</t>
    <phoneticPr fontId="3"/>
  </si>
  <si>
    <t>0172-44-3174</t>
    <phoneticPr fontId="3"/>
  </si>
  <si>
    <t>036-0114</t>
    <phoneticPr fontId="3"/>
  </si>
  <si>
    <t>西津軽郡鰺ヶ沢町大字北浮田町字今須79</t>
    <rPh sb="10" eb="11">
      <t>キタ</t>
    </rPh>
    <rPh sb="11" eb="13">
      <t>ウキタ</t>
    </rPh>
    <rPh sb="13" eb="14">
      <t>マチ</t>
    </rPh>
    <rPh sb="14" eb="15">
      <t>アザ</t>
    </rPh>
    <rPh sb="15" eb="16">
      <t>イマ</t>
    </rPh>
    <rPh sb="16" eb="17">
      <t>ス</t>
    </rPh>
    <phoneticPr fontId="3"/>
  </si>
  <si>
    <t>六ヶ所村立泊こども園</t>
    <rPh sb="0" eb="3">
      <t>ロッカショ</t>
    </rPh>
    <rPh sb="3" eb="4">
      <t>ムラ</t>
    </rPh>
    <rPh sb="4" eb="5">
      <t>リツ</t>
    </rPh>
    <rPh sb="5" eb="6">
      <t>トマリ</t>
    </rPh>
    <rPh sb="9" eb="10">
      <t>エン</t>
    </rPh>
    <phoneticPr fontId="3"/>
  </si>
  <si>
    <t>上北郡六ヶ所村大字泊字川原75-20</t>
    <rPh sb="9" eb="10">
      <t>トマリ</t>
    </rPh>
    <rPh sb="10" eb="11">
      <t>アザ</t>
    </rPh>
    <phoneticPr fontId="3"/>
  </si>
  <si>
    <t>0175-77-2128</t>
    <phoneticPr fontId="3"/>
  </si>
  <si>
    <t>039-4301</t>
    <phoneticPr fontId="3"/>
  </si>
  <si>
    <t>清澤　朋子</t>
    <rPh sb="0" eb="1">
      <t>セイ</t>
    </rPh>
    <rPh sb="1" eb="2">
      <t>サワ</t>
    </rPh>
    <rPh sb="3" eb="5">
      <t>トモコ</t>
    </rPh>
    <phoneticPr fontId="3"/>
  </si>
  <si>
    <t>妹尾　良子</t>
    <rPh sb="0" eb="2">
      <t>イモオ</t>
    </rPh>
    <rPh sb="3" eb="5">
      <t>リョウコ</t>
    </rPh>
    <phoneticPr fontId="3"/>
  </si>
  <si>
    <t>兼平　拓道</t>
    <rPh sb="0" eb="2">
      <t>カネヒラ</t>
    </rPh>
    <rPh sb="3" eb="4">
      <t>タク</t>
    </rPh>
    <rPh sb="4" eb="5">
      <t>ミチ</t>
    </rPh>
    <phoneticPr fontId="3"/>
  </si>
  <si>
    <t>向明会</t>
    <rPh sb="0" eb="1">
      <t>ムカイ</t>
    </rPh>
    <rPh sb="1" eb="2">
      <t>アキラ</t>
    </rPh>
    <rPh sb="2" eb="3">
      <t>カイ</t>
    </rPh>
    <phoneticPr fontId="3"/>
  </si>
  <si>
    <t>035-0072</t>
    <phoneticPr fontId="3"/>
  </si>
  <si>
    <t>今　俊一</t>
    <phoneticPr fontId="3"/>
  </si>
  <si>
    <t>小笠原　勝則</t>
    <phoneticPr fontId="3"/>
  </si>
  <si>
    <t>特別養護老人ホームなかやま荘</t>
    <phoneticPr fontId="3"/>
  </si>
  <si>
    <t>はくしん会</t>
    <phoneticPr fontId="3"/>
  </si>
  <si>
    <t>七戸　暁</t>
    <phoneticPr fontId="3"/>
  </si>
  <si>
    <t>村上　倫子</t>
    <phoneticPr fontId="3"/>
  </si>
  <si>
    <t>蛯名　尚人</t>
    <phoneticPr fontId="4"/>
  </si>
  <si>
    <t>沼山　浩幸</t>
    <phoneticPr fontId="3"/>
  </si>
  <si>
    <t>工藤　恵一</t>
    <rPh sb="3" eb="5">
      <t>ケイイチ</t>
    </rPh>
    <phoneticPr fontId="3"/>
  </si>
  <si>
    <t>11</t>
  </si>
  <si>
    <t>10</t>
    <phoneticPr fontId="3"/>
  </si>
  <si>
    <t>17</t>
    <phoneticPr fontId="3"/>
  </si>
  <si>
    <t>25</t>
  </si>
  <si>
    <t>無料低額宿泊所</t>
    <rPh sb="0" eb="2">
      <t>ムリョウ</t>
    </rPh>
    <rPh sb="2" eb="4">
      <t>テイガク</t>
    </rPh>
    <rPh sb="4" eb="6">
      <t>シュクハク</t>
    </rPh>
    <rPh sb="6" eb="7">
      <t>ジョ</t>
    </rPh>
    <phoneticPr fontId="3"/>
  </si>
  <si>
    <t>百沢ひかり荘</t>
  </si>
  <si>
    <t>津軽地域</t>
    <rPh sb="0" eb="2">
      <t>ツガル</t>
    </rPh>
    <rPh sb="2" eb="4">
      <t>チイキ</t>
    </rPh>
    <phoneticPr fontId="3"/>
  </si>
  <si>
    <t>弘前市</t>
    <rPh sb="0" eb="3">
      <t>ヒロサキシ</t>
    </rPh>
    <phoneticPr fontId="3"/>
  </si>
  <si>
    <t>弘前市大字百沢字小松野87番地319</t>
    <phoneticPr fontId="3"/>
  </si>
  <si>
    <t>0172-83-2254</t>
    <phoneticPr fontId="3"/>
  </si>
  <si>
    <t>036-1343</t>
    <phoneticPr fontId="3"/>
  </si>
  <si>
    <t>株式</t>
    <rPh sb="0" eb="2">
      <t>カブシキ</t>
    </rPh>
    <phoneticPr fontId="1"/>
  </si>
  <si>
    <t>福法</t>
    <rPh sb="0" eb="1">
      <t>フク</t>
    </rPh>
    <rPh sb="1" eb="2">
      <t>ホウ</t>
    </rPh>
    <phoneticPr fontId="3"/>
  </si>
  <si>
    <t>へき地保健福祉館</t>
    <rPh sb="2" eb="3">
      <t>チ</t>
    </rPh>
    <rPh sb="3" eb="5">
      <t>ホケン</t>
    </rPh>
    <rPh sb="5" eb="7">
      <t>フクシ</t>
    </rPh>
    <rPh sb="7" eb="8">
      <t>カン</t>
    </rPh>
    <phoneticPr fontId="3"/>
  </si>
  <si>
    <t>14</t>
    <phoneticPr fontId="3"/>
  </si>
  <si>
    <t>12</t>
    <phoneticPr fontId="3"/>
  </si>
  <si>
    <t>13</t>
    <phoneticPr fontId="4"/>
  </si>
  <si>
    <t>15</t>
    <phoneticPr fontId="3"/>
  </si>
  <si>
    <t>細越 亜起子</t>
    <rPh sb="0" eb="2">
      <t>ホソゴエ</t>
    </rPh>
    <rPh sb="3" eb="4">
      <t>ア</t>
    </rPh>
    <rPh sb="4" eb="5">
      <t>キ</t>
    </rPh>
    <rPh sb="5" eb="6">
      <t>コ</t>
    </rPh>
    <phoneticPr fontId="3"/>
  </si>
  <si>
    <t>-</t>
    <phoneticPr fontId="3"/>
  </si>
  <si>
    <t>村上　和男</t>
    <phoneticPr fontId="3"/>
  </si>
  <si>
    <t>五所川原市みどり町二丁目45-1</t>
    <phoneticPr fontId="3"/>
  </si>
  <si>
    <t>五所川原市大字飯詰字石田172-1</t>
    <phoneticPr fontId="3"/>
  </si>
  <si>
    <t>-</t>
    <phoneticPr fontId="3"/>
  </si>
  <si>
    <t>医療型障害児入所施設
（旧重症心身障害児施設等）</t>
    <phoneticPr fontId="3"/>
  </si>
  <si>
    <r>
      <t>医療型障害児入所施設</t>
    </r>
    <r>
      <rPr>
        <sz val="6"/>
        <color indexed="8"/>
        <rFont val="ＭＳ ゴシック"/>
        <family val="3"/>
        <charset val="128"/>
      </rPr>
      <t xml:space="preserve">
（旧重症心身障害児施設等）</t>
    </r>
    <rPh sb="0" eb="2">
      <t>イリョウ</t>
    </rPh>
    <rPh sb="2" eb="3">
      <t>ガタ</t>
    </rPh>
    <rPh sb="3" eb="6">
      <t>ショウガイジ</t>
    </rPh>
    <rPh sb="6" eb="8">
      <t>ニュウショ</t>
    </rPh>
    <rPh sb="8" eb="10">
      <t>シセツ</t>
    </rPh>
    <rPh sb="12" eb="13">
      <t>キュウ</t>
    </rPh>
    <rPh sb="13" eb="15">
      <t>ジュウショウ</t>
    </rPh>
    <rPh sb="15" eb="17">
      <t>シンシン</t>
    </rPh>
    <rPh sb="17" eb="20">
      <t>ショウガイジ</t>
    </rPh>
    <rPh sb="20" eb="22">
      <t>シセツ</t>
    </rPh>
    <rPh sb="22" eb="23">
      <t>トウ</t>
    </rPh>
    <phoneticPr fontId="4"/>
  </si>
  <si>
    <t>上北郡野辺地町字鳴沢9番地12</t>
    <rPh sb="0" eb="3">
      <t>カミキタグン</t>
    </rPh>
    <rPh sb="3" eb="7">
      <t>ノヘジマチ</t>
    </rPh>
    <rPh sb="7" eb="8">
      <t>ジ</t>
    </rPh>
    <rPh sb="8" eb="10">
      <t>ナルサワ</t>
    </rPh>
    <rPh sb="11" eb="13">
      <t>バンチ</t>
    </rPh>
    <phoneticPr fontId="7"/>
  </si>
  <si>
    <t>036-8564</t>
    <phoneticPr fontId="3"/>
  </si>
  <si>
    <t>弘前市大字本町66-1</t>
    <phoneticPr fontId="3"/>
  </si>
  <si>
    <t>036-8545</t>
    <phoneticPr fontId="3"/>
  </si>
  <si>
    <t>0175-22-2223</t>
  </si>
  <si>
    <t>150
1号90
2号32
3号28</t>
  </si>
  <si>
    <t>0173-34-9835</t>
  </si>
  <si>
    <t>ディスパッチ</t>
  </si>
  <si>
    <t>青森市中央3丁目20-26</t>
  </si>
  <si>
    <t>038-0822</t>
  </si>
  <si>
    <t>0172-75-6355</t>
  </si>
  <si>
    <t>0178-46-2774</t>
  </si>
  <si>
    <t>031-0082</t>
  </si>
  <si>
    <t>江渡学園</t>
  </si>
  <si>
    <t>017-739-6400</t>
  </si>
  <si>
    <t>メイクホーム</t>
  </si>
  <si>
    <t>0172-32-7771</t>
  </si>
  <si>
    <t>0178-28-4002</t>
  </si>
  <si>
    <t>シルバーリハビリテーション協会</t>
  </si>
  <si>
    <t>0172-34-9086</t>
  </si>
  <si>
    <t>弘前市医師会</t>
  </si>
  <si>
    <t>0172-53-6060</t>
  </si>
  <si>
    <t>双仁会</t>
  </si>
  <si>
    <t>千葉学園高等学校看護科</t>
  </si>
  <si>
    <t>0178-43-4321</t>
  </si>
  <si>
    <t>黒石市西ヶ丘65</t>
  </si>
  <si>
    <t>0172-52-4321</t>
  </si>
  <si>
    <t>0172-33-2209</t>
  </si>
  <si>
    <t>0178-24-5127</t>
  </si>
  <si>
    <t>あずま学園</t>
  </si>
  <si>
    <t>165
1号75
2号60
3号30</t>
  </si>
  <si>
    <t>125
1号35
2号51
3号39</t>
  </si>
  <si>
    <t>160
1号60
2号61
3号39</t>
  </si>
  <si>
    <t>144
1号54
2号51
3号39</t>
  </si>
  <si>
    <t>017-752-3004</t>
  </si>
  <si>
    <t>198
一般
0
療養
0
精神
198
結核
0
感染
0</t>
  </si>
  <si>
    <t>644
一般
597
療養
0
精神
41
結核
0
感染
6</t>
  </si>
  <si>
    <t>0172-32-6151</t>
  </si>
  <si>
    <t>036-8503</t>
  </si>
  <si>
    <t>長谷川　みほ</t>
  </si>
  <si>
    <t>青森市大字横内字神田12-1</t>
  </si>
  <si>
    <t>弘前市大字稔町13-1</t>
  </si>
  <si>
    <t>036-8577</t>
  </si>
  <si>
    <t>031-8588</t>
  </si>
  <si>
    <t>１年制</t>
  </si>
  <si>
    <t>青森県八戸市美保野13-384</t>
  </si>
  <si>
    <t>弘前市大字小比内三丁目18-1</t>
  </si>
  <si>
    <t>0172-27-1001</t>
  </si>
  <si>
    <t>弘前城東学園</t>
  </si>
  <si>
    <t>２年制</t>
  </si>
  <si>
    <t>017-728-0131</t>
  </si>
  <si>
    <t>0172-31-7100</t>
  </si>
  <si>
    <t>036-8231</t>
  </si>
  <si>
    <t>八戸市立高等看護学院</t>
  </si>
  <si>
    <t>0178-22-4169</t>
  </si>
  <si>
    <t>五所川原市立高等看護学院</t>
  </si>
  <si>
    <t>0173-34-2715</t>
  </si>
  <si>
    <t>青森市立高等看護学院</t>
  </si>
  <si>
    <t>017-776-7133</t>
  </si>
  <si>
    <t>0176-23-5683</t>
  </si>
  <si>
    <t>017-776-7130</t>
  </si>
  <si>
    <t>0178-43-4946</t>
  </si>
  <si>
    <t>0176-57-1111</t>
  </si>
  <si>
    <t>仁和会</t>
  </si>
  <si>
    <t>0178-61-0606</t>
  </si>
  <si>
    <t>臨研学舎</t>
  </si>
  <si>
    <t>三戸郡五戸町苗代沢3-638</t>
  </si>
  <si>
    <t>言語聴覚士養成校</t>
  </si>
  <si>
    <t>救急救命士養成校</t>
  </si>
  <si>
    <t>管理栄養士養成校</t>
  </si>
  <si>
    <t>栄養士養成校</t>
  </si>
  <si>
    <t>青森県立保健大学</t>
  </si>
  <si>
    <t>青森県立保健大学大学院健康科学研究科健康科学専攻・博士前期課程</t>
  </si>
  <si>
    <t>青森県立保健大学大学院健康科学研究科健康科学専攻・博士後期課程</t>
  </si>
  <si>
    <t>017-782-4360</t>
    <phoneticPr fontId="3"/>
  </si>
  <si>
    <t>017-739-3441</t>
    <phoneticPr fontId="3"/>
  </si>
  <si>
    <t>青森市篠田二丁目22-8</t>
    <rPh sb="0" eb="3">
      <t>アオモリシ</t>
    </rPh>
    <rPh sb="3" eb="5">
      <t>シノダ</t>
    </rPh>
    <rPh sb="5" eb="8">
      <t>ニチョウメ</t>
    </rPh>
    <phoneticPr fontId="3"/>
  </si>
  <si>
    <t>017-781-0433</t>
    <phoneticPr fontId="3"/>
  </si>
  <si>
    <t>青森市</t>
    <rPh sb="0" eb="3">
      <t>アオモリシ</t>
    </rPh>
    <phoneticPr fontId="3"/>
  </si>
  <si>
    <t>青森市基幹型地域包括支援センター</t>
    <rPh sb="3" eb="5">
      <t>キカン</t>
    </rPh>
    <rPh sb="5" eb="6">
      <t>ガタ</t>
    </rPh>
    <rPh sb="6" eb="8">
      <t>チイキ</t>
    </rPh>
    <rPh sb="8" eb="10">
      <t>ホウカツ</t>
    </rPh>
    <rPh sb="10" eb="12">
      <t>シエン</t>
    </rPh>
    <phoneticPr fontId="4"/>
  </si>
  <si>
    <t>青森市新町1丁目3-7</t>
    <rPh sb="0" eb="3">
      <t>アオモリシ</t>
    </rPh>
    <rPh sb="6" eb="8">
      <t>チョウメ</t>
    </rPh>
    <phoneticPr fontId="3"/>
  </si>
  <si>
    <t>017-734-5206</t>
    <phoneticPr fontId="3"/>
  </si>
  <si>
    <t>公</t>
    <rPh sb="0" eb="1">
      <t>コウ</t>
    </rPh>
    <phoneticPr fontId="3"/>
  </si>
  <si>
    <t>藤元　大輔</t>
    <rPh sb="0" eb="2">
      <t>フジモト</t>
    </rPh>
    <rPh sb="3" eb="5">
      <t>ダイスケ</t>
    </rPh>
    <phoneticPr fontId="7"/>
  </si>
  <si>
    <t>今　一志</t>
    <rPh sb="0" eb="1">
      <t>コン</t>
    </rPh>
    <rPh sb="2" eb="3">
      <t>イチ</t>
    </rPh>
    <rPh sb="3" eb="4">
      <t>ココロザ</t>
    </rPh>
    <phoneticPr fontId="3"/>
  </si>
  <si>
    <t>佐藤　健一</t>
    <rPh sb="0" eb="2">
      <t>サトウ</t>
    </rPh>
    <rPh sb="3" eb="5">
      <t>ケンイチ</t>
    </rPh>
    <phoneticPr fontId="3"/>
  </si>
  <si>
    <t>017-739-6526</t>
    <phoneticPr fontId="3"/>
  </si>
  <si>
    <t>林　秀雄</t>
    <rPh sb="0" eb="1">
      <t>ハヤシ</t>
    </rPh>
    <rPh sb="2" eb="4">
      <t>ヒデオ</t>
    </rPh>
    <phoneticPr fontId="3"/>
  </si>
  <si>
    <t>長谷川　有実</t>
    <rPh sb="0" eb="3">
      <t>ハセガワ</t>
    </rPh>
    <rPh sb="4" eb="5">
      <t>ア</t>
    </rPh>
    <rPh sb="5" eb="6">
      <t>ミ</t>
    </rPh>
    <phoneticPr fontId="3"/>
  </si>
  <si>
    <t>太田　惠理子</t>
    <rPh sb="0" eb="2">
      <t>オオタ</t>
    </rPh>
    <rPh sb="3" eb="4">
      <t>メグミ</t>
    </rPh>
    <rPh sb="4" eb="5">
      <t>リ</t>
    </rPh>
    <rPh sb="5" eb="6">
      <t>コ</t>
    </rPh>
    <phoneticPr fontId="4"/>
  </si>
  <si>
    <t>鈴木　博雅</t>
    <rPh sb="0" eb="2">
      <t>スズキ</t>
    </rPh>
    <rPh sb="3" eb="4">
      <t>ヒロ</t>
    </rPh>
    <rPh sb="4" eb="5">
      <t>ミヤビ</t>
    </rPh>
    <phoneticPr fontId="4"/>
  </si>
  <si>
    <t>佐々木　晃</t>
    <rPh sb="0" eb="3">
      <t>ササキ</t>
    </rPh>
    <rPh sb="4" eb="5">
      <t>アキラ</t>
    </rPh>
    <phoneticPr fontId="4"/>
  </si>
  <si>
    <t>長澤　美喜</t>
    <rPh sb="0" eb="2">
      <t>ナガサワ</t>
    </rPh>
    <rPh sb="3" eb="4">
      <t>ウツク</t>
    </rPh>
    <rPh sb="4" eb="5">
      <t>ヨロコ</t>
    </rPh>
    <phoneticPr fontId="4"/>
  </si>
  <si>
    <t>久保田　亨</t>
    <rPh sb="0" eb="3">
      <t>クボタ</t>
    </rPh>
    <rPh sb="4" eb="5">
      <t>トオル</t>
    </rPh>
    <phoneticPr fontId="4"/>
  </si>
  <si>
    <t>西脇　巽</t>
    <rPh sb="0" eb="2">
      <t>ニシワキ</t>
    </rPh>
    <rPh sb="3" eb="4">
      <t>セン</t>
    </rPh>
    <phoneticPr fontId="3"/>
  </si>
  <si>
    <t>工藤　勝顯</t>
    <rPh sb="0" eb="2">
      <t>クドウ</t>
    </rPh>
    <rPh sb="3" eb="4">
      <t>カツ</t>
    </rPh>
    <phoneticPr fontId="4"/>
  </si>
  <si>
    <t>岸田　耕司</t>
    <rPh sb="0" eb="2">
      <t>キシダ</t>
    </rPh>
    <rPh sb="3" eb="4">
      <t>タガヤス</t>
    </rPh>
    <rPh sb="4" eb="5">
      <t>ツカサ</t>
    </rPh>
    <phoneticPr fontId="4"/>
  </si>
  <si>
    <t>0172-37-9040</t>
    <phoneticPr fontId="3"/>
  </si>
  <si>
    <t>特別養護老人ホーム　サンタハウス弘前</t>
    <rPh sb="0" eb="6">
      <t>トクベツヨウゴロウジン</t>
    </rPh>
    <rPh sb="16" eb="18">
      <t>ヒロサキ</t>
    </rPh>
    <phoneticPr fontId="3"/>
  </si>
  <si>
    <t>0172-99-1122</t>
    <phoneticPr fontId="3"/>
  </si>
  <si>
    <t>036-8311</t>
    <phoneticPr fontId="3"/>
  </si>
  <si>
    <t>福法</t>
    <rPh sb="0" eb="1">
      <t>フク</t>
    </rPh>
    <rPh sb="1" eb="2">
      <t>ホウ</t>
    </rPh>
    <phoneticPr fontId="3"/>
  </si>
  <si>
    <t>短期入所10</t>
    <rPh sb="0" eb="2">
      <t>タンキ</t>
    </rPh>
    <rPh sb="2" eb="4">
      <t>ニュウショ</t>
    </rPh>
    <phoneticPr fontId="3"/>
  </si>
  <si>
    <t>朝陽老人福祉センター</t>
    <rPh sb="0" eb="2">
      <t>アサヒ</t>
    </rPh>
    <rPh sb="2" eb="4">
      <t>ロウジン</t>
    </rPh>
    <rPh sb="4" eb="6">
      <t>フクシ</t>
    </rPh>
    <phoneticPr fontId="3"/>
  </si>
  <si>
    <t>弘前市大字茂森町124-2</t>
    <rPh sb="0" eb="3">
      <t>ヒロサキシ</t>
    </rPh>
    <rPh sb="3" eb="5">
      <t>オオアザ</t>
    </rPh>
    <rPh sb="5" eb="7">
      <t>シゲモリ</t>
    </rPh>
    <rPh sb="7" eb="8">
      <t>マチ</t>
    </rPh>
    <phoneticPr fontId="3"/>
  </si>
  <si>
    <t>0172-36-8668</t>
    <phoneticPr fontId="3"/>
  </si>
  <si>
    <t>036-8217</t>
    <phoneticPr fontId="3"/>
  </si>
  <si>
    <t>公</t>
    <phoneticPr fontId="3"/>
  </si>
  <si>
    <t>一戸　榮司</t>
    <rPh sb="0" eb="2">
      <t>イチノヘ</t>
    </rPh>
    <rPh sb="3" eb="4">
      <t>エイ</t>
    </rPh>
    <rPh sb="4" eb="5">
      <t>ツカサ</t>
    </rPh>
    <phoneticPr fontId="3"/>
  </si>
  <si>
    <t>工藤　ゆり子</t>
    <rPh sb="0" eb="2">
      <t>クドウ</t>
    </rPh>
    <rPh sb="5" eb="6">
      <t>コ</t>
    </rPh>
    <phoneticPr fontId="3"/>
  </si>
  <si>
    <t>鍛　和樹</t>
    <rPh sb="0" eb="1">
      <t>キタ</t>
    </rPh>
    <rPh sb="2" eb="4">
      <t>カズキ</t>
    </rPh>
    <phoneticPr fontId="3"/>
  </si>
  <si>
    <t>八戸市根城七丁目3-8</t>
    <rPh sb="5" eb="7">
      <t>ナナチョウ</t>
    </rPh>
    <rPh sb="7" eb="8">
      <t>メ</t>
    </rPh>
    <phoneticPr fontId="3"/>
  </si>
  <si>
    <t>八戸市大字尻内町字鴨ヶ池13-3</t>
    <phoneticPr fontId="3"/>
  </si>
  <si>
    <t>市川・根岸地区　高齢者支援センターミライフル</t>
    <rPh sb="0" eb="2">
      <t>イチカワ</t>
    </rPh>
    <rPh sb="3" eb="4">
      <t>ネ</t>
    </rPh>
    <rPh sb="4" eb="5">
      <t>キシ</t>
    </rPh>
    <rPh sb="5" eb="7">
      <t>チク</t>
    </rPh>
    <rPh sb="8" eb="11">
      <t>コウレイシャ</t>
    </rPh>
    <rPh sb="11" eb="13">
      <t>シエン</t>
    </rPh>
    <phoneticPr fontId="3"/>
  </si>
  <si>
    <t>八戸市日計四丁目8-47オフィースアルタ101</t>
    <rPh sb="0" eb="3">
      <t>ハチノヘシ</t>
    </rPh>
    <rPh sb="3" eb="4">
      <t>ニチ</t>
    </rPh>
    <rPh sb="4" eb="5">
      <t>ハカ</t>
    </rPh>
    <rPh sb="5" eb="8">
      <t>ヨンチョウメ</t>
    </rPh>
    <phoneticPr fontId="3"/>
  </si>
  <si>
    <t>0178-38-7465</t>
    <phoneticPr fontId="3"/>
  </si>
  <si>
    <t>039-1169</t>
    <phoneticPr fontId="3"/>
  </si>
  <si>
    <t>031-0075</t>
    <phoneticPr fontId="3"/>
  </si>
  <si>
    <t>是川・中居林地区　高齢者支援センターミライフル</t>
    <rPh sb="0" eb="1">
      <t>コレ</t>
    </rPh>
    <rPh sb="1" eb="2">
      <t>カワ</t>
    </rPh>
    <rPh sb="3" eb="5">
      <t>ナカイ</t>
    </rPh>
    <rPh sb="5" eb="6">
      <t>ハヤシ</t>
    </rPh>
    <rPh sb="6" eb="8">
      <t>チク</t>
    </rPh>
    <rPh sb="9" eb="12">
      <t>コウレイシャ</t>
    </rPh>
    <rPh sb="12" eb="14">
      <t>シエン</t>
    </rPh>
    <phoneticPr fontId="3"/>
  </si>
  <si>
    <t>八戸市中居林字道合25-4</t>
    <rPh sb="0" eb="3">
      <t>ハチノヘシ</t>
    </rPh>
    <rPh sb="3" eb="6">
      <t>ナカイバヤシ</t>
    </rPh>
    <rPh sb="6" eb="7">
      <t>アザ</t>
    </rPh>
    <rPh sb="7" eb="8">
      <t>ミチ</t>
    </rPh>
    <rPh sb="8" eb="9">
      <t>ア</t>
    </rPh>
    <phoneticPr fontId="3"/>
  </si>
  <si>
    <t>0178-70-5802</t>
    <phoneticPr fontId="3"/>
  </si>
  <si>
    <t>031-0088</t>
    <phoneticPr fontId="3"/>
  </si>
  <si>
    <t>0178-32-0316</t>
    <phoneticPr fontId="3"/>
  </si>
  <si>
    <t>八戸市大字岩泉町7</t>
    <rPh sb="0" eb="3">
      <t>ハチノヘシ</t>
    </rPh>
    <rPh sb="3" eb="5">
      <t>オオアザ</t>
    </rPh>
    <rPh sb="5" eb="7">
      <t>イワイズミ</t>
    </rPh>
    <rPh sb="7" eb="8">
      <t>マチ</t>
    </rPh>
    <phoneticPr fontId="3"/>
  </si>
  <si>
    <t>大館・東地区　高齢者支援センターみやぎ</t>
    <rPh sb="0" eb="2">
      <t>オオダテ</t>
    </rPh>
    <rPh sb="3" eb="4">
      <t>ヒガシ</t>
    </rPh>
    <rPh sb="4" eb="6">
      <t>チク</t>
    </rPh>
    <rPh sb="7" eb="10">
      <t>コウレイシャ</t>
    </rPh>
    <rPh sb="10" eb="12">
      <t>シエン</t>
    </rPh>
    <phoneticPr fontId="3"/>
  </si>
  <si>
    <t>南郷地区高齢者支援センターなんごう</t>
    <rPh sb="0" eb="2">
      <t>ナンゴウ</t>
    </rPh>
    <rPh sb="2" eb="4">
      <t>チク</t>
    </rPh>
    <rPh sb="4" eb="7">
      <t>コウレイシャ</t>
    </rPh>
    <rPh sb="7" eb="9">
      <t>シエン</t>
    </rPh>
    <phoneticPr fontId="3"/>
  </si>
  <si>
    <t>0178-70-5102</t>
    <phoneticPr fontId="3"/>
  </si>
  <si>
    <t>みちのく記念病院介護医療院</t>
    <rPh sb="4" eb="6">
      <t>キネン</t>
    </rPh>
    <rPh sb="6" eb="8">
      <t>ビョウイン</t>
    </rPh>
    <rPh sb="8" eb="10">
      <t>カイゴ</t>
    </rPh>
    <rPh sb="10" eb="12">
      <t>イリョウ</t>
    </rPh>
    <rPh sb="12" eb="13">
      <t>イン</t>
    </rPh>
    <phoneticPr fontId="3"/>
  </si>
  <si>
    <t>八戸市小中野四丁目1-60</t>
    <rPh sb="0" eb="3">
      <t>ハチノヘシ</t>
    </rPh>
    <rPh sb="3" eb="6">
      <t>コナカノ</t>
    </rPh>
    <rPh sb="6" eb="9">
      <t>ヨンチョウメ</t>
    </rPh>
    <phoneticPr fontId="3"/>
  </si>
  <si>
    <t>0178-22-3999</t>
    <phoneticPr fontId="3"/>
  </si>
  <si>
    <t>031-0802</t>
    <phoneticPr fontId="3"/>
  </si>
  <si>
    <t>医法</t>
    <phoneticPr fontId="3"/>
  </si>
  <si>
    <t>田中　圭</t>
    <rPh sb="0" eb="2">
      <t>タナカ</t>
    </rPh>
    <rPh sb="3" eb="4">
      <t>ケイ</t>
    </rPh>
    <phoneticPr fontId="4"/>
  </si>
  <si>
    <t>小瀬川　徳</t>
    <rPh sb="0" eb="3">
      <t>コセガワ</t>
    </rPh>
    <rPh sb="4" eb="5">
      <t>トク</t>
    </rPh>
    <phoneticPr fontId="4"/>
  </si>
  <si>
    <t>髙橋　隆悦</t>
    <rPh sb="0" eb="2">
      <t>タカハシ</t>
    </rPh>
    <rPh sb="3" eb="4">
      <t>タカシ</t>
    </rPh>
    <rPh sb="4" eb="5">
      <t>エツ</t>
    </rPh>
    <phoneticPr fontId="3"/>
  </si>
  <si>
    <t>荒川　三千竹</t>
    <rPh sb="0" eb="2">
      <t>アラカワ</t>
    </rPh>
    <rPh sb="3" eb="5">
      <t>サンゼン</t>
    </rPh>
    <rPh sb="5" eb="6">
      <t>タケ</t>
    </rPh>
    <phoneticPr fontId="3"/>
  </si>
  <si>
    <t>松本　啓吾</t>
    <rPh sb="0" eb="2">
      <t>マツモト</t>
    </rPh>
    <rPh sb="3" eb="5">
      <t>ケイゴ</t>
    </rPh>
    <phoneticPr fontId="4"/>
  </si>
  <si>
    <t>うめたこども園</t>
    <rPh sb="6" eb="7">
      <t>エン</t>
    </rPh>
    <phoneticPr fontId="3"/>
  </si>
  <si>
    <t>五所川原市金木町菅原369-1</t>
    <rPh sb="0" eb="5">
      <t>ゴショガワラシ</t>
    </rPh>
    <rPh sb="5" eb="8">
      <t>カナギマチ</t>
    </rPh>
    <rPh sb="8" eb="10">
      <t>スガワラ</t>
    </rPh>
    <phoneticPr fontId="3"/>
  </si>
  <si>
    <t>0173-23-3445</t>
    <phoneticPr fontId="3"/>
  </si>
  <si>
    <t>澤田　学</t>
    <rPh sb="0" eb="2">
      <t>サワダ</t>
    </rPh>
    <rPh sb="3" eb="4">
      <t>マナ</t>
    </rPh>
    <phoneticPr fontId="3"/>
  </si>
  <si>
    <t>乗田　孝一</t>
    <rPh sb="0" eb="2">
      <t>ノリダ</t>
    </rPh>
    <rPh sb="3" eb="5">
      <t>コウイチ</t>
    </rPh>
    <phoneticPr fontId="4"/>
  </si>
  <si>
    <t>大澤　公至</t>
    <rPh sb="1" eb="2">
      <t>サワ</t>
    </rPh>
    <rPh sb="3" eb="4">
      <t>コウ</t>
    </rPh>
    <rPh sb="4" eb="5">
      <t>イタル</t>
    </rPh>
    <phoneticPr fontId="3"/>
  </si>
  <si>
    <t>澁谷　省吾</t>
    <rPh sb="0" eb="2">
      <t>シブヤ</t>
    </rPh>
    <rPh sb="3" eb="5">
      <t>ショウゴ</t>
    </rPh>
    <phoneticPr fontId="4"/>
  </si>
  <si>
    <t>澁谷　省吾</t>
    <rPh sb="0" eb="2">
      <t>シブヤ</t>
    </rPh>
    <phoneticPr fontId="3"/>
  </si>
  <si>
    <t>五所川原市字幾世森218番地6</t>
    <rPh sb="0" eb="5">
      <t>ゴショガワラシ</t>
    </rPh>
    <rPh sb="5" eb="6">
      <t>アザ</t>
    </rPh>
    <rPh sb="6" eb="8">
      <t>イクヨ</t>
    </rPh>
    <rPh sb="8" eb="9">
      <t>モリ</t>
    </rPh>
    <rPh sb="12" eb="14">
      <t>バンチ</t>
    </rPh>
    <phoneticPr fontId="3"/>
  </si>
  <si>
    <t>037-0065</t>
    <phoneticPr fontId="3"/>
  </si>
  <si>
    <t>十和田市東二番町9-33</t>
    <phoneticPr fontId="3"/>
  </si>
  <si>
    <t>034-0017</t>
    <phoneticPr fontId="3"/>
  </si>
  <si>
    <t>福士　順一</t>
    <rPh sb="0" eb="2">
      <t>フクシ</t>
    </rPh>
    <rPh sb="3" eb="5">
      <t>ジュンイチ</t>
    </rPh>
    <phoneticPr fontId="3"/>
  </si>
  <si>
    <t>堰野端　誠</t>
    <phoneticPr fontId="3"/>
  </si>
  <si>
    <t>中村　貞幸</t>
    <rPh sb="0" eb="2">
      <t>ナカムラ</t>
    </rPh>
    <rPh sb="3" eb="4">
      <t>サダ</t>
    </rPh>
    <rPh sb="4" eb="5">
      <t>シアワ</t>
    </rPh>
    <phoneticPr fontId="4"/>
  </si>
  <si>
    <t>平川市柏木町藤山16-1
平川市役所第２庁舎内</t>
    <rPh sb="13" eb="16">
      <t>ヒラカワシ</t>
    </rPh>
    <rPh sb="16" eb="18">
      <t>ヤクショ</t>
    </rPh>
    <rPh sb="18" eb="19">
      <t>ダイ</t>
    </rPh>
    <rPh sb="20" eb="22">
      <t>チョウシャ</t>
    </rPh>
    <rPh sb="22" eb="23">
      <t>ナイ</t>
    </rPh>
    <phoneticPr fontId="3"/>
  </si>
  <si>
    <t>花田　直之</t>
    <rPh sb="3" eb="5">
      <t>ナオユキ</t>
    </rPh>
    <phoneticPr fontId="4"/>
  </si>
  <si>
    <t>平川市柏木町藤山25-6</t>
    <rPh sb="0" eb="3">
      <t>ヒラカワシ</t>
    </rPh>
    <rPh sb="3" eb="5">
      <t>カシワギ</t>
    </rPh>
    <rPh sb="5" eb="6">
      <t>マチ</t>
    </rPh>
    <rPh sb="6" eb="8">
      <t>フジヤマ</t>
    </rPh>
    <phoneticPr fontId="4"/>
  </si>
  <si>
    <t>0172-88-7639</t>
    <phoneticPr fontId="3"/>
  </si>
  <si>
    <t>平川市柏木町藤山25-6</t>
    <rPh sb="0" eb="2">
      <t>ヒラカワ</t>
    </rPh>
    <rPh sb="2" eb="3">
      <t>シ</t>
    </rPh>
    <rPh sb="3" eb="5">
      <t>カシワギ</t>
    </rPh>
    <rPh sb="5" eb="6">
      <t>マチ</t>
    </rPh>
    <rPh sb="6" eb="8">
      <t>フジヤマ</t>
    </rPh>
    <phoneticPr fontId="7"/>
  </si>
  <si>
    <t>保育所型認定こども園たていし愛児園</t>
    <rPh sb="0" eb="2">
      <t>ホイク</t>
    </rPh>
    <rPh sb="2" eb="3">
      <t>ショ</t>
    </rPh>
    <rPh sb="3" eb="4">
      <t>ガタ</t>
    </rPh>
    <rPh sb="4" eb="6">
      <t>ニンテイ</t>
    </rPh>
    <rPh sb="9" eb="10">
      <t>エン</t>
    </rPh>
    <rPh sb="14" eb="15">
      <t>アイ</t>
    </rPh>
    <rPh sb="15" eb="16">
      <t>ジ</t>
    </rPh>
    <rPh sb="16" eb="17">
      <t>エン</t>
    </rPh>
    <phoneticPr fontId="4"/>
  </si>
  <si>
    <t>保育所型認定こども園つくしの森</t>
    <rPh sb="0" eb="2">
      <t>ホイク</t>
    </rPh>
    <rPh sb="2" eb="3">
      <t>ショ</t>
    </rPh>
    <rPh sb="3" eb="4">
      <t>ガタ</t>
    </rPh>
    <rPh sb="4" eb="6">
      <t>ニンテイ</t>
    </rPh>
    <rPh sb="9" eb="10">
      <t>エン</t>
    </rPh>
    <rPh sb="14" eb="15">
      <t>モリ</t>
    </rPh>
    <phoneticPr fontId="3"/>
  </si>
  <si>
    <t>成田　和歌子</t>
    <phoneticPr fontId="3"/>
  </si>
  <si>
    <t>成田　明彦</t>
    <phoneticPr fontId="3"/>
  </si>
  <si>
    <t>山内　敏</t>
    <phoneticPr fontId="3"/>
  </si>
  <si>
    <t>松坂　千亜紀</t>
    <phoneticPr fontId="3"/>
  </si>
  <si>
    <t>北津軽郡板柳町大字横沢字富永23-1</t>
    <phoneticPr fontId="3"/>
  </si>
  <si>
    <t>038-3644</t>
    <phoneticPr fontId="3"/>
  </si>
  <si>
    <t>上北郡東北町字往来ノ下34</t>
    <rPh sb="0" eb="3">
      <t>カミキタグン</t>
    </rPh>
    <rPh sb="3" eb="5">
      <t>トウホク</t>
    </rPh>
    <rPh sb="5" eb="6">
      <t>マチ</t>
    </rPh>
    <phoneticPr fontId="3"/>
  </si>
  <si>
    <t>上北郡東北町字ほとけ沢5-160</t>
    <rPh sb="0" eb="3">
      <t>カミキタグン</t>
    </rPh>
    <rPh sb="3" eb="5">
      <t>トウホク</t>
    </rPh>
    <rPh sb="5" eb="6">
      <t>マチ</t>
    </rPh>
    <phoneticPr fontId="3"/>
  </si>
  <si>
    <t>上北郡東北町大字大浦字境ノ沢127</t>
    <rPh sb="3" eb="5">
      <t>トウホク</t>
    </rPh>
    <rPh sb="6" eb="8">
      <t>オオアザ</t>
    </rPh>
    <rPh sb="8" eb="10">
      <t>オオウラ</t>
    </rPh>
    <rPh sb="10" eb="11">
      <t>アザ</t>
    </rPh>
    <rPh sb="11" eb="12">
      <t>サカイ</t>
    </rPh>
    <rPh sb="13" eb="14">
      <t>サワ</t>
    </rPh>
    <phoneticPr fontId="4"/>
  </si>
  <si>
    <t>上北郡東北町大字大浦字井尻298-22</t>
    <rPh sb="6" eb="8">
      <t>オオアザ</t>
    </rPh>
    <phoneticPr fontId="3"/>
  </si>
  <si>
    <t>上北郡東北町大字上野字堤向35</t>
    <phoneticPr fontId="3"/>
  </si>
  <si>
    <t>上北郡東北町字往来ノ下34</t>
    <phoneticPr fontId="3"/>
  </si>
  <si>
    <t>上北郡東北町字ほとけ沢5-160</t>
    <phoneticPr fontId="3"/>
  </si>
  <si>
    <t>森川　選子</t>
    <rPh sb="0" eb="2">
      <t>モリカワ</t>
    </rPh>
    <rPh sb="3" eb="4">
      <t>エラ</t>
    </rPh>
    <rPh sb="4" eb="5">
      <t>コ</t>
    </rPh>
    <phoneticPr fontId="4"/>
  </si>
  <si>
    <t>上北郡六ヶ所村大字倉内字笹崎289-3</t>
    <phoneticPr fontId="3"/>
  </si>
  <si>
    <t>039-3215</t>
    <phoneticPr fontId="3"/>
  </si>
  <si>
    <t>熊野　博文</t>
    <rPh sb="3" eb="5">
      <t>ヒロブミ</t>
    </rPh>
    <phoneticPr fontId="3"/>
  </si>
  <si>
    <t>石澤　旭</t>
    <rPh sb="1" eb="2">
      <t>サワ</t>
    </rPh>
    <rPh sb="3" eb="4">
      <t>アサヒ</t>
    </rPh>
    <phoneticPr fontId="4"/>
  </si>
  <si>
    <t>高杉　金之助</t>
    <phoneticPr fontId="4"/>
  </si>
  <si>
    <t>中津軽郡西目屋村田代字神田57</t>
    <phoneticPr fontId="3"/>
  </si>
  <si>
    <t>無料低額宿泊所　暮らしサポートセンター・三沢</t>
    <rPh sb="0" eb="2">
      <t>ムリョウ</t>
    </rPh>
    <rPh sb="2" eb="4">
      <t>テイガク</t>
    </rPh>
    <rPh sb="4" eb="7">
      <t>シュクハクジョ</t>
    </rPh>
    <rPh sb="8" eb="9">
      <t>ク</t>
    </rPh>
    <rPh sb="20" eb="22">
      <t>ミサワ</t>
    </rPh>
    <phoneticPr fontId="3"/>
  </si>
  <si>
    <t>三沢市東町四丁目4-7</t>
    <rPh sb="0" eb="3">
      <t>ミサワシ</t>
    </rPh>
    <rPh sb="3" eb="5">
      <t>ヒガシチョウ</t>
    </rPh>
    <rPh sb="5" eb="6">
      <t>ヨン</t>
    </rPh>
    <rPh sb="6" eb="8">
      <t>チョウメ</t>
    </rPh>
    <phoneticPr fontId="3"/>
  </si>
  <si>
    <t>0176-51-0585</t>
  </si>
  <si>
    <t>内 精 脳神内 呼内 小 外 整 脳外 皮 ひ 眼 耳 ﾘﾊ 放 歯口 麻</t>
    <rPh sb="4" eb="5">
      <t>ノウ</t>
    </rPh>
    <rPh sb="9" eb="10">
      <t>ナイ</t>
    </rPh>
    <rPh sb="17" eb="18">
      <t>ノウ</t>
    </rPh>
    <rPh sb="18" eb="19">
      <t>ゲ</t>
    </rPh>
    <rPh sb="31" eb="32">
      <t>ホウ</t>
    </rPh>
    <rPh sb="36" eb="37">
      <t>マ</t>
    </rPh>
    <phoneticPr fontId="3"/>
  </si>
  <si>
    <t>袴田　健一</t>
    <rPh sb="0" eb="2">
      <t>ハカマダ</t>
    </rPh>
    <rPh sb="3" eb="5">
      <t>ケンイチ</t>
    </rPh>
    <phoneticPr fontId="3"/>
  </si>
  <si>
    <t>水野　豊</t>
    <rPh sb="0" eb="2">
      <t>ミズノ</t>
    </rPh>
    <rPh sb="3" eb="4">
      <t>ユタカ</t>
    </rPh>
    <phoneticPr fontId="3"/>
  </si>
  <si>
    <t>内 神 整 歯 ﾘﾊ</t>
    <phoneticPr fontId="3"/>
  </si>
  <si>
    <t>澤村　大輔</t>
    <rPh sb="0" eb="2">
      <t>サワムラ</t>
    </rPh>
    <rPh sb="3" eb="5">
      <t>ダイスケ</t>
    </rPh>
    <phoneticPr fontId="4"/>
  </si>
  <si>
    <t>高橋　秀親</t>
    <rPh sb="3" eb="4">
      <t>ヒデ</t>
    </rPh>
    <rPh sb="4" eb="5">
      <t>オヤ</t>
    </rPh>
    <phoneticPr fontId="3"/>
  </si>
  <si>
    <t>017-728-0131</t>
    <phoneticPr fontId="3"/>
  </si>
  <si>
    <t>0178-25-2711</t>
    <phoneticPr fontId="3"/>
  </si>
  <si>
    <t>青森市大字横内字神田12</t>
    <rPh sb="0" eb="3">
      <t>アオモリシ</t>
    </rPh>
    <rPh sb="3" eb="5">
      <t>オオアザ</t>
    </rPh>
    <rPh sb="5" eb="7">
      <t>ヨコウチ</t>
    </rPh>
    <rPh sb="7" eb="8">
      <t>アザ</t>
    </rPh>
    <rPh sb="8" eb="10">
      <t>カンダ</t>
    </rPh>
    <phoneticPr fontId="4"/>
  </si>
  <si>
    <t>石田　憲久</t>
    <rPh sb="0" eb="2">
      <t>イシダ</t>
    </rPh>
    <phoneticPr fontId="3"/>
  </si>
  <si>
    <t>北津軽郡鶴田町大字山道字小泉270</t>
    <rPh sb="7" eb="9">
      <t>オオアザ</t>
    </rPh>
    <rPh sb="9" eb="11">
      <t>ヤマミチ</t>
    </rPh>
    <rPh sb="11" eb="12">
      <t>アザ</t>
    </rPh>
    <rPh sb="12" eb="14">
      <t>コイズミ</t>
    </rPh>
    <phoneticPr fontId="4"/>
  </si>
  <si>
    <t>038-3515</t>
    <phoneticPr fontId="3"/>
  </si>
  <si>
    <t>うち地域小規模12</t>
    <rPh sb="2" eb="4">
      <t>チイキ</t>
    </rPh>
    <rPh sb="4" eb="7">
      <t>ショウキボ</t>
    </rPh>
    <phoneticPr fontId="3"/>
  </si>
  <si>
    <t>017-726-8111</t>
    <phoneticPr fontId="3"/>
  </si>
  <si>
    <t>幼保連携型認定こども園みどり幼稚園</t>
    <rPh sb="0" eb="2">
      <t>ヨウホ</t>
    </rPh>
    <rPh sb="2" eb="5">
      <t>レンケイガタ</t>
    </rPh>
    <rPh sb="5" eb="7">
      <t>ニンテイ</t>
    </rPh>
    <rPh sb="10" eb="11">
      <t>エン</t>
    </rPh>
    <rPh sb="14" eb="17">
      <t>ヨウチエン</t>
    </rPh>
    <phoneticPr fontId="3"/>
  </si>
  <si>
    <t>弘前市新寺町156-4</t>
    <rPh sb="0" eb="3">
      <t>ヒロサキシ</t>
    </rPh>
    <rPh sb="3" eb="6">
      <t>シンテラマチ</t>
    </rPh>
    <phoneticPr fontId="3"/>
  </si>
  <si>
    <t>（鶴田町）</t>
    <rPh sb="1" eb="3">
      <t>ツルタ</t>
    </rPh>
    <rPh sb="3" eb="4">
      <t>マチ</t>
    </rPh>
    <phoneticPr fontId="3"/>
  </si>
  <si>
    <t>認定こども園生きがい十和田</t>
    <rPh sb="0" eb="2">
      <t>ニンテイ</t>
    </rPh>
    <rPh sb="5" eb="6">
      <t>エン</t>
    </rPh>
    <rPh sb="6" eb="7">
      <t>イ</t>
    </rPh>
    <rPh sb="10" eb="13">
      <t>トワダ</t>
    </rPh>
    <phoneticPr fontId="3"/>
  </si>
  <si>
    <t>十和田市大字三本木字一本木沢48-2</t>
    <rPh sb="4" eb="6">
      <t>オオアザ</t>
    </rPh>
    <rPh sb="9" eb="10">
      <t>アザ</t>
    </rPh>
    <phoneticPr fontId="3"/>
  </si>
  <si>
    <t>0176-51-0019</t>
  </si>
  <si>
    <t>白田　忠亮</t>
    <rPh sb="0" eb="2">
      <t>シロタ</t>
    </rPh>
    <rPh sb="3" eb="4">
      <t>チュウ</t>
    </rPh>
    <rPh sb="4" eb="5">
      <t>リョウ</t>
    </rPh>
    <phoneticPr fontId="3"/>
  </si>
  <si>
    <t>-</t>
    <phoneticPr fontId="3"/>
  </si>
  <si>
    <t>分園１</t>
    <rPh sb="0" eb="2">
      <t>ブンエン</t>
    </rPh>
    <phoneticPr fontId="3"/>
  </si>
  <si>
    <t>八戸市社会福祉事業団</t>
  </si>
  <si>
    <t>虹</t>
  </si>
  <si>
    <t>こころすこやか財団</t>
  </si>
  <si>
    <t>清照会</t>
  </si>
  <si>
    <t>五所川原市（五所川原市社会福祉協議会）</t>
  </si>
  <si>
    <t>田舎館村社会福祉協議会</t>
  </si>
  <si>
    <t>三沢市(三沢市自治振興公社)</t>
  </si>
  <si>
    <t>七戸町</t>
  </si>
  <si>
    <t>ミライフル</t>
  </si>
  <si>
    <t>中泊町(内潟療護園)</t>
  </si>
  <si>
    <t>サンメディコ</t>
  </si>
  <si>
    <t>済寿会</t>
  </si>
  <si>
    <t>仁泉会</t>
  </si>
  <si>
    <t>みらい会</t>
  </si>
  <si>
    <t>今別町</t>
  </si>
  <si>
    <t>デイサービス併設</t>
    <phoneticPr fontId="3"/>
  </si>
  <si>
    <t>齋藤　和子</t>
    <rPh sb="0" eb="2">
      <t>サイトウ</t>
    </rPh>
    <rPh sb="3" eb="5">
      <t>ワコ</t>
    </rPh>
    <phoneticPr fontId="3"/>
  </si>
  <si>
    <t>指定管理（田子町）</t>
    <rPh sb="0" eb="2">
      <t>シテイ</t>
    </rPh>
    <rPh sb="2" eb="4">
      <t>カンリ</t>
    </rPh>
    <phoneticPr fontId="4"/>
  </si>
  <si>
    <t>H21.4</t>
    <phoneticPr fontId="6"/>
  </si>
  <si>
    <t>H25.2</t>
    <phoneticPr fontId="3"/>
  </si>
  <si>
    <t>H25.4</t>
    <phoneticPr fontId="3"/>
  </si>
  <si>
    <t>H25.5</t>
    <phoneticPr fontId="3"/>
  </si>
  <si>
    <t>H25.7</t>
    <phoneticPr fontId="3"/>
  </si>
  <si>
    <t>H26.10</t>
    <phoneticPr fontId="3"/>
  </si>
  <si>
    <t>H28.6</t>
    <phoneticPr fontId="3"/>
  </si>
  <si>
    <t>H29.1</t>
    <phoneticPr fontId="3"/>
  </si>
  <si>
    <t>H29.2</t>
    <phoneticPr fontId="3"/>
  </si>
  <si>
    <t>H29.4</t>
    <phoneticPr fontId="3"/>
  </si>
  <si>
    <t>H29.6</t>
    <phoneticPr fontId="3"/>
  </si>
  <si>
    <t>H29.9</t>
    <phoneticPr fontId="3"/>
  </si>
  <si>
    <t>一部事務組合下北医療センター</t>
    <phoneticPr fontId="3"/>
  </si>
  <si>
    <t>幼保連携型認定こども園源内幼稚園</t>
    <rPh sb="0" eb="2">
      <t>ヨウホ</t>
    </rPh>
    <rPh sb="2" eb="5">
      <t>レンケイガタ</t>
    </rPh>
    <rPh sb="5" eb="7">
      <t>ニンテイ</t>
    </rPh>
    <rPh sb="10" eb="11">
      <t>エン</t>
    </rPh>
    <rPh sb="11" eb="13">
      <t>ゲンナイ</t>
    </rPh>
    <rPh sb="13" eb="16">
      <t>ヨウチエン</t>
    </rPh>
    <phoneticPr fontId="3"/>
  </si>
  <si>
    <t>青森市大字新城字平岡252-4</t>
    <phoneticPr fontId="3"/>
  </si>
  <si>
    <t>内 ﾘﾊ 整外</t>
    <rPh sb="5" eb="6">
      <t>セイ</t>
    </rPh>
    <rPh sb="6" eb="7">
      <t>ソト</t>
    </rPh>
    <phoneticPr fontId="3"/>
  </si>
  <si>
    <t>内 精 心療内</t>
    <rPh sb="4" eb="6">
      <t>シンリョウ</t>
    </rPh>
    <rPh sb="6" eb="7">
      <t>ナイ</t>
    </rPh>
    <phoneticPr fontId="3"/>
  </si>
  <si>
    <t>八甲学園</t>
    <rPh sb="0" eb="2">
      <t>ハッコウ</t>
    </rPh>
    <rPh sb="2" eb="4">
      <t>ガクエン</t>
    </rPh>
    <phoneticPr fontId="4"/>
  </si>
  <si>
    <t>青森市大字横内字桜峰63-1</t>
    <rPh sb="9" eb="10">
      <t>ミネ</t>
    </rPh>
    <phoneticPr fontId="4"/>
  </si>
  <si>
    <t>017-738-2104</t>
    <phoneticPr fontId="4"/>
  </si>
  <si>
    <t>県(健)所管</t>
    <rPh sb="0" eb="1">
      <t>ケン</t>
    </rPh>
    <rPh sb="2" eb="3">
      <t>ケン</t>
    </rPh>
    <rPh sb="4" eb="6">
      <t>ショカン</t>
    </rPh>
    <phoneticPr fontId="3"/>
  </si>
  <si>
    <t>浪館安田福祉会</t>
  </si>
  <si>
    <t>桐紫会</t>
  </si>
  <si>
    <t>しらかば福祉会</t>
  </si>
  <si>
    <t>医療と育成のための研究所清明会</t>
  </si>
  <si>
    <t>ひまわり福祉会</t>
  </si>
  <si>
    <t>とよだ福祉会</t>
  </si>
  <si>
    <t>幸喜会</t>
  </si>
  <si>
    <t>マリアンハウス学園</t>
  </si>
  <si>
    <t>たんぽぽ会</t>
  </si>
  <si>
    <t>あおぞら会</t>
  </si>
  <si>
    <t>ニチイ学館</t>
  </si>
  <si>
    <t>伸成会</t>
  </si>
  <si>
    <t>豊ヶ岡保育会</t>
  </si>
  <si>
    <t>開成会</t>
  </si>
  <si>
    <t>心輝会</t>
  </si>
  <si>
    <t>たいよう福祉会</t>
  </si>
  <si>
    <t>はまなす愛育会</t>
  </si>
  <si>
    <t>むつ市社会福祉協議会</t>
  </si>
  <si>
    <t>はまなす福祉会</t>
  </si>
  <si>
    <t>むつ中央福祉会</t>
  </si>
  <si>
    <t>日本基督教団野辺地教会</t>
  </si>
  <si>
    <t>風間浦村（みちのく福祉会）</t>
  </si>
  <si>
    <t>弘前市(船幸会)</t>
  </si>
  <si>
    <t>弘前市(富輝会)</t>
  </si>
  <si>
    <t>弘前市(みのり福祉会)</t>
  </si>
  <si>
    <t>弘前市(養正福祉会)</t>
  </si>
  <si>
    <t>三沢市(常光会)</t>
  </si>
  <si>
    <t>三沢市(市社協)</t>
  </si>
  <si>
    <t>三沢市(静光会)</t>
  </si>
  <si>
    <t>つがる市（緑会）</t>
  </si>
  <si>
    <t>平川市(平川市社会福祉協議会)</t>
  </si>
  <si>
    <t>平内町(平内町社会福祉協議会)</t>
  </si>
  <si>
    <t>大鰐町(大鰐町社会福祉協議会)　　　　　　　　　　　　　　　　　　　　　　　　　　　　　　　　　　　　　　　　　　　　　　　　　　　　　　　　　　　　　　　　　　　　　　　　　　　　　　　　　　　　　　　　　　　　　</t>
  </si>
  <si>
    <t>青森県すこやか福祉事業団</t>
  </si>
  <si>
    <t>西北五広域福祉事務組合</t>
  </si>
  <si>
    <t>上北地方教育･福祉事務組合</t>
  </si>
  <si>
    <t>下北地域広域行政事務組合（みちのく福祉会）</t>
  </si>
  <si>
    <t>青森市（敬仁会）</t>
  </si>
  <si>
    <t>青森県（日本赤十字社青森県支部）</t>
  </si>
  <si>
    <t>国立病院機構</t>
  </si>
  <si>
    <t>やまぶき福祉会</t>
  </si>
  <si>
    <t>ひまわり乳児院</t>
  </si>
  <si>
    <t>杉の子学園</t>
  </si>
  <si>
    <t>源内幼稚園</t>
  </si>
  <si>
    <t>ふじみ会</t>
  </si>
  <si>
    <t>青森白ゆり学園</t>
  </si>
  <si>
    <t>北原学園</t>
  </si>
  <si>
    <t>鳳明学園</t>
  </si>
  <si>
    <t>一好会</t>
  </si>
  <si>
    <t>青森民友厚生振興団</t>
  </si>
  <si>
    <t>あおもり愛育会</t>
  </si>
  <si>
    <t>さつき学園</t>
  </si>
  <si>
    <t>幸愛会</t>
  </si>
  <si>
    <t>小檜山学園</t>
  </si>
  <si>
    <t>大津福祉会</t>
  </si>
  <si>
    <t>星美学園</t>
  </si>
  <si>
    <t>桜木会</t>
  </si>
  <si>
    <t>みちのく学園</t>
  </si>
  <si>
    <t>つがる福祉会</t>
  </si>
  <si>
    <t>二川目福祉会</t>
  </si>
  <si>
    <t>友謝会</t>
  </si>
  <si>
    <t>若駒会</t>
  </si>
  <si>
    <t>木崎野福祉会</t>
  </si>
  <si>
    <t>森の香</t>
  </si>
  <si>
    <t>一川目
福祉会</t>
  </si>
  <si>
    <t>鵬学園</t>
  </si>
  <si>
    <t>くりの木会</t>
  </si>
  <si>
    <t>生きがい十和田</t>
  </si>
  <si>
    <t>小沢学園</t>
  </si>
  <si>
    <t>藤菊学園</t>
  </si>
  <si>
    <t>油川幼稚園</t>
  </si>
  <si>
    <t>太陽学園</t>
  </si>
  <si>
    <t>三宝学園</t>
  </si>
  <si>
    <t>青森富士学園</t>
  </si>
  <si>
    <t>青森幼稚園</t>
  </si>
  <si>
    <t>公徳学園</t>
  </si>
  <si>
    <t>青森うとう学園</t>
  </si>
  <si>
    <t>大開学園</t>
  </si>
  <si>
    <t>一弘学園</t>
  </si>
  <si>
    <t>東英学園</t>
  </si>
  <si>
    <t>金木学園</t>
  </si>
  <si>
    <t>吉田学園</t>
  </si>
  <si>
    <t>東安学園</t>
  </si>
  <si>
    <t>平田学園</t>
  </si>
  <si>
    <t>白鷗会</t>
  </si>
  <si>
    <t>めぐみの邑</t>
  </si>
  <si>
    <t>日本基督教団五所川原教会</t>
  </si>
  <si>
    <t>菉桴会</t>
  </si>
  <si>
    <t>日本基督教団三本木教会</t>
  </si>
  <si>
    <t>希望の友福祉会</t>
  </si>
  <si>
    <t>木造キリスト教会</t>
  </si>
  <si>
    <t>サポートセンター虹</t>
  </si>
  <si>
    <t>つがる市（あいうえおの会）</t>
  </si>
  <si>
    <t>つがる市（つがる市社会福祉協議会）</t>
  </si>
  <si>
    <t>津軽富士見会</t>
  </si>
  <si>
    <t>友の会</t>
  </si>
  <si>
    <t>素心の会</t>
  </si>
  <si>
    <t>智巧会</t>
  </si>
  <si>
    <t>八甲田会</t>
  </si>
  <si>
    <t>青森社会福祉振興団</t>
  </si>
  <si>
    <t>双樹苑</t>
  </si>
  <si>
    <t>外ヶ浜町社会福祉協議会</t>
  </si>
  <si>
    <t>桜良会</t>
  </si>
  <si>
    <t>桜美会</t>
  </si>
  <si>
    <t>治省会</t>
  </si>
  <si>
    <t>信青会</t>
  </si>
  <si>
    <t>大間町(町社協)</t>
  </si>
  <si>
    <t>三良会</t>
  </si>
  <si>
    <t>みちのく白寿会</t>
  </si>
  <si>
    <t>康和会</t>
  </si>
  <si>
    <t>八戸市医師会</t>
  </si>
  <si>
    <t>幸仁会</t>
  </si>
  <si>
    <t>つがる市社会福祉協議会</t>
  </si>
  <si>
    <t>鰺ヶ沢町</t>
  </si>
  <si>
    <t>西目屋村</t>
  </si>
  <si>
    <t>板柳町社会福祉協議会</t>
  </si>
  <si>
    <t>北部上北広域事務組合公立野辺地病院</t>
  </si>
  <si>
    <t>大間町社会福祉協議会</t>
  </si>
  <si>
    <t>地域医療振興協会</t>
  </si>
  <si>
    <t>佐井村</t>
  </si>
  <si>
    <t>養仁会</t>
  </si>
  <si>
    <t>北翔会</t>
  </si>
  <si>
    <t>鶴豊会</t>
  </si>
  <si>
    <t>いわき会</t>
  </si>
  <si>
    <t>ときわ会</t>
  </si>
  <si>
    <t>黎明郷</t>
  </si>
  <si>
    <t>社団豊仁会</t>
  </si>
  <si>
    <t>青仁会</t>
  </si>
  <si>
    <t>南六会</t>
  </si>
  <si>
    <t>誠仁会</t>
  </si>
  <si>
    <t>敬生会</t>
  </si>
  <si>
    <t>明仁会</t>
  </si>
  <si>
    <t>東通村(地域医療振興会）</t>
  </si>
  <si>
    <t>健仁会</t>
  </si>
  <si>
    <t>藤仁会</t>
  </si>
  <si>
    <t>六ヶ所村（地域医療振興協会）</t>
  </si>
  <si>
    <t>柏葉会</t>
  </si>
  <si>
    <t>恩幸会</t>
  </si>
  <si>
    <t>慈仁会尾野病院</t>
  </si>
  <si>
    <t>社会福祉法人　楽晴会</t>
  </si>
  <si>
    <t>佃福祉会</t>
    <phoneticPr fontId="3"/>
  </si>
  <si>
    <t>青森市勝田二丁目11-3</t>
    <rPh sb="0" eb="3">
      <t>アオモリシ</t>
    </rPh>
    <rPh sb="3" eb="4">
      <t>カ</t>
    </rPh>
    <rPh sb="4" eb="5">
      <t>タ</t>
    </rPh>
    <rPh sb="5" eb="8">
      <t>ニチョウメ</t>
    </rPh>
    <phoneticPr fontId="3"/>
  </si>
  <si>
    <t>017-752-8261</t>
  </si>
  <si>
    <t>H28.9</t>
    <phoneticPr fontId="3"/>
  </si>
  <si>
    <t>今　千佳子</t>
    <phoneticPr fontId="3"/>
  </si>
  <si>
    <t>弘前市大字清原四丁目17-7</t>
    <phoneticPr fontId="3"/>
  </si>
  <si>
    <t>弘前市(清明会)</t>
  </si>
  <si>
    <t>障害者支援施設弘前市弥生学園</t>
    <rPh sb="0" eb="2">
      <t>ショウガイ</t>
    </rPh>
    <rPh sb="3" eb="5">
      <t>シエン</t>
    </rPh>
    <rPh sb="5" eb="7">
      <t>シセツ</t>
    </rPh>
    <rPh sb="7" eb="10">
      <t>ヒロサキシ</t>
    </rPh>
    <rPh sb="10" eb="12">
      <t>ヤヨイ</t>
    </rPh>
    <rPh sb="12" eb="14">
      <t>ガクエン</t>
    </rPh>
    <phoneticPr fontId="4"/>
  </si>
  <si>
    <t>弘前市(弘前草右会)</t>
    <phoneticPr fontId="3"/>
  </si>
  <si>
    <t>特別養護老人ホーム　山崎</t>
    <rPh sb="0" eb="6">
      <t>トクベツヨウゴロウジン</t>
    </rPh>
    <rPh sb="10" eb="12">
      <t>ヤマザキ</t>
    </rPh>
    <phoneticPr fontId="3"/>
  </si>
  <si>
    <t>弘前市大字山崎三丁目6-6</t>
    <rPh sb="5" eb="7">
      <t>ヤマザキ</t>
    </rPh>
    <rPh sb="7" eb="10">
      <t>サンチョウメ</t>
    </rPh>
    <phoneticPr fontId="4"/>
  </si>
  <si>
    <t>0172-87-6514</t>
  </si>
  <si>
    <t>弘前市所管</t>
    <phoneticPr fontId="3"/>
  </si>
  <si>
    <t>島　浩之</t>
    <rPh sb="0" eb="1">
      <t>シマ</t>
    </rPh>
    <rPh sb="2" eb="3">
      <t>ヒロシ</t>
    </rPh>
    <rPh sb="3" eb="4">
      <t>ユキ</t>
    </rPh>
    <phoneticPr fontId="3"/>
  </si>
  <si>
    <t>岡田　加奈子</t>
    <rPh sb="0" eb="2">
      <t>オカダ</t>
    </rPh>
    <rPh sb="3" eb="6">
      <t>カナコ</t>
    </rPh>
    <phoneticPr fontId="4"/>
  </si>
  <si>
    <t>須藤　薫</t>
    <rPh sb="0" eb="2">
      <t>ストウ</t>
    </rPh>
    <rPh sb="3" eb="4">
      <t>カオル</t>
    </rPh>
    <phoneticPr fontId="4"/>
  </si>
  <si>
    <t>加藤　良一</t>
    <rPh sb="0" eb="2">
      <t>カトウ</t>
    </rPh>
    <rPh sb="3" eb="5">
      <t>リョウイチ</t>
    </rPh>
    <phoneticPr fontId="4"/>
  </si>
  <si>
    <t>成田　綾子</t>
    <phoneticPr fontId="4"/>
  </si>
  <si>
    <t>久保　栄一郎</t>
    <rPh sb="0" eb="2">
      <t>クボ</t>
    </rPh>
    <rPh sb="3" eb="6">
      <t>エイイチロウ</t>
    </rPh>
    <phoneticPr fontId="3"/>
  </si>
  <si>
    <t>80
1号15
2号30
3号35</t>
  </si>
  <si>
    <t>幼保連携型認定こども園</t>
    <rPh sb="0" eb="1">
      <t>ヨウ</t>
    </rPh>
    <rPh sb="1" eb="2">
      <t>ホ</t>
    </rPh>
    <rPh sb="2" eb="5">
      <t>レンケイガタ</t>
    </rPh>
    <rPh sb="5" eb="7">
      <t>ニンテイ</t>
    </rPh>
    <rPh sb="10" eb="11">
      <t>エン</t>
    </rPh>
    <phoneticPr fontId="79"/>
  </si>
  <si>
    <t>こもれびハウス</t>
  </si>
  <si>
    <t>八戸市南郷大字島守字中野沢22番地１</t>
  </si>
  <si>
    <t>0178-82-3870</t>
  </si>
  <si>
    <t>社会福祉法人　信和会</t>
    <rPh sb="7" eb="10">
      <t>シンワカイ</t>
    </rPh>
    <phoneticPr fontId="3"/>
  </si>
  <si>
    <t>八戸市田向三丁目1番1号</t>
    <rPh sb="3" eb="5">
      <t>タムカイ</t>
    </rPh>
    <phoneticPr fontId="3"/>
  </si>
  <si>
    <t>67
1号5
2号39
3号23</t>
  </si>
  <si>
    <t>小西　聡</t>
    <rPh sb="0" eb="2">
      <t>コニシ</t>
    </rPh>
    <rPh sb="3" eb="4">
      <t>サトシ</t>
    </rPh>
    <phoneticPr fontId="3"/>
  </si>
  <si>
    <t>福井　一男</t>
    <rPh sb="0" eb="2">
      <t>フクイ</t>
    </rPh>
    <rPh sb="3" eb="5">
      <t>カズオ</t>
    </rPh>
    <phoneticPr fontId="94"/>
  </si>
  <si>
    <t>若竹会</t>
    <rPh sb="0" eb="1">
      <t>ワカ</t>
    </rPh>
    <rPh sb="1" eb="2">
      <t>タケ</t>
    </rPh>
    <rPh sb="2" eb="3">
      <t>カイ</t>
    </rPh>
    <phoneticPr fontId="79"/>
  </si>
  <si>
    <t>135
1号15
2号60
3号60</t>
  </si>
  <si>
    <t>60
1号40
2号8
3号12</t>
  </si>
  <si>
    <t>濱中　修宏</t>
    <rPh sb="0" eb="2">
      <t>ハマナカ</t>
    </rPh>
    <rPh sb="3" eb="4">
      <t>シュウ</t>
    </rPh>
    <rPh sb="4" eb="5">
      <t>ヒロ</t>
    </rPh>
    <phoneticPr fontId="3"/>
  </si>
  <si>
    <t>佐藤　孝志</t>
    <rPh sb="0" eb="2">
      <t>サトウ</t>
    </rPh>
    <rPh sb="3" eb="4">
      <t>タカシ</t>
    </rPh>
    <rPh sb="4" eb="5">
      <t>シ</t>
    </rPh>
    <phoneticPr fontId="79"/>
  </si>
  <si>
    <t>島田　安子</t>
    <rPh sb="0" eb="2">
      <t>シマダ</t>
    </rPh>
    <rPh sb="3" eb="5">
      <t>ヤスコ</t>
    </rPh>
    <phoneticPr fontId="79"/>
  </si>
  <si>
    <t>あすなろこども園</t>
    <phoneticPr fontId="3"/>
  </si>
  <si>
    <t>R6.4.1</t>
    <phoneticPr fontId="3"/>
  </si>
  <si>
    <t>平川市柏木町藤山16-1
平川市役所第２庁舎内</t>
    <rPh sb="3" eb="8">
      <t>カシワギマチフジヤマ</t>
    </rPh>
    <rPh sb="16" eb="18">
      <t>ヤクショ</t>
    </rPh>
    <rPh sb="18" eb="19">
      <t>ダイ</t>
    </rPh>
    <rPh sb="20" eb="22">
      <t>チョウシャ</t>
    </rPh>
    <phoneticPr fontId="3"/>
  </si>
  <si>
    <t>成田　忠久</t>
    <rPh sb="4" eb="5">
      <t>ヒサ</t>
    </rPh>
    <phoneticPr fontId="4"/>
  </si>
  <si>
    <t>017-763-5962</t>
  </si>
  <si>
    <t>017-755-5333</t>
  </si>
  <si>
    <t>小川　義光</t>
    <rPh sb="0" eb="2">
      <t>オガワ</t>
    </rPh>
    <rPh sb="3" eb="5">
      <t>ヨシミツ</t>
    </rPh>
    <phoneticPr fontId="4"/>
  </si>
  <si>
    <t>岩渕　健</t>
    <rPh sb="0" eb="2">
      <t>イワブチ</t>
    </rPh>
    <rPh sb="3" eb="4">
      <t>ケン</t>
    </rPh>
    <phoneticPr fontId="3"/>
  </si>
  <si>
    <t>030-1308</t>
  </si>
  <si>
    <t>福法</t>
    <rPh sb="0" eb="1">
      <t>フク</t>
    </rPh>
    <rPh sb="1" eb="2">
      <t>ホウ</t>
    </rPh>
    <phoneticPr fontId="79"/>
  </si>
  <si>
    <t>たんぽぽ（外ヶ浜中央病院併設）</t>
    <rPh sb="5" eb="10">
      <t>ソトガハマチュウオウ</t>
    </rPh>
    <rPh sb="10" eb="12">
      <t>ビョウイン</t>
    </rPh>
    <rPh sb="12" eb="14">
      <t>ヘイセツ</t>
    </rPh>
    <phoneticPr fontId="96"/>
  </si>
  <si>
    <t>上原子　秀志</t>
    <rPh sb="0" eb="3">
      <t>カミハラコ</t>
    </rPh>
    <rPh sb="4" eb="6">
      <t>ヒデシ</t>
    </rPh>
    <phoneticPr fontId="7"/>
  </si>
  <si>
    <t>新渡　喜広</t>
    <rPh sb="0" eb="2">
      <t>シンワタリ</t>
    </rPh>
    <rPh sb="3" eb="4">
      <t>ヨロコ</t>
    </rPh>
    <rPh sb="4" eb="5">
      <t>ヒロ</t>
    </rPh>
    <phoneticPr fontId="3"/>
  </si>
  <si>
    <t>岩泉　盛利</t>
    <rPh sb="0" eb="2">
      <t>イワイズミ</t>
    </rPh>
    <rPh sb="3" eb="4">
      <t>モリ</t>
    </rPh>
    <rPh sb="4" eb="5">
      <t>トシ</t>
    </rPh>
    <phoneticPr fontId="4"/>
  </si>
  <si>
    <t>75
1号15
2号34
3号26</t>
  </si>
  <si>
    <t>藤村　立夫</t>
    <rPh sb="0" eb="2">
      <t>フジムラ</t>
    </rPh>
    <rPh sb="3" eb="5">
      <t>タツオ</t>
    </rPh>
    <phoneticPr fontId="4"/>
  </si>
  <si>
    <t>松尾　淳一</t>
    <rPh sb="0" eb="2">
      <t>マツオ</t>
    </rPh>
    <rPh sb="3" eb="5">
      <t>ジュンイチ</t>
    </rPh>
    <phoneticPr fontId="3"/>
  </si>
  <si>
    <t>幼保連携型認定こども園川内こども園</t>
    <rPh sb="0" eb="1">
      <t>ヨウ</t>
    </rPh>
    <rPh sb="1" eb="2">
      <t>ホ</t>
    </rPh>
    <rPh sb="2" eb="4">
      <t>レンケイ</t>
    </rPh>
    <rPh sb="4" eb="5">
      <t>ガタ</t>
    </rPh>
    <rPh sb="5" eb="7">
      <t>ニンテイ</t>
    </rPh>
    <rPh sb="10" eb="11">
      <t>エン</t>
    </rPh>
    <rPh sb="11" eb="13">
      <t>カワウチ</t>
    </rPh>
    <rPh sb="16" eb="17">
      <t>エン</t>
    </rPh>
    <phoneticPr fontId="3"/>
  </si>
  <si>
    <t>江渡幼稚園</t>
    <rPh sb="0" eb="2">
      <t>エト</t>
    </rPh>
    <rPh sb="2" eb="5">
      <t>ヨウチエン</t>
    </rPh>
    <phoneticPr fontId="3"/>
  </si>
  <si>
    <t>三戸郡五戸町字古堂後23－3</t>
    <rPh sb="3" eb="6">
      <t>ゴノヘマチ</t>
    </rPh>
    <rPh sb="7" eb="9">
      <t>フルドウ</t>
    </rPh>
    <rPh sb="9" eb="10">
      <t>ウシ</t>
    </rPh>
    <phoneticPr fontId="3"/>
  </si>
  <si>
    <t>0178-62-4305</t>
  </si>
  <si>
    <t>039-1555</t>
  </si>
  <si>
    <t>向山　泰庸</t>
    <phoneticPr fontId="4"/>
  </si>
  <si>
    <t>精 心内　内　</t>
    <rPh sb="5" eb="6">
      <t>ナイ</t>
    </rPh>
    <phoneticPr fontId="3"/>
  </si>
  <si>
    <t>萩井　譲士</t>
    <rPh sb="0" eb="2">
      <t>ハギイ</t>
    </rPh>
    <rPh sb="3" eb="4">
      <t>ユズ</t>
    </rPh>
    <rPh sb="4" eb="5">
      <t>シ</t>
    </rPh>
    <phoneticPr fontId="4"/>
  </si>
  <si>
    <t>三尾　直士</t>
    <rPh sb="0" eb="1">
      <t>サン</t>
    </rPh>
    <rPh sb="1" eb="2">
      <t>オ</t>
    </rPh>
    <rPh sb="3" eb="4">
      <t>ナオシ</t>
    </rPh>
    <rPh sb="4" eb="5">
      <t>シ</t>
    </rPh>
    <phoneticPr fontId="3"/>
  </si>
  <si>
    <t xml:space="preserve">救急病院指定  内 外 整　麻  ﾘﾊ </t>
    <phoneticPr fontId="3"/>
  </si>
  <si>
    <t>内 ﾘﾊ 泌</t>
    <phoneticPr fontId="3"/>
  </si>
  <si>
    <t>澁谷　泰秀</t>
    <rPh sb="0" eb="2">
      <t>シブタニ</t>
    </rPh>
    <rPh sb="3" eb="4">
      <t>ヤス</t>
    </rPh>
    <rPh sb="4" eb="5">
      <t>ヒデ</t>
    </rPh>
    <phoneticPr fontId="3"/>
  </si>
  <si>
    <t>吉池　信男</t>
    <rPh sb="0" eb="1">
      <t>ヨシ</t>
    </rPh>
    <rPh sb="1" eb="2">
      <t>イケ</t>
    </rPh>
    <rPh sb="3" eb="4">
      <t>ノブ</t>
    </rPh>
    <rPh sb="4" eb="5">
      <t>オトコ</t>
    </rPh>
    <phoneticPr fontId="4"/>
  </si>
  <si>
    <t>佐藤　敬</t>
    <rPh sb="0" eb="2">
      <t>サトウ</t>
    </rPh>
    <rPh sb="3" eb="4">
      <t>ケイ</t>
    </rPh>
    <phoneticPr fontId="3"/>
  </si>
  <si>
    <t>八戸学院大学健康医療学部別科助産専攻</t>
    <rPh sb="8" eb="10">
      <t>イリョウ</t>
    </rPh>
    <rPh sb="12" eb="13">
      <t>ベツ</t>
    </rPh>
    <rPh sb="13" eb="14">
      <t>カ</t>
    </rPh>
    <rPh sb="14" eb="16">
      <t>ジョサン</t>
    </rPh>
    <rPh sb="16" eb="18">
      <t>センコウ</t>
    </rPh>
    <phoneticPr fontId="9"/>
  </si>
  <si>
    <t>八戸市美保野13-98</t>
    <phoneticPr fontId="3"/>
  </si>
  <si>
    <t>031-0588</t>
    <phoneticPr fontId="3"/>
  </si>
  <si>
    <t>助産師１年制</t>
    <phoneticPr fontId="3"/>
  </si>
  <si>
    <t>髙橋　誠記</t>
    <rPh sb="0" eb="2">
      <t>タカハシ</t>
    </rPh>
    <rPh sb="3" eb="4">
      <t>マコト</t>
    </rPh>
    <rPh sb="4" eb="5">
      <t>キ</t>
    </rPh>
    <phoneticPr fontId="3"/>
  </si>
  <si>
    <t>037-0045</t>
    <phoneticPr fontId="3"/>
  </si>
  <si>
    <t>拓心会</t>
    <phoneticPr fontId="3"/>
  </si>
  <si>
    <t>慈恵会　介護福祉士実務者養成研修　通信課程</t>
    <rPh sb="0" eb="3">
      <t>ジケイカイ</t>
    </rPh>
    <rPh sb="4" eb="6">
      <t>カイゴ</t>
    </rPh>
    <rPh sb="6" eb="9">
      <t>フクシシ</t>
    </rPh>
    <rPh sb="9" eb="12">
      <t>ジツムシャ</t>
    </rPh>
    <rPh sb="12" eb="14">
      <t>ヨウセイ</t>
    </rPh>
    <rPh sb="14" eb="16">
      <t>ケンシュウ</t>
    </rPh>
    <rPh sb="17" eb="19">
      <t>ツウシン</t>
    </rPh>
    <rPh sb="19" eb="21">
      <t>カテイ</t>
    </rPh>
    <phoneticPr fontId="10"/>
  </si>
  <si>
    <t>青森市大字安田字近野160-1</t>
    <rPh sb="0" eb="3">
      <t>アオモリシ</t>
    </rPh>
    <rPh sb="3" eb="5">
      <t>オオアザ</t>
    </rPh>
    <rPh sb="5" eb="7">
      <t>ヤスタ</t>
    </rPh>
    <rPh sb="7" eb="8">
      <t>アザ</t>
    </rPh>
    <rPh sb="8" eb="10">
      <t>チカノ</t>
    </rPh>
    <phoneticPr fontId="10"/>
  </si>
  <si>
    <t>017-782-1201</t>
  </si>
  <si>
    <t>慈恵会</t>
    <rPh sb="0" eb="3">
      <t>ジケイカイ</t>
    </rPh>
    <phoneticPr fontId="7"/>
  </si>
  <si>
    <t>丹野　智宙</t>
    <rPh sb="0" eb="2">
      <t>タンノ</t>
    </rPh>
    <rPh sb="3" eb="4">
      <t>トモ</t>
    </rPh>
    <rPh sb="4" eb="5">
      <t>ソラ</t>
    </rPh>
    <phoneticPr fontId="3"/>
  </si>
  <si>
    <t>R5.7</t>
  </si>
  <si>
    <t>ディスパッチカレッジ八戸校 実務者研修 通学課程</t>
    <rPh sb="10" eb="12">
      <t>ハチノヘ</t>
    </rPh>
    <rPh sb="12" eb="13">
      <t>コウ</t>
    </rPh>
    <rPh sb="14" eb="17">
      <t>ジツムシャ</t>
    </rPh>
    <rPh sb="17" eb="19">
      <t>ケンシュウ</t>
    </rPh>
    <rPh sb="20" eb="22">
      <t>ツウガク</t>
    </rPh>
    <rPh sb="22" eb="24">
      <t>カテイ</t>
    </rPh>
    <phoneticPr fontId="27"/>
  </si>
  <si>
    <t>八戸市大字十六日町48番地1</t>
    <rPh sb="0" eb="3">
      <t>ハチノヘシ</t>
    </rPh>
    <rPh sb="3" eb="5">
      <t>オオアザ</t>
    </rPh>
    <rPh sb="5" eb="8">
      <t>ジュウロクニチ</t>
    </rPh>
    <rPh sb="8" eb="9">
      <t>マチ</t>
    </rPh>
    <rPh sb="11" eb="13">
      <t>バンチ</t>
    </rPh>
    <phoneticPr fontId="10"/>
  </si>
  <si>
    <t>031-0043</t>
  </si>
  <si>
    <t>R5.8</t>
  </si>
  <si>
    <t>幼保連携型認定こども園ふたば保育園</t>
    <rPh sb="0" eb="2">
      <t>ヨウホ</t>
    </rPh>
    <rPh sb="2" eb="5">
      <t>レンケイガタ</t>
    </rPh>
    <rPh sb="5" eb="7">
      <t>ニンテイ</t>
    </rPh>
    <rPh sb="10" eb="11">
      <t>エン</t>
    </rPh>
    <rPh sb="14" eb="17">
      <t>ホイクエン</t>
    </rPh>
    <phoneticPr fontId="4"/>
  </si>
  <si>
    <t>幼保連携型認定こども園弘前大清水藤こども園</t>
    <rPh sb="0" eb="2">
      <t>ヨウホ</t>
    </rPh>
    <rPh sb="2" eb="5">
      <t>レンケイガタ</t>
    </rPh>
    <rPh sb="5" eb="7">
      <t>ニンテイ</t>
    </rPh>
    <rPh sb="10" eb="11">
      <t>エン</t>
    </rPh>
    <rPh sb="16" eb="17">
      <t>フジ</t>
    </rPh>
    <phoneticPr fontId="3"/>
  </si>
  <si>
    <t>耕光会</t>
    <rPh sb="0" eb="1">
      <t>タガヤ</t>
    </rPh>
    <rPh sb="1" eb="2">
      <t>ヒカリ</t>
    </rPh>
    <phoneticPr fontId="3"/>
  </si>
  <si>
    <t>藤聖母園</t>
    <phoneticPr fontId="3"/>
  </si>
  <si>
    <t>玉泉会</t>
    <rPh sb="0" eb="1">
      <t>タマ</t>
    </rPh>
    <rPh sb="1" eb="2">
      <t>イズミ</t>
    </rPh>
    <rPh sb="2" eb="3">
      <t>カイ</t>
    </rPh>
    <phoneticPr fontId="3"/>
  </si>
  <si>
    <t>幼保連携型認定こども園小阿弥保育所鶴住</t>
    <rPh sb="0" eb="2">
      <t>ヨウホ</t>
    </rPh>
    <rPh sb="2" eb="5">
      <t>レンケイガタ</t>
    </rPh>
    <rPh sb="5" eb="7">
      <t>ニンテイ</t>
    </rPh>
    <rPh sb="10" eb="11">
      <t>エン</t>
    </rPh>
    <rPh sb="14" eb="17">
      <t>ホイクショ</t>
    </rPh>
    <rPh sb="17" eb="18">
      <t>ツル</t>
    </rPh>
    <rPh sb="18" eb="19">
      <t>ス</t>
    </rPh>
    <phoneticPr fontId="4"/>
  </si>
  <si>
    <t>鶴住会</t>
    <rPh sb="0" eb="1">
      <t>ツル</t>
    </rPh>
    <rPh sb="1" eb="2">
      <t>スミ</t>
    </rPh>
    <phoneticPr fontId="3"/>
  </si>
  <si>
    <t>幼保連携型認定こども園板柳第二保育所鶴住</t>
    <rPh sb="0" eb="7">
      <t>ヨウホレンケイガタニンテイ</t>
    </rPh>
    <rPh sb="10" eb="11">
      <t>エン</t>
    </rPh>
    <rPh sb="15" eb="18">
      <t>ホイクショ</t>
    </rPh>
    <rPh sb="18" eb="19">
      <t>ツル</t>
    </rPh>
    <rPh sb="19" eb="20">
      <t>ス</t>
    </rPh>
    <phoneticPr fontId="4"/>
  </si>
  <si>
    <t>幼稚園</t>
    <rPh sb="0" eb="3">
      <t>ヨウチエン</t>
    </rPh>
    <phoneticPr fontId="3"/>
  </si>
  <si>
    <t>呉竹幼稚園</t>
    <rPh sb="0" eb="2">
      <t>クレタケ</t>
    </rPh>
    <rPh sb="2" eb="5">
      <t>ヨウチエン</t>
    </rPh>
    <phoneticPr fontId="3"/>
  </si>
  <si>
    <t>青森市松原二丁目１５の２</t>
  </si>
  <si>
    <t>(017)722-6017</t>
    <phoneticPr fontId="2"/>
  </si>
  <si>
    <t>青森山田学園</t>
    <rPh sb="0" eb="6">
      <t>アオモリヤマダガクエン</t>
    </rPh>
    <phoneticPr fontId="3"/>
  </si>
  <si>
    <t>螢ヶ丘幼稚園</t>
    <rPh sb="0" eb="6">
      <t>ホタルガオカヨウチエン</t>
    </rPh>
    <phoneticPr fontId="3"/>
  </si>
  <si>
    <t>青森市赤坂一丁目２７の９</t>
    <rPh sb="5" eb="8">
      <t>イッチョウメ</t>
    </rPh>
    <phoneticPr fontId="2"/>
  </si>
  <si>
    <t>(017)742-4452</t>
    <phoneticPr fontId="3"/>
  </si>
  <si>
    <t>030-0956</t>
  </si>
  <si>
    <t>青森明の星短期大学付属幼稚園</t>
    <rPh sb="9" eb="11">
      <t>フゾク</t>
    </rPh>
    <rPh sb="11" eb="14">
      <t>ヨウチエン</t>
    </rPh>
    <phoneticPr fontId="2"/>
  </si>
  <si>
    <t>青森市浪打二丁目６の３２</t>
  </si>
  <si>
    <t>(017)742-3935</t>
    <phoneticPr fontId="3"/>
  </si>
  <si>
    <t>青森明の星学園</t>
    <rPh sb="0" eb="2">
      <t>アオモリ</t>
    </rPh>
    <rPh sb="2" eb="3">
      <t>アケ</t>
    </rPh>
    <rPh sb="4" eb="5">
      <t>ホシ</t>
    </rPh>
    <rPh sb="5" eb="7">
      <t>ガクエン</t>
    </rPh>
    <phoneticPr fontId="3"/>
  </si>
  <si>
    <t>青森西幼稚園</t>
  </si>
  <si>
    <t>青森市三内字稲元５５</t>
    <rPh sb="5" eb="6">
      <t>アザ</t>
    </rPh>
    <phoneticPr fontId="2"/>
  </si>
  <si>
    <t>(017)781-1637</t>
    <phoneticPr fontId="3"/>
  </si>
  <si>
    <t>青森西学園</t>
    <rPh sb="0" eb="2">
      <t>アオモリ</t>
    </rPh>
    <rPh sb="2" eb="3">
      <t>ニシ</t>
    </rPh>
    <rPh sb="3" eb="5">
      <t>ガクエン</t>
    </rPh>
    <phoneticPr fontId="3"/>
  </si>
  <si>
    <t>たんぽぽ幼稚園</t>
  </si>
  <si>
    <t>青森市駒込字螢沢２８０の３</t>
    <rPh sb="5" eb="6">
      <t>アザ</t>
    </rPh>
    <rPh sb="6" eb="7">
      <t>ホタル</t>
    </rPh>
    <rPh sb="7" eb="8">
      <t>サワ</t>
    </rPh>
    <phoneticPr fontId="2"/>
  </si>
  <si>
    <t>(017)742-0985</t>
    <phoneticPr fontId="2"/>
  </si>
  <si>
    <t>赤平学園</t>
    <rPh sb="0" eb="2">
      <t>アカヒラ</t>
    </rPh>
    <rPh sb="2" eb="4">
      <t>ガクエン</t>
    </rPh>
    <phoneticPr fontId="3"/>
  </si>
  <si>
    <t>愛育幼稚園</t>
  </si>
  <si>
    <t>青森市久須志四丁目１２の１</t>
  </si>
  <si>
    <t>(017)781-1577</t>
    <phoneticPr fontId="3"/>
  </si>
  <si>
    <t>038-0013</t>
  </si>
  <si>
    <t>愛育学園</t>
    <rPh sb="2" eb="4">
      <t>ガクエン</t>
    </rPh>
    <phoneticPr fontId="3"/>
  </si>
  <si>
    <t>聖マリア幼稚園</t>
  </si>
  <si>
    <t>青森市長島四丁目２３の２１</t>
  </si>
  <si>
    <t>(017)734-7728</t>
    <phoneticPr fontId="3"/>
  </si>
  <si>
    <t>聖公会栄光学園</t>
    <rPh sb="0" eb="3">
      <t>セイコウカイ</t>
    </rPh>
    <rPh sb="3" eb="5">
      <t>エイコウ</t>
    </rPh>
    <rPh sb="5" eb="7">
      <t>ガクエン</t>
    </rPh>
    <phoneticPr fontId="3"/>
  </si>
  <si>
    <t>聖アルバン幼稚園</t>
  </si>
  <si>
    <t>青森市浪打一丁目１７の１４</t>
  </si>
  <si>
    <t>(017)741-6825</t>
    <phoneticPr fontId="3"/>
  </si>
  <si>
    <t>聖ヤコブ幼稚園</t>
  </si>
  <si>
    <t>青森市桜川五丁目４の１１</t>
  </si>
  <si>
    <t>(017)741-6339</t>
    <phoneticPr fontId="3"/>
  </si>
  <si>
    <t>浪打カトリック幼稚園</t>
  </si>
  <si>
    <t>青森市浪打一丁目２０の６</t>
  </si>
  <si>
    <t>(017)742-6089</t>
    <phoneticPr fontId="2"/>
  </si>
  <si>
    <t>東北カトリック学園</t>
    <rPh sb="0" eb="2">
      <t>トウホク</t>
    </rPh>
    <rPh sb="7" eb="9">
      <t>ガクエン</t>
    </rPh>
    <phoneticPr fontId="3"/>
  </si>
  <si>
    <t>王恵幼稚園</t>
  </si>
  <si>
    <t>青森市青柳二丁目２の１０</t>
  </si>
  <si>
    <t>(017)734-3712</t>
    <phoneticPr fontId="2"/>
  </si>
  <si>
    <t>宗法</t>
    <rPh sb="0" eb="1">
      <t>シュウ</t>
    </rPh>
    <rPh sb="1" eb="2">
      <t>ホウ</t>
    </rPh>
    <phoneticPr fontId="3"/>
  </si>
  <si>
    <t>青森バプテスト教会</t>
    <rPh sb="0" eb="2">
      <t>アオモリ</t>
    </rPh>
    <rPh sb="7" eb="9">
      <t>キョウカイ</t>
    </rPh>
    <phoneticPr fontId="3"/>
  </si>
  <si>
    <t>明星幼稚園</t>
  </si>
  <si>
    <t>弘前市山道町２３</t>
  </si>
  <si>
    <t>(0172)32-3984</t>
    <phoneticPr fontId="3"/>
  </si>
  <si>
    <t>036-8181</t>
  </si>
  <si>
    <t>若草幼稚園</t>
  </si>
  <si>
    <t>弘前市松森町１６７</t>
  </si>
  <si>
    <t>(0172)34-1320</t>
    <phoneticPr fontId="3"/>
  </si>
  <si>
    <t>036-8184</t>
  </si>
  <si>
    <t>藤田学園</t>
    <rPh sb="0" eb="2">
      <t>フジタ</t>
    </rPh>
    <rPh sb="2" eb="4">
      <t>ガクエン</t>
    </rPh>
    <phoneticPr fontId="3"/>
  </si>
  <si>
    <t>養生幼稚園</t>
  </si>
  <si>
    <t>弘前市元長町１９</t>
  </si>
  <si>
    <t>(0172)32-7507</t>
    <phoneticPr fontId="2"/>
  </si>
  <si>
    <t>036-8198</t>
  </si>
  <si>
    <t>養生学園</t>
    <rPh sb="0" eb="2">
      <t>ヨウジョウ</t>
    </rPh>
    <rPh sb="2" eb="4">
      <t>ガクエン</t>
    </rPh>
    <phoneticPr fontId="3"/>
  </si>
  <si>
    <t>さくら幼稚園</t>
  </si>
  <si>
    <t>八戸市湊高台七丁目６の１４</t>
  </si>
  <si>
    <t>(0178)33-4011</t>
    <phoneticPr fontId="2"/>
  </si>
  <si>
    <t>八戸工業大学</t>
    <rPh sb="0" eb="6">
      <t>ハチノヘコウギョウダイガク</t>
    </rPh>
    <phoneticPr fontId="3"/>
  </si>
  <si>
    <t>八戸学院聖アンナ幼稚園</t>
    <rPh sb="0" eb="2">
      <t>ハチノヘ</t>
    </rPh>
    <rPh sb="2" eb="4">
      <t>ガクイン</t>
    </rPh>
    <rPh sb="4" eb="5">
      <t>セイ</t>
    </rPh>
    <rPh sb="8" eb="11">
      <t>ヨウチエン</t>
    </rPh>
    <phoneticPr fontId="2"/>
  </si>
  <si>
    <t>八戸市青葉三丁目２３の７</t>
  </si>
  <si>
    <t>(0178)45-3670</t>
    <phoneticPr fontId="3"/>
  </si>
  <si>
    <t>八戸学院第二しののめ幼稚園</t>
    <rPh sb="0" eb="2">
      <t>ハチノヘ</t>
    </rPh>
    <rPh sb="2" eb="4">
      <t>ガクイン</t>
    </rPh>
    <rPh sb="4" eb="6">
      <t>ダイニ</t>
    </rPh>
    <rPh sb="10" eb="13">
      <t>ヨウチエン</t>
    </rPh>
    <phoneticPr fontId="2"/>
  </si>
  <si>
    <t>八戸市新井田字小久保尻１の５１</t>
    <rPh sb="6" eb="7">
      <t>アザ</t>
    </rPh>
    <phoneticPr fontId="2"/>
  </si>
  <si>
    <t>(0178)25-2488</t>
    <phoneticPr fontId="2"/>
  </si>
  <si>
    <t>八戸聖ウルスラ学院幼稚園</t>
  </si>
  <si>
    <t>八戸市田面木字上野平５３の２</t>
    <rPh sb="6" eb="7">
      <t>アザ</t>
    </rPh>
    <phoneticPr fontId="2"/>
  </si>
  <si>
    <t>(0178)27-2096</t>
    <phoneticPr fontId="3"/>
  </si>
  <si>
    <t>八戸聖ウルスラ学院</t>
    <rPh sb="0" eb="3">
      <t>ハチノヘセイ</t>
    </rPh>
    <rPh sb="7" eb="9">
      <t>ガクイン</t>
    </rPh>
    <phoneticPr fontId="3"/>
  </si>
  <si>
    <t>千葉幼稚園</t>
  </si>
  <si>
    <t>八戸市田向二丁目２の５</t>
    <rPh sb="0" eb="3">
      <t>ハチノヘシ</t>
    </rPh>
    <rPh sb="3" eb="4">
      <t>タ</t>
    </rPh>
    <rPh sb="4" eb="5">
      <t>ムカイ</t>
    </rPh>
    <rPh sb="5" eb="8">
      <t>ニチョウメ</t>
    </rPh>
    <phoneticPr fontId="2"/>
  </si>
  <si>
    <t>(0178)45-2312</t>
    <phoneticPr fontId="3"/>
  </si>
  <si>
    <t>八戸幼稚園</t>
  </si>
  <si>
    <t>八戸市類家四丁目９の３</t>
  </si>
  <si>
    <t>(0178)22-2224</t>
    <phoneticPr fontId="3"/>
  </si>
  <si>
    <t>聖公会栄光学園</t>
    <rPh sb="0" eb="7">
      <t>セイコウカイエイコウガクエン</t>
    </rPh>
    <phoneticPr fontId="3"/>
  </si>
  <si>
    <t>まほろば幼稚園</t>
  </si>
  <si>
    <t>八戸市売市二丁目７の２８</t>
  </si>
  <si>
    <t>(0178)24-4810</t>
    <phoneticPr fontId="3"/>
  </si>
  <si>
    <t>まほろば学園</t>
    <rPh sb="4" eb="6">
      <t>ガクエン</t>
    </rPh>
    <phoneticPr fontId="3"/>
  </si>
  <si>
    <t>駒沢幼稚園</t>
  </si>
  <si>
    <t>八戸市石手洗字駒ヶ沢２８の１</t>
    <rPh sb="6" eb="7">
      <t>アザ</t>
    </rPh>
    <phoneticPr fontId="2"/>
  </si>
  <si>
    <t>(0178)96-5517</t>
    <phoneticPr fontId="2"/>
  </si>
  <si>
    <t>藤和学園</t>
    <rPh sb="0" eb="4">
      <t>トウワガクエン</t>
    </rPh>
    <phoneticPr fontId="3"/>
  </si>
  <si>
    <t>みどり幼稚園</t>
  </si>
  <si>
    <t>八戸市柏崎三丁目１１の１４</t>
  </si>
  <si>
    <t>(0178)45-5974</t>
    <phoneticPr fontId="3"/>
  </si>
  <si>
    <t>正栄学園</t>
    <rPh sb="0" eb="2">
      <t>セイエイ</t>
    </rPh>
    <rPh sb="2" eb="4">
      <t>ガクエン</t>
    </rPh>
    <phoneticPr fontId="3"/>
  </si>
  <si>
    <t>八戸シオン幼稚園</t>
    <phoneticPr fontId="2"/>
  </si>
  <si>
    <t>八戸市糠塚字葭谷地２の１４</t>
    <rPh sb="5" eb="6">
      <t>アザ</t>
    </rPh>
    <phoneticPr fontId="2"/>
  </si>
  <si>
    <t>－</t>
  </si>
  <si>
    <t>八戸シオン学園</t>
    <rPh sb="0" eb="2">
      <t>ハチノヘ</t>
    </rPh>
    <rPh sb="5" eb="6">
      <t>ガク</t>
    </rPh>
    <rPh sb="6" eb="7">
      <t>エン</t>
    </rPh>
    <phoneticPr fontId="3"/>
  </si>
  <si>
    <t>休園</t>
    <rPh sb="0" eb="2">
      <t>キュウエン</t>
    </rPh>
    <phoneticPr fontId="3"/>
  </si>
  <si>
    <t>旭ヶ丘幼稚園</t>
  </si>
  <si>
    <t>八戸市旭ヶ丘三丁目１の８０</t>
  </si>
  <si>
    <t>(0178)25-3516</t>
    <phoneticPr fontId="3"/>
  </si>
  <si>
    <t>聖和学園</t>
    <rPh sb="0" eb="2">
      <t>セイワ</t>
    </rPh>
    <rPh sb="2" eb="4">
      <t>ガクエン</t>
    </rPh>
    <phoneticPr fontId="3"/>
  </si>
  <si>
    <t>八戸小中野幼稚園</t>
  </si>
  <si>
    <t>八戸市小中野六丁目４の５</t>
  </si>
  <si>
    <t>(0178)22-2860</t>
    <phoneticPr fontId="2"/>
  </si>
  <si>
    <t>学法</t>
    <phoneticPr fontId="3"/>
  </si>
  <si>
    <t>八戸基督教学園</t>
    <rPh sb="0" eb="2">
      <t>ハチノヘ</t>
    </rPh>
    <rPh sb="2" eb="4">
      <t>キリスト</t>
    </rPh>
    <rPh sb="4" eb="5">
      <t>キョウ</t>
    </rPh>
    <rPh sb="5" eb="7">
      <t>ガクエン</t>
    </rPh>
    <phoneticPr fontId="3"/>
  </si>
  <si>
    <t>八戸めぐみ幼稚園</t>
  </si>
  <si>
    <t>八戸市根城九丁目７の６</t>
  </si>
  <si>
    <t>(0178)22-7957</t>
    <phoneticPr fontId="3"/>
  </si>
  <si>
    <t>八戸めぐみ学園</t>
    <rPh sb="0" eb="2">
      <t>ハチノヘ</t>
    </rPh>
    <rPh sb="5" eb="7">
      <t>ガクエン</t>
    </rPh>
    <phoneticPr fontId="3"/>
  </si>
  <si>
    <t>イメルダ幼稚園</t>
  </si>
  <si>
    <t>八戸市柏崎四丁目１４の４０</t>
  </si>
  <si>
    <t>(0178)45-1993</t>
    <phoneticPr fontId="3"/>
  </si>
  <si>
    <t>津軽地域</t>
    <rPh sb="0" eb="4">
      <t>ツガルチイキ</t>
    </rPh>
    <phoneticPr fontId="3"/>
  </si>
  <si>
    <t>聖テレジア幼稚園</t>
  </si>
  <si>
    <t>黒石市大町二丁目６８</t>
  </si>
  <si>
    <t>(0172)52-3072</t>
    <phoneticPr fontId="2"/>
  </si>
  <si>
    <t>036-0384</t>
  </si>
  <si>
    <t>西北五地域</t>
    <phoneticPr fontId="3"/>
  </si>
  <si>
    <t>ひまわり幼稚園</t>
  </si>
  <si>
    <t>五所川原市元町４２</t>
  </si>
  <si>
    <t>(0173)34-5080</t>
    <phoneticPr fontId="3"/>
  </si>
  <si>
    <t>037-0044</t>
  </si>
  <si>
    <t>館田学園</t>
    <rPh sb="0" eb="2">
      <t>タテダ</t>
    </rPh>
    <rPh sb="2" eb="4">
      <t>ガクエン</t>
    </rPh>
    <phoneticPr fontId="3"/>
  </si>
  <si>
    <t>五所川原幼稚園</t>
  </si>
  <si>
    <t>五所川原市唐笠柳字藤巻８０</t>
    <rPh sb="8" eb="9">
      <t>アザ</t>
    </rPh>
    <phoneticPr fontId="2"/>
  </si>
  <si>
    <t>(0173)35-5150</t>
    <phoneticPr fontId="2"/>
  </si>
  <si>
    <t>下山学園</t>
    <rPh sb="0" eb="2">
      <t>シモヤマ</t>
    </rPh>
    <rPh sb="2" eb="4">
      <t>ガクエン</t>
    </rPh>
    <phoneticPr fontId="3"/>
  </si>
  <si>
    <t>聖心幼稚園</t>
  </si>
  <si>
    <t>五所川原市末広町１</t>
  </si>
  <si>
    <t>(0173)34-2222</t>
    <phoneticPr fontId="3"/>
  </si>
  <si>
    <t>037-0056</t>
  </si>
  <si>
    <t>十和田カトリック幼稚園</t>
  </si>
  <si>
    <t>十和田市東二番町１の５１</t>
    <rPh sb="0" eb="4">
      <t>トワダシ</t>
    </rPh>
    <rPh sb="4" eb="5">
      <t>ヒガシ</t>
    </rPh>
    <rPh sb="5" eb="8">
      <t>ニバンマチ</t>
    </rPh>
    <phoneticPr fontId="2"/>
  </si>
  <si>
    <t>(0176)23-2518</t>
    <phoneticPr fontId="3"/>
  </si>
  <si>
    <t>三沢カトリック幼稚園</t>
  </si>
  <si>
    <t>三沢市中央町四丁目３の１２</t>
  </si>
  <si>
    <t>(0176)53-2312</t>
    <phoneticPr fontId="3"/>
  </si>
  <si>
    <t>いちい幼稚園</t>
  </si>
  <si>
    <t>三沢市春日台二丁目１５４の７１</t>
  </si>
  <si>
    <t>(0176)53-7941</t>
    <phoneticPr fontId="3"/>
  </si>
  <si>
    <t>春日台学園</t>
    <rPh sb="0" eb="3">
      <t>カスガダイ</t>
    </rPh>
    <rPh sb="3" eb="5">
      <t>ガクエン</t>
    </rPh>
    <phoneticPr fontId="3"/>
  </si>
  <si>
    <t>私学助成園</t>
    <rPh sb="0" eb="2">
      <t>シガク</t>
    </rPh>
    <rPh sb="2" eb="4">
      <t>ジョセイ</t>
    </rPh>
    <rPh sb="4" eb="5">
      <t>エン</t>
    </rPh>
    <phoneticPr fontId="3"/>
  </si>
  <si>
    <t>松園幼稚園</t>
  </si>
  <si>
    <t>三沢市松園町二丁目２１の１</t>
  </si>
  <si>
    <t>(0176)51-1888</t>
    <phoneticPr fontId="3"/>
  </si>
  <si>
    <t>松園学園</t>
    <rPh sb="0" eb="4">
      <t>マツゾノガクエン</t>
    </rPh>
    <phoneticPr fontId="3"/>
  </si>
  <si>
    <t>大湊カトリック幼稚園</t>
  </si>
  <si>
    <t>むつ市大湊浜町２０の１７</t>
  </si>
  <si>
    <t>(0175)24-1720</t>
    <phoneticPr fontId="3"/>
  </si>
  <si>
    <t>035-0085</t>
  </si>
  <si>
    <t>大湊幼稚園</t>
  </si>
  <si>
    <t>むつ市宇田町１２の５</t>
  </si>
  <si>
    <t>(0175)24-2832</t>
    <phoneticPr fontId="3"/>
  </si>
  <si>
    <t>035-0092</t>
  </si>
  <si>
    <t>佐々木学園</t>
    <rPh sb="0" eb="3">
      <t>ササキ</t>
    </rPh>
    <rPh sb="3" eb="5">
      <t>ガクエン</t>
    </rPh>
    <phoneticPr fontId="3"/>
  </si>
  <si>
    <t>あたご幼稚園</t>
  </si>
  <si>
    <t>むつ市川内町川内８７</t>
  </si>
  <si>
    <t>(0175)42-3673</t>
    <phoneticPr fontId="3"/>
  </si>
  <si>
    <t>精舎学園</t>
    <rPh sb="0" eb="2">
      <t>ショウジャ</t>
    </rPh>
    <rPh sb="2" eb="4">
      <t>ガクエン</t>
    </rPh>
    <phoneticPr fontId="3"/>
  </si>
  <si>
    <t>平内町</t>
    <rPh sb="0" eb="3">
      <t>ヒラナイマチ</t>
    </rPh>
    <phoneticPr fontId="3"/>
  </si>
  <si>
    <t>山彦幼稚園</t>
  </si>
  <si>
    <t>東津軽郡平内町小湊字下槻５の３６</t>
    <rPh sb="9" eb="10">
      <t>アザ</t>
    </rPh>
    <phoneticPr fontId="2"/>
  </si>
  <si>
    <t>(017)755-4949</t>
    <phoneticPr fontId="2"/>
  </si>
  <si>
    <t>山彦学園</t>
    <rPh sb="0" eb="2">
      <t>ヤマビコ</t>
    </rPh>
    <rPh sb="2" eb="4">
      <t>ガクエン</t>
    </rPh>
    <phoneticPr fontId="3"/>
  </si>
  <si>
    <t>藤崎幼稚園</t>
  </si>
  <si>
    <t>南津軽郡藤崎町藤崎舘岡４９の４</t>
    <rPh sb="7" eb="9">
      <t>フジサキ</t>
    </rPh>
    <phoneticPr fontId="2"/>
  </si>
  <si>
    <t>(0172)75-5939</t>
    <phoneticPr fontId="2"/>
  </si>
  <si>
    <t>藤崎キリスト教学園</t>
    <rPh sb="0" eb="2">
      <t>フジサキ</t>
    </rPh>
    <rPh sb="6" eb="7">
      <t>キョウ</t>
    </rPh>
    <rPh sb="7" eb="9">
      <t>ガクエン</t>
    </rPh>
    <phoneticPr fontId="3"/>
  </si>
  <si>
    <t>鶴田町</t>
    <rPh sb="0" eb="2">
      <t>ツルタ</t>
    </rPh>
    <rPh sb="2" eb="3">
      <t>マチ</t>
    </rPh>
    <phoneticPr fontId="3"/>
  </si>
  <si>
    <t>ひなづる幼稚園</t>
  </si>
  <si>
    <t>北津軽郡鶴田町鶴田字中泉４</t>
    <rPh sb="9" eb="10">
      <t>アザ</t>
    </rPh>
    <phoneticPr fontId="2"/>
  </si>
  <si>
    <t>(0173)22-5362</t>
    <phoneticPr fontId="2"/>
  </si>
  <si>
    <t>鶴田学園</t>
    <rPh sb="0" eb="2">
      <t>ツルタ</t>
    </rPh>
    <rPh sb="2" eb="4">
      <t>ガクエン</t>
    </rPh>
    <phoneticPr fontId="3"/>
  </si>
  <si>
    <t>野辺地カトリック幼稚園</t>
  </si>
  <si>
    <t>上北郡野辺地町字野辺地３１８の１</t>
    <rPh sb="7" eb="8">
      <t>アザ</t>
    </rPh>
    <phoneticPr fontId="2"/>
  </si>
  <si>
    <t>(0175)64-3470</t>
    <phoneticPr fontId="3"/>
  </si>
  <si>
    <t>039-3131</t>
  </si>
  <si>
    <t>横浜町</t>
    <rPh sb="0" eb="2">
      <t>ヨコハマ</t>
    </rPh>
    <rPh sb="2" eb="3">
      <t>マチ</t>
    </rPh>
    <phoneticPr fontId="3"/>
  </si>
  <si>
    <t>横浜あさひ幼稚園</t>
  </si>
  <si>
    <t>上北郡横浜町字林ノ後２１の６</t>
    <rPh sb="6" eb="7">
      <t>アザ</t>
    </rPh>
    <phoneticPr fontId="2"/>
  </si>
  <si>
    <t>(0175)78-6041</t>
    <phoneticPr fontId="2"/>
  </si>
  <si>
    <t>039-4135</t>
  </si>
  <si>
    <t>あさひ学園</t>
    <rPh sb="3" eb="5">
      <t>ガクエン</t>
    </rPh>
    <phoneticPr fontId="3"/>
  </si>
  <si>
    <t>私学助成園</t>
    <rPh sb="0" eb="4">
      <t>シガクジョセイ</t>
    </rPh>
    <rPh sb="4" eb="5">
      <t>エン</t>
    </rPh>
    <phoneticPr fontId="3"/>
  </si>
  <si>
    <t>おいらせ町</t>
    <rPh sb="4" eb="5">
      <t>チョウ</t>
    </rPh>
    <phoneticPr fontId="3"/>
  </si>
  <si>
    <t>しもだ幼稚園</t>
  </si>
  <si>
    <t>上北郡おいらせ町青葉五丁目５０の８４１</t>
  </si>
  <si>
    <t>(0176)51-1850</t>
    <phoneticPr fontId="3"/>
  </si>
  <si>
    <t>下田学園</t>
    <rPh sb="0" eb="2">
      <t>シモダ</t>
    </rPh>
    <rPh sb="2" eb="4">
      <t>ガクエン</t>
    </rPh>
    <phoneticPr fontId="3"/>
  </si>
  <si>
    <t>三戸紫苑幼稚園</t>
    <phoneticPr fontId="2"/>
  </si>
  <si>
    <t>三戸郡三戸町梅内字雷平２５２</t>
    <rPh sb="8" eb="9">
      <t>アザ</t>
    </rPh>
    <phoneticPr fontId="2"/>
  </si>
  <si>
    <t>(0179)22-1926</t>
    <phoneticPr fontId="2"/>
  </si>
  <si>
    <t>紫苑学園</t>
    <rPh sb="0" eb="2">
      <t>シオン</t>
    </rPh>
    <rPh sb="2" eb="4">
      <t>ガクエン</t>
    </rPh>
    <phoneticPr fontId="3"/>
  </si>
  <si>
    <t>五戸カトリック幼稚園</t>
  </si>
  <si>
    <t>三戸郡五戸町下モ沢向１２の１</t>
  </si>
  <si>
    <t>(0178)62-3450</t>
    <phoneticPr fontId="2"/>
  </si>
  <si>
    <t>039-1518</t>
  </si>
  <si>
    <t>尾形　公一</t>
    <rPh sb="0" eb="2">
      <t>オガタ</t>
    </rPh>
    <rPh sb="3" eb="5">
      <t>コウイチ</t>
    </rPh>
    <phoneticPr fontId="3"/>
  </si>
  <si>
    <t xml:space="preserve">0178-27-5111 </t>
    <phoneticPr fontId="4"/>
  </si>
  <si>
    <t>上北郡おいらせ町松原二丁目132-34</t>
    <rPh sb="0" eb="3">
      <t>カミキタグン</t>
    </rPh>
    <rPh sb="8" eb="9">
      <t>マツ</t>
    </rPh>
    <rPh sb="9" eb="10">
      <t>ハラ</t>
    </rPh>
    <rPh sb="10" eb="13">
      <t>ニチョウメ</t>
    </rPh>
    <phoneticPr fontId="4"/>
  </si>
  <si>
    <t>0178-52-7900</t>
    <phoneticPr fontId="3"/>
  </si>
  <si>
    <t>039-2206</t>
    <phoneticPr fontId="3"/>
  </si>
  <si>
    <t>青森県 健康医療福祉部</t>
    <rPh sb="0" eb="1">
      <t>アオ</t>
    </rPh>
    <rPh sb="1" eb="2">
      <t>モリ</t>
    </rPh>
    <rPh sb="2" eb="3">
      <t>ケン</t>
    </rPh>
    <rPh sb="4" eb="6">
      <t>ケンコウ</t>
    </rPh>
    <rPh sb="6" eb="8">
      <t>イリョウ</t>
    </rPh>
    <rPh sb="8" eb="9">
      <t>フク</t>
    </rPh>
    <rPh sb="9" eb="10">
      <t>シ</t>
    </rPh>
    <rPh sb="10" eb="11">
      <t>ブ</t>
    </rPh>
    <phoneticPr fontId="4"/>
  </si>
  <si>
    <t>（参考）幼稚園</t>
    <rPh sb="1" eb="3">
      <t>サンコウ</t>
    </rPh>
    <rPh sb="4" eb="7">
      <t>ヨウチエン</t>
    </rPh>
    <phoneticPr fontId="3"/>
  </si>
  <si>
    <t>青森県健康福祉関係施設総括表（「１６保育士養成校」から「３５（参考）幼稚園」までを除く）</t>
    <rPh sb="0" eb="3">
      <t>アオモリケン</t>
    </rPh>
    <rPh sb="3" eb="5">
      <t>ケンコウ</t>
    </rPh>
    <rPh sb="5" eb="7">
      <t>フクシ</t>
    </rPh>
    <rPh sb="7" eb="9">
      <t>カンケイ</t>
    </rPh>
    <rPh sb="9" eb="11">
      <t>シセツ</t>
    </rPh>
    <rPh sb="11" eb="13">
      <t>ソウカツ</t>
    </rPh>
    <rPh sb="13" eb="14">
      <t>ヒョウ</t>
    </rPh>
    <rPh sb="18" eb="20">
      <t>ホイク</t>
    </rPh>
    <rPh sb="20" eb="21">
      <t>シ</t>
    </rPh>
    <rPh sb="21" eb="23">
      <t>ヨウセイ</t>
    </rPh>
    <rPh sb="23" eb="24">
      <t>コウ</t>
    </rPh>
    <rPh sb="31" eb="33">
      <t>サンコウ</t>
    </rPh>
    <rPh sb="34" eb="37">
      <t>ヨウチエン</t>
    </rPh>
    <rPh sb="41" eb="42">
      <t>ノゾ</t>
    </rPh>
    <phoneticPr fontId="4"/>
  </si>
  <si>
    <t>幼保連携型認定こども園青葉こども園</t>
    <rPh sb="0" eb="1">
      <t>ヨウ</t>
    </rPh>
    <rPh sb="1" eb="2">
      <t>ホ</t>
    </rPh>
    <rPh sb="2" eb="4">
      <t>レンケイ</t>
    </rPh>
    <rPh sb="4" eb="5">
      <t>ガタ</t>
    </rPh>
    <rPh sb="5" eb="7">
      <t>ニンテイ</t>
    </rPh>
    <rPh sb="10" eb="11">
      <t>エン</t>
    </rPh>
    <rPh sb="11" eb="13">
      <t>アオバ</t>
    </rPh>
    <rPh sb="16" eb="17">
      <t>エン</t>
    </rPh>
    <phoneticPr fontId="3"/>
  </si>
  <si>
    <t>八戸市長根四丁目17-20</t>
    <rPh sb="0" eb="3">
      <t>ハチノヘシ</t>
    </rPh>
    <rPh sb="3" eb="5">
      <t>ナガネ</t>
    </rPh>
    <rPh sb="5" eb="8">
      <t>ヨンチョウメ</t>
    </rPh>
    <phoneticPr fontId="3"/>
  </si>
  <si>
    <t>031-0077</t>
  </si>
  <si>
    <r>
      <t>つがる市木造浮巣</t>
    </r>
    <r>
      <rPr>
        <sz val="12"/>
        <rFont val="ＭＳ ゴシック"/>
        <family val="3"/>
        <charset val="128"/>
      </rPr>
      <t>21-18</t>
    </r>
  </si>
  <si>
    <r>
      <t>つがる市稲垣町豊川初瀬</t>
    </r>
    <r>
      <rPr>
        <sz val="12"/>
        <rFont val="ＭＳ ゴシック"/>
        <family val="3"/>
        <charset val="128"/>
      </rPr>
      <t>63-24</t>
    </r>
  </si>
  <si>
    <t>北津軽郡中泊町大字中里字亀山170-1</t>
    <rPh sb="0" eb="1">
      <t>キタ</t>
    </rPh>
    <rPh sb="1" eb="3">
      <t>ツガル</t>
    </rPh>
    <rPh sb="3" eb="5">
      <t>グンチュウ</t>
    </rPh>
    <rPh sb="5" eb="7">
      <t>トマリチョウ</t>
    </rPh>
    <rPh sb="7" eb="9">
      <t>オオアザ</t>
    </rPh>
    <rPh sb="9" eb="11">
      <t>ナカサト</t>
    </rPh>
    <rPh sb="11" eb="12">
      <t>ジ</t>
    </rPh>
    <rPh sb="12" eb="14">
      <t>カメヤマ</t>
    </rPh>
    <phoneticPr fontId="7"/>
  </si>
  <si>
    <t>救急病院指定　内  ﾘﾊ 循内 呼内 消内 神内 放 血外 心血外 腎内 外 整 肛外 皮 耳 呼</t>
    <rPh sb="48" eb="49">
      <t>コ</t>
    </rPh>
    <phoneticPr fontId="3"/>
  </si>
  <si>
    <t>救急病院指定  内 脳外 ﾘﾊ 脳内　歯　脳・血管内 循内　放  整</t>
    <rPh sb="16" eb="17">
      <t>ノウ</t>
    </rPh>
    <rPh sb="33" eb="34">
      <t>ヒトシ</t>
    </rPh>
    <phoneticPr fontId="3"/>
  </si>
  <si>
    <t>救急病院指定　内 精 小 外 整 眼 耳 脳 皮 ひ 産婦 ﾘﾊ 放 歯口 呼内 循内 糖内 脳内</t>
    <phoneticPr fontId="3"/>
  </si>
  <si>
    <t>弘前市大字福村字新舘添50-8</t>
    <rPh sb="9" eb="10">
      <t>タテ</t>
    </rPh>
    <phoneticPr fontId="3"/>
  </si>
  <si>
    <t>弘前市大字桜ケ丘四丁目2-2</t>
    <phoneticPr fontId="3"/>
  </si>
  <si>
    <t>弘前市大字原ケ平字山中39-1</t>
    <phoneticPr fontId="3"/>
  </si>
  <si>
    <t>弘前市大字松ケ枝二丁目1-15</t>
    <phoneticPr fontId="3"/>
  </si>
  <si>
    <t>下北郡大間町大字大間字寺道16
健康福祉センター「スマイリー」内</t>
    <rPh sb="16" eb="18">
      <t>ケンコウ</t>
    </rPh>
    <rPh sb="18" eb="20">
      <t>フクシ</t>
    </rPh>
    <rPh sb="31" eb="32">
      <t>ナイ</t>
    </rPh>
    <phoneticPr fontId="3"/>
  </si>
  <si>
    <t>0178-38-0700</t>
  </si>
  <si>
    <t>川岸　　優</t>
    <rPh sb="0" eb="2">
      <t>カワギシ</t>
    </rPh>
    <rPh sb="4" eb="5">
      <t>マサル</t>
    </rPh>
    <phoneticPr fontId="4"/>
  </si>
  <si>
    <t>天間　勤</t>
    <rPh sb="0" eb="2">
      <t>テンマ</t>
    </rPh>
    <rPh sb="3" eb="4">
      <t>ツトム</t>
    </rPh>
    <phoneticPr fontId="4"/>
  </si>
  <si>
    <t>阿部　正弘</t>
    <rPh sb="0" eb="2">
      <t>アベ</t>
    </rPh>
    <rPh sb="3" eb="5">
      <t>マサヒロ</t>
    </rPh>
    <phoneticPr fontId="4"/>
  </si>
  <si>
    <t>谷川　悟司</t>
    <rPh sb="0" eb="2">
      <t>タニカワ</t>
    </rPh>
    <rPh sb="3" eb="4">
      <t>ゴ</t>
    </rPh>
    <rPh sb="4" eb="5">
      <t>ツカサ</t>
    </rPh>
    <phoneticPr fontId="3"/>
  </si>
  <si>
    <t>吉田　朋央</t>
    <rPh sb="3" eb="4">
      <t>トモ</t>
    </rPh>
    <rPh sb="4" eb="5">
      <t>オウ</t>
    </rPh>
    <phoneticPr fontId="3"/>
  </si>
  <si>
    <t>弘前カトリック</t>
    <rPh sb="0" eb="2">
      <t>ヒロサキ</t>
    </rPh>
    <phoneticPr fontId="3"/>
  </si>
  <si>
    <t>(0172)33-5688</t>
    <phoneticPr fontId="3"/>
  </si>
  <si>
    <t>036-8351</t>
    <phoneticPr fontId="3"/>
  </si>
  <si>
    <t>弘前市百石町小路２０</t>
    <rPh sb="0" eb="3">
      <t>ヒロサキシ</t>
    </rPh>
    <rPh sb="3" eb="5">
      <t>ヒャッコク</t>
    </rPh>
    <rPh sb="5" eb="6">
      <t>マチ</t>
    </rPh>
    <rPh sb="6" eb="8">
      <t>コジ</t>
    </rPh>
    <phoneticPr fontId="3"/>
  </si>
  <si>
    <t>学校法人東北カトリック学園</t>
    <rPh sb="0" eb="2">
      <t>ガッコウ</t>
    </rPh>
    <rPh sb="2" eb="4">
      <t>ホウジン</t>
    </rPh>
    <rPh sb="4" eb="6">
      <t>トウホク</t>
    </rPh>
    <rPh sb="11" eb="13">
      <t>ガクエン</t>
    </rPh>
    <phoneticPr fontId="3"/>
  </si>
  <si>
    <t>東津軽郡蓬田村大字郷沢字浜田136-76</t>
    <rPh sb="0" eb="1">
      <t>ヒガシ</t>
    </rPh>
    <rPh sb="1" eb="3">
      <t>ツガル</t>
    </rPh>
    <rPh sb="3" eb="4">
      <t>グン</t>
    </rPh>
    <rPh sb="4" eb="7">
      <t>ヨモギタムラ</t>
    </rPh>
    <rPh sb="7" eb="9">
      <t>オオアザ</t>
    </rPh>
    <rPh sb="9" eb="11">
      <t>ゴウサワ</t>
    </rPh>
    <rPh sb="11" eb="12">
      <t>アザ</t>
    </rPh>
    <rPh sb="12" eb="14">
      <t>ハマダ</t>
    </rPh>
    <phoneticPr fontId="7"/>
  </si>
  <si>
    <t>0174-31-0162</t>
    <phoneticPr fontId="7"/>
  </si>
  <si>
    <t>休止中</t>
    <rPh sb="0" eb="3">
      <t>キュウシチュウ</t>
    </rPh>
    <phoneticPr fontId="3"/>
  </si>
  <si>
    <t>南優会</t>
    <rPh sb="0" eb="1">
      <t>ナン</t>
    </rPh>
    <rPh sb="1" eb="2">
      <t>ユウ</t>
    </rPh>
    <rPh sb="2" eb="3">
      <t>カイ</t>
    </rPh>
    <phoneticPr fontId="3"/>
  </si>
  <si>
    <t>平川市館山上亀岡1-1</t>
    <rPh sb="3" eb="5">
      <t>タテヤマ</t>
    </rPh>
    <rPh sb="5" eb="6">
      <t>カミ</t>
    </rPh>
    <rPh sb="6" eb="8">
      <t>カメオカ</t>
    </rPh>
    <phoneticPr fontId="3"/>
  </si>
  <si>
    <t>平川市館山上亀岡1-1</t>
    <rPh sb="0" eb="3">
      <t>ヒラカワシ</t>
    </rPh>
    <rPh sb="3" eb="5">
      <t>タテヤマ</t>
    </rPh>
    <rPh sb="5" eb="6">
      <t>カミ</t>
    </rPh>
    <rPh sb="6" eb="8">
      <t>カメオカ</t>
    </rPh>
    <phoneticPr fontId="3"/>
  </si>
  <si>
    <t>036-0162</t>
    <phoneticPr fontId="4"/>
  </si>
  <si>
    <t>佐藤　崇</t>
    <rPh sb="0" eb="2">
      <t>サトウ</t>
    </rPh>
    <rPh sb="3" eb="4">
      <t>タカシ</t>
    </rPh>
    <phoneticPr fontId="4"/>
  </si>
  <si>
    <t>米内山　正義</t>
    <rPh sb="0" eb="3">
      <t>ヨナイヤマ</t>
    </rPh>
    <rPh sb="4" eb="6">
      <t>マサヨシ</t>
    </rPh>
    <phoneticPr fontId="3"/>
  </si>
  <si>
    <t>野田　幸子</t>
    <rPh sb="0" eb="2">
      <t>ノダ</t>
    </rPh>
    <rPh sb="3" eb="5">
      <t>サチコ</t>
    </rPh>
    <phoneticPr fontId="3"/>
  </si>
  <si>
    <t>黒石市境松一丁目1-1
黒石市社会福祉センター‘きずな’内</t>
    <phoneticPr fontId="3"/>
  </si>
  <si>
    <t>認定こども園みよし保育園</t>
    <rPh sb="0" eb="2">
      <t>ニンテイ</t>
    </rPh>
    <rPh sb="5" eb="6">
      <t>エン</t>
    </rPh>
    <rPh sb="9" eb="12">
      <t>ホイクエン</t>
    </rPh>
    <phoneticPr fontId="4"/>
  </si>
  <si>
    <t>認定こども園藤崎幼稚園</t>
    <rPh sb="0" eb="6">
      <t>ニンテイ</t>
    </rPh>
    <rPh sb="6" eb="8">
      <t>フジサキ</t>
    </rPh>
    <rPh sb="8" eb="11">
      <t>ヨウチエン</t>
    </rPh>
    <phoneticPr fontId="1"/>
  </si>
  <si>
    <t>南津軽郡藤崎町大字藤崎字舘岡49-4</t>
    <rPh sb="0" eb="4">
      <t>ミナミツガルグン</t>
    </rPh>
    <rPh sb="4" eb="7">
      <t>フジサキマチ</t>
    </rPh>
    <rPh sb="7" eb="9">
      <t>オオアザ</t>
    </rPh>
    <rPh sb="9" eb="11">
      <t>フジサキ</t>
    </rPh>
    <rPh sb="11" eb="12">
      <t>ジ</t>
    </rPh>
    <rPh sb="12" eb="14">
      <t>タテオカ</t>
    </rPh>
    <phoneticPr fontId="7"/>
  </si>
  <si>
    <t>0172-75-5939</t>
    <phoneticPr fontId="3"/>
  </si>
  <si>
    <t>藤田　秀幸</t>
    <rPh sb="0" eb="2">
      <t>フジタ</t>
    </rPh>
    <rPh sb="3" eb="5">
      <t>ヒデユキ</t>
    </rPh>
    <phoneticPr fontId="4"/>
  </si>
  <si>
    <t>上北郡横浜町字寺下35</t>
    <rPh sb="7" eb="9">
      <t>テラシタ</t>
    </rPh>
    <phoneticPr fontId="3"/>
  </si>
  <si>
    <t>0175-78-2111</t>
    <phoneticPr fontId="7"/>
  </si>
  <si>
    <t>039-4145</t>
    <phoneticPr fontId="7"/>
  </si>
  <si>
    <t>0174-25-3211</t>
    <phoneticPr fontId="3"/>
  </si>
  <si>
    <t>織笠　勝人</t>
    <rPh sb="0" eb="2">
      <t>オリカサ</t>
    </rPh>
    <rPh sb="3" eb="5">
      <t>カツト</t>
    </rPh>
    <phoneticPr fontId="3"/>
  </si>
  <si>
    <t>風晴　賢治</t>
    <rPh sb="0" eb="1">
      <t>カゼ</t>
    </rPh>
    <rPh sb="1" eb="2">
      <t>ハレ</t>
    </rPh>
    <rPh sb="3" eb="5">
      <t>ケンジ</t>
    </rPh>
    <phoneticPr fontId="3"/>
  </si>
  <si>
    <t>須藤　和彦</t>
    <rPh sb="0" eb="2">
      <t>ストウ</t>
    </rPh>
    <rPh sb="3" eb="5">
      <t>カズヒコ</t>
    </rPh>
    <phoneticPr fontId="3"/>
  </si>
  <si>
    <t>0178-70-1360</t>
    <phoneticPr fontId="3"/>
  </si>
  <si>
    <t>吉田　京子</t>
    <rPh sb="0" eb="2">
      <t>ヨシダ</t>
    </rPh>
    <rPh sb="3" eb="5">
      <t>キョウコ</t>
    </rPh>
    <phoneticPr fontId="3"/>
  </si>
  <si>
    <t>大西　祐子</t>
    <rPh sb="0" eb="2">
      <t>オオニシ</t>
    </rPh>
    <rPh sb="3" eb="5">
      <t>ユウコ</t>
    </rPh>
    <phoneticPr fontId="4"/>
  </si>
  <si>
    <t>八戸市</t>
    <phoneticPr fontId="3"/>
  </si>
  <si>
    <t>東奥会(ﾄｳｵｳｶｲ)</t>
    <rPh sb="0" eb="2">
      <t>トウオウ</t>
    </rPh>
    <rPh sb="2" eb="3">
      <t>カイ</t>
    </rPh>
    <phoneticPr fontId="4"/>
  </si>
  <si>
    <t>八戸市廿三日町39　東奥朝日ワークステーション</t>
    <rPh sb="0" eb="1">
      <t>ハチ</t>
    </rPh>
    <rPh sb="1" eb="3">
      <t>トイチ</t>
    </rPh>
    <rPh sb="10" eb="11">
      <t>ヒガシ</t>
    </rPh>
    <rPh sb="11" eb="12">
      <t>オク</t>
    </rPh>
    <rPh sb="12" eb="14">
      <t>アサヒ</t>
    </rPh>
    <phoneticPr fontId="4"/>
  </si>
  <si>
    <t>0178-80-7156</t>
    <phoneticPr fontId="3"/>
  </si>
  <si>
    <t>039-0041</t>
    <phoneticPr fontId="3"/>
  </si>
  <si>
    <t>東奥会</t>
    <rPh sb="0" eb="1">
      <t>ヒガシ</t>
    </rPh>
    <rPh sb="1" eb="2">
      <t>オク</t>
    </rPh>
    <rPh sb="2" eb="3">
      <t>カイ</t>
    </rPh>
    <phoneticPr fontId="4"/>
  </si>
  <si>
    <t>亀橘　進</t>
    <rPh sb="0" eb="1">
      <t>カメ</t>
    </rPh>
    <rPh sb="1" eb="2">
      <t>タチバナ</t>
    </rPh>
    <rPh sb="3" eb="4">
      <t>ススム</t>
    </rPh>
    <phoneticPr fontId="4"/>
  </si>
  <si>
    <t>みなと保育園</t>
    <phoneticPr fontId="3"/>
  </si>
  <si>
    <t>八戸市大字新井田字鷹待場26-15</t>
    <rPh sb="5" eb="8">
      <t>ニイダ</t>
    </rPh>
    <rPh sb="8" eb="9">
      <t>アザ</t>
    </rPh>
    <rPh sb="9" eb="10">
      <t>タカ</t>
    </rPh>
    <rPh sb="10" eb="11">
      <t>マ</t>
    </rPh>
    <rPh sb="11" eb="12">
      <t>バ</t>
    </rPh>
    <phoneticPr fontId="3"/>
  </si>
  <si>
    <t>千徳こども園</t>
    <rPh sb="5" eb="6">
      <t>エン</t>
    </rPh>
    <phoneticPr fontId="3"/>
  </si>
  <si>
    <t>こども園つるのこ</t>
    <rPh sb="3" eb="4">
      <t>エン</t>
    </rPh>
    <phoneticPr fontId="3"/>
  </si>
  <si>
    <t>認定こども園うみの子保育園</t>
  </si>
  <si>
    <t>大間町（恵愛福祉会）</t>
    <rPh sb="0" eb="3">
      <t>オオママチ</t>
    </rPh>
    <rPh sb="4" eb="6">
      <t>ケイアイ</t>
    </rPh>
    <rPh sb="6" eb="8">
      <t>フクシ</t>
    </rPh>
    <rPh sb="8" eb="9">
      <t>カイ</t>
    </rPh>
    <phoneticPr fontId="3"/>
  </si>
  <si>
    <t>黒石市大字市ノ町2-1 黒石市役所わのまちセンター</t>
    <rPh sb="12" eb="14">
      <t>クロイシ</t>
    </rPh>
    <rPh sb="14" eb="17">
      <t>シヤクショ</t>
    </rPh>
    <phoneticPr fontId="4"/>
  </si>
  <si>
    <t>0179-32-3172</t>
    <phoneticPr fontId="4"/>
  </si>
  <si>
    <t>花田　洋三郎</t>
    <rPh sb="3" eb="6">
      <t>ヨウサブロウ</t>
    </rPh>
    <phoneticPr fontId="3"/>
  </si>
  <si>
    <t>弘前市大字悪戸字中野57-5</t>
    <rPh sb="8" eb="10">
      <t>ナカノ</t>
    </rPh>
    <phoneticPr fontId="3"/>
  </si>
  <si>
    <t>弘前市野田二丁目1-1</t>
    <rPh sb="0" eb="3">
      <t>ヒロサキシ</t>
    </rPh>
    <phoneticPr fontId="3"/>
  </si>
  <si>
    <t>弘前市浜の町西1丁目4-2</t>
    <rPh sb="0" eb="3">
      <t>ヒロサキシ</t>
    </rPh>
    <rPh sb="6" eb="7">
      <t>ニシ</t>
    </rPh>
    <rPh sb="8" eb="10">
      <t>チョウメ</t>
    </rPh>
    <phoneticPr fontId="3"/>
  </si>
  <si>
    <t>036-8324</t>
    <phoneticPr fontId="3"/>
  </si>
  <si>
    <t>弘前市大字堀越字柳元293-2</t>
    <phoneticPr fontId="3"/>
  </si>
  <si>
    <t>幼保連携型認定こども園あおい杜保育園</t>
    <rPh sb="0" eb="2">
      <t>ヨウホ</t>
    </rPh>
    <rPh sb="2" eb="5">
      <t>レンケイガタ</t>
    </rPh>
    <rPh sb="5" eb="7">
      <t>ニンテイ</t>
    </rPh>
    <rPh sb="10" eb="11">
      <t>エン</t>
    </rPh>
    <rPh sb="14" eb="15">
      <t>モリ</t>
    </rPh>
    <rPh sb="15" eb="18">
      <t>ホイクエン</t>
    </rPh>
    <phoneticPr fontId="3"/>
  </si>
  <si>
    <t>0172-27-8989</t>
    <phoneticPr fontId="3"/>
  </si>
  <si>
    <t>弘前市大字原ヶ平字山中39-1</t>
    <rPh sb="0" eb="2">
      <t>ヒロサキ</t>
    </rPh>
    <rPh sb="3" eb="5">
      <t>オオアザ</t>
    </rPh>
    <rPh sb="5" eb="8">
      <t>ハラガタイ</t>
    </rPh>
    <rPh sb="8" eb="9">
      <t>アザ</t>
    </rPh>
    <rPh sb="9" eb="11">
      <t>ヤマナカ</t>
    </rPh>
    <phoneticPr fontId="4"/>
  </si>
  <si>
    <t>弘前市大字百沢字東岩木山2628</t>
    <rPh sb="0" eb="3">
      <t>ヒロサキシ</t>
    </rPh>
    <rPh sb="3" eb="5">
      <t>オオアザ</t>
    </rPh>
    <rPh sb="5" eb="7">
      <t>ヒャクザワ</t>
    </rPh>
    <rPh sb="7" eb="8">
      <t>アザ</t>
    </rPh>
    <rPh sb="8" eb="9">
      <t>ヒガシ</t>
    </rPh>
    <rPh sb="9" eb="12">
      <t>イワキサン</t>
    </rPh>
    <phoneticPr fontId="4"/>
  </si>
  <si>
    <t>弘前市大字大森字草薙5-3</t>
    <rPh sb="3" eb="5">
      <t>オオアザ</t>
    </rPh>
    <rPh sb="7" eb="8">
      <t>アザ</t>
    </rPh>
    <phoneticPr fontId="3"/>
  </si>
  <si>
    <t>秋田　美織</t>
    <rPh sb="0" eb="2">
      <t>アキタ</t>
    </rPh>
    <rPh sb="3" eb="5">
      <t>ミオリ</t>
    </rPh>
    <phoneticPr fontId="4"/>
  </si>
  <si>
    <t>高橋　正安</t>
    <rPh sb="0" eb="2">
      <t>タカハシ</t>
    </rPh>
    <rPh sb="3" eb="5">
      <t>マサヤス</t>
    </rPh>
    <phoneticPr fontId="3"/>
  </si>
  <si>
    <t>むつ市柳町1-2-20</t>
    <rPh sb="2" eb="3">
      <t>シ</t>
    </rPh>
    <rPh sb="3" eb="5">
      <t>ヤナギマチ</t>
    </rPh>
    <phoneticPr fontId="4"/>
  </si>
  <si>
    <t>035-0031</t>
    <phoneticPr fontId="3"/>
  </si>
  <si>
    <t>五所川原市大字脇元磯辺365-1</t>
    <rPh sb="0" eb="5">
      <t>ゴショガワラシ</t>
    </rPh>
    <rPh sb="5" eb="7">
      <t>オオアザ</t>
    </rPh>
    <rPh sb="7" eb="8">
      <t>ワキ</t>
    </rPh>
    <rPh sb="8" eb="9">
      <t>モト</t>
    </rPh>
    <rPh sb="9" eb="11">
      <t>イソベ</t>
    </rPh>
    <phoneticPr fontId="4"/>
  </si>
  <si>
    <t>十和田市大字元町西5-11-31</t>
    <rPh sb="6" eb="8">
      <t>モトマチ</t>
    </rPh>
    <rPh sb="8" eb="9">
      <t>ニシ</t>
    </rPh>
    <phoneticPr fontId="4"/>
  </si>
  <si>
    <t>県(健)所管
休止中</t>
    <rPh sb="0" eb="1">
      <t>ケン</t>
    </rPh>
    <rPh sb="2" eb="3">
      <t>ケン</t>
    </rPh>
    <rPh sb="4" eb="6">
      <t>ショカン</t>
    </rPh>
    <rPh sb="7" eb="10">
      <t>キュウシチュウ</t>
    </rPh>
    <phoneticPr fontId="3"/>
  </si>
  <si>
    <t>八戸市北白山台5-2-5</t>
    <rPh sb="0" eb="3">
      <t>ハチノヘシ</t>
    </rPh>
    <rPh sb="3" eb="4">
      <t>キタ</t>
    </rPh>
    <rPh sb="4" eb="5">
      <t>シロ</t>
    </rPh>
    <rPh sb="5" eb="6">
      <t>ヤマ</t>
    </rPh>
    <rPh sb="6" eb="7">
      <t>ダイ</t>
    </rPh>
    <phoneticPr fontId="3"/>
  </si>
  <si>
    <t>福祉系高等学校（介護福祉士養成校）</t>
    <rPh sb="0" eb="2">
      <t>フクシ</t>
    </rPh>
    <rPh sb="2" eb="3">
      <t>ケイ</t>
    </rPh>
    <rPh sb="3" eb="5">
      <t>コウトウ</t>
    </rPh>
    <rPh sb="5" eb="7">
      <t>ガッコウ</t>
    </rPh>
    <rPh sb="8" eb="10">
      <t>カイゴ</t>
    </rPh>
    <rPh sb="10" eb="13">
      <t>フクシシ</t>
    </rPh>
    <rPh sb="13" eb="15">
      <t>ヨウセイ</t>
    </rPh>
    <rPh sb="15" eb="16">
      <t>コウ</t>
    </rPh>
    <phoneticPr fontId="3"/>
  </si>
  <si>
    <t>東奥学園高等学校福祉科</t>
    <rPh sb="8" eb="10">
      <t>フクシ</t>
    </rPh>
    <rPh sb="10" eb="11">
      <t>カ</t>
    </rPh>
    <phoneticPr fontId="3"/>
  </si>
  <si>
    <t>青森県青森市勝田2-11-1</t>
    <phoneticPr fontId="3"/>
  </si>
  <si>
    <t>030-0821</t>
    <phoneticPr fontId="3"/>
  </si>
  <si>
    <t>髙橋　秀親</t>
    <rPh sb="0" eb="2">
      <t>タカハシ</t>
    </rPh>
    <rPh sb="3" eb="4">
      <t>ヒデ</t>
    </rPh>
    <rPh sb="4" eb="5">
      <t>オヤ</t>
    </rPh>
    <phoneticPr fontId="3"/>
  </si>
  <si>
    <t>介護福祉士実務者養成施設</t>
    <rPh sb="0" eb="5">
      <t>カイゴフクシシ</t>
    </rPh>
    <rPh sb="5" eb="8">
      <t>ジツムシャ</t>
    </rPh>
    <rPh sb="8" eb="10">
      <t>ヨウセイ</t>
    </rPh>
    <rPh sb="10" eb="12">
      <t>シセツ</t>
    </rPh>
    <phoneticPr fontId="3"/>
  </si>
  <si>
    <t>東津軽保健所</t>
    <rPh sb="0" eb="1">
      <t>ヒガシ</t>
    </rPh>
    <rPh sb="1" eb="3">
      <t>ツガル</t>
    </rPh>
    <rPh sb="3" eb="6">
      <t>ホケンジョ</t>
    </rPh>
    <phoneticPr fontId="3"/>
  </si>
  <si>
    <t>中南保健所</t>
    <rPh sb="0" eb="1">
      <t>チュウ</t>
    </rPh>
    <rPh sb="1" eb="2">
      <t>ナン</t>
    </rPh>
    <rPh sb="2" eb="5">
      <t>ホケンジョ</t>
    </rPh>
    <phoneticPr fontId="3"/>
  </si>
  <si>
    <t>三戸保健所</t>
    <rPh sb="0" eb="2">
      <t>サンノヘ</t>
    </rPh>
    <rPh sb="2" eb="5">
      <t>ホケンジョ</t>
    </rPh>
    <phoneticPr fontId="3"/>
  </si>
  <si>
    <t>西北保健所</t>
    <rPh sb="0" eb="2">
      <t>セイホク</t>
    </rPh>
    <rPh sb="2" eb="5">
      <t>ホケンジョ</t>
    </rPh>
    <phoneticPr fontId="3"/>
  </si>
  <si>
    <t>上北保健所</t>
    <rPh sb="0" eb="2">
      <t>カミキタ</t>
    </rPh>
    <rPh sb="2" eb="5">
      <t>ホケンジョ</t>
    </rPh>
    <phoneticPr fontId="3"/>
  </si>
  <si>
    <t>鈴木　豊</t>
    <rPh sb="0" eb="2">
      <t>スズキ</t>
    </rPh>
    <rPh sb="3" eb="4">
      <t>ユタカ</t>
    </rPh>
    <phoneticPr fontId="3"/>
  </si>
  <si>
    <t>下北保健所</t>
    <rPh sb="0" eb="1">
      <t>シモ</t>
    </rPh>
    <rPh sb="1" eb="2">
      <t>キタ</t>
    </rPh>
    <rPh sb="2" eb="5">
      <t>ホケンジョ</t>
    </rPh>
    <phoneticPr fontId="3"/>
  </si>
  <si>
    <t>青森県中央福祉事務所</t>
    <rPh sb="0" eb="10">
      <t>アオモリケンチュウオウフクシジムショ</t>
    </rPh>
    <phoneticPr fontId="3"/>
  </si>
  <si>
    <t>中南福祉事務所</t>
    <rPh sb="0" eb="1">
      <t>チュウ</t>
    </rPh>
    <rPh sb="1" eb="2">
      <t>ナン</t>
    </rPh>
    <rPh sb="2" eb="4">
      <t>フクシ</t>
    </rPh>
    <rPh sb="4" eb="6">
      <t>ジム</t>
    </rPh>
    <rPh sb="6" eb="7">
      <t>ショ</t>
    </rPh>
    <phoneticPr fontId="3"/>
  </si>
  <si>
    <t>櫻庭　仁明</t>
    <rPh sb="0" eb="2">
      <t>サクラバ</t>
    </rPh>
    <rPh sb="3" eb="4">
      <t>ジン</t>
    </rPh>
    <rPh sb="4" eb="5">
      <t>メイ</t>
    </rPh>
    <phoneticPr fontId="3"/>
  </si>
  <si>
    <t>三戸福祉事務所</t>
    <rPh sb="0" eb="2">
      <t>サンノヘ</t>
    </rPh>
    <rPh sb="2" eb="7">
      <t>フクシジムショ</t>
    </rPh>
    <phoneticPr fontId="3"/>
  </si>
  <si>
    <t>西北福祉事務所</t>
    <rPh sb="0" eb="2">
      <t>セイホク</t>
    </rPh>
    <rPh sb="2" eb="7">
      <t>フクシジムショ</t>
    </rPh>
    <phoneticPr fontId="3"/>
  </si>
  <si>
    <t>坂本　雅夫</t>
    <rPh sb="0" eb="2">
      <t>サカモト</t>
    </rPh>
    <rPh sb="3" eb="5">
      <t>マサオ</t>
    </rPh>
    <phoneticPr fontId="3"/>
  </si>
  <si>
    <t>西北児童相談所</t>
    <rPh sb="0" eb="2">
      <t>セイホク</t>
    </rPh>
    <rPh sb="2" eb="4">
      <t>ジドウ</t>
    </rPh>
    <rPh sb="4" eb="6">
      <t>ソウダン</t>
    </rPh>
    <rPh sb="6" eb="7">
      <t>ジョ</t>
    </rPh>
    <phoneticPr fontId="3"/>
  </si>
  <si>
    <t>上北福祉事務所</t>
    <rPh sb="0" eb="2">
      <t>カミキタ</t>
    </rPh>
    <rPh sb="2" eb="4">
      <t>フクシ</t>
    </rPh>
    <rPh sb="4" eb="6">
      <t>ジム</t>
    </rPh>
    <rPh sb="6" eb="7">
      <t>ショ</t>
    </rPh>
    <phoneticPr fontId="3"/>
  </si>
  <si>
    <t>上北児童相談所</t>
    <rPh sb="0" eb="2">
      <t>カミキタ</t>
    </rPh>
    <rPh sb="2" eb="7">
      <t>ジドウソウダンジョ</t>
    </rPh>
    <phoneticPr fontId="3"/>
  </si>
  <si>
    <t>葛西　康祐</t>
    <rPh sb="3" eb="4">
      <t>ヤス</t>
    </rPh>
    <rPh sb="4" eb="5">
      <t>ユウ</t>
    </rPh>
    <phoneticPr fontId="3"/>
  </si>
  <si>
    <t>下北福祉事務所</t>
    <rPh sb="0" eb="2">
      <t>シモキタ</t>
    </rPh>
    <rPh sb="2" eb="4">
      <t>フクシ</t>
    </rPh>
    <rPh sb="4" eb="6">
      <t>ジム</t>
    </rPh>
    <rPh sb="6" eb="7">
      <t>ショ</t>
    </rPh>
    <phoneticPr fontId="3"/>
  </si>
  <si>
    <t>下北児童相談所</t>
    <rPh sb="0" eb="2">
      <t>シモキタ</t>
    </rPh>
    <rPh sb="2" eb="4">
      <t>ジドウ</t>
    </rPh>
    <rPh sb="4" eb="7">
      <t>ソウダンショ</t>
    </rPh>
    <phoneticPr fontId="3"/>
  </si>
  <si>
    <t>貝吹　淳吉</t>
    <rPh sb="0" eb="2">
      <t>カイブキ</t>
    </rPh>
    <rPh sb="3" eb="4">
      <t>ジュン</t>
    </rPh>
    <rPh sb="4" eb="5">
      <t>キチ</t>
    </rPh>
    <phoneticPr fontId="3"/>
  </si>
  <si>
    <t>田中　成子</t>
    <rPh sb="0" eb="2">
      <t>タナカ</t>
    </rPh>
    <rPh sb="3" eb="4">
      <t>ナル</t>
    </rPh>
    <rPh sb="4" eb="5">
      <t>コ</t>
    </rPh>
    <phoneticPr fontId="3"/>
  </si>
  <si>
    <t>横山　賢</t>
    <rPh sb="0" eb="2">
      <t>ヨコヤマ</t>
    </rPh>
    <rPh sb="3" eb="4">
      <t>ケン</t>
    </rPh>
    <phoneticPr fontId="3"/>
  </si>
  <si>
    <t>青森県障がい者相談センター</t>
    <rPh sb="7" eb="9">
      <t>ソウダン</t>
    </rPh>
    <phoneticPr fontId="4"/>
  </si>
  <si>
    <t>中央児童相談所</t>
    <phoneticPr fontId="3"/>
  </si>
  <si>
    <t>女性相談支援センター</t>
    <rPh sb="0" eb="2">
      <t>ジョセイ</t>
    </rPh>
    <rPh sb="4" eb="6">
      <t>シエン</t>
    </rPh>
    <phoneticPr fontId="3"/>
  </si>
  <si>
    <t>中南児童相談所</t>
    <rPh sb="0" eb="1">
      <t>チュウ</t>
    </rPh>
    <rPh sb="1" eb="2">
      <t>ナン</t>
    </rPh>
    <phoneticPr fontId="3"/>
  </si>
  <si>
    <t>旭澤　友多</t>
    <rPh sb="0" eb="1">
      <t>アサヒ</t>
    </rPh>
    <rPh sb="1" eb="2">
      <t>サワ</t>
    </rPh>
    <rPh sb="3" eb="4">
      <t>トモ</t>
    </rPh>
    <rPh sb="4" eb="5">
      <t>オオ</t>
    </rPh>
    <phoneticPr fontId="3"/>
  </si>
  <si>
    <t>三八児童相談所</t>
    <phoneticPr fontId="3"/>
  </si>
  <si>
    <t>幼保連携型認定こども園舞戸子の星こども園</t>
    <rPh sb="0" eb="1">
      <t>ヨウ</t>
    </rPh>
    <rPh sb="1" eb="2">
      <t>ホ</t>
    </rPh>
    <rPh sb="2" eb="4">
      <t>レンケイ</t>
    </rPh>
    <rPh sb="4" eb="5">
      <t>ガタ</t>
    </rPh>
    <rPh sb="5" eb="7">
      <t>ニンテイ</t>
    </rPh>
    <rPh sb="10" eb="11">
      <t>エン</t>
    </rPh>
    <rPh sb="11" eb="12">
      <t>マイ</t>
    </rPh>
    <rPh sb="12" eb="13">
      <t>ド</t>
    </rPh>
    <rPh sb="13" eb="14">
      <t>コ</t>
    </rPh>
    <rPh sb="15" eb="16">
      <t>ホシ</t>
    </rPh>
    <rPh sb="19" eb="20">
      <t>エン</t>
    </rPh>
    <phoneticPr fontId="3"/>
  </si>
  <si>
    <t>080-2801-3536</t>
    <phoneticPr fontId="3"/>
  </si>
  <si>
    <t>八戸市大字白銀町字姥久保25-1</t>
    <rPh sb="0" eb="3">
      <t>ハチノヘシ</t>
    </rPh>
    <rPh sb="5" eb="7">
      <t>シロガネ</t>
    </rPh>
    <rPh sb="7" eb="8">
      <t>マチ</t>
    </rPh>
    <rPh sb="8" eb="9">
      <t>アザ</t>
    </rPh>
    <rPh sb="9" eb="10">
      <t>ウバ</t>
    </rPh>
    <rPh sb="10" eb="12">
      <t>クボ</t>
    </rPh>
    <phoneticPr fontId="4"/>
  </si>
  <si>
    <t>伊藤　博章</t>
    <rPh sb="3" eb="5">
      <t>ヒロアキ</t>
    </rPh>
    <phoneticPr fontId="3"/>
  </si>
  <si>
    <t>小澤 佐季子</t>
    <rPh sb="1" eb="2">
      <t>サワ</t>
    </rPh>
    <rPh sb="3" eb="5">
      <t>サキ</t>
    </rPh>
    <rPh sb="5" eb="6">
      <t>コ</t>
    </rPh>
    <phoneticPr fontId="7"/>
  </si>
  <si>
    <t>杉本　紀之</t>
    <rPh sb="3" eb="5">
      <t>ノリユキ</t>
    </rPh>
    <phoneticPr fontId="3"/>
  </si>
  <si>
    <t>中西　早月</t>
    <rPh sb="1" eb="2">
      <t>ニシ</t>
    </rPh>
    <rPh sb="3" eb="4">
      <t>ハヤ</t>
    </rPh>
    <rPh sb="4" eb="5">
      <t>ツキ</t>
    </rPh>
    <phoneticPr fontId="4"/>
  </si>
  <si>
    <t>尾﨑　知子</t>
    <rPh sb="0" eb="2">
      <t>オザキ</t>
    </rPh>
    <rPh sb="3" eb="5">
      <t>トモコ</t>
    </rPh>
    <phoneticPr fontId="3"/>
  </si>
  <si>
    <t>須川　真也子</t>
    <rPh sb="3" eb="6">
      <t>マヤコ</t>
    </rPh>
    <phoneticPr fontId="4"/>
  </si>
  <si>
    <t>田中　圭</t>
    <rPh sb="0" eb="2">
      <t>タナカ</t>
    </rPh>
    <rPh sb="3" eb="4">
      <t>ケイ</t>
    </rPh>
    <phoneticPr fontId="3"/>
  </si>
  <si>
    <t>杉本　誠</t>
    <rPh sb="0" eb="2">
      <t>スギモト</t>
    </rPh>
    <rPh sb="3" eb="4">
      <t>マコト</t>
    </rPh>
    <phoneticPr fontId="4"/>
  </si>
  <si>
    <t>末綱　太</t>
    <rPh sb="0" eb="2">
      <t>スエツナ</t>
    </rPh>
    <rPh sb="3" eb="4">
      <t>フトシ</t>
    </rPh>
    <phoneticPr fontId="3"/>
  </si>
  <si>
    <t>救急病院指定  内 小 外 整 眼 婦</t>
    <phoneticPr fontId="3"/>
  </si>
  <si>
    <t>杉田　純一</t>
    <rPh sb="0" eb="2">
      <t>スギタ</t>
    </rPh>
    <rPh sb="3" eb="5">
      <t>ジュンイチ</t>
    </rPh>
    <phoneticPr fontId="2"/>
  </si>
  <si>
    <t>丸山　将輝</t>
    <rPh sb="0" eb="2">
      <t>マルヤマ</t>
    </rPh>
    <rPh sb="3" eb="5">
      <t>マサキ</t>
    </rPh>
    <phoneticPr fontId="2"/>
  </si>
  <si>
    <t>十和田市大字相坂字小林84番14</t>
    <rPh sb="0" eb="4">
      <t>トワダシ</t>
    </rPh>
    <rPh sb="4" eb="6">
      <t>オオアザ</t>
    </rPh>
    <rPh sb="6" eb="8">
      <t>アイサカ</t>
    </rPh>
    <rPh sb="8" eb="9">
      <t>アザ</t>
    </rPh>
    <rPh sb="9" eb="11">
      <t>コバヤシ</t>
    </rPh>
    <rPh sb="13" eb="14">
      <t>バン</t>
    </rPh>
    <phoneticPr fontId="4"/>
  </si>
  <si>
    <t>救急病院指定  内　消内　循内　外　消外　心血外　脳外　整　形　精　小　皮　泌　産　婦　眼　耳　リハ　放　麻　歯外　救
糖内分　乳外</t>
    <rPh sb="58" eb="59">
      <t>キュウ</t>
    </rPh>
    <rPh sb="60" eb="61">
      <t>トウ</t>
    </rPh>
    <rPh sb="61" eb="63">
      <t>ナイブン</t>
    </rPh>
    <rPh sb="64" eb="65">
      <t>ニュウ</t>
    </rPh>
    <rPh sb="65" eb="66">
      <t>ゲ</t>
    </rPh>
    <phoneticPr fontId="3"/>
  </si>
  <si>
    <t>江面　正幸</t>
    <rPh sb="0" eb="2">
      <t>エヅラ</t>
    </rPh>
    <rPh sb="3" eb="5">
      <t>マサユキ</t>
    </rPh>
    <phoneticPr fontId="3"/>
  </si>
  <si>
    <t>木立　徹</t>
    <rPh sb="3" eb="4">
      <t>トオル</t>
    </rPh>
    <phoneticPr fontId="3"/>
  </si>
  <si>
    <t>川守田　究</t>
    <rPh sb="0" eb="3">
      <t>カワモリタ</t>
    </rPh>
    <rPh sb="4" eb="5">
      <t>キュウ</t>
    </rPh>
    <phoneticPr fontId="4"/>
  </si>
  <si>
    <t>野木和保育園</t>
    <rPh sb="0" eb="1">
      <t>ノ</t>
    </rPh>
    <rPh sb="1" eb="2">
      <t>キ</t>
    </rPh>
    <rPh sb="2" eb="3">
      <t>ワ</t>
    </rPh>
    <rPh sb="3" eb="6">
      <t>ホイクエン</t>
    </rPh>
    <phoneticPr fontId="3"/>
  </si>
  <si>
    <t>青森市大字羽白字沢田411-4</t>
    <phoneticPr fontId="3"/>
  </si>
  <si>
    <t>0172-62-4060</t>
    <phoneticPr fontId="3"/>
  </si>
  <si>
    <t>青森市西大野5丁目24-11</t>
    <phoneticPr fontId="4"/>
  </si>
  <si>
    <t>017-757-9345</t>
    <phoneticPr fontId="3"/>
  </si>
  <si>
    <t>030-0856</t>
    <phoneticPr fontId="3"/>
  </si>
  <si>
    <t>成田　幾末</t>
    <rPh sb="3" eb="4">
      <t>イク</t>
    </rPh>
    <rPh sb="4" eb="5">
      <t>スエ</t>
    </rPh>
    <phoneticPr fontId="7"/>
  </si>
  <si>
    <t>017-736-5735</t>
    <phoneticPr fontId="3"/>
  </si>
  <si>
    <t>山崎　水季弘</t>
    <phoneticPr fontId="3"/>
  </si>
  <si>
    <t>工藤　玲央</t>
    <rPh sb="3" eb="5">
      <t>レオ</t>
    </rPh>
    <phoneticPr fontId="3"/>
  </si>
  <si>
    <t>坂本　浩司</t>
    <rPh sb="3" eb="5">
      <t>コウジ</t>
    </rPh>
    <phoneticPr fontId="3"/>
  </si>
  <si>
    <t>認定こども園愛育幼稚園</t>
    <rPh sb="0" eb="2">
      <t>ニン</t>
    </rPh>
    <rPh sb="6" eb="7">
      <t>アイ</t>
    </rPh>
    <rPh sb="7" eb="8">
      <t>イク</t>
    </rPh>
    <rPh sb="8" eb="11">
      <t>ヨウチエン</t>
    </rPh>
    <phoneticPr fontId="3"/>
  </si>
  <si>
    <t>青森市久須志四丁目12-1</t>
    <rPh sb="0" eb="3">
      <t>アオモリシ</t>
    </rPh>
    <rPh sb="3" eb="6">
      <t>クスシ</t>
    </rPh>
    <rPh sb="6" eb="9">
      <t>ヨンチョウメ</t>
    </rPh>
    <phoneticPr fontId="1"/>
  </si>
  <si>
    <t>017-781-1577</t>
    <phoneticPr fontId="3"/>
  </si>
  <si>
    <t>038-0013</t>
    <phoneticPr fontId="3"/>
  </si>
  <si>
    <t>青森愛育学園</t>
    <rPh sb="0" eb="2">
      <t>アオモリ</t>
    </rPh>
    <rPh sb="2" eb="3">
      <t>アイ</t>
    </rPh>
    <rPh sb="3" eb="4">
      <t>イク</t>
    </rPh>
    <rPh sb="4" eb="6">
      <t>ガクエン</t>
    </rPh>
    <phoneticPr fontId="3"/>
  </si>
  <si>
    <t>0176-56-3111(内線3441)</t>
    <rPh sb="13" eb="14">
      <t>ナイ</t>
    </rPh>
    <rPh sb="14" eb="15">
      <t>セン</t>
    </rPh>
    <phoneticPr fontId="4"/>
  </si>
  <si>
    <t>0175-63-2717</t>
    <phoneticPr fontId="4"/>
  </si>
  <si>
    <t>田嶋　悟</t>
    <rPh sb="0" eb="2">
      <t>タシマ</t>
    </rPh>
    <rPh sb="3" eb="4">
      <t>サトル</t>
    </rPh>
    <phoneticPr fontId="4"/>
  </si>
  <si>
    <t>駒井　健</t>
    <rPh sb="0" eb="2">
      <t>コマイ</t>
    </rPh>
    <rPh sb="3" eb="4">
      <t>ケン</t>
    </rPh>
    <phoneticPr fontId="4"/>
  </si>
  <si>
    <t>高松　幸生</t>
    <rPh sb="4" eb="5">
      <t>ナマ</t>
    </rPh>
    <phoneticPr fontId="3"/>
  </si>
  <si>
    <t>五所川原市（五所川原市社会福祉協議会）</t>
    <phoneticPr fontId="3"/>
  </si>
  <si>
    <t>老人福祉センター（特A型）</t>
    <rPh sb="0" eb="4">
      <t>ロウジンフクシ</t>
    </rPh>
    <rPh sb="9" eb="10">
      <t>トク</t>
    </rPh>
    <rPh sb="11" eb="12">
      <t>ガタ</t>
    </rPh>
    <phoneticPr fontId="3"/>
  </si>
  <si>
    <t>30</t>
  </si>
  <si>
    <t>31</t>
  </si>
  <si>
    <t>32</t>
  </si>
  <si>
    <t>33</t>
  </si>
  <si>
    <t>34</t>
  </si>
  <si>
    <t>35</t>
  </si>
  <si>
    <t>児童館(P4)</t>
    <phoneticPr fontId="3"/>
  </si>
  <si>
    <t>五所川原市(五所川原市社会福祉協議会)</t>
    <phoneticPr fontId="3"/>
  </si>
  <si>
    <t>看護師２年制（定時制）</t>
    <rPh sb="7" eb="10">
      <t>テイジセイ</t>
    </rPh>
    <phoneticPr fontId="3"/>
  </si>
  <si>
    <t>(福  祉) 斉藤洋一
(子ども) 菅原典子</t>
    <rPh sb="1" eb="2">
      <t>フク</t>
    </rPh>
    <rPh sb="4" eb="5">
      <t>シ</t>
    </rPh>
    <rPh sb="7" eb="9">
      <t>サイトウ</t>
    </rPh>
    <rPh sb="9" eb="11">
      <t>ヨウイチ</t>
    </rPh>
    <rPh sb="13" eb="14">
      <t>コ</t>
    </rPh>
    <rPh sb="18" eb="20">
      <t>スガワラ</t>
    </rPh>
    <rPh sb="20" eb="22">
      <t>ノリコ</t>
    </rPh>
    <phoneticPr fontId="3"/>
  </si>
  <si>
    <t>西津軽郡鯵ヶ沢町舞戸町字鳴戸347-43</t>
    <rPh sb="0" eb="4">
      <t>ニシツガルグン</t>
    </rPh>
    <rPh sb="4" eb="8">
      <t>アジガサワマチ</t>
    </rPh>
    <rPh sb="12" eb="14">
      <t>ナルト</t>
    </rPh>
    <phoneticPr fontId="3"/>
  </si>
  <si>
    <t>救急病院指定  内 精 脳内 呼内 循内
内分・糖内 小 外 整 麻 呼外 脳外 皮 泌 眼 耳 放 消内 小外 乳外 ﾘﾊ 歯外 形 産 心血外 婦 病診 消外 救 移外</t>
    <rPh sb="8" eb="9">
      <t>ナイ</t>
    </rPh>
    <rPh sb="10" eb="11">
      <t>セイ</t>
    </rPh>
    <rPh sb="12" eb="14">
      <t>ノウナイ</t>
    </rPh>
    <rPh sb="15" eb="17">
      <t>コナイ</t>
    </rPh>
    <rPh sb="18" eb="20">
      <t>ジュンナイ</t>
    </rPh>
    <rPh sb="21" eb="23">
      <t>ナイブン</t>
    </rPh>
    <rPh sb="24" eb="25">
      <t>トウ</t>
    </rPh>
    <rPh sb="25" eb="26">
      <t>ナイ</t>
    </rPh>
    <rPh sb="27" eb="28">
      <t>ショウ</t>
    </rPh>
    <rPh sb="29" eb="30">
      <t>ソト</t>
    </rPh>
    <rPh sb="31" eb="32">
      <t>ヒトシ</t>
    </rPh>
    <rPh sb="33" eb="34">
      <t>マ</t>
    </rPh>
    <rPh sb="35" eb="36">
      <t>コ</t>
    </rPh>
    <rPh sb="36" eb="37">
      <t>ガイ</t>
    </rPh>
    <rPh sb="38" eb="40">
      <t>ノウゲ</t>
    </rPh>
    <rPh sb="41" eb="42">
      <t>カワ</t>
    </rPh>
    <rPh sb="43" eb="44">
      <t>ヒ</t>
    </rPh>
    <rPh sb="45" eb="46">
      <t>メ</t>
    </rPh>
    <rPh sb="47" eb="48">
      <t>ミミ</t>
    </rPh>
    <rPh sb="49" eb="50">
      <t>ホウ</t>
    </rPh>
    <rPh sb="51" eb="52">
      <t>ショウ</t>
    </rPh>
    <rPh sb="52" eb="53">
      <t>ナイ</t>
    </rPh>
    <rPh sb="54" eb="55">
      <t>ショウ</t>
    </rPh>
    <rPh sb="55" eb="56">
      <t>ソト</t>
    </rPh>
    <rPh sb="57" eb="58">
      <t>チチ</t>
    </rPh>
    <rPh sb="58" eb="59">
      <t>ガイ</t>
    </rPh>
    <rPh sb="63" eb="64">
      <t>ハ</t>
    </rPh>
    <rPh sb="64" eb="65">
      <t>ガイ</t>
    </rPh>
    <rPh sb="66" eb="67">
      <t>カタチ</t>
    </rPh>
    <rPh sb="68" eb="69">
      <t>サン</t>
    </rPh>
    <rPh sb="70" eb="72">
      <t>シンケツ</t>
    </rPh>
    <rPh sb="72" eb="73">
      <t>ガイ</t>
    </rPh>
    <rPh sb="74" eb="75">
      <t>フ</t>
    </rPh>
    <rPh sb="76" eb="78">
      <t>ビョウシン</t>
    </rPh>
    <rPh sb="79" eb="81">
      <t>ショウゲ</t>
    </rPh>
    <rPh sb="82" eb="83">
      <t>キュウ</t>
    </rPh>
    <rPh sb="84" eb="85">
      <t>ウツ</t>
    </rPh>
    <rPh sb="85" eb="86">
      <t>ガイ</t>
    </rPh>
    <phoneticPr fontId="3"/>
  </si>
  <si>
    <r>
      <t xml:space="preserve">十和田市稲生町18-33 </t>
    </r>
    <r>
      <rPr>
        <sz val="12"/>
        <rFont val="ＭＳ ゴシック"/>
        <family val="3"/>
        <charset val="128"/>
      </rPr>
      <t>市民交流プラザ　トワーレ内</t>
    </r>
    <rPh sb="13" eb="17">
      <t>シミンコウリュウ</t>
    </rPh>
    <rPh sb="25" eb="26">
      <t>ナイ</t>
    </rPh>
    <phoneticPr fontId="79"/>
  </si>
  <si>
    <t>0176-51-0171</t>
    <phoneticPr fontId="3"/>
  </si>
  <si>
    <t>村越　啓一</t>
    <rPh sb="0" eb="2">
      <t>ムラコシ</t>
    </rPh>
    <rPh sb="3" eb="5">
      <t>ケイイチ</t>
    </rPh>
    <phoneticPr fontId="3"/>
  </si>
  <si>
    <r>
      <t>三戸郡五戸町字</t>
    </r>
    <r>
      <rPr>
        <sz val="12"/>
        <color rgb="FFFF0000"/>
        <rFont val="ＭＳ ゴシック"/>
        <family val="3"/>
        <charset val="128"/>
      </rPr>
      <t>鍜</t>
    </r>
    <r>
      <rPr>
        <sz val="12"/>
        <rFont val="ＭＳ ゴシック"/>
        <family val="3"/>
        <charset val="128"/>
      </rPr>
      <t>冶屋窪上ミ36
社会福祉センター内</t>
    </r>
    <rPh sb="7" eb="11">
      <t>カジヤクボ</t>
    </rPh>
    <phoneticPr fontId="3"/>
  </si>
  <si>
    <t>上北郡野辺地町字前田5-2</t>
    <phoneticPr fontId="3"/>
  </si>
  <si>
    <t>永澤　義男</t>
    <rPh sb="0" eb="2">
      <t>ナガサワ</t>
    </rPh>
    <rPh sb="3" eb="5">
      <t>ヨシオ</t>
    </rPh>
    <phoneticPr fontId="3"/>
  </si>
  <si>
    <t>吉村　英之</t>
    <rPh sb="0" eb="2">
      <t>ヨシムラ</t>
    </rPh>
    <rPh sb="3" eb="5">
      <t>ヒデユキ</t>
    </rPh>
    <phoneticPr fontId="4"/>
  </si>
  <si>
    <t>佐々木　竹男</t>
    <rPh sb="0" eb="3">
      <t>ササキ</t>
    </rPh>
    <rPh sb="4" eb="6">
      <t>タケオ</t>
    </rPh>
    <phoneticPr fontId="4"/>
  </si>
  <si>
    <t>山中　一誠</t>
    <rPh sb="0" eb="2">
      <t>ヤマナカ</t>
    </rPh>
    <rPh sb="3" eb="5">
      <t>イッセイ</t>
    </rPh>
    <phoneticPr fontId="4"/>
  </si>
  <si>
    <t>R8青森県健康福祉
関係施設名簿</t>
    <rPh sb="2" eb="5">
      <t>アオモリケン</t>
    </rPh>
    <rPh sb="5" eb="7">
      <t>ケンコウ</t>
    </rPh>
    <rPh sb="7" eb="9">
      <t>フクシ</t>
    </rPh>
    <rPh sb="10" eb="12">
      <t>カンケイ</t>
    </rPh>
    <rPh sb="12" eb="14">
      <t>シセツ</t>
    </rPh>
    <rPh sb="14" eb="16">
      <t>メイボ</t>
    </rPh>
    <phoneticPr fontId="3"/>
  </si>
  <si>
    <t>南優会(ﾅﾝﾕｳｶｲ)</t>
    <rPh sb="0" eb="1">
      <t>ナン</t>
    </rPh>
    <rPh sb="1" eb="2">
      <t>ユウ</t>
    </rPh>
    <rPh sb="2" eb="3">
      <t>カイ</t>
    </rPh>
    <phoneticPr fontId="3"/>
  </si>
  <si>
    <t>三戸郡南部町大字下名久井字如来堂5-1</t>
    <rPh sb="8" eb="12">
      <t>シモナクイ</t>
    </rPh>
    <rPh sb="13" eb="15">
      <t>ニョライ</t>
    </rPh>
    <rPh sb="15" eb="16">
      <t>ドウ</t>
    </rPh>
    <phoneticPr fontId="3"/>
  </si>
  <si>
    <t>0178-38-8963</t>
    <phoneticPr fontId="3"/>
  </si>
  <si>
    <t>笹川　德松</t>
    <rPh sb="0" eb="5">
      <t>ササカワ</t>
    </rPh>
    <phoneticPr fontId="4"/>
  </si>
  <si>
    <r>
      <t>西津軽郡鰺ヶ沢町</t>
    </r>
    <r>
      <rPr>
        <sz val="12"/>
        <color rgb="FFFF0000"/>
        <rFont val="ＭＳ ゴシック"/>
        <family val="3"/>
        <charset val="128"/>
      </rPr>
      <t>本町209-2</t>
    </r>
    <rPh sb="0" eb="1">
      <t>ニシ</t>
    </rPh>
    <rPh sb="1" eb="3">
      <t>ツガル</t>
    </rPh>
    <rPh sb="3" eb="4">
      <t>グン</t>
    </rPh>
    <rPh sb="6" eb="7">
      <t>サワ</t>
    </rPh>
    <rPh sb="7" eb="8">
      <t>マチ</t>
    </rPh>
    <rPh sb="8" eb="10">
      <t>ホンチョウ</t>
    </rPh>
    <phoneticPr fontId="4"/>
  </si>
  <si>
    <r>
      <t>0173-82-</t>
    </r>
    <r>
      <rPr>
        <sz val="12"/>
        <color rgb="FFFF0000"/>
        <rFont val="ＭＳ ゴシック"/>
        <family val="3"/>
        <charset val="128"/>
      </rPr>
      <t>0111</t>
    </r>
    <phoneticPr fontId="7"/>
  </si>
  <si>
    <r>
      <t>038-27</t>
    </r>
    <r>
      <rPr>
        <sz val="12"/>
        <color rgb="FFFF0000"/>
        <rFont val="ＭＳ ゴシック"/>
        <family val="3"/>
        <charset val="128"/>
      </rPr>
      <t>53</t>
    </r>
    <phoneticPr fontId="7"/>
  </si>
  <si>
    <t>簗田　重身</t>
    <rPh sb="0" eb="2">
      <t>ヤナダ</t>
    </rPh>
    <rPh sb="3" eb="4">
      <t>オモ</t>
    </rPh>
    <rPh sb="4" eb="5">
      <t>ミ</t>
    </rPh>
    <phoneticPr fontId="4"/>
  </si>
  <si>
    <t>吉田　浩二</t>
    <rPh sb="0" eb="2">
      <t>ヨシダ</t>
    </rPh>
    <rPh sb="3" eb="5">
      <t>コウジ</t>
    </rPh>
    <phoneticPr fontId="4"/>
  </si>
  <si>
    <t>認定こども園文化幼稚園</t>
    <rPh sb="0" eb="6">
      <t>ニンテイ</t>
    </rPh>
    <rPh sb="6" eb="8">
      <t>ブンカ</t>
    </rPh>
    <rPh sb="8" eb="11">
      <t>ヨウチエン</t>
    </rPh>
    <phoneticPr fontId="1"/>
  </si>
  <si>
    <t>弘前市大字紙漉町５−３</t>
    <rPh sb="0" eb="2">
      <t>ヒロサキ</t>
    </rPh>
    <phoneticPr fontId="4"/>
  </si>
  <si>
    <t>0172-33-8080</t>
    <phoneticPr fontId="3"/>
  </si>
  <si>
    <t>036-8221</t>
    <phoneticPr fontId="3"/>
  </si>
  <si>
    <t>弘前文化学院</t>
    <rPh sb="2" eb="4">
      <t>ブンカ</t>
    </rPh>
    <rPh sb="4" eb="6">
      <t>ガクイン</t>
    </rPh>
    <phoneticPr fontId="3"/>
  </si>
  <si>
    <t>平沢　慶子</t>
    <rPh sb="3" eb="5">
      <t>ケイコ</t>
    </rPh>
    <phoneticPr fontId="3"/>
  </si>
  <si>
    <t>平山　静華</t>
    <rPh sb="0" eb="2">
      <t>ヒラヤマ</t>
    </rPh>
    <rPh sb="3" eb="4">
      <t>シズ</t>
    </rPh>
    <rPh sb="4" eb="5">
      <t>ハナ</t>
    </rPh>
    <phoneticPr fontId="3"/>
  </si>
  <si>
    <t>廣田　和美</t>
    <rPh sb="0" eb="2">
      <t>ヒロタ</t>
    </rPh>
    <rPh sb="3" eb="5">
      <t>カズミ</t>
    </rPh>
    <phoneticPr fontId="2"/>
  </si>
  <si>
    <t>敦賀　光嗣</t>
    <rPh sb="0" eb="2">
      <t>ツルガ</t>
    </rPh>
    <rPh sb="3" eb="4">
      <t>ヒカリ</t>
    </rPh>
    <rPh sb="4" eb="5">
      <t>シ</t>
    </rPh>
    <phoneticPr fontId="2"/>
  </si>
  <si>
    <t>救急病院指定   内 消内 血内 糖内分内 リウ  緩内 精 脳内 小 循内 外 整 脳外 心外 消外 皮 ひ 産婦 眼 耳い・頭頸部外 ﾘﾊ 放 腫放 歯 歯口  麻  病診 臨検 形外 呼内 呼外　腎内 救</t>
    <rPh sb="17" eb="18">
      <t>トウ</t>
    </rPh>
    <rPh sb="18" eb="20">
      <t>ナイブン</t>
    </rPh>
    <phoneticPr fontId="3"/>
  </si>
  <si>
    <t>小堀　宏康</t>
    <phoneticPr fontId="3"/>
  </si>
  <si>
    <t>救急病院指定  内 小 外 整 皮 眼  脳外 消内 循内 脳内</t>
    <rPh sb="30" eb="31">
      <t>ノウ</t>
    </rPh>
    <phoneticPr fontId="3"/>
  </si>
  <si>
    <t>内 外 小 整　
ﾘﾊ</t>
    <phoneticPr fontId="3"/>
  </si>
  <si>
    <t>吉川　和暁</t>
    <rPh sb="0" eb="2">
      <t>ヨシカワ</t>
    </rPh>
    <rPh sb="3" eb="4">
      <t>ワ</t>
    </rPh>
    <rPh sb="4" eb="5">
      <t>アカツキ</t>
    </rPh>
    <phoneticPr fontId="4"/>
  </si>
  <si>
    <t>ひ ﾘﾊ  内</t>
    <rPh sb="6" eb="7">
      <t>ナイ</t>
    </rPh>
    <phoneticPr fontId="3"/>
  </si>
  <si>
    <t>救急病院指定
内 外 整 循 ﾘﾊ 消 呼 皮 ｱﾚ ﾘｳ 麻 精 泌 漢内　　　脳神内</t>
    <rPh sb="0" eb="2">
      <t>キュウキュウ</t>
    </rPh>
    <rPh sb="2" eb="4">
      <t>ビョウイン</t>
    </rPh>
    <rPh sb="4" eb="6">
      <t>シテイ</t>
    </rPh>
    <rPh sb="41" eb="42">
      <t>ノウ</t>
    </rPh>
    <rPh sb="42" eb="43">
      <t>シン</t>
    </rPh>
    <rPh sb="43" eb="44">
      <t>ナイ</t>
    </rPh>
    <phoneticPr fontId="3"/>
  </si>
  <si>
    <t>救急病院指定  内 呼内 外 肛門外  心血外  放 消外 循内 麻 ﾘﾊ</t>
    <rPh sb="15" eb="17">
      <t>コウモン</t>
    </rPh>
    <rPh sb="17" eb="18">
      <t>ソト</t>
    </rPh>
    <rPh sb="22" eb="23">
      <t>ソト</t>
    </rPh>
    <phoneticPr fontId="3"/>
  </si>
  <si>
    <t xml:space="preserve">救急病院指定
内 消内 循内 脳外 外 消外 放 放腫 形外 整外 麻 ﾘﾊ 　歯外　脳内
乳外 甲外 歯口外 泌
</t>
    <rPh sb="0" eb="2">
      <t>キュウキュウ</t>
    </rPh>
    <rPh sb="2" eb="4">
      <t>ビョウイン</t>
    </rPh>
    <rPh sb="4" eb="6">
      <t>シテイ</t>
    </rPh>
    <rPh sb="9" eb="11">
      <t>ショウナイ</t>
    </rPh>
    <rPh sb="12" eb="14">
      <t>ジュンナイ</t>
    </rPh>
    <rPh sb="15" eb="16">
      <t>ノウ</t>
    </rPh>
    <rPh sb="16" eb="17">
      <t>ゲ</t>
    </rPh>
    <rPh sb="18" eb="19">
      <t>ソト</t>
    </rPh>
    <rPh sb="20" eb="21">
      <t>ショウ</t>
    </rPh>
    <rPh sb="21" eb="22">
      <t>ホカ</t>
    </rPh>
    <rPh sb="23" eb="24">
      <t>ホウ</t>
    </rPh>
    <rPh sb="25" eb="26">
      <t>ホウ</t>
    </rPh>
    <rPh sb="26" eb="27">
      <t>シュ</t>
    </rPh>
    <rPh sb="28" eb="29">
      <t>カタチ</t>
    </rPh>
    <rPh sb="29" eb="30">
      <t>ゲ</t>
    </rPh>
    <rPh sb="31" eb="32">
      <t>セイ</t>
    </rPh>
    <rPh sb="32" eb="33">
      <t>ゲ</t>
    </rPh>
    <rPh sb="34" eb="35">
      <t>マ</t>
    </rPh>
    <rPh sb="40" eb="41">
      <t>ハ</t>
    </rPh>
    <rPh sb="41" eb="42">
      <t>ガイ</t>
    </rPh>
    <rPh sb="43" eb="44">
      <t>ノウ</t>
    </rPh>
    <rPh sb="44" eb="45">
      <t>ナイ</t>
    </rPh>
    <rPh sb="46" eb="47">
      <t>ニュウ</t>
    </rPh>
    <rPh sb="47" eb="48">
      <t>ソト</t>
    </rPh>
    <rPh sb="49" eb="50">
      <t>コウ</t>
    </rPh>
    <rPh sb="50" eb="51">
      <t>ゲ</t>
    </rPh>
    <rPh sb="52" eb="53">
      <t>ハ</t>
    </rPh>
    <rPh sb="53" eb="54">
      <t>クチ</t>
    </rPh>
    <rPh sb="54" eb="55">
      <t>ソト</t>
    </rPh>
    <rPh sb="56" eb="57">
      <t>ヒ</t>
    </rPh>
    <phoneticPr fontId="3"/>
  </si>
  <si>
    <t>医療法人芙蓉会　　　　　　こころのケアセンターふよう</t>
    <rPh sb="0" eb="2">
      <t>イリョウ</t>
    </rPh>
    <rPh sb="2" eb="4">
      <t>ホウジン</t>
    </rPh>
    <rPh sb="4" eb="6">
      <t>フヨウ</t>
    </rPh>
    <rPh sb="6" eb="7">
      <t>カイ</t>
    </rPh>
    <phoneticPr fontId="3"/>
  </si>
  <si>
    <t>桐生　一宏</t>
    <phoneticPr fontId="3"/>
  </si>
  <si>
    <t xml:space="preserve">内 消内 循内 精 放 心療内  整 ﾘﾊ 泌 脳神内 皮 糖内 　血管外 </t>
    <rPh sb="24" eb="25">
      <t>ノウ</t>
    </rPh>
    <rPh sb="25" eb="26">
      <t>シン</t>
    </rPh>
    <rPh sb="26" eb="27">
      <t>ナイ</t>
    </rPh>
    <rPh sb="28" eb="29">
      <t>カワ</t>
    </rPh>
    <rPh sb="30" eb="31">
      <t>トウ</t>
    </rPh>
    <rPh sb="31" eb="32">
      <t>ナイ</t>
    </rPh>
    <rPh sb="34" eb="36">
      <t>ケッカン</t>
    </rPh>
    <rPh sb="36" eb="37">
      <t>ソト</t>
    </rPh>
    <phoneticPr fontId="3"/>
  </si>
  <si>
    <t>内 精 神 心内 
ﾘﾊ</t>
  </si>
  <si>
    <t>救急病院指定  内 精 神内 呼内 消内 循内  放 ﾘﾊ ﾘｳ 緩医内 救</t>
    <rPh sb="16" eb="17">
      <t>ナイ</t>
    </rPh>
    <rPh sb="19" eb="20">
      <t>ナイ</t>
    </rPh>
    <rPh sb="22" eb="23">
      <t>ナイ</t>
    </rPh>
    <rPh sb="33" eb="34">
      <t>カン</t>
    </rPh>
    <rPh sb="34" eb="35">
      <t>イ</t>
    </rPh>
    <rPh sb="35" eb="36">
      <t>ナイ</t>
    </rPh>
    <rPh sb="37" eb="38">
      <t>キュウ</t>
    </rPh>
    <phoneticPr fontId="3"/>
  </si>
  <si>
    <t>0172-33-5111</t>
    <phoneticPr fontId="3"/>
  </si>
  <si>
    <t>036-8563</t>
    <phoneticPr fontId="4"/>
  </si>
  <si>
    <t>横山　良仁</t>
    <rPh sb="0" eb="2">
      <t>ヨコヤマ</t>
    </rPh>
    <rPh sb="3" eb="4">
      <t>リョウ</t>
    </rPh>
    <rPh sb="4" eb="5">
      <t>ジン</t>
    </rPh>
    <phoneticPr fontId="3"/>
  </si>
  <si>
    <t>救急病院指定  内 小 外 整 産婦 眼 耳 放 ﾘﾊ 皮 泌 脳外 麻 脳内　糖内分内　消内　消外</t>
    <rPh sb="37" eb="38">
      <t>ノウ</t>
    </rPh>
    <rPh sb="45" eb="47">
      <t>ショウナイ</t>
    </rPh>
    <rPh sb="48" eb="49">
      <t>ショウ</t>
    </rPh>
    <rPh sb="49" eb="50">
      <t>ガイ</t>
    </rPh>
    <phoneticPr fontId="3"/>
  </si>
  <si>
    <t>0172-73-3231</t>
    <phoneticPr fontId="3"/>
  </si>
  <si>
    <t>038-3672</t>
    <phoneticPr fontId="4"/>
  </si>
  <si>
    <t>近藤　毅</t>
    <rPh sb="0" eb="2">
      <t>コンドウ</t>
    </rPh>
    <rPh sb="3" eb="4">
      <t>ツヨシ</t>
    </rPh>
    <phoneticPr fontId="4"/>
  </si>
  <si>
    <t>甲藤　敬一</t>
    <rPh sb="0" eb="2">
      <t>カットウ</t>
    </rPh>
    <rPh sb="3" eb="5">
      <t>ケイイチ</t>
    </rPh>
    <phoneticPr fontId="3"/>
  </si>
  <si>
    <t>救急病院指定  内　呼内　循内　腎内　 外　リハ 放　心血外 病診　糖内　消外  麻  透内　形</t>
    <rPh sb="41" eb="42">
      <t>アサ</t>
    </rPh>
    <rPh sb="44" eb="45">
      <t>トウ</t>
    </rPh>
    <rPh sb="45" eb="46">
      <t>ナイ</t>
    </rPh>
    <rPh sb="47" eb="48">
      <t>カタチ</t>
    </rPh>
    <phoneticPr fontId="3"/>
  </si>
  <si>
    <t>0172-32-5211</t>
    <phoneticPr fontId="3"/>
  </si>
  <si>
    <t>036-8183</t>
    <phoneticPr fontId="4"/>
  </si>
  <si>
    <t>救急病院指定  内 呼内 消内 胃内 循内 内視内 外 消外 乳外 肛外 ﾘﾊ 放 放診 心血外 婦　皮</t>
    <rPh sb="45" eb="46">
      <t>シン</t>
    </rPh>
    <rPh sb="51" eb="52">
      <t>カワ</t>
    </rPh>
    <phoneticPr fontId="3"/>
  </si>
  <si>
    <t>内 外 泌 歯 放 ﾘﾊ</t>
    <rPh sb="4" eb="5">
      <t>ヒツ</t>
    </rPh>
    <phoneticPr fontId="3"/>
  </si>
  <si>
    <t>(一財)双仁会黒石厚生病院</t>
    <phoneticPr fontId="3"/>
  </si>
  <si>
    <t>黒石市黒石字建石9-1</t>
    <rPh sb="0" eb="3">
      <t>クロイシシ</t>
    </rPh>
    <rPh sb="3" eb="5">
      <t>クロイシ</t>
    </rPh>
    <rPh sb="5" eb="6">
      <t>アザ</t>
    </rPh>
    <rPh sb="6" eb="7">
      <t>タ</t>
    </rPh>
    <rPh sb="7" eb="8">
      <t>イシ</t>
    </rPh>
    <phoneticPr fontId="4"/>
  </si>
  <si>
    <t xml:space="preserve">内 放 麻　糖内 </t>
    <rPh sb="6" eb="7">
      <t>トウ</t>
    </rPh>
    <rPh sb="7" eb="8">
      <t>ナイ</t>
    </rPh>
    <phoneticPr fontId="3"/>
  </si>
  <si>
    <t>0172-27-4121</t>
    <phoneticPr fontId="3"/>
  </si>
  <si>
    <t>吉田　和貴</t>
    <rPh sb="0" eb="2">
      <t>ヨシダ</t>
    </rPh>
    <rPh sb="3" eb="4">
      <t>カズ</t>
    </rPh>
    <rPh sb="4" eb="5">
      <t>キ</t>
    </rPh>
    <phoneticPr fontId="3"/>
  </si>
  <si>
    <t>心療内 消内 内 精</t>
    <phoneticPr fontId="3"/>
  </si>
  <si>
    <t>0172-28-1211</t>
    <phoneticPr fontId="3"/>
  </si>
  <si>
    <t>036-8076</t>
    <phoneticPr fontId="4"/>
  </si>
  <si>
    <t>整友会</t>
    <phoneticPr fontId="3"/>
  </si>
  <si>
    <t>弘前市大字扇町二丁目2-2</t>
    <rPh sb="0" eb="3">
      <t>ヒロサキシ</t>
    </rPh>
    <rPh sb="5" eb="7">
      <t>オウギマチ</t>
    </rPh>
    <rPh sb="7" eb="8">
      <t>ニ</t>
    </rPh>
    <phoneticPr fontId="4"/>
  </si>
  <si>
    <t>0172-55-7717</t>
    <phoneticPr fontId="3"/>
  </si>
  <si>
    <t>036-8511</t>
    <phoneticPr fontId="4"/>
  </si>
  <si>
    <t>竹内　一仁</t>
    <rPh sb="0" eb="2">
      <t>タケウチ</t>
    </rPh>
    <rPh sb="3" eb="4">
      <t>イチ</t>
    </rPh>
    <rPh sb="4" eb="5">
      <t>ジン</t>
    </rPh>
    <phoneticPr fontId="3"/>
  </si>
  <si>
    <t>救急病院指定  内 精 神内 呼内 消内 循内 外 消外　整 産婦 放 ﾘﾊ 麻 小 ｱﾚ  ﾘｳ 救 皮</t>
    <rPh sb="52" eb="53">
      <t>ヒ</t>
    </rPh>
    <phoneticPr fontId="3"/>
  </si>
  <si>
    <t>内 精神 放 ﾘﾊ</t>
    <phoneticPr fontId="3"/>
  </si>
  <si>
    <t>対本　宗訓</t>
    <rPh sb="0" eb="1">
      <t>ツイ</t>
    </rPh>
    <rPh sb="1" eb="2">
      <t>ホン</t>
    </rPh>
    <rPh sb="3" eb="4">
      <t>ソウ</t>
    </rPh>
    <rPh sb="4" eb="5">
      <t>クン</t>
    </rPh>
    <phoneticPr fontId="3"/>
  </si>
  <si>
    <t>内 呼内 糖脂代内 老内　漢内</t>
    <rPh sb="2" eb="4">
      <t>コナイ</t>
    </rPh>
    <rPh sb="5" eb="6">
      <t>トウ</t>
    </rPh>
    <rPh sb="6" eb="7">
      <t>アブラ</t>
    </rPh>
    <rPh sb="7" eb="8">
      <t>ダイ</t>
    </rPh>
    <rPh sb="8" eb="9">
      <t>ナイ</t>
    </rPh>
    <rPh sb="10" eb="11">
      <t>ロウ</t>
    </rPh>
    <rPh sb="11" eb="12">
      <t>ウチ</t>
    </rPh>
    <rPh sb="13" eb="14">
      <t>カン</t>
    </rPh>
    <rPh sb="14" eb="15">
      <t>ナイ</t>
    </rPh>
    <phoneticPr fontId="3"/>
  </si>
  <si>
    <t>(医)社団来蘇圓会黒石あけぼの病院</t>
    <phoneticPr fontId="3"/>
  </si>
  <si>
    <t>0172-52-2877</t>
    <phoneticPr fontId="3"/>
  </si>
  <si>
    <t>036-0321</t>
    <phoneticPr fontId="4"/>
  </si>
  <si>
    <t>内　精　神精　心療内　</t>
    <rPh sb="5" eb="6">
      <t>セイ</t>
    </rPh>
    <phoneticPr fontId="3"/>
  </si>
  <si>
    <t>荘司　貞志</t>
    <rPh sb="0" eb="2">
      <t>ショウジ</t>
    </rPh>
    <rPh sb="3" eb="4">
      <t>テイ</t>
    </rPh>
    <rPh sb="4" eb="5">
      <t>シ</t>
    </rPh>
    <phoneticPr fontId="4"/>
  </si>
  <si>
    <t>149
一般
107
療養
42
精神
0
結核
0
感染
0</t>
  </si>
  <si>
    <t>救急病院指定  内 外 整 ﾘﾊ 脳内 麻 消外 消・肝内 漢内 緩和ｹｱ内 糖内</t>
    <rPh sb="17" eb="18">
      <t>ノウ</t>
    </rPh>
    <phoneticPr fontId="3"/>
  </si>
  <si>
    <t>石田　哲平</t>
    <rPh sb="3" eb="5">
      <t>テッペイ</t>
    </rPh>
    <phoneticPr fontId="3"/>
  </si>
  <si>
    <t>救急病院指定  精 神内 ﾘｳ 呼内 消内 循内 糖代　血内　小 外 整 脳外 呼外 心血外 皮 泌 産婦 眼 耳 ﾘﾊ 放 歯 歯外 麻 病診 形成　腎内 膠内</t>
    <rPh sb="73" eb="74">
      <t>ケイ</t>
    </rPh>
    <rPh sb="74" eb="75">
      <t>セイ</t>
    </rPh>
    <rPh sb="76" eb="77">
      <t>ジン</t>
    </rPh>
    <rPh sb="77" eb="78">
      <t>ナイ</t>
    </rPh>
    <rPh sb="79" eb="80">
      <t>ニカワ</t>
    </rPh>
    <rPh sb="80" eb="81">
      <t>ナイ</t>
    </rPh>
    <phoneticPr fontId="3"/>
  </si>
  <si>
    <t>武者　晃永</t>
    <rPh sb="0" eb="2">
      <t>ムシャ</t>
    </rPh>
    <rPh sb="3" eb="4">
      <t>コウ</t>
    </rPh>
    <rPh sb="4" eb="5">
      <t>エイ</t>
    </rPh>
    <phoneticPr fontId="3"/>
  </si>
  <si>
    <t>(医)弘仁会於本病院</t>
    <rPh sb="3" eb="4">
      <t>ヒロ</t>
    </rPh>
    <rPh sb="4" eb="5">
      <t>ジン</t>
    </rPh>
    <rPh sb="5" eb="6">
      <t>カイ</t>
    </rPh>
    <phoneticPr fontId="3"/>
  </si>
  <si>
    <t>西村　慎一</t>
    <rPh sb="0" eb="2">
      <t>ニシムラ</t>
    </rPh>
    <rPh sb="3" eb="5">
      <t>シンイチ</t>
    </rPh>
    <phoneticPr fontId="4"/>
  </si>
  <si>
    <t>救急病院指定  内 呼内 消内  外　リハ　肛外</t>
    <rPh sb="11" eb="12">
      <t>ナイ</t>
    </rPh>
    <rPh sb="14" eb="15">
      <t>ナイ</t>
    </rPh>
    <rPh sb="22" eb="23">
      <t>コウ</t>
    </rPh>
    <rPh sb="23" eb="24">
      <t>ガイ</t>
    </rPh>
    <phoneticPr fontId="3"/>
  </si>
  <si>
    <t xml:space="preserve">内 消内 精 外 ﾘﾊ </t>
    <rPh sb="2" eb="3">
      <t>ケ</t>
    </rPh>
    <rPh sb="3" eb="4">
      <t>ナイ</t>
    </rPh>
    <phoneticPr fontId="3"/>
  </si>
  <si>
    <t>石山　菜穂</t>
    <phoneticPr fontId="4"/>
  </si>
  <si>
    <t>藤井　一晃</t>
    <rPh sb="0" eb="2">
      <t>フジイ</t>
    </rPh>
    <rPh sb="3" eb="4">
      <t>イチ</t>
    </rPh>
    <rPh sb="4" eb="5">
      <t>アキラ</t>
    </rPh>
    <phoneticPr fontId="3"/>
  </si>
  <si>
    <t>内科種市病院</t>
    <rPh sb="0" eb="6">
      <t>ナイカタネイチビョウイン</t>
    </rPh>
    <phoneticPr fontId="3"/>
  </si>
  <si>
    <t>内 消内</t>
    <phoneticPr fontId="3"/>
  </si>
  <si>
    <t>五所川原市字岩木町12番地3</t>
    <rPh sb="6" eb="9">
      <t>イワキマチ</t>
    </rPh>
    <rPh sb="11" eb="13">
      <t>バンチ</t>
    </rPh>
    <phoneticPr fontId="4"/>
  </si>
  <si>
    <t>坂本　十一</t>
    <rPh sb="0" eb="2">
      <t>サカモト</t>
    </rPh>
    <rPh sb="3" eb="5">
      <t>ジュウイチ</t>
    </rPh>
    <phoneticPr fontId="3"/>
  </si>
  <si>
    <t>内 循内 呼内</t>
    <rPh sb="3" eb="4">
      <t>ナイ</t>
    </rPh>
    <rPh sb="6" eb="7">
      <t>ナイ</t>
    </rPh>
    <phoneticPr fontId="3"/>
  </si>
  <si>
    <t>内 外 整 皮 ﾘﾊ</t>
    <phoneticPr fontId="3"/>
  </si>
  <si>
    <t>救急病院指定  内 小 外 整 眼 耳 ﾘﾊ 皮</t>
    <phoneticPr fontId="3"/>
  </si>
  <si>
    <t>中島　道子</t>
    <rPh sb="0" eb="2">
      <t>ナカジマ</t>
    </rPh>
    <rPh sb="3" eb="5">
      <t>ミチコ</t>
    </rPh>
    <phoneticPr fontId="3"/>
  </si>
  <si>
    <t>山﨑　総一郎</t>
    <phoneticPr fontId="3"/>
  </si>
  <si>
    <t>工藤　稜顕</t>
    <rPh sb="0" eb="2">
      <t>クドウ</t>
    </rPh>
    <rPh sb="3" eb="4">
      <t>リョウ</t>
    </rPh>
    <rPh sb="4" eb="5">
      <t>ケン</t>
    </rPh>
    <phoneticPr fontId="3"/>
  </si>
  <si>
    <t>救急病院指定  内 小 外 整 皮 泌 ﾘﾊ</t>
    <phoneticPr fontId="3"/>
  </si>
  <si>
    <t>松浦　修</t>
    <phoneticPr fontId="3"/>
  </si>
  <si>
    <t>内 外 呼内 整 ﾘﾊ 皮</t>
    <rPh sb="12" eb="13">
      <t>カワ</t>
    </rPh>
    <phoneticPr fontId="3"/>
  </si>
  <si>
    <t>救急病院指定  脳内　呼内　消血内　循内　糖・内分内　小　消外　整外　形外　脳外　呼外　乳外　皮　泌　産婦　眼　耳　ﾘﾊ　放　歯外　救　麻　臨検　病診</t>
    <rPh sb="8" eb="9">
      <t>ノウ</t>
    </rPh>
    <rPh sb="9" eb="10">
      <t>ナイ</t>
    </rPh>
    <rPh sb="11" eb="13">
      <t>コナイ</t>
    </rPh>
    <rPh sb="14" eb="15">
      <t>ショウ</t>
    </rPh>
    <rPh sb="15" eb="16">
      <t>チ</t>
    </rPh>
    <rPh sb="16" eb="17">
      <t>ナイ</t>
    </rPh>
    <rPh sb="18" eb="20">
      <t>ジュンナイ</t>
    </rPh>
    <rPh sb="21" eb="22">
      <t>トウ</t>
    </rPh>
    <rPh sb="23" eb="24">
      <t>ナイ</t>
    </rPh>
    <rPh sb="24" eb="25">
      <t>ブン</t>
    </rPh>
    <rPh sb="25" eb="26">
      <t>ナイ</t>
    </rPh>
    <rPh sb="27" eb="28">
      <t>ショウ</t>
    </rPh>
    <rPh sb="29" eb="31">
      <t>ショウゲ</t>
    </rPh>
    <rPh sb="32" eb="33">
      <t>ヒトシ</t>
    </rPh>
    <rPh sb="33" eb="34">
      <t>ソト</t>
    </rPh>
    <rPh sb="35" eb="36">
      <t>カタチ</t>
    </rPh>
    <rPh sb="36" eb="37">
      <t>ガイ</t>
    </rPh>
    <rPh sb="38" eb="40">
      <t>ノウゲ</t>
    </rPh>
    <rPh sb="41" eb="42">
      <t>コ</t>
    </rPh>
    <rPh sb="42" eb="43">
      <t>ガイ</t>
    </rPh>
    <rPh sb="44" eb="45">
      <t>チチ</t>
    </rPh>
    <rPh sb="45" eb="46">
      <t>ガイ</t>
    </rPh>
    <rPh sb="47" eb="48">
      <t>カワ</t>
    </rPh>
    <rPh sb="49" eb="50">
      <t>ヒ</t>
    </rPh>
    <rPh sb="51" eb="52">
      <t>サン</t>
    </rPh>
    <rPh sb="52" eb="53">
      <t>フ</t>
    </rPh>
    <rPh sb="54" eb="55">
      <t>メ</t>
    </rPh>
    <rPh sb="56" eb="57">
      <t>ミミ</t>
    </rPh>
    <rPh sb="61" eb="62">
      <t>ホウ</t>
    </rPh>
    <rPh sb="63" eb="64">
      <t>ハ</t>
    </rPh>
    <rPh sb="64" eb="65">
      <t>ガイ</t>
    </rPh>
    <rPh sb="66" eb="67">
      <t>キュウ</t>
    </rPh>
    <rPh sb="68" eb="69">
      <t>アサ</t>
    </rPh>
    <rPh sb="70" eb="72">
      <t>リンケン</t>
    </rPh>
    <rPh sb="73" eb="75">
      <t>ビョウシン</t>
    </rPh>
    <phoneticPr fontId="3"/>
  </si>
  <si>
    <t>救急病院指定  内　精　脳内　小　外　整　形　脳外　呼外　心血外　小外　皮　秘　産婦　眼　耳・頭外　放治　放診　歯外　麻　消内　血内　循内　呼内　腎内　内分内　糖・代内　感内　腫内　消外　乳外　病診　救　ﾘﾊ</t>
    <rPh sb="47" eb="48">
      <t>アタマ</t>
    </rPh>
    <rPh sb="48" eb="49">
      <t>ソト</t>
    </rPh>
    <phoneticPr fontId="3"/>
  </si>
  <si>
    <t>救急病院指定  内 外 ﾘﾊ 放 呼内 消内 循内 整 呼外 肛外 心臓内 老内 糖内分内 消外</t>
    <rPh sb="18" eb="19">
      <t>ナイ</t>
    </rPh>
    <rPh sb="21" eb="22">
      <t>ナイ</t>
    </rPh>
    <rPh sb="24" eb="25">
      <t>ナイ</t>
    </rPh>
    <rPh sb="32" eb="33">
      <t>ソト</t>
    </rPh>
    <rPh sb="34" eb="36">
      <t>シンゾウ</t>
    </rPh>
    <rPh sb="36" eb="37">
      <t>ナイ</t>
    </rPh>
    <rPh sb="38" eb="39">
      <t>ロウ</t>
    </rPh>
    <rPh sb="39" eb="40">
      <t>ナイ</t>
    </rPh>
    <rPh sb="41" eb="42">
      <t>トウ</t>
    </rPh>
    <rPh sb="42" eb="43">
      <t>ナイ</t>
    </rPh>
    <rPh sb="43" eb="44">
      <t>ブン</t>
    </rPh>
    <rPh sb="44" eb="45">
      <t>ナイ</t>
    </rPh>
    <rPh sb="46" eb="47">
      <t>ショウ</t>
    </rPh>
    <rPh sb="47" eb="48">
      <t>ガイ</t>
    </rPh>
    <phoneticPr fontId="3"/>
  </si>
  <si>
    <t>救急病院指定  内 外 小　精　整  ﾘｳ　脳外 産婦 眼 耳　皮 泌 形 放 麻　歯外　神内 急 ﾘﾊ</t>
    <phoneticPr fontId="3"/>
  </si>
  <si>
    <t>河原木　俊幸</t>
    <rPh sb="0" eb="2">
      <t>カワハラ</t>
    </rPh>
    <rPh sb="2" eb="3">
      <t>モク</t>
    </rPh>
    <rPh sb="4" eb="5">
      <t>シュン</t>
    </rPh>
    <rPh sb="5" eb="6">
      <t>サチ</t>
    </rPh>
    <phoneticPr fontId="3"/>
  </si>
  <si>
    <t>横山　久司</t>
    <phoneticPr fontId="3"/>
  </si>
  <si>
    <t>角谷　喜春</t>
    <phoneticPr fontId="3"/>
  </si>
  <si>
    <t>石澤　誠</t>
    <phoneticPr fontId="3"/>
  </si>
  <si>
    <t>野上　憲幸</t>
    <rPh sb="0" eb="2">
      <t>ノガミ</t>
    </rPh>
    <rPh sb="3" eb="5">
      <t>ノリユキ</t>
    </rPh>
    <phoneticPr fontId="4"/>
  </si>
  <si>
    <t>北津軽郡中泊町大字中里字亀山434-1</t>
    <rPh sb="0" eb="4">
      <t>キタツガルグン</t>
    </rPh>
    <rPh sb="5" eb="6">
      <t>ト</t>
    </rPh>
    <rPh sb="11" eb="12">
      <t>アザ</t>
    </rPh>
    <rPh sb="12" eb="14">
      <t>カメヤマ</t>
    </rPh>
    <phoneticPr fontId="4"/>
  </si>
  <si>
    <t>佐々木　ちよ</t>
    <phoneticPr fontId="3"/>
  </si>
  <si>
    <t>畑山　智恵子</t>
    <phoneticPr fontId="3"/>
  </si>
  <si>
    <t>工藤  清太郎</t>
    <phoneticPr fontId="3"/>
  </si>
  <si>
    <t>奥谷　由美子</t>
    <phoneticPr fontId="3"/>
  </si>
  <si>
    <t>川村　由美子</t>
    <phoneticPr fontId="3"/>
  </si>
  <si>
    <t>奈良岡　秀紀</t>
    <rPh sb="4" eb="6">
      <t>ヒデノリ</t>
    </rPh>
    <phoneticPr fontId="9"/>
  </si>
  <si>
    <t>奈良岡　統一</t>
    <phoneticPr fontId="3"/>
  </si>
  <si>
    <t>町田　藤一郎</t>
    <rPh sb="0" eb="2">
      <t>マチダ</t>
    </rPh>
    <rPh sb="3" eb="4">
      <t>フジ</t>
    </rPh>
    <rPh sb="4" eb="6">
      <t>イチロウ</t>
    </rPh>
    <phoneticPr fontId="4"/>
  </si>
  <si>
    <t>工藤　晋一郎</t>
    <rPh sb="0" eb="2">
      <t>クドウ</t>
    </rPh>
    <rPh sb="3" eb="6">
      <t>シンイチロウ</t>
    </rPh>
    <phoneticPr fontId="3"/>
  </si>
  <si>
    <t>長谷川　隆廣</t>
    <rPh sb="0" eb="3">
      <t>ハセガワ</t>
    </rPh>
    <rPh sb="4" eb="5">
      <t>タカシ</t>
    </rPh>
    <rPh sb="5" eb="6">
      <t>ヒロシ</t>
    </rPh>
    <phoneticPr fontId="4"/>
  </si>
  <si>
    <t>斎藤　めぐみ</t>
    <rPh sb="0" eb="2">
      <t>サイトウ</t>
    </rPh>
    <phoneticPr fontId="3"/>
  </si>
  <si>
    <t>田名部　厚子</t>
    <rPh sb="4" eb="6">
      <t>アツコ</t>
    </rPh>
    <phoneticPr fontId="4"/>
  </si>
  <si>
    <t>佐々木　桂一</t>
    <phoneticPr fontId="3"/>
  </si>
  <si>
    <t>森内　武三郎</t>
    <rPh sb="0" eb="2">
      <t>モリウチ</t>
    </rPh>
    <rPh sb="3" eb="4">
      <t>タケ</t>
    </rPh>
    <rPh sb="4" eb="6">
      <t>サブロウ</t>
    </rPh>
    <phoneticPr fontId="3"/>
  </si>
  <si>
    <t>小林　ミツヨ</t>
    <rPh sb="0" eb="2">
      <t>コバヤシ</t>
    </rPh>
    <phoneticPr fontId="4"/>
  </si>
  <si>
    <t>清川　喜美子</t>
    <rPh sb="0" eb="2">
      <t>キヨカワ</t>
    </rPh>
    <rPh sb="3" eb="6">
      <t>キミコ</t>
    </rPh>
    <phoneticPr fontId="4"/>
  </si>
  <si>
    <t>下斗米　倫明</t>
    <phoneticPr fontId="3"/>
  </si>
  <si>
    <t>工藤　哲悟郎</t>
    <phoneticPr fontId="3"/>
  </si>
  <si>
    <t>浅原　三恵子</t>
    <rPh sb="0" eb="2">
      <t>アサハラ</t>
    </rPh>
    <rPh sb="3" eb="4">
      <t>ミ</t>
    </rPh>
    <rPh sb="4" eb="6">
      <t>ケイコ</t>
    </rPh>
    <phoneticPr fontId="4"/>
  </si>
  <si>
    <t>中村　裕可子</t>
    <rPh sb="0" eb="2">
      <t>ナカムラ</t>
    </rPh>
    <rPh sb="3" eb="4">
      <t>ユウ</t>
    </rPh>
    <rPh sb="4" eb="5">
      <t>カ</t>
    </rPh>
    <rPh sb="5" eb="6">
      <t>コ</t>
    </rPh>
    <phoneticPr fontId="4"/>
  </si>
  <si>
    <t>福士　富美子</t>
    <phoneticPr fontId="3"/>
  </si>
  <si>
    <t>小田桐　和子</t>
    <phoneticPr fontId="3"/>
  </si>
  <si>
    <t>島村　吉三久</t>
    <phoneticPr fontId="3"/>
  </si>
  <si>
    <t>島村　美由紀</t>
    <phoneticPr fontId="3"/>
  </si>
  <si>
    <t>前川原　新悦</t>
    <rPh sb="4" eb="5">
      <t>シン</t>
    </rPh>
    <rPh sb="5" eb="6">
      <t>エツ</t>
    </rPh>
    <phoneticPr fontId="3"/>
  </si>
  <si>
    <t>中野渡　福美</t>
    <phoneticPr fontId="3"/>
  </si>
  <si>
    <t>佐藤　和佳子</t>
    <rPh sb="0" eb="2">
      <t>サトウ</t>
    </rPh>
    <rPh sb="3" eb="6">
      <t>ワカコ</t>
    </rPh>
    <phoneticPr fontId="4"/>
  </si>
  <si>
    <t>小笠原　秋彦</t>
    <rPh sb="0" eb="3">
      <t>オガサワラ</t>
    </rPh>
    <rPh sb="4" eb="6">
      <t>アキヒコ</t>
    </rPh>
    <phoneticPr fontId="4"/>
  </si>
  <si>
    <t>小檜山　準子</t>
    <rPh sb="0" eb="3">
      <t>コヒヤマ</t>
    </rPh>
    <rPh sb="4" eb="6">
      <t>ジュンコ</t>
    </rPh>
    <phoneticPr fontId="3"/>
  </si>
  <si>
    <t>小笠原　貞子</t>
    <rPh sb="0" eb="3">
      <t>オガサワラ</t>
    </rPh>
    <rPh sb="4" eb="6">
      <t>サダコ</t>
    </rPh>
    <phoneticPr fontId="4"/>
  </si>
  <si>
    <t>池田　由美子</t>
    <rPh sb="0" eb="2">
      <t>イケダ</t>
    </rPh>
    <rPh sb="3" eb="6">
      <t>ユミコ</t>
    </rPh>
    <phoneticPr fontId="3"/>
  </si>
  <si>
    <t>腰細　ヤス子</t>
    <phoneticPr fontId="3"/>
  </si>
  <si>
    <t>大橋　登美子</t>
    <rPh sb="3" eb="6">
      <t>トミコ</t>
    </rPh>
    <phoneticPr fontId="4"/>
  </si>
  <si>
    <t>斎藤　千恵子</t>
    <rPh sb="3" eb="6">
      <t>チエコ</t>
    </rPh>
    <phoneticPr fontId="4"/>
  </si>
  <si>
    <t>小田桐　一門</t>
    <rPh sb="4" eb="5">
      <t>イチ</t>
    </rPh>
    <phoneticPr fontId="4"/>
  </si>
  <si>
    <t>島川　左千夫</t>
    <rPh sb="3" eb="6">
      <t>サチオ</t>
    </rPh>
    <phoneticPr fontId="4"/>
  </si>
  <si>
    <t>塩見　依理子</t>
    <rPh sb="3" eb="6">
      <t>エリコ</t>
    </rPh>
    <rPh sb="4" eb="5">
      <t>リ</t>
    </rPh>
    <rPh sb="5" eb="6">
      <t>コ</t>
    </rPh>
    <phoneticPr fontId="4"/>
  </si>
  <si>
    <t>加賀谷　尚輝</t>
    <rPh sb="4" eb="5">
      <t>ナオ</t>
    </rPh>
    <rPh sb="5" eb="6">
      <t>カガヤ</t>
    </rPh>
    <phoneticPr fontId="3"/>
  </si>
  <si>
    <t>十文字　清志</t>
    <phoneticPr fontId="3"/>
  </si>
  <si>
    <t>長谷川　博巳</t>
    <rPh sb="0" eb="3">
      <t>ハセガワ</t>
    </rPh>
    <rPh sb="4" eb="5">
      <t>ヒロシ</t>
    </rPh>
    <rPh sb="5" eb="6">
      <t>ミ</t>
    </rPh>
    <phoneticPr fontId="4"/>
  </si>
  <si>
    <t>小笠原　芳春</t>
    <phoneticPr fontId="3"/>
  </si>
  <si>
    <t>久保田　利子</t>
    <rPh sb="4" eb="6">
      <t>リシ</t>
    </rPh>
    <phoneticPr fontId="3"/>
  </si>
  <si>
    <t>橋本　喜代二</t>
    <rPh sb="0" eb="2">
      <t>ハシモト</t>
    </rPh>
    <rPh sb="3" eb="6">
      <t>キヨジ</t>
    </rPh>
    <phoneticPr fontId="4"/>
  </si>
  <si>
    <t>苫米地　義之</t>
    <rPh sb="1" eb="2">
      <t>コメ</t>
    </rPh>
    <phoneticPr fontId="4"/>
  </si>
  <si>
    <t>武士澤　勝義</t>
    <rPh sb="0" eb="2">
      <t>ブシ</t>
    </rPh>
    <rPh sb="2" eb="3">
      <t>サワ</t>
    </rPh>
    <rPh sb="4" eb="6">
      <t>カツヨシ</t>
    </rPh>
    <phoneticPr fontId="4"/>
  </si>
  <si>
    <t>佐々木　新吉</t>
    <rPh sb="0" eb="3">
      <t>ササキ</t>
    </rPh>
    <rPh sb="4" eb="6">
      <t>シンキチ</t>
    </rPh>
    <phoneticPr fontId="3"/>
  </si>
  <si>
    <t>久保田　幸造</t>
    <rPh sb="0" eb="3">
      <t>クボタ</t>
    </rPh>
    <rPh sb="4" eb="6">
      <t>コウゾウ</t>
    </rPh>
    <phoneticPr fontId="4"/>
  </si>
  <si>
    <t>障害者支援施設かもめ苑
(東京都委託施設)</t>
    <rPh sb="0" eb="3">
      <t>ショウガイシャ</t>
    </rPh>
    <rPh sb="3" eb="5">
      <t>シエン</t>
    </rPh>
    <rPh sb="5" eb="7">
      <t>シセツ</t>
    </rPh>
    <rPh sb="10" eb="11">
      <t>エン</t>
    </rPh>
    <phoneticPr fontId="4"/>
  </si>
  <si>
    <t>障害者総合福祉センターなつどまり
障害者支援施設しらかば寮</t>
    <rPh sb="0" eb="3">
      <t>ショウガイシャ</t>
    </rPh>
    <rPh sb="3" eb="5">
      <t>ソウゴウ</t>
    </rPh>
    <rPh sb="5" eb="7">
      <t>フクシ</t>
    </rPh>
    <rPh sb="17" eb="20">
      <t>ショウガイシャ</t>
    </rPh>
    <rPh sb="20" eb="22">
      <t>シエン</t>
    </rPh>
    <rPh sb="22" eb="24">
      <t>シセツ</t>
    </rPh>
    <rPh sb="28" eb="29">
      <t>リョウ</t>
    </rPh>
    <phoneticPr fontId="4"/>
  </si>
  <si>
    <t>障害者総合福祉センターなつどまり
障害者支援施設さつき寮</t>
    <rPh sb="0" eb="3">
      <t>ショウガイシャ</t>
    </rPh>
    <rPh sb="3" eb="5">
      <t>ソウゴウ</t>
    </rPh>
    <rPh sb="5" eb="7">
      <t>フクシ</t>
    </rPh>
    <rPh sb="17" eb="20">
      <t>ショウガイシャ</t>
    </rPh>
    <rPh sb="20" eb="22">
      <t>シエン</t>
    </rPh>
    <rPh sb="22" eb="24">
      <t>シセツ</t>
    </rPh>
    <rPh sb="27" eb="28">
      <t>リョウ</t>
    </rPh>
    <phoneticPr fontId="4"/>
  </si>
  <si>
    <t>障害者支援施設あぜりあ苑
(東京都委託施設)</t>
    <rPh sb="0" eb="3">
      <t>ショウガイシャ</t>
    </rPh>
    <rPh sb="3" eb="5">
      <t>シエン</t>
    </rPh>
    <rPh sb="5" eb="7">
      <t>シセツ</t>
    </rPh>
    <rPh sb="11" eb="12">
      <t>エン</t>
    </rPh>
    <phoneticPr fontId="4"/>
  </si>
  <si>
    <t>青森市社会福祉協議会
(ｱｵﾓﾘｼｼｬｶｲﾌｸｼｷｮｳｷﾞｶｲ)</t>
    <phoneticPr fontId="3"/>
  </si>
  <si>
    <t>青森県すこやか福祉事業団
(ｱｵﾓﾘｹﾝｽｺﾔｶﾌｸｼｼﾞｷﾞｮｳﾀﾞﾝ)</t>
    <rPh sb="7" eb="9">
      <t>フクシ</t>
    </rPh>
    <rPh sb="9" eb="12">
      <t>ジギョウダン</t>
    </rPh>
    <phoneticPr fontId="4"/>
  </si>
  <si>
    <t>サポートセンター虹(ｻﾎﾟｰﾄｾﾝﾀｰﾆｼﾞ)</t>
    <rPh sb="8" eb="9">
      <t>ニジ</t>
    </rPh>
    <phoneticPr fontId="4"/>
  </si>
  <si>
    <t>弘前市社会福祉協議会
(ﾋﾛｻｷｼｼｬｶｲﾌｸｼｷｮｳｷﾞｶｲ)</t>
    <phoneticPr fontId="3"/>
  </si>
  <si>
    <t>八戸市社会福祉事業団
(ﾊﾁﾉﾍｼｼｬｶｲﾌｸｼｼﾞｷﾞｮｳﾀﾞﾝ)</t>
    <rPh sb="5" eb="7">
      <t>フクシ</t>
    </rPh>
    <rPh sb="7" eb="10">
      <t>ジギョウダン</t>
    </rPh>
    <phoneticPr fontId="4"/>
  </si>
  <si>
    <t>八戸市社会福祉協議会
(ﾊﾁﾉﾍｼｼｬｶｲﾌｸｼｷｮｳｷﾞｶｲ)</t>
    <phoneticPr fontId="4"/>
  </si>
  <si>
    <t>田名部  一成</t>
    <phoneticPr fontId="3"/>
  </si>
  <si>
    <t>黒石市社会福祉協議会
(ｸﾛｲｼｼｼｬｶｲﾌｸｼｷｮｳｷﾞｶｲ)</t>
    <phoneticPr fontId="3"/>
  </si>
  <si>
    <t>五所川原市社会福祉協議会
(ｺﾞｼｮｶﾞﾜﾗｼｼｬｶｲﾌｸｼｷｮｳｷﾞｶｲ)</t>
    <phoneticPr fontId="4"/>
  </si>
  <si>
    <t>青森民友厚生振興団
(ｱｵﾓﾘﾐﾝﾕｳｺｳｾｲｼﾝｺｳﾀﾞﾝ)</t>
    <phoneticPr fontId="4"/>
  </si>
  <si>
    <t>十和田市社会福祉協議会
(ﾄﾜﾀﾞｼｼｬｶｲﾌｸｼｷｮｳｷﾞｶｲ)</t>
    <phoneticPr fontId="4"/>
  </si>
  <si>
    <t>三沢市社会福祉協議会
(ﾐｻﾜｼｼｬｶｲﾌｸｼｷｮｳｷﾞｶｲ)</t>
    <phoneticPr fontId="4"/>
  </si>
  <si>
    <t>むつ市社会福祉協議会
(ﾑﾂｼｼｬｶｲﾌｸｼｷｮｳｷﾞｶｲ)</t>
    <phoneticPr fontId="4"/>
  </si>
  <si>
    <t>青森社会福祉振興団
(ｱｵﾓﾘｼｬｶｲﾌｸｼｼﾝｺｳﾀﾞﾝ)</t>
    <phoneticPr fontId="4"/>
  </si>
  <si>
    <t>つがる市社会福祉協議会
(ﾂｶﾞﾙｼｼｬｶｲﾌｸｼｷｮｳｷﾞｶｲ)</t>
    <rPh sb="3" eb="4">
      <t>シ</t>
    </rPh>
    <phoneticPr fontId="4"/>
  </si>
  <si>
    <t>平川市社会福祉協議会
(ﾋﾗｶﾜｼｼｬｶｲﾌｸｼｷｮｳｷﾞｶｲ)</t>
    <rPh sb="0" eb="2">
      <t>ヒラカワ</t>
    </rPh>
    <rPh sb="2" eb="3">
      <t>シ</t>
    </rPh>
    <phoneticPr fontId="4"/>
  </si>
  <si>
    <t>平内町社会福祉協議会
(ﾋﾗﾅｲﾏﾁｼｬｶｲﾌｸｼｷｮｳｷﾞｶｲ)</t>
    <phoneticPr fontId="3"/>
  </si>
  <si>
    <t>外ヶ浜町社会福祉協議会
(ｿﾄｶﾞﾊﾏﾏﾁｼｬｶｲﾌｸｼｷｮｳｷﾞｶｲ)</t>
    <rPh sb="0" eb="1">
      <t>ガイ</t>
    </rPh>
    <rPh sb="2" eb="3">
      <t>ハマ</t>
    </rPh>
    <rPh sb="3" eb="4">
      <t>マチ</t>
    </rPh>
    <phoneticPr fontId="4"/>
  </si>
  <si>
    <t>今別町社会福祉協議会
(ｲﾏﾍﾞﾂﾏﾁｼｬｶｲﾌｸｼｷｮｳｷﾞｶｲ)</t>
    <phoneticPr fontId="3"/>
  </si>
  <si>
    <t>蓬田村社会福祉協議会
(ﾖﾓｷﾞﾀﾑﾗｼｬｶｲﾌｸｼｷｮｳｷﾞｶｲ)</t>
    <phoneticPr fontId="3"/>
  </si>
  <si>
    <t>鯵ヶ沢町社会福祉協議会
(ｱｼﾞｶﾞｻﾜﾏﾁｼｬｶｲﾌｸｼｷｮｳｷﾞｶｲ)</t>
    <phoneticPr fontId="3"/>
  </si>
  <si>
    <t>深浦町社会福祉協議会
(ﾌｶｳﾗﾏﾁｼｬｶｲﾌｸｼｷｮｳｷﾞｶｲ)</t>
    <phoneticPr fontId="3"/>
  </si>
  <si>
    <t>西目屋村社会福祉協議会
(ﾆｼﾒﾔﾑﾗｼｬｶｲﾌｸｼｷｮｳｷﾞｶｲ)</t>
    <phoneticPr fontId="3"/>
  </si>
  <si>
    <t>藤崎町社会福祉協議会
(ﾌｼﾞｻｷﾏﾁｼｬｶｲﾌｸｼｷｮｳｷﾞｶｲ)</t>
    <phoneticPr fontId="3"/>
  </si>
  <si>
    <t>大鰐町社会福祉協議会
(ｵｵﾜﾆﾏﾁｼｬｶｲﾌｸｼｷｮｳｷﾞｶｲ)</t>
    <phoneticPr fontId="3"/>
  </si>
  <si>
    <t>田舎館村社会福祉協議会
(ｲﾅｶﾀﾞﾃﾑﾗｼｬｶｲﾌｸｼｷｮｳｷﾞｶｲ)</t>
    <phoneticPr fontId="3"/>
  </si>
  <si>
    <t>板柳町社会福祉協議会
(ｲﾀﾔﾅｷﾞﾏﾁｼｬｶｲﾌｸｼｷｮｳｷﾞｶｲ)</t>
    <phoneticPr fontId="3"/>
  </si>
  <si>
    <t>中泊町社会福祉協議会
(ﾅｶﾄﾞﾏﾘﾏﾁｼｬｶｲﾌｸｼｷｮｳｷﾞｶｲ)</t>
    <rPh sb="1" eb="2">
      <t>ト</t>
    </rPh>
    <phoneticPr fontId="4"/>
  </si>
  <si>
    <t>鶴田町社会福祉協議会
(ﾂﾙﾀﾏﾁｼｬｶｲﾌｸｼｷｮｳｷﾞｶｲ)</t>
    <phoneticPr fontId="3"/>
  </si>
  <si>
    <t>野辺地町社会福祉協議会
(ﾉﾍｼﾞﾏﾁｼｬｶｲﾌｸｼｷｮｳｷﾞｶｲ)</t>
    <phoneticPr fontId="3"/>
  </si>
  <si>
    <t>七戸町社会福祉協議会
(ｼﾁﾉﾍﾏﾁｼｬｶｲﾌｸｼｷｮｳｷﾞｶｲ)</t>
    <phoneticPr fontId="3"/>
  </si>
  <si>
    <t>六戸町社会福祉協議会
(ﾛｸﾉﾍﾏﾁｼｬｶｲﾌｸｼｷｮｳｷﾞｶｲ)</t>
    <phoneticPr fontId="3"/>
  </si>
  <si>
    <t>横浜町社会福祉協議会
(ﾖｺﾊﾏﾏﾁｼｬｶｲﾌｸｼｷｮｳｷﾞｶｲ)</t>
    <phoneticPr fontId="3"/>
  </si>
  <si>
    <t>東北町社会福祉協議会
(ﾄｳﾎｸﾏﾁｼｬｶｲﾌｸｼｷｮｳｷﾞｶｲ)</t>
    <phoneticPr fontId="3"/>
  </si>
  <si>
    <t>六ヶ所村社会福祉協議会
(ﾛｯｶｼｮﾑﾗｼｬｶｲﾌｸｼｷｮｳｷﾞｶｲ)</t>
    <phoneticPr fontId="3"/>
  </si>
  <si>
    <t>おいらせ町社会福祉協議会
(ｵｲﾗｾﾁｮｳｼｬｶｲﾌｸｼｷｮｳｷﾞｶｲ)</t>
    <phoneticPr fontId="3"/>
  </si>
  <si>
    <t>大間町社会福祉協議会
(ｵｵﾏﾏﾁｼｬｶｲﾌｸｼｷｮｳｷﾞｶｲ)</t>
    <phoneticPr fontId="3"/>
  </si>
  <si>
    <t>東通村社会福祉協議会
(ﾋｶﾞｼﾄﾞｵﾘﾑﾗｼｬｶｲﾌｸｼｷｮｳｷﾞｶｲ)</t>
    <phoneticPr fontId="3"/>
  </si>
  <si>
    <t>風間浦村社会福祉協議会
(ｶｻﾞﾏｳﾗﾑﾗｼｬｶｲﾌｸｼｷｮｳｷﾞｶｲ)</t>
    <phoneticPr fontId="3"/>
  </si>
  <si>
    <t>佐井村社会福祉協議会
(ｻｲﾑﾗｼｬｶｲﾌｸｼｷｮｳｷﾞｶｲ)</t>
    <phoneticPr fontId="3"/>
  </si>
  <si>
    <t>三戸町社会福祉協議会
(ｻﾝﾉﾍﾏﾁｼｬｶｲﾌｸｼｷｮｳｷﾞｶｲ)</t>
    <phoneticPr fontId="3"/>
  </si>
  <si>
    <t>五戸町社会福祉協議会
(ｺﾞﾉﾍﾏﾁｼｬｶｲﾌｸｼｷｮｳｷﾞｶｲ)</t>
    <rPh sb="5" eb="7">
      <t>フクシ</t>
    </rPh>
    <phoneticPr fontId="4"/>
  </si>
  <si>
    <t>田子町社会福祉協議会
(ﾀｯｺﾏﾁｼｬｶｲﾌｸｼｷｮｳｷﾞｶｲ)</t>
    <phoneticPr fontId="3"/>
  </si>
  <si>
    <t>南部町社会福祉協議会
(ﾅﾝﾌﾞﾁｮｳｼｬｶｲﾌｸｼｷｮｳｷﾞｶｲ)</t>
    <phoneticPr fontId="3"/>
  </si>
  <si>
    <t>階上町社会福祉協議会
(ﾊｼｶﾐﾁｮｳｼｬｶｲﾌｸｼｷｮｳｷﾞｶｲ)</t>
    <phoneticPr fontId="3"/>
  </si>
  <si>
    <t>電話番号は八戸合同庁舎代表</t>
    <rPh sb="0" eb="2">
      <t>デンワ</t>
    </rPh>
    <rPh sb="2" eb="4">
      <t>バンゴウ</t>
    </rPh>
    <phoneticPr fontId="3"/>
  </si>
  <si>
    <t>電話番号は保健所代表</t>
    <rPh sb="2" eb="4">
      <t>バンゴウ</t>
    </rPh>
    <rPh sb="5" eb="8">
      <t>ホケンジョ</t>
    </rPh>
    <rPh sb="8" eb="10">
      <t>ダイヒョウ</t>
    </rPh>
    <phoneticPr fontId="3"/>
  </si>
  <si>
    <t>電話番号は八戸市庁代表</t>
    <rPh sb="0" eb="2">
      <t>デンワ</t>
    </rPh>
    <rPh sb="2" eb="4">
      <t>バンゴウ</t>
    </rPh>
    <rPh sb="5" eb="7">
      <t>ハチノヘ</t>
    </rPh>
    <rPh sb="7" eb="9">
      <t>シチョウ</t>
    </rPh>
    <rPh sb="9" eb="11">
      <t>ダイヒョウ</t>
    </rPh>
    <phoneticPr fontId="3"/>
  </si>
  <si>
    <t>R6.4.1休止</t>
    <rPh sb="6" eb="8">
      <t>キュウシ</t>
    </rPh>
    <phoneticPr fontId="3"/>
  </si>
  <si>
    <t>鈴木　美雪</t>
    <rPh sb="3" eb="5">
      <t>ミユキ</t>
    </rPh>
    <phoneticPr fontId="3"/>
  </si>
  <si>
    <t>加福　隆樹</t>
    <rPh sb="0" eb="1">
      <t>クワ</t>
    </rPh>
    <rPh sb="1" eb="2">
      <t>フク</t>
    </rPh>
    <rPh sb="3" eb="5">
      <t>タカキ</t>
    </rPh>
    <phoneticPr fontId="4"/>
  </si>
  <si>
    <t>オリーブ介護医療院</t>
  </si>
  <si>
    <t>弘前市新町151</t>
    <phoneticPr fontId="3"/>
  </si>
  <si>
    <t>0172-34-3252</t>
  </si>
  <si>
    <t>036-8364</t>
    <phoneticPr fontId="3"/>
  </si>
  <si>
    <t>聖誠会</t>
    <phoneticPr fontId="3"/>
  </si>
  <si>
    <t>石田温泉病院介護医療院</t>
  </si>
  <si>
    <t>上北郡おいらせ町上前田21番地1</t>
  </si>
  <si>
    <t>039-2221</t>
    <phoneticPr fontId="3"/>
  </si>
  <si>
    <t>短期入所</t>
    <rPh sb="0" eb="4">
      <t>タンキニュウショ</t>
    </rPh>
    <phoneticPr fontId="3"/>
  </si>
  <si>
    <t>弘前市浜の町東5丁目24-3</t>
    <phoneticPr fontId="4"/>
  </si>
  <si>
    <t>036-8323</t>
    <phoneticPr fontId="3"/>
  </si>
  <si>
    <t>短期入所6</t>
    <rPh sb="0" eb="2">
      <t>タンキ</t>
    </rPh>
    <rPh sb="2" eb="4">
      <t>ニュウショ</t>
    </rPh>
    <phoneticPr fontId="3"/>
  </si>
  <si>
    <t>036-0104</t>
    <phoneticPr fontId="106"/>
  </si>
  <si>
    <t>岩渕　河治郎</t>
    <rPh sb="0" eb="2">
      <t>イワブチ</t>
    </rPh>
    <rPh sb="3" eb="6">
      <t>カワチロウ</t>
    </rPh>
    <phoneticPr fontId="4"/>
  </si>
  <si>
    <t>小野　誠</t>
    <rPh sb="3" eb="4">
      <t>マコト</t>
    </rPh>
    <phoneticPr fontId="3"/>
  </si>
  <si>
    <t>柏友会</t>
    <phoneticPr fontId="106"/>
  </si>
  <si>
    <t>遠藤　哲</t>
    <rPh sb="0" eb="2">
      <t>エンドウ</t>
    </rPh>
    <rPh sb="3" eb="4">
      <t>サトシ</t>
    </rPh>
    <phoneticPr fontId="79"/>
  </si>
  <si>
    <t>三沢市中央町三丁目11-2</t>
    <rPh sb="0" eb="3">
      <t>ミサワシ</t>
    </rPh>
    <rPh sb="3" eb="5">
      <t>チュウオウ</t>
    </rPh>
    <rPh sb="5" eb="6">
      <t>マチ</t>
    </rPh>
    <phoneticPr fontId="4"/>
  </si>
  <si>
    <t>三沢市花園町五丁目31-3658</t>
    <rPh sb="5" eb="6">
      <t>マチ</t>
    </rPh>
    <phoneticPr fontId="3"/>
  </si>
  <si>
    <t>三沢市中央町三丁目11-2</t>
    <rPh sb="5" eb="6">
      <t>マチ</t>
    </rPh>
    <phoneticPr fontId="3"/>
  </si>
  <si>
    <t>藤田　長一</t>
    <rPh sb="0" eb="2">
      <t>フジタ</t>
    </rPh>
    <rPh sb="3" eb="5">
      <t>チョウイチ</t>
    </rPh>
    <phoneticPr fontId="96"/>
  </si>
  <si>
    <t>山本　京子</t>
    <rPh sb="0" eb="2">
      <t>ヤマモト</t>
    </rPh>
    <rPh sb="3" eb="5">
      <t>キョウコ</t>
    </rPh>
    <phoneticPr fontId="79"/>
  </si>
  <si>
    <t>田中　紀子</t>
    <rPh sb="0" eb="2">
      <t>タナカ</t>
    </rPh>
    <rPh sb="3" eb="5">
      <t>ノリコ</t>
    </rPh>
    <phoneticPr fontId="79"/>
  </si>
  <si>
    <t>休館中
現在、高田小学校（青森市高田字川瀬200-5）内で開設</t>
    <rPh sb="7" eb="12">
      <t>タカダショウガッコウ</t>
    </rPh>
    <rPh sb="16" eb="18">
      <t>タカダ</t>
    </rPh>
    <rPh sb="18" eb="19">
      <t>アザ</t>
    </rPh>
    <rPh sb="19" eb="21">
      <t>カワセ</t>
    </rPh>
    <phoneticPr fontId="3"/>
  </si>
  <si>
    <t>休館中
現在、中央市民センター三内分館（青森市三内字沢辺191-1）内で開設</t>
    <rPh sb="7" eb="11">
      <t>チュウオウシミン</t>
    </rPh>
    <rPh sb="15" eb="17">
      <t>サンナイ</t>
    </rPh>
    <rPh sb="17" eb="19">
      <t>ブンカン</t>
    </rPh>
    <rPh sb="23" eb="25">
      <t>サンナイ</t>
    </rPh>
    <rPh sb="25" eb="26">
      <t>アザ</t>
    </rPh>
    <rPh sb="26" eb="28">
      <t>サワベ</t>
    </rPh>
    <phoneticPr fontId="3"/>
  </si>
  <si>
    <t>すこやか苑</t>
    <rPh sb="4" eb="5">
      <t>エン</t>
    </rPh>
    <phoneticPr fontId="4"/>
  </si>
  <si>
    <r>
      <t xml:space="preserve">017-752-3015
</t>
    </r>
    <r>
      <rPr>
        <sz val="11"/>
        <color rgb="FFFF0000"/>
        <rFont val="ＭＳ ゴシック"/>
        <family val="3"/>
        <charset val="128"/>
      </rPr>
      <t>(737-5122)</t>
    </r>
    <phoneticPr fontId="3"/>
  </si>
  <si>
    <r>
      <t xml:space="preserve">017-739-2342
</t>
    </r>
    <r>
      <rPr>
        <sz val="11"/>
        <color rgb="FFFF0000"/>
        <rFont val="ＭＳ ゴシック"/>
        <family val="3"/>
        <charset val="128"/>
      </rPr>
      <t>(739-1074)</t>
    </r>
    <phoneticPr fontId="3"/>
  </si>
  <si>
    <t>すずかけの里</t>
    <phoneticPr fontId="3"/>
  </si>
  <si>
    <t>木村　直彦</t>
    <rPh sb="0" eb="2">
      <t>キムラ</t>
    </rPh>
    <rPh sb="3" eb="5">
      <t>ナオヒコ</t>
    </rPh>
    <phoneticPr fontId="3"/>
  </si>
  <si>
    <t>泉　雄輔</t>
  </si>
  <si>
    <t>渡邉　幸太郎</t>
    <rPh sb="0" eb="2">
      <t>ワタナベ</t>
    </rPh>
    <rPh sb="3" eb="6">
      <t>コウタロウ</t>
    </rPh>
    <phoneticPr fontId="3"/>
  </si>
  <si>
    <t>蝦名　美穂</t>
  </si>
  <si>
    <t>工藤　一也</t>
  </si>
  <si>
    <t>三上ヤス子</t>
    <phoneticPr fontId="7"/>
  </si>
  <si>
    <t>ひろだい保育園</t>
    <rPh sb="4" eb="7">
      <t>ホイクエン</t>
    </rPh>
    <phoneticPr fontId="79"/>
  </si>
  <si>
    <t>弘前市大字南塘町1-8</t>
    <rPh sb="5" eb="8">
      <t>ナントウチョウ</t>
    </rPh>
    <phoneticPr fontId="79"/>
  </si>
  <si>
    <t>036-8212</t>
  </si>
  <si>
    <r>
      <t>弘前市大字石川字</t>
    </r>
    <r>
      <rPr>
        <sz val="12"/>
        <color rgb="FFFF0000"/>
        <rFont val="ＭＳ ゴシック"/>
        <family val="3"/>
        <charset val="128"/>
      </rPr>
      <t>庄司川添19-1</t>
    </r>
    <rPh sb="8" eb="12">
      <t>ショウジカワゾエ</t>
    </rPh>
    <phoneticPr fontId="79"/>
  </si>
  <si>
    <r>
      <t>弘前市大字</t>
    </r>
    <r>
      <rPr>
        <sz val="12"/>
        <color rgb="FFFF0000"/>
        <rFont val="ＭＳ ゴシック"/>
        <family val="3"/>
        <charset val="128"/>
      </rPr>
      <t>文京町14-15</t>
    </r>
    <rPh sb="5" eb="8">
      <t>ブンキョウチョウ</t>
    </rPh>
    <phoneticPr fontId="79"/>
  </si>
  <si>
    <r>
      <t>036-</t>
    </r>
    <r>
      <rPr>
        <sz val="12"/>
        <color rgb="FFFF0000"/>
        <rFont val="ＭＳ ゴシック"/>
        <family val="3"/>
        <charset val="128"/>
      </rPr>
      <t>8224</t>
    </r>
  </si>
  <si>
    <r>
      <t>036-</t>
    </r>
    <r>
      <rPr>
        <sz val="12"/>
        <color rgb="FFFF0000"/>
        <rFont val="ＭＳ ゴシック"/>
        <family val="3"/>
        <charset val="128"/>
      </rPr>
      <t>8511</t>
    </r>
  </si>
  <si>
    <t>津軽地域</t>
    <rPh sb="0" eb="2">
      <t>ツガル</t>
    </rPh>
    <rPh sb="2" eb="4">
      <t>チイキ</t>
    </rPh>
    <phoneticPr fontId="79"/>
  </si>
  <si>
    <t>弘前市</t>
    <rPh sb="0" eb="3">
      <t>ヒロサキシ</t>
    </rPh>
    <phoneticPr fontId="79"/>
  </si>
  <si>
    <t>めぐみ保育園</t>
    <rPh sb="3" eb="6">
      <t>ホイクエン</t>
    </rPh>
    <phoneticPr fontId="96"/>
  </si>
  <si>
    <t>サテライト特養おうよう園</t>
    <rPh sb="11" eb="12">
      <t>エン</t>
    </rPh>
    <phoneticPr fontId="79"/>
  </si>
  <si>
    <t>弘前市大字山崎三丁目6-1</t>
    <rPh sb="5" eb="7">
      <t>ヤマザキ</t>
    </rPh>
    <rPh sb="7" eb="10">
      <t>サンチョウメ</t>
    </rPh>
    <phoneticPr fontId="96"/>
  </si>
  <si>
    <t>0172-87-1165</t>
  </si>
  <si>
    <t>弘前市大字豊原一丁目1-3</t>
    <rPh sb="5" eb="7">
      <t>トヨハラ</t>
    </rPh>
    <phoneticPr fontId="8"/>
  </si>
  <si>
    <t>高橋　正安</t>
    <rPh sb="0" eb="2">
      <t>タカハシ</t>
    </rPh>
    <rPh sb="3" eb="4">
      <t>マサ</t>
    </rPh>
    <rPh sb="4" eb="5">
      <t>アン</t>
    </rPh>
    <phoneticPr fontId="79"/>
  </si>
  <si>
    <t>吉成　正昭</t>
    <rPh sb="0" eb="2">
      <t>ヨシナリ</t>
    </rPh>
    <rPh sb="3" eb="4">
      <t>セイ</t>
    </rPh>
    <rPh sb="4" eb="5">
      <t>アキラ</t>
    </rPh>
    <phoneticPr fontId="79"/>
  </si>
  <si>
    <t>草刈　陽子</t>
    <rPh sb="0" eb="2">
      <t>クサカ</t>
    </rPh>
    <rPh sb="3" eb="5">
      <t>ヨウコ</t>
    </rPh>
    <phoneticPr fontId="79"/>
  </si>
  <si>
    <t>秋元　翔</t>
    <rPh sb="0" eb="2">
      <t>アキモト</t>
    </rPh>
    <rPh sb="3" eb="4">
      <t>ショウ</t>
    </rPh>
    <phoneticPr fontId="79"/>
  </si>
  <si>
    <t>一戸　幸一</t>
    <rPh sb="0" eb="2">
      <t>イチノヘ</t>
    </rPh>
    <rPh sb="3" eb="5">
      <t>コウイチ</t>
    </rPh>
    <phoneticPr fontId="96"/>
  </si>
  <si>
    <t>小田桐　匡希</t>
    <rPh sb="4" eb="5">
      <t>タスク</t>
    </rPh>
    <rPh sb="5" eb="6">
      <t>マレ</t>
    </rPh>
    <phoneticPr fontId="79"/>
  </si>
  <si>
    <t>鈴木鉱一朗</t>
    <rPh sb="0" eb="2">
      <t>スズキ</t>
    </rPh>
    <rPh sb="3" eb="4">
      <t>イチ</t>
    </rPh>
    <rPh sb="4" eb="5">
      <t>ホガ</t>
    </rPh>
    <phoneticPr fontId="96"/>
  </si>
  <si>
    <t>清野　仁</t>
    <rPh sb="0" eb="1">
      <t>キヨ</t>
    </rPh>
    <rPh sb="1" eb="2">
      <t>ノ</t>
    </rPh>
    <rPh sb="3" eb="4">
      <t>ヒトシ</t>
    </rPh>
    <phoneticPr fontId="79"/>
  </si>
  <si>
    <t>佐藤　千枝子</t>
    <rPh sb="0" eb="2">
      <t>サトウ</t>
    </rPh>
    <rPh sb="3" eb="6">
      <t>チエコ</t>
    </rPh>
    <phoneticPr fontId="3"/>
  </si>
  <si>
    <t>善世会</t>
    <rPh sb="0" eb="1">
      <t>ゼン</t>
    </rPh>
    <rPh sb="1" eb="2">
      <t>ヨ</t>
    </rPh>
    <rPh sb="2" eb="3">
      <t>カイ</t>
    </rPh>
    <phoneticPr fontId="3"/>
  </si>
  <si>
    <t>0176-78-6411</t>
  </si>
  <si>
    <t>0176-78-2075</t>
  </si>
  <si>
    <t>里親支援センター</t>
    <rPh sb="0" eb="2">
      <t>サトオヤ</t>
    </rPh>
    <rPh sb="2" eb="4">
      <t>シエン</t>
    </rPh>
    <phoneticPr fontId="3"/>
  </si>
  <si>
    <t>里親支援センター弘前</t>
    <rPh sb="0" eb="4">
      <t>サトオヤシエン</t>
    </rPh>
    <rPh sb="8" eb="10">
      <t>ヒロサキ</t>
    </rPh>
    <phoneticPr fontId="3"/>
  </si>
  <si>
    <t>0172-31-6010</t>
    <phoneticPr fontId="3"/>
  </si>
  <si>
    <t>（14）</t>
  </si>
  <si>
    <t>うち小規模12</t>
    <rPh sb="2" eb="5">
      <t>ショウキボ</t>
    </rPh>
    <phoneticPr fontId="4"/>
  </si>
  <si>
    <t>竹の子こども園</t>
    <phoneticPr fontId="3"/>
  </si>
  <si>
    <t>三沢市大字三沢字堀口１６４－２</t>
    <phoneticPr fontId="3"/>
  </si>
  <si>
    <t>0176-52-2780</t>
    <phoneticPr fontId="3"/>
  </si>
  <si>
    <t>033-0123</t>
  </si>
  <si>
    <t>若竹会</t>
    <rPh sb="0" eb="2">
      <t>ワカタケ</t>
    </rPh>
    <phoneticPr fontId="3"/>
  </si>
  <si>
    <t>こども園あらや</t>
    <rPh sb="3" eb="4">
      <t>エン</t>
    </rPh>
    <phoneticPr fontId="3"/>
  </si>
  <si>
    <t>はすね子ども園</t>
    <rPh sb="3" eb="4">
      <t>コ</t>
    </rPh>
    <rPh sb="6" eb="7">
      <t>エン</t>
    </rPh>
    <phoneticPr fontId="3"/>
  </si>
  <si>
    <t>036-0163</t>
    <phoneticPr fontId="3"/>
  </si>
  <si>
    <t>036-0131</t>
  </si>
  <si>
    <t>分園11</t>
    <rPh sb="0" eb="2">
      <t>ブンエン</t>
    </rPh>
    <phoneticPr fontId="3"/>
  </si>
  <si>
    <t>上北郡六戸町小松ヶ丘四丁目77-1636</t>
  </si>
  <si>
    <t>公私連携おぶちこども園</t>
    <rPh sb="0" eb="2">
      <t>コウシ</t>
    </rPh>
    <rPh sb="2" eb="4">
      <t>レンケイ</t>
    </rPh>
    <rPh sb="10" eb="11">
      <t>エン</t>
    </rPh>
    <phoneticPr fontId="3"/>
  </si>
  <si>
    <t>共愛会</t>
    <phoneticPr fontId="3"/>
  </si>
  <si>
    <r>
      <t xml:space="preserve">(岩手県）
</t>
    </r>
    <r>
      <rPr>
        <sz val="12"/>
        <color rgb="FFFF0000"/>
        <rFont val="ＭＳ ゴシック"/>
        <family val="3"/>
        <charset val="128"/>
      </rPr>
      <t>分園10</t>
    </r>
    <rPh sb="1" eb="4">
      <t>イワテケン</t>
    </rPh>
    <rPh sb="6" eb="8">
      <t>ブンエン</t>
    </rPh>
    <phoneticPr fontId="3"/>
  </si>
  <si>
    <t>青森県社会福祉協議会
（ｱｵﾓﾘｹﾝｼｬｶｲﾌｸｼｷｮｳｷﾞｶｲ)</t>
    <phoneticPr fontId="3"/>
  </si>
  <si>
    <t>石川　清香</t>
    <rPh sb="3" eb="5">
      <t>キヨカ</t>
    </rPh>
    <phoneticPr fontId="3"/>
  </si>
  <si>
    <t>蝦名　崇子</t>
    <rPh sb="0" eb="2">
      <t>エビナ</t>
    </rPh>
    <rPh sb="3" eb="5">
      <t>タカコ</t>
    </rPh>
    <phoneticPr fontId="79"/>
  </si>
  <si>
    <t>休園</t>
    <rPh sb="0" eb="2">
      <t>キュウエン</t>
    </rPh>
    <phoneticPr fontId="79"/>
  </si>
  <si>
    <t>虹の丘キッズアカデミー</t>
    <rPh sb="0" eb="1">
      <t>ニジ</t>
    </rPh>
    <rPh sb="2" eb="3">
      <t>オカ</t>
    </rPh>
    <phoneticPr fontId="4"/>
  </si>
  <si>
    <t>八戸市石手洗字油久保1-1</t>
    <phoneticPr fontId="3"/>
  </si>
  <si>
    <t>コウノトリ認定こども園</t>
    <rPh sb="5" eb="7">
      <t>ニンテイ</t>
    </rPh>
    <rPh sb="10" eb="11">
      <t>エン</t>
    </rPh>
    <phoneticPr fontId="3"/>
  </si>
  <si>
    <t>中村　行宏</t>
    <phoneticPr fontId="4"/>
  </si>
  <si>
    <t>吉田　尋子</t>
    <phoneticPr fontId="4"/>
  </si>
  <si>
    <t>島下　励一</t>
    <phoneticPr fontId="3"/>
  </si>
  <si>
    <t>久保沢　都之</t>
    <phoneticPr fontId="3"/>
  </si>
  <si>
    <t>加藤　明季</t>
    <phoneticPr fontId="3"/>
  </si>
  <si>
    <t>工藤　裕美子</t>
    <rPh sb="0" eb="2">
      <t>クドウ</t>
    </rPh>
    <rPh sb="3" eb="6">
      <t>ユミコ</t>
    </rPh>
    <phoneticPr fontId="4"/>
  </si>
  <si>
    <t>藤田　耕次</t>
    <rPh sb="0" eb="2">
      <t>フジタ</t>
    </rPh>
    <rPh sb="3" eb="5">
      <t>コウジ</t>
    </rPh>
    <phoneticPr fontId="4"/>
  </si>
  <si>
    <t>居住受入停止中</t>
    <rPh sb="0" eb="3">
      <t>キョジュウウ</t>
    </rPh>
    <rPh sb="3" eb="4">
      <t>イ</t>
    </rPh>
    <rPh sb="4" eb="7">
      <t>テイシチュウ</t>
    </rPh>
    <phoneticPr fontId="3"/>
  </si>
  <si>
    <t>五所川原市字布屋町41-1　市役所　介護福祉課内</t>
    <rPh sb="0" eb="5">
      <t>ゴショガワラシ</t>
    </rPh>
    <rPh sb="5" eb="6">
      <t>アザ</t>
    </rPh>
    <rPh sb="6" eb="8">
      <t>ヌノヤ</t>
    </rPh>
    <rPh sb="8" eb="9">
      <t>マチ</t>
    </rPh>
    <rPh sb="14" eb="17">
      <t>シヤクショ</t>
    </rPh>
    <rPh sb="18" eb="23">
      <t>カイゴフクシカ</t>
    </rPh>
    <rPh sb="23" eb="24">
      <t>ナイ</t>
    </rPh>
    <phoneticPr fontId="7"/>
  </si>
  <si>
    <t>前田　清司</t>
    <rPh sb="3" eb="4">
      <t>キヨシ</t>
    </rPh>
    <rPh sb="4" eb="5">
      <t>ツカサ</t>
    </rPh>
    <phoneticPr fontId="79"/>
  </si>
  <si>
    <t>山内　かおり</t>
    <rPh sb="0" eb="2">
      <t>ヤマウチ</t>
    </rPh>
    <phoneticPr fontId="79"/>
  </si>
  <si>
    <t>佐々木　隆聖</t>
  </si>
  <si>
    <t>佐々木　隆聖</t>
    <phoneticPr fontId="3"/>
  </si>
  <si>
    <t>三上　総一郎</t>
    <rPh sb="0" eb="2">
      <t>ミカミ</t>
    </rPh>
    <rPh sb="3" eb="6">
      <t>ソウイチロウ</t>
    </rPh>
    <phoneticPr fontId="3"/>
  </si>
  <si>
    <t>千田　昭裕</t>
    <rPh sb="0" eb="2">
      <t>チダ</t>
    </rPh>
    <rPh sb="3" eb="4">
      <t>アキラ</t>
    </rPh>
    <rPh sb="4" eb="5">
      <t>ユウ</t>
    </rPh>
    <phoneticPr fontId="3"/>
  </si>
  <si>
    <t>佐藤　法一</t>
    <rPh sb="0" eb="2">
      <t>サトウ</t>
    </rPh>
    <rPh sb="3" eb="4">
      <t>ホウ</t>
    </rPh>
    <rPh sb="4" eb="5">
      <t>イチ</t>
    </rPh>
    <phoneticPr fontId="4"/>
  </si>
  <si>
    <t>青森県食肉衛生検査所</t>
    <rPh sb="0" eb="3">
      <t>アオモリケン</t>
    </rPh>
    <phoneticPr fontId="3"/>
  </si>
  <si>
    <t>青森県食肉衛生検査所三沢支所</t>
    <rPh sb="0" eb="3">
      <t>アオモリケン</t>
    </rPh>
    <rPh sb="10" eb="12">
      <t>ミサワ</t>
    </rPh>
    <rPh sb="12" eb="14">
      <t>シショ</t>
    </rPh>
    <phoneticPr fontId="4"/>
  </si>
  <si>
    <t>青森県食肉衛生検査所おいらせ支所</t>
    <rPh sb="0" eb="3">
      <t>アオモリケン</t>
    </rPh>
    <rPh sb="3" eb="5">
      <t>ショクニク</t>
    </rPh>
    <rPh sb="5" eb="7">
      <t>エイセイ</t>
    </rPh>
    <rPh sb="7" eb="9">
      <t>ケンサ</t>
    </rPh>
    <rPh sb="9" eb="10">
      <t>ショ</t>
    </rPh>
    <rPh sb="14" eb="16">
      <t>シショ</t>
    </rPh>
    <phoneticPr fontId="3"/>
  </si>
  <si>
    <t>井上　治</t>
    <rPh sb="0" eb="2">
      <t>イノウエ</t>
    </rPh>
    <rPh sb="3" eb="4">
      <t>オサム</t>
    </rPh>
    <phoneticPr fontId="3"/>
  </si>
  <si>
    <t>澤田　武彦</t>
    <rPh sb="0" eb="2">
      <t>サワダ</t>
    </rPh>
    <rPh sb="3" eb="5">
      <t>タケヒコ</t>
    </rPh>
    <phoneticPr fontId="79"/>
  </si>
  <si>
    <t>小林　嶺</t>
    <rPh sb="0" eb="2">
      <t>コバヤシ</t>
    </rPh>
    <rPh sb="3" eb="4">
      <t>ミネ</t>
    </rPh>
    <phoneticPr fontId="3"/>
  </si>
  <si>
    <t>R8.4.1休止</t>
    <rPh sb="6" eb="8">
      <t>キュウシ</t>
    </rPh>
    <phoneticPr fontId="3"/>
  </si>
  <si>
    <t>R4.8.1短期入所休止</t>
    <rPh sb="6" eb="8">
      <t>タンキ</t>
    </rPh>
    <rPh sb="8" eb="10">
      <t>ニュウショ</t>
    </rPh>
    <rPh sb="10" eb="12">
      <t>キュウシ</t>
    </rPh>
    <phoneticPr fontId="3"/>
  </si>
  <si>
    <t>R8.4.1通所リハ休止</t>
    <rPh sb="6" eb="8">
      <t>ツウショ</t>
    </rPh>
    <rPh sb="10" eb="12">
      <t>キュウシ</t>
    </rPh>
    <phoneticPr fontId="3"/>
  </si>
  <si>
    <t>上北郡東北町大字上野字軍事屋敷3-5</t>
    <rPh sb="0" eb="3">
      <t>カミキタグン</t>
    </rPh>
    <rPh sb="3" eb="6">
      <t>トウホクマチ</t>
    </rPh>
    <rPh sb="6" eb="8">
      <t>オオアザ</t>
    </rPh>
    <phoneticPr fontId="3"/>
  </si>
  <si>
    <t>藤本　克泰</t>
    <phoneticPr fontId="3"/>
  </si>
  <si>
    <t>嶋田　亘</t>
    <rPh sb="0" eb="2">
      <t>シマダ</t>
    </rPh>
    <rPh sb="3" eb="4">
      <t>ワタ</t>
    </rPh>
    <phoneticPr fontId="4"/>
  </si>
  <si>
    <t>木村　隆次</t>
    <rPh sb="0" eb="2">
      <t>キムラ</t>
    </rPh>
    <rPh sb="3" eb="4">
      <t>リュウ</t>
    </rPh>
    <rPh sb="4" eb="5">
      <t>ジ</t>
    </rPh>
    <phoneticPr fontId="3"/>
  </si>
  <si>
    <t>澤田　章</t>
    <rPh sb="0" eb="2">
      <t>サワダ</t>
    </rPh>
    <rPh sb="3" eb="4">
      <t>アキラ</t>
    </rPh>
    <phoneticPr fontId="4"/>
  </si>
  <si>
    <t>高橋　奈々子</t>
    <rPh sb="3" eb="6">
      <t>ナナコ</t>
    </rPh>
    <phoneticPr fontId="4"/>
  </si>
  <si>
    <t>名久井　玲子</t>
    <rPh sb="0" eb="3">
      <t>ナクイ</t>
    </rPh>
    <rPh sb="4" eb="6">
      <t>レイコ</t>
    </rPh>
    <phoneticPr fontId="7"/>
  </si>
  <si>
    <t>山本　貴之</t>
    <rPh sb="3" eb="5">
      <t>タカユキ</t>
    </rPh>
    <phoneticPr fontId="3"/>
  </si>
  <si>
    <t>盛田　薫</t>
    <rPh sb="3" eb="4">
      <t>カオル</t>
    </rPh>
    <phoneticPr fontId="3"/>
  </si>
  <si>
    <t>佐藤　和夫</t>
    <rPh sb="3" eb="5">
      <t>カズオ</t>
    </rPh>
    <phoneticPr fontId="3"/>
  </si>
  <si>
    <t>小坂　忍</t>
    <rPh sb="0" eb="2">
      <t>コサカ</t>
    </rPh>
    <rPh sb="3" eb="4">
      <t>シノブ</t>
    </rPh>
    <phoneticPr fontId="4"/>
  </si>
  <si>
    <t>清風会(ｾｲﾌｳｶｲ)</t>
    <phoneticPr fontId="3"/>
  </si>
  <si>
    <t>県(健)所管
R8.4.8付　会長を上長根浅吉へ変更</t>
    <rPh sb="15" eb="17">
      <t>カイチョウ</t>
    </rPh>
    <phoneticPr fontId="3"/>
  </si>
  <si>
    <t>茂市　陽平</t>
    <rPh sb="0" eb="2">
      <t>モイチ</t>
    </rPh>
    <rPh sb="3" eb="5">
      <t>ヨウヘイ</t>
    </rPh>
    <phoneticPr fontId="3"/>
  </si>
  <si>
    <t>むつ市地域包括支援センター社協</t>
    <rPh sb="2" eb="3">
      <t>シ</t>
    </rPh>
    <rPh sb="3" eb="5">
      <t>チイキ</t>
    </rPh>
    <rPh sb="5" eb="7">
      <t>ホウカツ</t>
    </rPh>
    <rPh sb="7" eb="9">
      <t>シエン</t>
    </rPh>
    <rPh sb="13" eb="15">
      <t>シャキョウ</t>
    </rPh>
    <phoneticPr fontId="7"/>
  </si>
  <si>
    <t>むつ市（章士会）</t>
  </si>
  <si>
    <t>0175-33-2355</t>
    <phoneticPr fontId="3"/>
  </si>
  <si>
    <t>むつ市中央一丁目8-1</t>
    <rPh sb="2" eb="3">
      <t>シ</t>
    </rPh>
    <rPh sb="3" eb="5">
      <t>チュウオウ</t>
    </rPh>
    <rPh sb="5" eb="8">
      <t>イッチョウメ</t>
    </rPh>
    <phoneticPr fontId="5"/>
  </si>
  <si>
    <t>木村　一久</t>
    <rPh sb="0" eb="2">
      <t>キムラ</t>
    </rPh>
    <rPh sb="3" eb="5">
      <t>カズヒサ</t>
    </rPh>
    <phoneticPr fontId="4"/>
  </si>
  <si>
    <t>宮形　恭子</t>
    <rPh sb="0" eb="2">
      <t>ミヤガタ</t>
    </rPh>
    <rPh sb="3" eb="5">
      <t>キョウコ</t>
    </rPh>
    <phoneticPr fontId="4"/>
  </si>
  <si>
    <t>佐々木　泰心</t>
    <rPh sb="0" eb="3">
      <t>ササキ</t>
    </rPh>
    <rPh sb="4" eb="5">
      <t>ヤスシ</t>
    </rPh>
    <rPh sb="5" eb="6">
      <t>ココロ</t>
    </rPh>
    <phoneticPr fontId="3"/>
  </si>
  <si>
    <t>八甲田会(ﾊｯｺｳﾀﾞｶｲ)</t>
    <rPh sb="0" eb="3">
      <t>ハッコウダ</t>
    </rPh>
    <rPh sb="3" eb="4">
      <t>カイ</t>
    </rPh>
    <phoneticPr fontId="4"/>
  </si>
  <si>
    <t>小笠原　拓司</t>
    <rPh sb="0" eb="3">
      <t>オガサワラ</t>
    </rPh>
    <rPh sb="4" eb="6">
      <t>タクジ</t>
    </rPh>
    <phoneticPr fontId="96"/>
  </si>
  <si>
    <t>（令和８年４月１日現在）</t>
    <rPh sb="1" eb="2">
      <t>レイ</t>
    </rPh>
    <rPh sb="2" eb="3">
      <t>ワ</t>
    </rPh>
    <rPh sb="4" eb="5">
      <t>ネン</t>
    </rPh>
    <rPh sb="6" eb="7">
      <t>ガツ</t>
    </rPh>
    <rPh sb="8" eb="9">
      <t>ニチ</t>
    </rPh>
    <rPh sb="9" eb="11">
      <t>ゲンザイ</t>
    </rPh>
    <phoneticPr fontId="4"/>
  </si>
  <si>
    <t>※　この名簿は、令和８年４月１日現在で取りまとめています。</t>
    <rPh sb="4" eb="6">
      <t>メイボ</t>
    </rPh>
    <rPh sb="8" eb="9">
      <t>レイ</t>
    </rPh>
    <rPh sb="9" eb="10">
      <t>ワ</t>
    </rPh>
    <rPh sb="11" eb="12">
      <t>ネン</t>
    </rPh>
    <rPh sb="12" eb="13">
      <t>ヘイネン</t>
    </rPh>
    <rPh sb="13" eb="14">
      <t>ガツ</t>
    </rPh>
    <rPh sb="15" eb="16">
      <t>ニチ</t>
    </rPh>
    <rPh sb="16" eb="18">
      <t>ゲンザイ</t>
    </rPh>
    <rPh sb="19" eb="20">
      <t>ト</t>
    </rPh>
    <phoneticPr fontId="4"/>
  </si>
  <si>
    <t>里親支援センター(P6)</t>
    <rPh sb="0" eb="4">
      <t>サトオヤシエン</t>
    </rPh>
    <phoneticPr fontId="3"/>
  </si>
  <si>
    <t>児童養護施設(P6)</t>
    <phoneticPr fontId="3"/>
  </si>
  <si>
    <t>福祉型障害児入所施設(P6)</t>
    <phoneticPr fontId="3"/>
  </si>
  <si>
    <t>児童自立支援施設(P6)</t>
    <phoneticPr fontId="3"/>
  </si>
  <si>
    <t>母子生活支援施設(P6)</t>
    <phoneticPr fontId="3"/>
  </si>
  <si>
    <t>医療型障害児入所施設（旧肢体不自由児施設）(P6)</t>
    <phoneticPr fontId="3"/>
  </si>
  <si>
    <t>進行性筋萎縮症児施設等(P6)</t>
    <phoneticPr fontId="3"/>
  </si>
  <si>
    <t>医療型障害児入所施設（旧重症心身障害児施設等）(P6)</t>
    <phoneticPr fontId="3"/>
  </si>
  <si>
    <t>児童心理治療施設(P6)</t>
    <phoneticPr fontId="3"/>
  </si>
  <si>
    <t>乳児院(P6)</t>
    <phoneticPr fontId="3"/>
  </si>
  <si>
    <t>児童家庭支援センター(P6)</t>
    <phoneticPr fontId="3"/>
  </si>
  <si>
    <t>助産施設(P6)</t>
    <phoneticPr fontId="3"/>
  </si>
  <si>
    <t>幼保連携型認定こども園(P7)</t>
    <phoneticPr fontId="3"/>
  </si>
  <si>
    <t>幼稚園型認定こども園(P28)</t>
    <phoneticPr fontId="3"/>
  </si>
  <si>
    <t>保育所型認定こども園(P31)</t>
    <phoneticPr fontId="3"/>
  </si>
  <si>
    <t>障害者支援施設(P35)</t>
    <phoneticPr fontId="3"/>
  </si>
  <si>
    <t>地域活動支援センター（地域生活支援事業）(P36)</t>
    <phoneticPr fontId="3"/>
  </si>
  <si>
    <t>生活保護施設（救護施設）(P37)</t>
    <phoneticPr fontId="3"/>
  </si>
  <si>
    <t>養護老人ホーム(P38)</t>
    <phoneticPr fontId="3"/>
  </si>
  <si>
    <t>特別養護老人ホーム(P38)</t>
    <phoneticPr fontId="3"/>
  </si>
  <si>
    <t>軽費老人ホーム（Ａ型）(P40)</t>
    <phoneticPr fontId="3"/>
  </si>
  <si>
    <t>軽費老人ホーム（ケアハウス）(P40)</t>
    <phoneticPr fontId="3"/>
  </si>
  <si>
    <t>生活支援ハウス（高齢者生活福祉センター）(P41)</t>
    <phoneticPr fontId="3"/>
  </si>
  <si>
    <t>老人福祉センター(P42)</t>
    <phoneticPr fontId="3"/>
  </si>
  <si>
    <t>地域包括支援センター(P43)</t>
    <phoneticPr fontId="3"/>
  </si>
  <si>
    <t>介護老人保健施設(P44)</t>
    <phoneticPr fontId="3"/>
  </si>
  <si>
    <t>介護医療院(P46)</t>
    <phoneticPr fontId="3"/>
  </si>
  <si>
    <t>へき地保健福祉館(P46)</t>
    <phoneticPr fontId="3"/>
  </si>
  <si>
    <t>地域福祉センター(P46)</t>
    <phoneticPr fontId="3"/>
  </si>
  <si>
    <t>無料低額宿泊所(P46)</t>
    <phoneticPr fontId="3"/>
  </si>
  <si>
    <t>病院(P47)</t>
    <phoneticPr fontId="3"/>
  </si>
  <si>
    <t>社会福祉法人(P65)</t>
    <phoneticPr fontId="3"/>
  </si>
  <si>
    <t>島村　新</t>
    <rPh sb="0" eb="2">
      <t>シマムラ</t>
    </rPh>
    <rPh sb="3" eb="4">
      <t>アラタ</t>
    </rPh>
    <phoneticPr fontId="3"/>
  </si>
  <si>
    <t>法官　新一</t>
  </si>
  <si>
    <t>柴田学園大学生活創生学部こども発達学科</t>
    <rPh sb="0" eb="2">
      <t>シバタ</t>
    </rPh>
    <rPh sb="2" eb="4">
      <t>ガクエン</t>
    </rPh>
    <rPh sb="4" eb="6">
      <t>ダイガク</t>
    </rPh>
    <rPh sb="6" eb="8">
      <t>セイカツ</t>
    </rPh>
    <rPh sb="8" eb="10">
      <t>ソウセイ</t>
    </rPh>
    <rPh sb="10" eb="12">
      <t>ガクブ</t>
    </rPh>
    <rPh sb="15" eb="17">
      <t>ハッタツ</t>
    </rPh>
    <rPh sb="17" eb="19">
      <t>ガッカ</t>
    </rPh>
    <phoneticPr fontId="4"/>
  </si>
  <si>
    <t>高橋 秀親</t>
    <rPh sb="0" eb="2">
      <t>タカハシ</t>
    </rPh>
    <rPh sb="3" eb="4">
      <t>ヒデ</t>
    </rPh>
    <rPh sb="4" eb="5">
      <t>オヤ</t>
    </rPh>
    <phoneticPr fontId="4"/>
  </si>
  <si>
    <t>保育士養成校(P74)</t>
    <phoneticPr fontId="3"/>
  </si>
  <si>
    <t>030-0943</t>
    <phoneticPr fontId="3"/>
  </si>
  <si>
    <t>H24.4</t>
    <phoneticPr fontId="6"/>
  </si>
  <si>
    <t>弘前市大字稔町13-1</t>
    <phoneticPr fontId="3"/>
  </si>
  <si>
    <t>036-8577</t>
    <phoneticPr fontId="3"/>
  </si>
  <si>
    <t>017-765-2000</t>
    <phoneticPr fontId="3"/>
  </si>
  <si>
    <t>030-8505</t>
    <phoneticPr fontId="3"/>
  </si>
  <si>
    <t>H11.4</t>
    <phoneticPr fontId="6"/>
  </si>
  <si>
    <t>031-8588</t>
    <phoneticPr fontId="3"/>
  </si>
  <si>
    <t>H22.4</t>
    <phoneticPr fontId="9"/>
  </si>
  <si>
    <t>社会福祉士養成施設(P74)</t>
    <phoneticPr fontId="3"/>
  </si>
  <si>
    <t>介護福祉士養成施設(P74)</t>
    <phoneticPr fontId="3"/>
  </si>
  <si>
    <t>福祉系高等学校（介護福祉士養成校）(P74)</t>
    <phoneticPr fontId="3"/>
  </si>
  <si>
    <t>青森県八戸市美保野13-384</t>
    <phoneticPr fontId="3"/>
  </si>
  <si>
    <t>031-0844</t>
    <phoneticPr fontId="3"/>
  </si>
  <si>
    <t>H1.4</t>
    <phoneticPr fontId="3"/>
  </si>
  <si>
    <t>青森地域</t>
    <phoneticPr fontId="3"/>
  </si>
  <si>
    <t>青森明の星短期大学子ども福祉未来学科コミュニティ福祉専攻介護福祉コース</t>
    <phoneticPr fontId="3"/>
  </si>
  <si>
    <t>青森県青森市浪打2-6-32</t>
  </si>
  <si>
    <t>030-0961</t>
    <phoneticPr fontId="3"/>
  </si>
  <si>
    <t>明の星学園</t>
    <rPh sb="0" eb="1">
      <t>アケ</t>
    </rPh>
    <rPh sb="2" eb="3">
      <t>ホシ</t>
    </rPh>
    <phoneticPr fontId="3"/>
  </si>
  <si>
    <t>花田　慎</t>
    <rPh sb="0" eb="2">
      <t>ハナダ</t>
    </rPh>
    <rPh sb="3" eb="4">
      <t>ツツ</t>
    </rPh>
    <phoneticPr fontId="3"/>
  </si>
  <si>
    <t>H19.4</t>
    <phoneticPr fontId="3"/>
  </si>
  <si>
    <t>２年制（R8募集停止、R9.3閉校）</t>
    <rPh sb="6" eb="8">
      <t>ボシュウ</t>
    </rPh>
    <rPh sb="8" eb="10">
      <t>テイシ</t>
    </rPh>
    <rPh sb="15" eb="17">
      <t>ヘイコウ</t>
    </rPh>
    <phoneticPr fontId="3"/>
  </si>
  <si>
    <t>八戸社会福祉専門学校介護福祉科</t>
    <phoneticPr fontId="3"/>
  </si>
  <si>
    <t>青森県八戸市常海町14-1</t>
  </si>
  <si>
    <t>039-1101</t>
    <phoneticPr fontId="3"/>
  </si>
  <si>
    <t>H2.4</t>
    <phoneticPr fontId="3"/>
  </si>
  <si>
    <t>２年制（R2～募集停止）</t>
    <rPh sb="7" eb="9">
      <t>ボシュウ</t>
    </rPh>
    <rPh sb="9" eb="11">
      <t>テイシ</t>
    </rPh>
    <phoneticPr fontId="3"/>
  </si>
  <si>
    <t>介護福祉士実務者養成施設(P74)</t>
    <phoneticPr fontId="3"/>
  </si>
  <si>
    <t>医師養成校(P74)</t>
    <phoneticPr fontId="3"/>
  </si>
  <si>
    <t>薬剤師養成校(P74)</t>
    <phoneticPr fontId="3"/>
  </si>
  <si>
    <t>看護師等養成所(P74)</t>
    <phoneticPr fontId="3"/>
  </si>
  <si>
    <t>歯科衛生士・歯科技工士養成校(P75)</t>
    <phoneticPr fontId="3"/>
  </si>
  <si>
    <t>臨床検査技師養成校(P75)</t>
    <phoneticPr fontId="3"/>
  </si>
  <si>
    <t>診療放射線技師養成校(P75)</t>
    <phoneticPr fontId="3"/>
  </si>
  <si>
    <t>理学療法士養成校(P75)</t>
    <phoneticPr fontId="3"/>
  </si>
  <si>
    <t>作業療法士養成校(P75)</t>
    <phoneticPr fontId="3"/>
  </si>
  <si>
    <t>言語聴覚士養成校(P75)</t>
    <phoneticPr fontId="3"/>
  </si>
  <si>
    <t>救急救命士養成校(P75)</t>
    <phoneticPr fontId="3"/>
  </si>
  <si>
    <t>柔道整復師養成校(P75)</t>
    <phoneticPr fontId="3"/>
  </si>
  <si>
    <t>管理栄養士養成校(P76)</t>
    <phoneticPr fontId="3"/>
  </si>
  <si>
    <t>栄養士養成校(P76)</t>
    <phoneticPr fontId="3"/>
  </si>
  <si>
    <t>県立保健大学(P76)</t>
    <phoneticPr fontId="3"/>
  </si>
  <si>
    <t>関係行政機関(P76)</t>
    <phoneticPr fontId="3"/>
  </si>
  <si>
    <t>青森市西大野５丁目２４－１１</t>
  </si>
  <si>
    <t>東津軽群平内町小湊前萢13-11</t>
    <phoneticPr fontId="3"/>
  </si>
  <si>
    <t>三戸郡階上町赤保内柳沢15-346</t>
    <phoneticPr fontId="3"/>
  </si>
  <si>
    <t>八戸市大字尻内町字鴨ヶ池96-3</t>
    <phoneticPr fontId="3"/>
  </si>
  <si>
    <t>八戸市根城七丁目3-8</t>
    <rPh sb="5" eb="6">
      <t>ナナ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</si>
</sst>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411]ge\.m\.d;@"/>
    <numFmt numFmtId="178" formatCode="0_);[Red]\(0\)"/>
    <numFmt numFmtId="179" formatCode="&quot;ショートステイ&quot;General"/>
    <numFmt numFmtId="180" formatCode="&quot;通所リハ&quot;General"/>
    <numFmt numFmtId="181" formatCode="&quot;通所&quot;General"/>
    <numFmt numFmtId="182" formatCode="&quot;短期入所&quot;General"/>
    <numFmt numFmtId="183" formatCode="&quot;短期入所&quot;\_x000a_General"/>
  </numFmts>
  <fonts count="108" x14ac:knownFonts="1">
    <font>
      <sz val="10"/>
      <color indexed="8"/>
      <name val="ＭＳ ゴシック"/>
      <family val="3"/>
      <charset val="128"/>
    </font>
    <font>
      <sz val="11"/>
      <name val="ＭＳ Ｐ明朝"/>
      <family val="1"/>
      <charset val="128"/>
    </font>
    <font>
      <b/>
      <sz val="33"/>
      <name val="ＭＳ 明朝"/>
      <family val="1"/>
      <charset val="128"/>
    </font>
    <font>
      <sz val="6"/>
      <name val="ＭＳ ゴシック"/>
      <family val="3"/>
      <charset val="128"/>
    </font>
    <font>
      <sz val="6"/>
      <name val="ＭＳ Ｐ明朝"/>
      <family val="1"/>
      <charset val="128"/>
    </font>
    <font>
      <sz val="11"/>
      <name val="ＭＳ 明朝"/>
      <family val="1"/>
      <charset val="128"/>
    </font>
    <font>
      <u/>
      <sz val="11"/>
      <color indexed="12"/>
      <name val="ＭＳ Ｐ明朝"/>
      <family val="1"/>
      <charset val="128"/>
    </font>
    <font>
      <sz val="6"/>
      <name val="ＭＳ Ｐゴシック"/>
      <family val="3"/>
      <charset val="128"/>
    </font>
    <font>
      <u/>
      <sz val="13.2"/>
      <color indexed="36"/>
      <name val="ＭＳ Ｐゴシック"/>
      <family val="3"/>
      <charset val="128"/>
    </font>
    <font>
      <sz val="8"/>
      <color indexed="8"/>
      <name val="ＭＳ 明朝"/>
      <family val="1"/>
      <charset val="128"/>
    </font>
    <font>
      <sz val="6"/>
      <name val="ＭＳ Ｐゴシック"/>
      <family val="3"/>
      <charset val="128"/>
    </font>
    <font>
      <sz val="10"/>
      <name val="ＭＳ ゴシック"/>
      <family val="3"/>
      <charset val="128"/>
    </font>
    <font>
      <sz val="8"/>
      <name val="ＭＳ ゴシック"/>
      <family val="3"/>
      <charset val="128"/>
    </font>
    <font>
      <sz val="14"/>
      <name val="ＭＳ 明朝"/>
      <family val="1"/>
      <charset val="128"/>
    </font>
    <font>
      <sz val="9"/>
      <name val="ＭＳ 明朝"/>
      <family val="1"/>
      <charset val="128"/>
    </font>
    <font>
      <sz val="6"/>
      <name val="ＭＳ 明朝"/>
      <family val="1"/>
      <charset val="128"/>
    </font>
    <font>
      <sz val="9"/>
      <name val="ＭＳ Ｐゴシック"/>
      <family val="3"/>
      <charset val="128"/>
    </font>
    <font>
      <strike/>
      <sz val="9"/>
      <name val="ＭＳ Ｐゴシック"/>
      <family val="3"/>
      <charset val="128"/>
    </font>
    <font>
      <b/>
      <sz val="24"/>
      <name val="ＭＳ 明朝"/>
      <family val="1"/>
      <charset val="128"/>
    </font>
    <font>
      <b/>
      <sz val="26"/>
      <name val="ＭＳ 明朝"/>
      <family val="1"/>
      <charset val="128"/>
    </font>
    <font>
      <sz val="20"/>
      <name val="ＭＳ 明朝"/>
      <family val="1"/>
      <charset val="128"/>
    </font>
    <font>
      <sz val="12"/>
      <name val="ＭＳ ゴシック"/>
      <family val="3"/>
      <charset val="128"/>
    </font>
    <font>
      <sz val="24"/>
      <name val="ＭＳ 明朝"/>
      <family val="1"/>
      <charset val="128"/>
    </font>
    <font>
      <u/>
      <sz val="16"/>
      <color indexed="12"/>
      <name val="ＭＳ Ｐ明朝"/>
      <family val="1"/>
      <charset val="128"/>
    </font>
    <font>
      <sz val="9"/>
      <color indexed="8"/>
      <name val="ＭＳ ゴシック"/>
      <family val="3"/>
      <charset val="128"/>
    </font>
    <font>
      <sz val="8"/>
      <name val="ＭＳ 明朝"/>
      <family val="1"/>
      <charset val="128"/>
    </font>
    <font>
      <sz val="8"/>
      <color indexed="8"/>
      <name val="ＭＳ ゴシック"/>
      <family val="3"/>
      <charset val="128"/>
    </font>
    <font>
      <sz val="6"/>
      <color indexed="8"/>
      <name val="ＭＳ ゴシック"/>
      <family val="3"/>
      <charset val="128"/>
    </font>
    <font>
      <sz val="14"/>
      <name val="ＭＳ ゴシック"/>
      <family val="3"/>
      <charset val="128"/>
    </font>
    <font>
      <strike/>
      <sz val="12"/>
      <name val="ＭＳ ゴシック"/>
      <family val="3"/>
      <charset val="128"/>
    </font>
    <font>
      <sz val="11"/>
      <name val="ＭＳ ゴシック"/>
      <family val="3"/>
      <charset val="128"/>
    </font>
    <font>
      <sz val="18"/>
      <name val="ＭＳ ゴシック"/>
      <family val="3"/>
      <charset val="128"/>
    </font>
    <font>
      <sz val="20"/>
      <name val="ＭＳ ゴシック"/>
      <family val="3"/>
      <charset val="128"/>
    </font>
    <font>
      <b/>
      <sz val="20"/>
      <name val="ＭＳ ゴシック"/>
      <family val="3"/>
      <charset val="128"/>
    </font>
    <font>
      <b/>
      <sz val="18"/>
      <name val="ＭＳ ゴシック"/>
      <family val="3"/>
      <charset val="128"/>
    </font>
    <font>
      <sz val="10"/>
      <color indexed="8"/>
      <name val="ＭＳ ゴシック"/>
      <family val="3"/>
      <charset val="128"/>
    </font>
    <font>
      <sz val="10"/>
      <color indexed="9"/>
      <name val="ＭＳ ゴシック"/>
      <family val="3"/>
      <charset val="128"/>
    </font>
    <font>
      <b/>
      <sz val="10"/>
      <color indexed="9"/>
      <name val="ＭＳ ゴシック"/>
      <family val="3"/>
      <charset val="128"/>
    </font>
    <font>
      <sz val="10"/>
      <color indexed="10"/>
      <name val="ＭＳ ゴシック"/>
      <family val="3"/>
      <charset val="128"/>
    </font>
    <font>
      <b/>
      <sz val="10"/>
      <color indexed="8"/>
      <name val="ＭＳ ゴシック"/>
      <family val="3"/>
      <charset val="128"/>
    </font>
    <font>
      <sz val="9"/>
      <color indexed="8"/>
      <name val="ＭＳ Ｐゴシック"/>
      <family val="3"/>
      <charset val="128"/>
    </font>
    <font>
      <sz val="12"/>
      <color indexed="10"/>
      <name val="ＭＳ ゴシック"/>
      <family val="3"/>
      <charset val="128"/>
    </font>
    <font>
      <b/>
      <sz val="18"/>
      <color theme="3"/>
      <name val="ＭＳ Ｐ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1"/>
      <color indexed="8"/>
      <name val="ＭＳ Ｐゴシック"/>
      <family val="3"/>
      <charset val="128"/>
      <scheme val="minor"/>
    </font>
    <font>
      <sz val="10"/>
      <color rgb="FF006100"/>
      <name val="ＭＳ ゴシック"/>
      <family val="3"/>
      <charset val="128"/>
    </font>
    <font>
      <sz val="9"/>
      <name val="ＭＳ Ｐゴシック"/>
      <family val="3"/>
      <charset val="128"/>
      <scheme val="minor"/>
    </font>
    <font>
      <b/>
      <sz val="14"/>
      <name val="ＭＳ ゴシック"/>
      <family val="3"/>
      <charset val="128"/>
    </font>
    <font>
      <sz val="11"/>
      <color indexed="8"/>
      <name val="ＭＳ ゴシック"/>
      <family val="3"/>
      <charset val="128"/>
    </font>
    <font>
      <sz val="10"/>
      <color rgb="FFFF0000"/>
      <name val="ＭＳ ゴシック"/>
      <family val="3"/>
      <charset val="128"/>
    </font>
    <font>
      <sz val="12"/>
      <color rgb="FFFF0000"/>
      <name val="ＭＳ ゴシック"/>
      <family val="3"/>
      <charset val="128"/>
    </font>
    <font>
      <sz val="10"/>
      <color indexed="8"/>
      <name val="ＭＳ ゴシック"/>
      <family val="3"/>
    </font>
    <font>
      <sz val="10"/>
      <color indexed="9"/>
      <name val="ＭＳ ゴシック"/>
      <family val="3"/>
    </font>
    <font>
      <sz val="10"/>
      <color rgb="FF9C6500"/>
      <name val="ＭＳ ゴシック"/>
      <family val="3"/>
    </font>
    <font>
      <b/>
      <sz val="18"/>
      <color theme="3"/>
      <name val="ＭＳ Ｐゴシック"/>
      <family val="3"/>
    </font>
    <font>
      <b/>
      <sz val="10"/>
      <color indexed="9"/>
      <name val="ＭＳ ゴシック"/>
      <family val="3"/>
    </font>
    <font>
      <sz val="11"/>
      <name val="ＭＳ Ｐ明朝"/>
      <family val="1"/>
    </font>
    <font>
      <sz val="10"/>
      <color rgb="FFFA7D00"/>
      <name val="ＭＳ ゴシック"/>
      <family val="3"/>
    </font>
    <font>
      <sz val="10"/>
      <color rgb="FF3F3F76"/>
      <name val="ＭＳ ゴシック"/>
      <family val="3"/>
    </font>
    <font>
      <b/>
      <sz val="10"/>
      <color rgb="FF3F3F3F"/>
      <name val="ＭＳ ゴシック"/>
      <family val="3"/>
    </font>
    <font>
      <sz val="10"/>
      <color rgb="FF9C0006"/>
      <name val="ＭＳ ゴシック"/>
      <family val="3"/>
    </font>
    <font>
      <sz val="11"/>
      <color indexed="8"/>
      <name val="ＭＳ Ｐゴシック"/>
      <family val="3"/>
      <scheme val="minor"/>
    </font>
    <font>
      <sz val="10"/>
      <color rgb="FF006100"/>
      <name val="ＭＳ ゴシック"/>
      <family val="3"/>
    </font>
    <font>
      <b/>
      <sz val="15"/>
      <color theme="3"/>
      <name val="ＭＳ ゴシック"/>
      <family val="3"/>
    </font>
    <font>
      <b/>
      <sz val="13"/>
      <color theme="3"/>
      <name val="ＭＳ ゴシック"/>
      <family val="3"/>
    </font>
    <font>
      <b/>
      <sz val="11"/>
      <color theme="3"/>
      <name val="ＭＳ ゴシック"/>
      <family val="3"/>
    </font>
    <font>
      <b/>
      <sz val="10"/>
      <color rgb="FFFA7D00"/>
      <name val="ＭＳ ゴシック"/>
      <family val="3"/>
    </font>
    <font>
      <i/>
      <sz val="10"/>
      <color rgb="FF7F7F7F"/>
      <name val="ＭＳ ゴシック"/>
      <family val="3"/>
    </font>
    <font>
      <sz val="10"/>
      <color indexed="10"/>
      <name val="ＭＳ ゴシック"/>
      <family val="3"/>
    </font>
    <font>
      <b/>
      <sz val="10"/>
      <color indexed="8"/>
      <name val="ＭＳ ゴシック"/>
      <family val="3"/>
    </font>
    <font>
      <sz val="6"/>
      <name val="ＭＳ ゴシック"/>
      <family val="3"/>
    </font>
    <font>
      <u/>
      <sz val="11"/>
      <color indexed="12"/>
      <name val="ＭＳ Ｐ明朝"/>
      <family val="1"/>
    </font>
    <font>
      <sz val="12"/>
      <name val="ＭＳ ゴシック"/>
      <family val="3"/>
    </font>
    <font>
      <sz val="10"/>
      <color rgb="FF000000"/>
      <name val="ＭＳ ゴシック"/>
      <family val="3"/>
    </font>
    <font>
      <sz val="10"/>
      <color rgb="FF000000"/>
      <name val="ＭＳ ゴシック"/>
      <family val="3"/>
      <charset val="128"/>
    </font>
    <font>
      <sz val="10"/>
      <color rgb="FFFFFFFF"/>
      <name val="ＭＳ ゴシック"/>
      <family val="3"/>
      <charset val="128"/>
    </font>
    <font>
      <b/>
      <sz val="18"/>
      <color rgb="FF1F497D"/>
      <name val="ＭＳ Ｐゴシック"/>
      <family val="3"/>
      <charset val="128"/>
    </font>
    <font>
      <b/>
      <sz val="10"/>
      <color rgb="FFFFFFFF"/>
      <name val="ＭＳ ゴシック"/>
      <family val="3"/>
      <charset val="128"/>
    </font>
    <font>
      <u/>
      <sz val="11"/>
      <color rgb="FF0000FF"/>
      <name val="ＭＳ Ｐ明朝"/>
      <family val="1"/>
      <charset val="128"/>
    </font>
    <font>
      <sz val="11"/>
      <color rgb="FF000000"/>
      <name val="ＭＳ Ｐ明朝"/>
      <family val="1"/>
      <charset val="128"/>
    </font>
    <font>
      <sz val="11"/>
      <color rgb="FF000000"/>
      <name val="ＭＳ Ｐゴシック"/>
      <family val="3"/>
      <charset val="128"/>
    </font>
    <font>
      <b/>
      <sz val="15"/>
      <color rgb="FF1F497D"/>
      <name val="ＭＳ ゴシック"/>
      <family val="3"/>
      <charset val="128"/>
    </font>
    <font>
      <b/>
      <sz val="13"/>
      <color rgb="FF1F497D"/>
      <name val="ＭＳ ゴシック"/>
      <family val="3"/>
      <charset val="128"/>
    </font>
    <font>
      <b/>
      <sz val="11"/>
      <color rgb="FF1F497D"/>
      <name val="ＭＳ ゴシック"/>
      <family val="3"/>
      <charset val="128"/>
    </font>
    <font>
      <b/>
      <sz val="10"/>
      <color rgb="FF000000"/>
      <name val="ＭＳ ゴシック"/>
      <family val="3"/>
      <charset val="128"/>
    </font>
    <font>
      <sz val="6"/>
      <color rgb="FF000000"/>
      <name val="ＭＳ Ｐ明朝"/>
      <family val="1"/>
      <charset val="128"/>
    </font>
    <font>
      <strike/>
      <sz val="12"/>
      <name val="ＭＳ ゴシック"/>
      <family val="3"/>
    </font>
    <font>
      <sz val="6"/>
      <name val="ＭＳ Ｐ明朝"/>
      <family val="1"/>
    </font>
    <font>
      <b/>
      <sz val="14"/>
      <name val="ＭＳ ゴシック"/>
      <family val="3"/>
    </font>
    <font>
      <sz val="11"/>
      <color rgb="FFFF0000"/>
      <name val="ＭＳ ゴシック"/>
      <family val="3"/>
      <charset val="128"/>
    </font>
    <font>
      <b/>
      <sz val="11"/>
      <color rgb="FFFF0000"/>
      <name val="ＭＳ ゴシック"/>
      <family val="3"/>
      <charset val="128"/>
    </font>
    <font>
      <sz val="12"/>
      <color rgb="FFFF0000"/>
      <name val="ＭＳ ゴシック"/>
      <family val="3"/>
    </font>
    <font>
      <sz val="10"/>
      <name val="ＭＳ ゴシック"/>
      <family val="3"/>
    </font>
    <font>
      <sz val="10"/>
      <color theme="1"/>
      <name val="ＭＳ ゴシック"/>
      <family val="3"/>
      <charset val="128"/>
    </font>
    <font>
      <b/>
      <sz val="10"/>
      <color theme="1"/>
      <name val="ＭＳ ゴシック"/>
      <family val="3"/>
      <charset val="128"/>
    </font>
    <font>
      <sz val="12"/>
      <color theme="1"/>
      <name val="ＭＳ ゴシック"/>
      <family val="3"/>
      <charset val="128"/>
    </font>
    <font>
      <sz val="12"/>
      <color theme="1"/>
      <name val="ＭＳ 明朝"/>
      <family val="1"/>
      <charset val="128"/>
    </font>
    <font>
      <sz val="6"/>
      <name val="ＭＳ Ｐゴシック"/>
      <family val="2"/>
      <charset val="128"/>
      <scheme val="minor"/>
    </font>
    <font>
      <b/>
      <sz val="20"/>
      <color rgb="FFFF0000"/>
      <name val="ＭＳ ゴシック"/>
      <family val="3"/>
    </font>
  </fonts>
  <fills count="7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DCE6F2"/>
        <bgColor indexed="64"/>
      </patternFill>
    </fill>
    <fill>
      <patternFill patternType="solid">
        <fgColor rgb="FFF3DCDB"/>
        <bgColor indexed="64"/>
      </patternFill>
    </fill>
    <fill>
      <patternFill patternType="solid">
        <fgColor rgb="FFEBF1DE"/>
        <bgColor indexed="64"/>
      </patternFill>
    </fill>
    <fill>
      <patternFill patternType="solid">
        <fgColor rgb="FFE6E0EC"/>
        <bgColor indexed="64"/>
      </patternFill>
    </fill>
    <fill>
      <patternFill patternType="solid">
        <fgColor rgb="FFDBEFF3"/>
        <bgColor indexed="64"/>
      </patternFill>
    </fill>
    <fill>
      <patternFill patternType="solid">
        <fgColor rgb="FFFDEADB"/>
        <bgColor indexed="64"/>
      </patternFill>
    </fill>
    <fill>
      <patternFill patternType="solid">
        <fgColor rgb="FFB8CCE5"/>
        <bgColor indexed="64"/>
      </patternFill>
    </fill>
    <fill>
      <patternFill patternType="solid">
        <fgColor rgb="FFE6B9B8"/>
        <bgColor indexed="64"/>
      </patternFill>
    </fill>
    <fill>
      <patternFill patternType="solid">
        <fgColor rgb="FFD7E4BC"/>
        <bgColor indexed="64"/>
      </patternFill>
    </fill>
    <fill>
      <patternFill patternType="solid">
        <fgColor rgb="FFCCC1DA"/>
        <bgColor indexed="64"/>
      </patternFill>
    </fill>
    <fill>
      <patternFill patternType="solid">
        <fgColor rgb="FFB7DEE8"/>
        <bgColor indexed="64"/>
      </patternFill>
    </fill>
    <fill>
      <patternFill patternType="solid">
        <fgColor rgb="FFFCD5B5"/>
        <bgColor indexed="64"/>
      </patternFill>
    </fill>
    <fill>
      <patternFill patternType="solid">
        <fgColor rgb="FF96B3D7"/>
        <bgColor indexed="64"/>
      </patternFill>
    </fill>
    <fill>
      <patternFill patternType="solid">
        <fgColor rgb="FFD99694"/>
        <bgColor indexed="64"/>
      </patternFill>
    </fill>
    <fill>
      <patternFill patternType="solid">
        <fgColor rgb="FFC3D69B"/>
        <bgColor indexed="64"/>
      </patternFill>
    </fill>
    <fill>
      <patternFill patternType="solid">
        <fgColor rgb="FFB3A2C7"/>
        <bgColor indexed="64"/>
      </patternFill>
    </fill>
    <fill>
      <patternFill patternType="solid">
        <fgColor rgb="FF92CDDD"/>
        <bgColor indexed="64"/>
      </patternFill>
    </fill>
    <fill>
      <patternFill patternType="solid">
        <fgColor rgb="FFFAC090"/>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FFCC"/>
        <bgColor indexed="64"/>
      </patternFill>
    </fill>
    <fill>
      <patternFill patternType="solid">
        <fgColor rgb="FFFFCC99"/>
        <bgColor indexed="64"/>
      </patternFill>
    </fill>
  </fills>
  <borders count="205">
    <border>
      <left/>
      <right/>
      <top/>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style="hair">
        <color indexed="64"/>
      </left>
      <right style="thin">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double">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medium">
        <color indexed="64"/>
      </bottom>
      <diagonal/>
    </border>
    <border>
      <left/>
      <right/>
      <top style="medium">
        <color indexed="64"/>
      </top>
      <bottom/>
      <diagonal/>
    </border>
    <border>
      <left style="double">
        <color indexed="64"/>
      </left>
      <right style="hair">
        <color indexed="64"/>
      </right>
      <top/>
      <bottom style="medium">
        <color indexed="64"/>
      </bottom>
      <diagonal/>
    </border>
    <border>
      <left style="hair">
        <color indexed="64"/>
      </left>
      <right style="double">
        <color indexed="64"/>
      </right>
      <top/>
      <bottom style="medium">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hair">
        <color indexed="64"/>
      </right>
      <top style="medium">
        <color indexed="64"/>
      </top>
      <bottom/>
      <diagonal/>
    </border>
    <border>
      <left style="hair">
        <color indexed="64"/>
      </left>
      <right style="double">
        <color indexed="64"/>
      </right>
      <top style="medium">
        <color indexed="64"/>
      </top>
      <bottom/>
      <diagonal/>
    </border>
    <border>
      <left style="double">
        <color indexed="64"/>
      </left>
      <right style="hair">
        <color indexed="64"/>
      </right>
      <top style="double">
        <color indexed="64"/>
      </top>
      <bottom style="medium">
        <color indexed="64"/>
      </bottom>
      <diagonal/>
    </border>
    <border>
      <left style="medium">
        <color indexed="64"/>
      </left>
      <right/>
      <top/>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double">
        <color indexed="64"/>
      </right>
      <top style="hair">
        <color indexed="64"/>
      </top>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hair">
        <color indexed="64"/>
      </right>
      <top/>
      <bottom/>
      <diagonal/>
    </border>
    <border>
      <left style="thin">
        <color indexed="64"/>
      </left>
      <right style="hair">
        <color indexed="64"/>
      </right>
      <top/>
      <bottom/>
      <diagonal/>
    </border>
    <border>
      <left style="hair">
        <color indexed="64"/>
      </left>
      <right style="double">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hair">
        <color indexed="64"/>
      </top>
      <bottom style="medium">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style="double">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double">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style="thin">
        <color indexed="64"/>
      </left>
      <right style="hair">
        <color indexed="64"/>
      </right>
      <top style="medium">
        <color indexed="64"/>
      </top>
      <bottom style="double">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style="double">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double">
        <color indexed="64"/>
      </right>
      <top style="medium">
        <color indexed="64"/>
      </top>
      <bottom style="double">
        <color indexed="64"/>
      </bottom>
      <diagonal/>
    </border>
    <border>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thin">
        <color indexed="64"/>
      </top>
      <bottom style="hair">
        <color indexed="64"/>
      </bottom>
      <diagonal/>
    </border>
    <border>
      <left/>
      <right/>
      <top style="thin">
        <color indexed="64"/>
      </top>
      <bottom style="thin">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hair">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hair">
        <color indexed="64"/>
      </top>
      <bottom/>
      <diagonal/>
    </border>
    <border>
      <left style="thin">
        <color indexed="64"/>
      </left>
      <right style="hair">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style="medium">
        <color indexed="64"/>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medium">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style="hair">
        <color indexed="64"/>
      </right>
      <top style="double">
        <color indexed="64"/>
      </top>
      <bottom style="medium">
        <color indexed="64"/>
      </bottom>
      <diagonal/>
    </border>
    <border>
      <left/>
      <right/>
      <top/>
      <bottom style="thick">
        <color theme="4" tint="0.499984740745262"/>
      </bottom>
      <diagonal/>
    </border>
    <border>
      <left style="thin">
        <color indexed="64"/>
      </left>
      <right/>
      <top style="medium">
        <color indexed="64"/>
      </top>
      <bottom/>
      <diagonal/>
    </border>
    <border>
      <left/>
      <right/>
      <top/>
      <bottom style="thick">
        <color rgb="FF4F81BD"/>
      </bottom>
      <diagonal/>
    </border>
    <border>
      <left/>
      <right/>
      <top/>
      <bottom style="thick">
        <color rgb="FFA7C0DE"/>
      </bottom>
      <diagonal/>
    </border>
    <border>
      <left/>
      <right/>
      <top/>
      <bottom style="medium">
        <color rgb="FF96B3D7"/>
      </bottom>
      <diagonal/>
    </border>
    <border>
      <left/>
      <right/>
      <top style="thin">
        <color rgb="FF4F81BD"/>
      </top>
      <bottom style="double">
        <color rgb="FF4F81BD"/>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rgb="FF000000"/>
      </right>
      <top style="hair">
        <color rgb="FF000000"/>
      </top>
      <bottom style="hair">
        <color rgb="FF000000"/>
      </bottom>
      <diagonal/>
    </border>
    <border>
      <left style="thin">
        <color rgb="FF000000"/>
      </left>
      <right style="medium">
        <color indexed="64"/>
      </right>
      <top style="hair">
        <color rgb="FF000000"/>
      </top>
      <bottom style="hair">
        <color rgb="FF000000"/>
      </bottom>
      <diagonal/>
    </border>
    <border>
      <left/>
      <right style="medium">
        <color indexed="64"/>
      </right>
      <top style="hair">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s>
  <cellStyleXfs count="164">
    <xf numFmtId="0" fontId="0" fillId="0" borderId="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42" fillId="0" borderId="0" applyNumberFormat="0" applyFill="0" applyBorder="0" applyAlignment="0" applyProtection="0">
      <alignment vertical="center"/>
    </xf>
    <xf numFmtId="0" fontId="37" fillId="28" borderId="161" applyNumberFormat="0" applyAlignment="0" applyProtection="0">
      <alignment vertical="center"/>
    </xf>
    <xf numFmtId="0" fontId="43" fillId="29" borderId="0" applyNumberFormat="0" applyBorder="0" applyAlignment="0" applyProtection="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35" fillId="3" borderId="162" applyNumberFormat="0" applyFont="0" applyAlignment="0" applyProtection="0">
      <alignment vertical="center"/>
    </xf>
    <xf numFmtId="0" fontId="44" fillId="0" borderId="163" applyNumberFormat="0" applyFill="0" applyAlignment="0" applyProtection="0">
      <alignment vertical="center"/>
    </xf>
    <xf numFmtId="0" fontId="45" fillId="30" borderId="0" applyNumberFormat="0" applyBorder="0" applyAlignment="0" applyProtection="0">
      <alignment vertical="center"/>
    </xf>
    <xf numFmtId="0" fontId="46" fillId="31" borderId="164" applyNumberFormat="0" applyAlignment="0" applyProtection="0">
      <alignment vertical="center"/>
    </xf>
    <xf numFmtId="0" fontId="38" fillId="0" borderId="0" applyNumberFormat="0" applyFill="0" applyBorder="0" applyAlignment="0" applyProtection="0">
      <alignment vertical="center"/>
    </xf>
    <xf numFmtId="38" fontId="35"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165" applyNumberFormat="0" applyFill="0" applyAlignment="0" applyProtection="0">
      <alignment vertical="center"/>
    </xf>
    <xf numFmtId="0" fontId="48" fillId="0" borderId="166" applyNumberFormat="0" applyFill="0" applyAlignment="0" applyProtection="0">
      <alignment vertical="center"/>
    </xf>
    <xf numFmtId="0" fontId="49" fillId="0" borderId="167" applyNumberFormat="0" applyFill="0" applyAlignment="0" applyProtection="0">
      <alignment vertical="center"/>
    </xf>
    <xf numFmtId="0" fontId="49" fillId="0" borderId="0" applyNumberFormat="0" applyFill="0" applyBorder="0" applyAlignment="0" applyProtection="0">
      <alignment vertical="center"/>
    </xf>
    <xf numFmtId="0" fontId="39" fillId="0" borderId="168" applyNumberFormat="0" applyFill="0" applyAlignment="0" applyProtection="0">
      <alignment vertical="center"/>
    </xf>
    <xf numFmtId="0" fontId="50" fillId="31" borderId="169" applyNumberFormat="0" applyAlignment="0" applyProtection="0">
      <alignment vertical="center"/>
    </xf>
    <xf numFmtId="0" fontId="51" fillId="0" borderId="0" applyNumberFormat="0" applyFill="0" applyBorder="0" applyAlignment="0" applyProtection="0">
      <alignment vertical="center"/>
    </xf>
    <xf numFmtId="6" fontId="1" fillId="0" borderId="0" applyFont="0" applyFill="0" applyBorder="0" applyAlignment="0" applyProtection="0">
      <alignment vertical="center"/>
    </xf>
    <xf numFmtId="0" fontId="52" fillId="2" borderId="164" applyNumberFormat="0" applyAlignment="0" applyProtection="0">
      <alignment vertical="center"/>
    </xf>
    <xf numFmtId="0" fontId="1" fillId="0" borderId="0">
      <alignment vertical="center"/>
    </xf>
    <xf numFmtId="0" fontId="1" fillId="0" borderId="0">
      <alignment vertical="center"/>
    </xf>
    <xf numFmtId="0" fontId="53" fillId="0" borderId="0">
      <alignment vertical="center"/>
    </xf>
    <xf numFmtId="0" fontId="35" fillId="0" borderId="0">
      <alignment vertical="center"/>
    </xf>
    <xf numFmtId="0" fontId="1" fillId="0" borderId="0">
      <alignment vertical="center"/>
    </xf>
    <xf numFmtId="0" fontId="54" fillId="32" borderId="0" applyNumberFormat="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0" fillId="0" borderId="0">
      <alignment vertical="center"/>
    </xf>
    <xf numFmtId="0" fontId="60" fillId="35" borderId="0" applyNumberFormat="0" applyBorder="0" applyAlignment="0" applyProtection="0">
      <alignment vertical="center"/>
    </xf>
    <xf numFmtId="0" fontId="60" fillId="36" borderId="0" applyNumberFormat="0" applyBorder="0" applyAlignment="0" applyProtection="0">
      <alignment vertical="center"/>
    </xf>
    <xf numFmtId="0" fontId="60" fillId="37" borderId="0" applyNumberFormat="0" applyBorder="0" applyAlignment="0" applyProtection="0">
      <alignment vertical="center"/>
    </xf>
    <xf numFmtId="0" fontId="60" fillId="38" borderId="0" applyNumberFormat="0" applyBorder="0" applyAlignment="0" applyProtection="0">
      <alignment vertical="center"/>
    </xf>
    <xf numFmtId="0" fontId="60" fillId="39" borderId="0" applyNumberFormat="0" applyBorder="0" applyAlignment="0" applyProtection="0">
      <alignment vertical="center"/>
    </xf>
    <xf numFmtId="0" fontId="60" fillId="40" borderId="0" applyNumberFormat="0" applyBorder="0" applyAlignment="0" applyProtection="0">
      <alignment vertical="center"/>
    </xf>
    <xf numFmtId="0" fontId="60" fillId="41" borderId="0" applyNumberFormat="0" applyBorder="0" applyAlignment="0" applyProtection="0">
      <alignment vertical="center"/>
    </xf>
    <xf numFmtId="0" fontId="60" fillId="42" borderId="0" applyNumberFormat="0" applyBorder="0" applyAlignment="0" applyProtection="0">
      <alignment vertical="center"/>
    </xf>
    <xf numFmtId="0" fontId="60" fillId="43" borderId="0" applyNumberFormat="0" applyBorder="0" applyAlignment="0" applyProtection="0">
      <alignment vertical="center"/>
    </xf>
    <xf numFmtId="0" fontId="60" fillId="44" borderId="0" applyNumberFormat="0" applyBorder="0" applyAlignment="0" applyProtection="0">
      <alignment vertical="center"/>
    </xf>
    <xf numFmtId="0" fontId="60" fillId="45" borderId="0" applyNumberFormat="0" applyBorder="0" applyAlignment="0" applyProtection="0">
      <alignment vertical="center"/>
    </xf>
    <xf numFmtId="0" fontId="60" fillId="46"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2" fillId="29"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3" fillId="0" borderId="0" applyNumberFormat="0" applyFill="0" applyBorder="0" applyAlignment="0" applyProtection="0">
      <alignment vertical="center"/>
    </xf>
    <xf numFmtId="0" fontId="64" fillId="28" borderId="161" applyNumberFormat="0" applyAlignment="0" applyProtection="0">
      <alignment vertical="center"/>
    </xf>
    <xf numFmtId="9" fontId="65" fillId="0" borderId="0" applyFont="0" applyFill="0" applyBorder="0" applyAlignment="0" applyProtection="0">
      <alignment vertical="center"/>
    </xf>
    <xf numFmtId="0" fontId="60" fillId="3" borderId="162" applyNumberFormat="0" applyFont="0" applyAlignment="0" applyProtection="0">
      <alignment vertical="center"/>
    </xf>
    <xf numFmtId="0" fontId="66" fillId="0" borderId="163" applyNumberFormat="0" applyFill="0" applyAlignment="0" applyProtection="0">
      <alignment vertical="center"/>
    </xf>
    <xf numFmtId="0" fontId="67" fillId="2" borderId="164" applyNumberFormat="0" applyAlignment="0" applyProtection="0">
      <alignment vertical="center"/>
    </xf>
    <xf numFmtId="0" fontId="68" fillId="31" borderId="169" applyNumberFormat="0" applyAlignment="0" applyProtection="0">
      <alignment vertical="center"/>
    </xf>
    <xf numFmtId="0" fontId="69" fillId="30" borderId="0" applyNumberFormat="0" applyBorder="0" applyAlignment="0" applyProtection="0">
      <alignment vertical="center"/>
    </xf>
    <xf numFmtId="38" fontId="65" fillId="0" borderId="0" applyFont="0" applyFill="0" applyBorder="0" applyAlignment="0" applyProtection="0">
      <alignment vertical="center"/>
    </xf>
    <xf numFmtId="0" fontId="65" fillId="0" borderId="0">
      <alignment vertical="center"/>
    </xf>
    <xf numFmtId="0" fontId="70" fillId="0" borderId="0">
      <alignment vertical="center"/>
    </xf>
    <xf numFmtId="0" fontId="60" fillId="0" borderId="0">
      <alignment vertical="center"/>
    </xf>
    <xf numFmtId="0" fontId="71" fillId="32" borderId="0" applyNumberFormat="0" applyBorder="0" applyAlignment="0" applyProtection="0">
      <alignment vertical="center"/>
    </xf>
    <xf numFmtId="0" fontId="72" fillId="0" borderId="165" applyNumberFormat="0" applyFill="0" applyAlignment="0" applyProtection="0">
      <alignment vertical="center"/>
    </xf>
    <xf numFmtId="0" fontId="73" fillId="0" borderId="182" applyNumberFormat="0" applyFill="0" applyAlignment="0" applyProtection="0">
      <alignment vertical="center"/>
    </xf>
    <xf numFmtId="0" fontId="74" fillId="0" borderId="167" applyNumberFormat="0" applyFill="0" applyAlignment="0" applyProtection="0">
      <alignment vertical="center"/>
    </xf>
    <xf numFmtId="0" fontId="74" fillId="0" borderId="0" applyNumberFormat="0" applyFill="0" applyBorder="0" applyAlignment="0" applyProtection="0">
      <alignment vertical="center"/>
    </xf>
    <xf numFmtId="0" fontId="75" fillId="31" borderId="164" applyNumberFormat="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6" fontId="65" fillId="0" borderId="0" applyFont="0" applyFill="0" applyBorder="0" applyAlignment="0" applyProtection="0">
      <alignment vertical="center"/>
    </xf>
    <xf numFmtId="0" fontId="78" fillId="0" borderId="168" applyNumberFormat="0" applyFill="0" applyAlignment="0" applyProtection="0">
      <alignment vertical="center"/>
    </xf>
    <xf numFmtId="0" fontId="80" fillId="0" borderId="0" applyNumberFormat="0" applyFill="0" applyBorder="0" applyAlignment="0" applyProtection="0">
      <alignment vertical="top"/>
      <protection locked="0"/>
    </xf>
    <xf numFmtId="38" fontId="60" fillId="0" borderId="0" applyFont="0" applyFill="0" applyBorder="0" applyAlignment="0" applyProtection="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6" fontId="1" fillId="0" borderId="0" applyFont="0" applyFill="0" applyBorder="0" applyAlignment="0" applyProtection="0">
      <alignment vertical="center"/>
    </xf>
    <xf numFmtId="0" fontId="83" fillId="49" borderId="0">
      <alignment vertical="center"/>
    </xf>
    <xf numFmtId="0" fontId="83" fillId="50" borderId="0">
      <alignment vertical="center"/>
    </xf>
    <xf numFmtId="0" fontId="83" fillId="51" borderId="0">
      <alignment vertical="center"/>
    </xf>
    <xf numFmtId="0" fontId="83" fillId="52" borderId="0">
      <alignment vertical="center"/>
    </xf>
    <xf numFmtId="38" fontId="83" fillId="0" borderId="0">
      <alignment vertical="center"/>
    </xf>
    <xf numFmtId="0" fontId="83" fillId="53" borderId="0">
      <alignment vertical="center"/>
    </xf>
    <xf numFmtId="0" fontId="83" fillId="54" borderId="0">
      <alignment vertical="center"/>
    </xf>
    <xf numFmtId="0" fontId="83" fillId="55" borderId="0">
      <alignment vertical="center"/>
    </xf>
    <xf numFmtId="0" fontId="83" fillId="56" borderId="0">
      <alignment vertical="center"/>
    </xf>
    <xf numFmtId="0" fontId="83" fillId="57" borderId="0">
      <alignment vertical="center"/>
    </xf>
    <xf numFmtId="0" fontId="83" fillId="58" borderId="0">
      <alignment vertical="center"/>
    </xf>
    <xf numFmtId="0" fontId="84" fillId="59" borderId="0">
      <alignment vertical="center"/>
    </xf>
    <xf numFmtId="0" fontId="84" fillId="60" borderId="0">
      <alignment vertical="center"/>
    </xf>
    <xf numFmtId="0" fontId="84" fillId="61" borderId="0">
      <alignment vertical="center"/>
    </xf>
    <xf numFmtId="0" fontId="84" fillId="62" borderId="0">
      <alignment vertical="center"/>
    </xf>
    <xf numFmtId="0" fontId="84" fillId="63" borderId="0">
      <alignment vertical="center"/>
    </xf>
    <xf numFmtId="0" fontId="84" fillId="64" borderId="0">
      <alignment vertical="center"/>
    </xf>
    <xf numFmtId="0" fontId="43" fillId="29" borderId="0">
      <alignment vertical="center"/>
    </xf>
    <xf numFmtId="0" fontId="84" fillId="65" borderId="0">
      <alignment vertical="center"/>
    </xf>
    <xf numFmtId="0" fontId="84" fillId="66" borderId="0">
      <alignment vertical="center"/>
    </xf>
    <xf numFmtId="0" fontId="84" fillId="67" borderId="0">
      <alignment vertical="center"/>
    </xf>
    <xf numFmtId="0" fontId="84" fillId="68" borderId="0">
      <alignment vertical="center"/>
    </xf>
    <xf numFmtId="0" fontId="84" fillId="69" borderId="0">
      <alignment vertical="center"/>
    </xf>
    <xf numFmtId="0" fontId="84" fillId="70" borderId="0">
      <alignment vertical="center"/>
    </xf>
    <xf numFmtId="0" fontId="85" fillId="0" borderId="0">
      <alignment vertical="center"/>
    </xf>
    <xf numFmtId="0" fontId="86" fillId="28" borderId="161">
      <alignment vertical="center"/>
    </xf>
    <xf numFmtId="0" fontId="87" fillId="0" borderId="0">
      <alignment vertical="top"/>
      <protection locked="0"/>
    </xf>
    <xf numFmtId="9" fontId="88" fillId="0" borderId="0">
      <alignment vertical="center"/>
    </xf>
    <xf numFmtId="0" fontId="83" fillId="71" borderId="162">
      <alignment vertical="center"/>
    </xf>
    <xf numFmtId="0" fontId="44" fillId="0" borderId="163">
      <alignment vertical="center"/>
    </xf>
    <xf numFmtId="0" fontId="52" fillId="72" borderId="164">
      <alignment vertical="center"/>
    </xf>
    <xf numFmtId="0" fontId="50" fillId="31" borderId="169">
      <alignment vertical="center"/>
    </xf>
    <xf numFmtId="0" fontId="45" fillId="30" borderId="0">
      <alignment vertical="center"/>
    </xf>
    <xf numFmtId="38" fontId="88" fillId="0" borderId="0">
      <alignment vertical="center"/>
    </xf>
    <xf numFmtId="0" fontId="88" fillId="0" borderId="0">
      <alignment vertical="center"/>
    </xf>
    <xf numFmtId="0" fontId="89" fillId="0" borderId="0">
      <alignment vertical="center"/>
    </xf>
    <xf numFmtId="0" fontId="83" fillId="0" borderId="0">
      <alignment vertical="center"/>
    </xf>
    <xf numFmtId="0" fontId="54" fillId="32" borderId="0">
      <alignment vertical="center"/>
    </xf>
    <xf numFmtId="0" fontId="90" fillId="0" borderId="184">
      <alignment vertical="center"/>
    </xf>
    <xf numFmtId="0" fontId="91" fillId="0" borderId="185">
      <alignment vertical="center"/>
    </xf>
    <xf numFmtId="0" fontId="92" fillId="0" borderId="186">
      <alignment vertical="center"/>
    </xf>
    <xf numFmtId="0" fontId="92" fillId="0" borderId="0">
      <alignment vertical="center"/>
    </xf>
    <xf numFmtId="0" fontId="46" fillId="31" borderId="164">
      <alignment vertical="center"/>
    </xf>
    <xf numFmtId="0" fontId="51" fillId="0" borderId="0">
      <alignment vertical="center"/>
    </xf>
    <xf numFmtId="0" fontId="83" fillId="48" borderId="0">
      <alignment vertical="center"/>
    </xf>
    <xf numFmtId="0" fontId="83" fillId="47" borderId="0">
      <alignment vertical="center"/>
    </xf>
    <xf numFmtId="0" fontId="82" fillId="0" borderId="0">
      <alignment vertical="center"/>
    </xf>
    <xf numFmtId="0" fontId="58" fillId="0" borderId="0">
      <alignment vertical="center"/>
    </xf>
    <xf numFmtId="6" fontId="88" fillId="0" borderId="0">
      <alignment vertical="center"/>
    </xf>
    <xf numFmtId="0" fontId="93" fillId="0" borderId="187">
      <alignment vertical="center"/>
    </xf>
    <xf numFmtId="6" fontId="65"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029">
    <xf numFmtId="0" fontId="0" fillId="0" borderId="0" xfId="0" applyAlignment="1">
      <alignment vertical="center"/>
    </xf>
    <xf numFmtId="0" fontId="13" fillId="0" borderId="0" xfId="46" applyFont="1" applyFill="1" applyAlignment="1">
      <alignment vertical="top"/>
    </xf>
    <xf numFmtId="0" fontId="13" fillId="0" borderId="0" xfId="46" applyFont="1" applyFill="1" applyAlignment="1">
      <alignment vertical="center" textRotation="255"/>
    </xf>
    <xf numFmtId="0" fontId="14" fillId="0" borderId="0" xfId="46" applyFont="1" applyFill="1" applyAlignment="1">
      <alignment vertical="center" shrinkToFit="1"/>
    </xf>
    <xf numFmtId="176" fontId="14" fillId="0" borderId="0" xfId="46" applyNumberFormat="1" applyFont="1" applyFill="1">
      <alignment vertical="center"/>
    </xf>
    <xf numFmtId="0" fontId="14" fillId="0" borderId="0" xfId="46" applyFont="1" applyFill="1">
      <alignment vertical="center"/>
    </xf>
    <xf numFmtId="176" fontId="14" fillId="0" borderId="1" xfId="46" applyNumberFormat="1" applyFont="1" applyFill="1" applyBorder="1" applyAlignment="1">
      <alignment horizontal="center" vertical="center"/>
    </xf>
    <xf numFmtId="176" fontId="14" fillId="0" borderId="2" xfId="46" applyNumberFormat="1" applyFont="1" applyFill="1" applyBorder="1" applyAlignment="1">
      <alignment horizontal="center" vertical="center"/>
    </xf>
    <xf numFmtId="176" fontId="14" fillId="0" borderId="3" xfId="46" applyNumberFormat="1" applyFont="1" applyFill="1" applyBorder="1" applyAlignment="1">
      <alignment horizontal="center" vertical="center"/>
    </xf>
    <xf numFmtId="176" fontId="14" fillId="0" borderId="4" xfId="46" applyNumberFormat="1" applyFont="1" applyFill="1" applyBorder="1" applyAlignment="1">
      <alignment horizontal="center" vertical="center"/>
    </xf>
    <xf numFmtId="176" fontId="16" fillId="0" borderId="5" xfId="0" applyNumberFormat="1" applyFont="1" applyFill="1" applyBorder="1" applyAlignment="1">
      <alignment vertical="center" shrinkToFit="1"/>
    </xf>
    <xf numFmtId="176" fontId="16" fillId="0" borderId="6" xfId="0" applyNumberFormat="1" applyFont="1" applyFill="1" applyBorder="1" applyAlignment="1">
      <alignment vertical="center" shrinkToFit="1"/>
    </xf>
    <xf numFmtId="0" fontId="14" fillId="0" borderId="0" xfId="0" applyFont="1" applyFill="1" applyAlignment="1">
      <alignment vertical="center"/>
    </xf>
    <xf numFmtId="176" fontId="16" fillId="0" borderId="7" xfId="46" applyNumberFormat="1" applyFont="1" applyFill="1" applyBorder="1" applyAlignment="1">
      <alignment horizontal="right" vertical="center" shrinkToFit="1"/>
    </xf>
    <xf numFmtId="176" fontId="16" fillId="0" borderId="8" xfId="46" applyNumberFormat="1" applyFont="1" applyFill="1" applyBorder="1" applyAlignment="1">
      <alignment vertical="center" shrinkToFit="1"/>
    </xf>
    <xf numFmtId="176" fontId="16" fillId="0" borderId="7" xfId="46" applyNumberFormat="1" applyFont="1" applyFill="1" applyBorder="1" applyAlignment="1">
      <alignment vertical="center" shrinkToFit="1"/>
    </xf>
    <xf numFmtId="176" fontId="16" fillId="0" borderId="9" xfId="46" applyNumberFormat="1" applyFont="1" applyFill="1" applyBorder="1" applyAlignment="1">
      <alignment vertical="center" shrinkToFit="1"/>
    </xf>
    <xf numFmtId="176" fontId="16" fillId="0" borderId="10" xfId="46" applyNumberFormat="1" applyFont="1" applyFill="1" applyBorder="1" applyAlignment="1">
      <alignment vertical="center" shrinkToFit="1"/>
    </xf>
    <xf numFmtId="176" fontId="16" fillId="0" borderId="9" xfId="46" applyNumberFormat="1" applyFont="1" applyFill="1" applyBorder="1" applyAlignment="1">
      <alignment horizontal="right" vertical="center" shrinkToFit="1"/>
    </xf>
    <xf numFmtId="176" fontId="16" fillId="0" borderId="11" xfId="46" applyNumberFormat="1" applyFont="1" applyFill="1" applyBorder="1" applyAlignment="1">
      <alignment horizontal="right" vertical="center" shrinkToFit="1"/>
    </xf>
    <xf numFmtId="176" fontId="16" fillId="0" borderId="12" xfId="46" applyNumberFormat="1" applyFont="1" applyFill="1" applyBorder="1" applyAlignment="1">
      <alignment vertical="center" shrinkToFit="1"/>
    </xf>
    <xf numFmtId="176" fontId="16" fillId="0" borderId="13" xfId="46" applyNumberFormat="1" applyFont="1" applyFill="1" applyBorder="1" applyAlignment="1">
      <alignment vertical="center" shrinkToFit="1"/>
    </xf>
    <xf numFmtId="176" fontId="16" fillId="0" borderId="14" xfId="46" applyNumberFormat="1" applyFont="1" applyFill="1" applyBorder="1" applyAlignment="1">
      <alignment horizontal="right" vertical="center" shrinkToFit="1"/>
    </xf>
    <xf numFmtId="176" fontId="16" fillId="0" borderId="15" xfId="46" applyNumberFormat="1" applyFont="1" applyFill="1" applyBorder="1" applyAlignment="1">
      <alignment vertical="center" shrinkToFit="1"/>
    </xf>
    <xf numFmtId="176" fontId="16" fillId="0" borderId="14" xfId="46" applyNumberFormat="1" applyFont="1" applyFill="1" applyBorder="1" applyAlignment="1">
      <alignment vertical="center" shrinkToFit="1"/>
    </xf>
    <xf numFmtId="176" fontId="17" fillId="0" borderId="15" xfId="46" applyNumberFormat="1" applyFont="1" applyFill="1" applyBorder="1" applyAlignment="1">
      <alignment vertical="center" shrinkToFit="1"/>
    </xf>
    <xf numFmtId="176" fontId="16" fillId="0" borderId="0" xfId="46" applyNumberFormat="1" applyFont="1" applyFill="1" applyBorder="1" applyAlignment="1">
      <alignment vertical="center" shrinkToFit="1"/>
    </xf>
    <xf numFmtId="176" fontId="16" fillId="0" borderId="16" xfId="0" applyNumberFormat="1" applyFont="1" applyFill="1" applyBorder="1" applyAlignment="1">
      <alignment horizontal="right" vertical="center" shrinkToFit="1"/>
    </xf>
    <xf numFmtId="176" fontId="16" fillId="0" borderId="17" xfId="46" applyNumberFormat="1" applyFont="1" applyFill="1" applyBorder="1" applyAlignment="1">
      <alignment vertical="center" shrinkToFit="1"/>
    </xf>
    <xf numFmtId="176" fontId="16" fillId="0" borderId="18" xfId="0" applyNumberFormat="1" applyFont="1" applyFill="1" applyBorder="1" applyAlignment="1">
      <alignment horizontal="right" vertical="center" shrinkToFit="1"/>
    </xf>
    <xf numFmtId="176" fontId="16" fillId="0" borderId="18" xfId="0" applyNumberFormat="1" applyFont="1" applyFill="1" applyBorder="1" applyAlignment="1">
      <alignment vertical="center" shrinkToFit="1"/>
    </xf>
    <xf numFmtId="176" fontId="16" fillId="0" borderId="19" xfId="46" applyNumberFormat="1" applyFont="1" applyFill="1" applyBorder="1" applyAlignment="1">
      <alignment vertical="center" shrinkToFit="1"/>
    </xf>
    <xf numFmtId="176" fontId="16" fillId="0" borderId="20" xfId="46" applyNumberFormat="1" applyFont="1" applyFill="1" applyBorder="1" applyAlignment="1">
      <alignment vertical="center" shrinkToFit="1"/>
    </xf>
    <xf numFmtId="176" fontId="16" fillId="0" borderId="21" xfId="0" applyNumberFormat="1" applyFont="1" applyFill="1" applyBorder="1" applyAlignment="1">
      <alignment vertical="center" shrinkToFit="1"/>
    </xf>
    <xf numFmtId="176" fontId="16" fillId="0" borderId="22" xfId="0" applyNumberFormat="1" applyFont="1" applyFill="1" applyBorder="1" applyAlignment="1">
      <alignment vertical="center" shrinkToFit="1"/>
    </xf>
    <xf numFmtId="176" fontId="16" fillId="0" borderId="12" xfId="46" applyNumberFormat="1" applyFont="1" applyFill="1" applyBorder="1" applyAlignment="1">
      <alignment horizontal="right" vertical="center" shrinkToFit="1"/>
    </xf>
    <xf numFmtId="176" fontId="16" fillId="0" borderId="3" xfId="46" applyNumberFormat="1" applyFont="1" applyFill="1" applyBorder="1" applyAlignment="1">
      <alignment horizontal="right" vertical="center" shrinkToFit="1"/>
    </xf>
    <xf numFmtId="176" fontId="16" fillId="0" borderId="4" xfId="46" applyNumberFormat="1" applyFont="1" applyFill="1" applyBorder="1" applyAlignment="1">
      <alignment vertical="center" shrinkToFit="1"/>
    </xf>
    <xf numFmtId="176" fontId="16" fillId="0" borderId="3" xfId="46" applyNumberFormat="1" applyFont="1" applyFill="1" applyBorder="1" applyAlignment="1">
      <alignment vertical="center" shrinkToFit="1"/>
    </xf>
    <xf numFmtId="176" fontId="16" fillId="0" borderId="23" xfId="46" applyNumberFormat="1" applyFont="1" applyFill="1" applyBorder="1" applyAlignment="1">
      <alignment horizontal="right" vertical="center" shrinkToFit="1"/>
    </xf>
    <xf numFmtId="0" fontId="5" fillId="0" borderId="0" xfId="46" applyFont="1" applyFill="1">
      <alignment vertical="center"/>
    </xf>
    <xf numFmtId="0" fontId="5" fillId="0" borderId="0" xfId="46" applyFont="1" applyFill="1" applyAlignment="1">
      <alignment vertical="center" textRotation="255"/>
    </xf>
    <xf numFmtId="0" fontId="14" fillId="0" borderId="0" xfId="46" applyFont="1" applyFill="1" applyAlignment="1">
      <alignment vertical="center" textRotation="255"/>
    </xf>
    <xf numFmtId="176" fontId="14" fillId="0" borderId="0" xfId="46" applyNumberFormat="1" applyFont="1" applyFill="1" applyAlignment="1">
      <alignment vertical="center" shrinkToFit="1"/>
    </xf>
    <xf numFmtId="49" fontId="5" fillId="0" borderId="0" xfId="46" applyNumberFormat="1" applyFont="1" applyFill="1" applyAlignment="1">
      <alignment horizontal="right" vertical="center"/>
    </xf>
    <xf numFmtId="49" fontId="19" fillId="0" borderId="0" xfId="46" applyNumberFormat="1" applyFont="1" applyFill="1" applyAlignment="1">
      <alignment horizontal="center" vertical="center"/>
    </xf>
    <xf numFmtId="49" fontId="5" fillId="0" borderId="0" xfId="46" applyNumberFormat="1" applyFont="1" applyFill="1">
      <alignment vertical="center"/>
    </xf>
    <xf numFmtId="49" fontId="20" fillId="0" borderId="0" xfId="46" applyNumberFormat="1" applyFont="1" applyFill="1" applyAlignment="1">
      <alignment horizontal="center" vertical="center"/>
    </xf>
    <xf numFmtId="49" fontId="5" fillId="0" borderId="0" xfId="29" applyNumberFormat="1" applyFont="1" applyFill="1" applyAlignment="1" applyProtection="1">
      <alignment vertical="center"/>
    </xf>
    <xf numFmtId="49" fontId="5" fillId="0" borderId="0" xfId="46" applyNumberFormat="1" applyFont="1" applyFill="1" applyAlignment="1">
      <alignment horizontal="center" vertical="center"/>
    </xf>
    <xf numFmtId="49" fontId="5" fillId="0" borderId="0" xfId="46" applyNumberFormat="1" applyFont="1" applyFill="1" applyAlignment="1">
      <alignment horizontal="left" vertical="center"/>
    </xf>
    <xf numFmtId="49" fontId="5" fillId="0" borderId="0" xfId="29" applyNumberFormat="1" applyFont="1" applyFill="1" applyAlignment="1" applyProtection="1">
      <alignment horizontal="right" vertical="center"/>
    </xf>
    <xf numFmtId="49" fontId="5" fillId="0" borderId="24" xfId="46" applyNumberFormat="1" applyFont="1" applyFill="1" applyBorder="1" applyAlignment="1">
      <alignment horizontal="left" vertical="center"/>
    </xf>
    <xf numFmtId="49" fontId="5" fillId="0" borderId="25" xfId="46" applyNumberFormat="1" applyFont="1" applyFill="1" applyBorder="1" applyAlignment="1">
      <alignment horizontal="right" vertical="center"/>
    </xf>
    <xf numFmtId="49" fontId="5" fillId="0" borderId="26" xfId="46" applyNumberFormat="1" applyFont="1" applyFill="1" applyBorder="1" applyAlignment="1">
      <alignment horizontal="left" vertical="center"/>
    </xf>
    <xf numFmtId="49" fontId="5" fillId="0" borderId="28" xfId="46" applyNumberFormat="1" applyFont="1" applyFill="1" applyBorder="1" applyAlignment="1">
      <alignment horizontal="center" vertical="center"/>
    </xf>
    <xf numFmtId="49" fontId="5" fillId="0" borderId="28" xfId="46" applyNumberFormat="1" applyFont="1" applyFill="1" applyBorder="1" applyAlignment="1">
      <alignment horizontal="left" vertical="center"/>
    </xf>
    <xf numFmtId="49" fontId="6" fillId="0" borderId="31" xfId="29" applyNumberFormat="1" applyFill="1" applyBorder="1" applyAlignment="1" applyProtection="1">
      <alignment vertical="center"/>
    </xf>
    <xf numFmtId="49" fontId="5" fillId="0" borderId="0" xfId="29" applyNumberFormat="1" applyFont="1" applyFill="1" applyBorder="1" applyAlignment="1" applyProtection="1">
      <alignment horizontal="right" vertical="center"/>
    </xf>
    <xf numFmtId="0" fontId="16" fillId="0" borderId="33" xfId="46" applyFont="1" applyFill="1" applyBorder="1" applyAlignment="1">
      <alignment vertical="center" textRotation="255" shrinkToFit="1"/>
    </xf>
    <xf numFmtId="49" fontId="16" fillId="0" borderId="34" xfId="0" applyNumberFormat="1" applyFont="1" applyFill="1" applyBorder="1" applyAlignment="1">
      <alignment horizontal="center" vertical="center" shrinkToFit="1"/>
    </xf>
    <xf numFmtId="49" fontId="16" fillId="0" borderId="35" xfId="46" applyNumberFormat="1" applyFont="1" applyFill="1" applyBorder="1" applyAlignment="1">
      <alignment horizontal="center" vertical="center" shrinkToFit="1"/>
    </xf>
    <xf numFmtId="0" fontId="16" fillId="0" borderId="36" xfId="46" applyFont="1" applyFill="1" applyBorder="1" applyAlignment="1">
      <alignment vertical="center" textRotation="255" shrinkToFit="1"/>
    </xf>
    <xf numFmtId="49" fontId="16" fillId="0" borderId="37" xfId="46" applyNumberFormat="1" applyFont="1" applyFill="1" applyBorder="1" applyAlignment="1">
      <alignment horizontal="center" vertical="center" shrinkToFit="1"/>
    </xf>
    <xf numFmtId="49" fontId="16" fillId="0" borderId="34" xfId="46" applyNumberFormat="1" applyFont="1" applyFill="1" applyBorder="1" applyAlignment="1">
      <alignment horizontal="center" vertical="center" shrinkToFit="1"/>
    </xf>
    <xf numFmtId="0" fontId="24" fillId="0" borderId="38" xfId="0" applyFont="1" applyBorder="1" applyAlignment="1">
      <alignment vertical="center" shrinkToFit="1"/>
    </xf>
    <xf numFmtId="0" fontId="24" fillId="0" borderId="39" xfId="0" applyFont="1" applyBorder="1" applyAlignment="1">
      <alignment vertical="center" shrinkToFit="1"/>
    </xf>
    <xf numFmtId="0" fontId="24" fillId="0" borderId="40" xfId="0" applyFont="1" applyBorder="1" applyAlignment="1">
      <alignment vertical="center" shrinkToFit="1"/>
    </xf>
    <xf numFmtId="176" fontId="14" fillId="0" borderId="41" xfId="46" applyNumberFormat="1" applyFont="1" applyFill="1" applyBorder="1" applyAlignment="1">
      <alignment horizontal="center" vertical="center"/>
    </xf>
    <xf numFmtId="176" fontId="16" fillId="0" borderId="42" xfId="0" applyNumberFormat="1" applyFont="1" applyFill="1" applyBorder="1" applyAlignment="1">
      <alignment vertical="center" shrinkToFit="1"/>
    </xf>
    <xf numFmtId="176" fontId="16" fillId="0" borderId="43" xfId="0" applyNumberFormat="1" applyFont="1" applyFill="1" applyBorder="1" applyAlignment="1">
      <alignment vertical="center" shrinkToFit="1"/>
    </xf>
    <xf numFmtId="176" fontId="16" fillId="0" borderId="44" xfId="0" applyNumberFormat="1" applyFont="1" applyFill="1" applyBorder="1" applyAlignment="1">
      <alignment vertical="center" shrinkToFit="1"/>
    </xf>
    <xf numFmtId="176" fontId="14" fillId="0" borderId="45" xfId="46" applyNumberFormat="1" applyFont="1" applyFill="1" applyBorder="1" applyAlignment="1">
      <alignment horizontal="center" vertical="center"/>
    </xf>
    <xf numFmtId="176" fontId="16" fillId="0" borderId="46" xfId="0" applyNumberFormat="1" applyFont="1" applyFill="1" applyBorder="1" applyAlignment="1">
      <alignment horizontal="right" vertical="center" shrinkToFit="1"/>
    </xf>
    <xf numFmtId="176" fontId="16" fillId="0" borderId="47" xfId="0" applyNumberFormat="1" applyFont="1" applyFill="1" applyBorder="1" applyAlignment="1">
      <alignment horizontal="right" vertical="center" shrinkToFit="1"/>
    </xf>
    <xf numFmtId="176" fontId="16" fillId="0" borderId="48" xfId="46" applyNumberFormat="1" applyFont="1" applyFill="1" applyBorder="1" applyAlignment="1">
      <alignment horizontal="right" vertical="center" shrinkToFit="1"/>
    </xf>
    <xf numFmtId="176" fontId="14" fillId="0" borderId="49" xfId="46" applyNumberFormat="1" applyFont="1" applyFill="1" applyBorder="1" applyAlignment="1">
      <alignment horizontal="center" vertical="center"/>
    </xf>
    <xf numFmtId="176" fontId="16" fillId="0" borderId="50" xfId="0" applyNumberFormat="1" applyFont="1" applyFill="1" applyBorder="1" applyAlignment="1">
      <alignment vertical="center" shrinkToFit="1"/>
    </xf>
    <xf numFmtId="176" fontId="16" fillId="0" borderId="7" xfId="0" applyNumberFormat="1" applyFont="1" applyFill="1" applyBorder="1" applyAlignment="1">
      <alignment horizontal="right" vertical="center" shrinkToFit="1"/>
    </xf>
    <xf numFmtId="176" fontId="16" fillId="0" borderId="7" xfId="0" applyNumberFormat="1" applyFont="1" applyFill="1" applyBorder="1" applyAlignment="1">
      <alignment vertical="center" shrinkToFit="1"/>
    </xf>
    <xf numFmtId="176" fontId="16" fillId="0" borderId="12" xfId="0" applyNumberFormat="1" applyFont="1" applyFill="1" applyBorder="1" applyAlignment="1">
      <alignment vertical="center" shrinkToFit="1"/>
    </xf>
    <xf numFmtId="176" fontId="16" fillId="0" borderId="51" xfId="0" applyNumberFormat="1" applyFont="1" applyFill="1" applyBorder="1" applyAlignment="1">
      <alignment vertical="center" shrinkToFit="1"/>
    </xf>
    <xf numFmtId="176" fontId="16" fillId="0" borderId="14" xfId="0" applyNumberFormat="1" applyFont="1" applyFill="1" applyBorder="1" applyAlignment="1">
      <alignment vertical="center" shrinkToFit="1"/>
    </xf>
    <xf numFmtId="176" fontId="16" fillId="0" borderId="3" xfId="0" applyNumberFormat="1" applyFont="1" applyFill="1" applyBorder="1" applyAlignment="1">
      <alignment vertical="center" shrinkToFit="1"/>
    </xf>
    <xf numFmtId="176" fontId="16" fillId="0" borderId="52" xfId="0" applyNumberFormat="1" applyFont="1" applyFill="1" applyBorder="1" applyAlignment="1">
      <alignment vertical="center" shrinkToFit="1"/>
    </xf>
    <xf numFmtId="176" fontId="16" fillId="0" borderId="12" xfId="0" applyNumberFormat="1" applyFont="1" applyFill="1" applyBorder="1" applyAlignment="1">
      <alignment horizontal="right" vertical="center" shrinkToFit="1"/>
    </xf>
    <xf numFmtId="176" fontId="16" fillId="0" borderId="14" xfId="0" applyNumberFormat="1" applyFont="1" applyFill="1" applyBorder="1" applyAlignment="1">
      <alignment horizontal="right" vertical="center" shrinkToFit="1"/>
    </xf>
    <xf numFmtId="176" fontId="16" fillId="0" borderId="53" xfId="46" applyNumberFormat="1" applyFont="1" applyFill="1" applyBorder="1" applyAlignment="1">
      <alignment horizontal="right" vertical="center" shrinkToFit="1"/>
    </xf>
    <xf numFmtId="0" fontId="26" fillId="0" borderId="39" xfId="0" applyFont="1" applyBorder="1" applyAlignment="1">
      <alignment vertical="center" wrapText="1" shrinkToFit="1"/>
    </xf>
    <xf numFmtId="0" fontId="26" fillId="0" borderId="39" xfId="0" applyFont="1" applyBorder="1" applyAlignment="1">
      <alignment horizontal="left" vertical="center" wrapText="1" shrinkToFit="1"/>
    </xf>
    <xf numFmtId="176" fontId="16" fillId="0" borderId="54" xfId="46" applyNumberFormat="1" applyFont="1" applyFill="1" applyBorder="1" applyAlignment="1">
      <alignment vertical="center" shrinkToFit="1"/>
    </xf>
    <xf numFmtId="176" fontId="14" fillId="0" borderId="55" xfId="46" applyNumberFormat="1" applyFont="1" applyFill="1" applyBorder="1" applyAlignment="1">
      <alignment horizontal="center" vertical="center"/>
    </xf>
    <xf numFmtId="176" fontId="14" fillId="0" borderId="56" xfId="46" applyNumberFormat="1" applyFont="1" applyFill="1" applyBorder="1" applyAlignment="1">
      <alignment horizontal="center" vertical="center"/>
    </xf>
    <xf numFmtId="176" fontId="16" fillId="0" borderId="57" xfId="0" applyNumberFormat="1" applyFont="1" applyFill="1" applyBorder="1" applyAlignment="1">
      <alignment vertical="center" shrinkToFit="1"/>
    </xf>
    <xf numFmtId="176" fontId="16" fillId="0" borderId="58" xfId="0" applyNumberFormat="1" applyFont="1" applyFill="1" applyBorder="1" applyAlignment="1">
      <alignment vertical="center" shrinkToFit="1"/>
    </xf>
    <xf numFmtId="176" fontId="16" fillId="0" borderId="59" xfId="0" applyNumberFormat="1" applyFont="1" applyFill="1" applyBorder="1" applyAlignment="1">
      <alignment horizontal="right" vertical="center" shrinkToFit="1"/>
    </xf>
    <xf numFmtId="176" fontId="16" fillId="0" borderId="59" xfId="0" applyNumberFormat="1" applyFont="1" applyFill="1" applyBorder="1" applyAlignment="1">
      <alignment vertical="center" shrinkToFit="1"/>
    </xf>
    <xf numFmtId="176" fontId="16" fillId="0" borderId="60" xfId="0" applyNumberFormat="1" applyFont="1" applyFill="1" applyBorder="1" applyAlignment="1">
      <alignment vertical="center" shrinkToFit="1"/>
    </xf>
    <xf numFmtId="176" fontId="16" fillId="0" borderId="61" xfId="0" applyNumberFormat="1" applyFont="1" applyFill="1" applyBorder="1" applyAlignment="1">
      <alignment vertical="center" shrinkToFit="1"/>
    </xf>
    <xf numFmtId="176" fontId="16" fillId="0" borderId="62" xfId="0" applyNumberFormat="1" applyFont="1" applyFill="1" applyBorder="1" applyAlignment="1">
      <alignment vertical="center" shrinkToFit="1"/>
    </xf>
    <xf numFmtId="176" fontId="16" fillId="0" borderId="56" xfId="0" applyNumberFormat="1" applyFont="1" applyFill="1" applyBorder="1" applyAlignment="1">
      <alignment vertical="center" shrinkToFit="1"/>
    </xf>
    <xf numFmtId="176" fontId="16" fillId="0" borderId="62" xfId="0" applyNumberFormat="1" applyFont="1" applyFill="1" applyBorder="1" applyAlignment="1">
      <alignment horizontal="right" vertical="center" shrinkToFit="1"/>
    </xf>
    <xf numFmtId="176" fontId="16" fillId="0" borderId="63" xfId="0" applyNumberFormat="1" applyFont="1" applyFill="1" applyBorder="1" applyAlignment="1">
      <alignment vertical="center" shrinkToFit="1"/>
    </xf>
    <xf numFmtId="176" fontId="16" fillId="0" borderId="64" xfId="0" applyNumberFormat="1" applyFont="1" applyFill="1" applyBorder="1" applyAlignment="1">
      <alignment vertical="center" shrinkToFit="1"/>
    </xf>
    <xf numFmtId="176" fontId="16" fillId="0" borderId="65" xfId="46" applyNumberFormat="1" applyFont="1" applyFill="1" applyBorder="1" applyAlignment="1">
      <alignment horizontal="right" vertical="center" shrinkToFit="1"/>
    </xf>
    <xf numFmtId="176" fontId="16" fillId="0" borderId="64" xfId="0" applyNumberFormat="1" applyFont="1" applyFill="1" applyBorder="1" applyAlignment="1">
      <alignment horizontal="right" vertical="center" shrinkToFit="1"/>
    </xf>
    <xf numFmtId="176" fontId="16" fillId="0" borderId="3" xfId="0" applyNumberFormat="1" applyFont="1" applyFill="1" applyBorder="1" applyAlignment="1">
      <alignment horizontal="right" vertical="center" shrinkToFit="1"/>
    </xf>
    <xf numFmtId="176" fontId="16" fillId="0" borderId="45" xfId="0" applyNumberFormat="1" applyFont="1" applyFill="1" applyBorder="1" applyAlignment="1">
      <alignment horizontal="right" vertical="center" shrinkToFit="1"/>
    </xf>
    <xf numFmtId="0" fontId="24" fillId="0" borderId="66" xfId="0" applyFont="1" applyBorder="1" applyAlignment="1">
      <alignment vertical="center" shrinkToFit="1"/>
    </xf>
    <xf numFmtId="176" fontId="16" fillId="0" borderId="67" xfId="0" applyNumberFormat="1" applyFont="1" applyFill="1" applyBorder="1" applyAlignment="1">
      <alignment vertical="center" shrinkToFit="1"/>
    </xf>
    <xf numFmtId="176" fontId="16" fillId="0" borderId="68" xfId="0" applyNumberFormat="1" applyFont="1" applyFill="1" applyBorder="1" applyAlignment="1">
      <alignment vertical="center" shrinkToFit="1"/>
    </xf>
    <xf numFmtId="176" fontId="16" fillId="0" borderId="69" xfId="0" applyNumberFormat="1" applyFont="1" applyFill="1" applyBorder="1" applyAlignment="1">
      <alignment vertical="center" shrinkToFit="1"/>
    </xf>
    <xf numFmtId="176" fontId="16" fillId="0" borderId="68" xfId="0" applyNumberFormat="1" applyFont="1" applyFill="1" applyBorder="1" applyAlignment="1">
      <alignment horizontal="right" vertical="center" shrinkToFit="1"/>
    </xf>
    <xf numFmtId="0" fontId="0" fillId="0" borderId="0" xfId="0" applyAlignment="1">
      <alignment vertical="center" wrapText="1"/>
    </xf>
    <xf numFmtId="0" fontId="11" fillId="0" borderId="70" xfId="0" applyFont="1" applyFill="1" applyBorder="1" applyAlignment="1">
      <alignment horizontal="center" vertical="center" wrapText="1" shrinkToFit="1"/>
    </xf>
    <xf numFmtId="0" fontId="0" fillId="0" borderId="70" xfId="0" applyBorder="1" applyAlignment="1">
      <alignment vertical="center"/>
    </xf>
    <xf numFmtId="176" fontId="16" fillId="0" borderId="71" xfId="0" applyNumberFormat="1" applyFont="1" applyFill="1" applyBorder="1" applyAlignment="1">
      <alignment vertical="center" shrinkToFit="1"/>
    </xf>
    <xf numFmtId="176" fontId="16" fillId="0" borderId="72" xfId="0" applyNumberFormat="1" applyFont="1" applyFill="1" applyBorder="1" applyAlignment="1">
      <alignment vertical="center" shrinkToFit="1"/>
    </xf>
    <xf numFmtId="176" fontId="16" fillId="0" borderId="73" xfId="0" applyNumberFormat="1" applyFont="1" applyFill="1" applyBorder="1" applyAlignment="1">
      <alignment vertical="center" shrinkToFit="1"/>
    </xf>
    <xf numFmtId="176" fontId="16" fillId="0" borderId="74" xfId="0" applyNumberFormat="1" applyFont="1" applyFill="1" applyBorder="1" applyAlignment="1">
      <alignment vertical="center" shrinkToFit="1"/>
    </xf>
    <xf numFmtId="176" fontId="16" fillId="0" borderId="9" xfId="0" applyNumberFormat="1" applyFont="1" applyFill="1" applyBorder="1" applyAlignment="1">
      <alignment vertical="center" shrinkToFit="1"/>
    </xf>
    <xf numFmtId="0" fontId="24" fillId="0" borderId="75" xfId="0" applyFont="1" applyBorder="1" applyAlignment="1">
      <alignment vertical="center" shrinkToFit="1"/>
    </xf>
    <xf numFmtId="176" fontId="16" fillId="0" borderId="76" xfId="0" applyNumberFormat="1" applyFont="1" applyFill="1" applyBorder="1" applyAlignment="1">
      <alignment vertical="center" shrinkToFit="1"/>
    </xf>
    <xf numFmtId="176" fontId="16" fillId="0" borderId="77" xfId="0" applyNumberFormat="1" applyFont="1" applyFill="1" applyBorder="1" applyAlignment="1">
      <alignment vertical="center" shrinkToFit="1"/>
    </xf>
    <xf numFmtId="176" fontId="16" fillId="0" borderId="78" xfId="0" applyNumberFormat="1" applyFont="1" applyFill="1" applyBorder="1" applyAlignment="1">
      <alignment vertical="center" shrinkToFit="1"/>
    </xf>
    <xf numFmtId="49" fontId="55" fillId="0" borderId="79" xfId="46" applyNumberFormat="1" applyFont="1" applyFill="1" applyBorder="1" applyAlignment="1">
      <alignment horizontal="center" vertical="center" shrinkToFit="1"/>
    </xf>
    <xf numFmtId="176" fontId="16" fillId="0" borderId="72" xfId="0" applyNumberFormat="1" applyFont="1" applyFill="1" applyBorder="1" applyAlignment="1">
      <alignment horizontal="right" vertical="center" shrinkToFit="1"/>
    </xf>
    <xf numFmtId="176" fontId="16" fillId="0" borderId="5" xfId="0" applyNumberFormat="1" applyFont="1" applyFill="1" applyBorder="1" applyAlignment="1">
      <alignment horizontal="right" vertical="center" shrinkToFit="1"/>
    </xf>
    <xf numFmtId="176" fontId="16" fillId="0" borderId="80" xfId="0" applyNumberFormat="1" applyFont="1" applyFill="1" applyBorder="1" applyAlignment="1">
      <alignment vertical="center" shrinkToFit="1"/>
    </xf>
    <xf numFmtId="176" fontId="16" fillId="0" borderId="81" xfId="0" applyNumberFormat="1" applyFont="1" applyFill="1" applyBorder="1" applyAlignment="1">
      <alignment vertical="center" shrinkToFit="1"/>
    </xf>
    <xf numFmtId="176" fontId="16" fillId="0" borderId="82" xfId="0" applyNumberFormat="1" applyFont="1" applyFill="1" applyBorder="1" applyAlignment="1">
      <alignment vertical="center" shrinkToFit="1"/>
    </xf>
    <xf numFmtId="176" fontId="16" fillId="0" borderId="17" xfId="0" applyNumberFormat="1" applyFont="1" applyFill="1" applyBorder="1" applyAlignment="1">
      <alignment vertical="center" shrinkToFit="1"/>
    </xf>
    <xf numFmtId="176" fontId="16" fillId="0" borderId="83" xfId="0" applyNumberFormat="1" applyFont="1" applyFill="1" applyBorder="1" applyAlignment="1">
      <alignment vertical="center" shrinkToFit="1"/>
    </xf>
    <xf numFmtId="176" fontId="16" fillId="0" borderId="84" xfId="0" applyNumberFormat="1" applyFont="1" applyFill="1" applyBorder="1" applyAlignment="1">
      <alignment vertical="center" shrinkToFit="1"/>
    </xf>
    <xf numFmtId="176" fontId="16" fillId="0" borderId="25" xfId="0" applyNumberFormat="1" applyFont="1" applyFill="1" applyBorder="1" applyAlignment="1">
      <alignment vertical="center" shrinkToFit="1"/>
    </xf>
    <xf numFmtId="176" fontId="16" fillId="0" borderId="85" xfId="0" applyNumberFormat="1" applyFont="1" applyFill="1" applyBorder="1" applyAlignment="1">
      <alignment horizontal="right" vertical="center" shrinkToFit="1"/>
    </xf>
    <xf numFmtId="176" fontId="16" fillId="0" borderId="86" xfId="0" applyNumberFormat="1" applyFont="1" applyFill="1" applyBorder="1" applyAlignment="1">
      <alignment horizontal="right" vertical="center" shrinkToFit="1"/>
    </xf>
    <xf numFmtId="176" fontId="16" fillId="0" borderId="87" xfId="0" applyNumberFormat="1" applyFont="1" applyFill="1" applyBorder="1" applyAlignment="1">
      <alignment horizontal="right" vertical="center" shrinkToFit="1"/>
    </xf>
    <xf numFmtId="176" fontId="16" fillId="0" borderId="88" xfId="0" applyNumberFormat="1" applyFont="1" applyFill="1" applyBorder="1" applyAlignment="1">
      <alignment horizontal="right" vertical="center" shrinkToFit="1"/>
    </xf>
    <xf numFmtId="176" fontId="16" fillId="0" borderId="89" xfId="0" applyNumberFormat="1" applyFont="1" applyFill="1" applyBorder="1" applyAlignment="1">
      <alignment vertical="center" shrinkToFit="1"/>
    </xf>
    <xf numFmtId="176" fontId="16" fillId="0" borderId="90" xfId="0" applyNumberFormat="1" applyFont="1" applyFill="1" applyBorder="1" applyAlignment="1">
      <alignment vertical="center" shrinkToFit="1"/>
    </xf>
    <xf numFmtId="176" fontId="16" fillId="0" borderId="91" xfId="0" applyNumberFormat="1" applyFont="1" applyFill="1" applyBorder="1" applyAlignment="1">
      <alignment vertical="center" shrinkToFit="1"/>
    </xf>
    <xf numFmtId="176" fontId="16" fillId="0" borderId="92" xfId="0" applyNumberFormat="1" applyFont="1" applyFill="1" applyBorder="1" applyAlignment="1">
      <alignment vertical="center" shrinkToFit="1"/>
    </xf>
    <xf numFmtId="176" fontId="16" fillId="0" borderId="51" xfId="46" applyNumberFormat="1" applyFont="1" applyFill="1" applyBorder="1" applyAlignment="1">
      <alignment vertical="center" shrinkToFit="1"/>
    </xf>
    <xf numFmtId="0" fontId="11" fillId="0" borderId="70" xfId="0" applyFont="1" applyFill="1" applyBorder="1" applyAlignment="1">
      <alignment horizontal="center" vertical="center" shrinkToFit="1"/>
    </xf>
    <xf numFmtId="0" fontId="0" fillId="0" borderId="0" xfId="0" applyAlignment="1">
      <alignment vertical="center" shrinkToFit="1"/>
    </xf>
    <xf numFmtId="0" fontId="0" fillId="0" borderId="70" xfId="0" applyBorder="1" applyAlignment="1">
      <alignment vertical="center" shrinkToFit="1"/>
    </xf>
    <xf numFmtId="176" fontId="16" fillId="0" borderId="11" xfId="0" applyNumberFormat="1" applyFont="1" applyFill="1" applyBorder="1" applyAlignment="1">
      <alignment vertical="center" shrinkToFit="1"/>
    </xf>
    <xf numFmtId="176" fontId="16" fillId="0" borderId="17" xfId="46" applyNumberFormat="1" applyFont="1" applyFill="1" applyBorder="1" applyAlignment="1">
      <alignment vertical="center"/>
    </xf>
    <xf numFmtId="176" fontId="16" fillId="0" borderId="93" xfId="46" applyNumberFormat="1" applyFont="1" applyFill="1" applyBorder="1" applyAlignment="1">
      <alignment horizontal="right" vertical="center"/>
    </xf>
    <xf numFmtId="176" fontId="16" fillId="0" borderId="83" xfId="46" applyNumberFormat="1" applyFont="1" applyFill="1" applyBorder="1" applyAlignment="1">
      <alignment horizontal="right" vertical="center"/>
    </xf>
    <xf numFmtId="176" fontId="16" fillId="0" borderId="94" xfId="46" applyNumberFormat="1" applyFont="1" applyFill="1" applyBorder="1" applyAlignment="1">
      <alignment horizontal="right" vertical="center"/>
    </xf>
    <xf numFmtId="176" fontId="16" fillId="0" borderId="95" xfId="46" applyNumberFormat="1" applyFont="1" applyFill="1" applyBorder="1" applyAlignment="1">
      <alignment horizontal="right" vertical="center"/>
    </xf>
    <xf numFmtId="176" fontId="16" fillId="0" borderId="18" xfId="46" applyNumberFormat="1" applyFont="1" applyFill="1" applyBorder="1" applyAlignment="1">
      <alignment horizontal="right" vertical="center"/>
    </xf>
    <xf numFmtId="176" fontId="40" fillId="0" borderId="95" xfId="46" applyNumberFormat="1" applyFont="1" applyFill="1" applyBorder="1" applyAlignment="1">
      <alignment horizontal="right" vertical="center"/>
    </xf>
    <xf numFmtId="176" fontId="16" fillId="0" borderId="83" xfId="46" applyNumberFormat="1" applyFont="1" applyFill="1" applyBorder="1" applyAlignment="1">
      <alignment vertical="center"/>
    </xf>
    <xf numFmtId="176" fontId="16" fillId="0" borderId="94" xfId="46" applyNumberFormat="1" applyFont="1" applyFill="1" applyBorder="1" applyAlignment="1">
      <alignment vertical="center"/>
    </xf>
    <xf numFmtId="176" fontId="16" fillId="0" borderId="84" xfId="46" applyNumberFormat="1" applyFont="1" applyFill="1" applyBorder="1" applyAlignment="1">
      <alignment vertical="center"/>
    </xf>
    <xf numFmtId="176" fontId="16" fillId="0" borderId="11" xfId="46" applyNumberFormat="1" applyFont="1" applyFill="1" applyBorder="1" applyAlignment="1">
      <alignment vertical="center"/>
    </xf>
    <xf numFmtId="176" fontId="16" fillId="0" borderId="0" xfId="46" applyNumberFormat="1" applyFont="1" applyFill="1" applyBorder="1" applyAlignment="1">
      <alignment vertical="center"/>
    </xf>
    <xf numFmtId="176" fontId="16" fillId="0" borderId="18" xfId="46" applyNumberFormat="1" applyFont="1" applyFill="1" applyBorder="1" applyAlignment="1">
      <alignment vertical="center"/>
    </xf>
    <xf numFmtId="176" fontId="16" fillId="0" borderId="68" xfId="46" applyNumberFormat="1" applyFont="1" applyFill="1" applyBorder="1" applyAlignment="1">
      <alignment vertical="center"/>
    </xf>
    <xf numFmtId="176" fontId="16" fillId="0" borderId="96" xfId="46" applyNumberFormat="1" applyFont="1" applyFill="1" applyBorder="1" applyAlignment="1">
      <alignment vertical="center"/>
    </xf>
    <xf numFmtId="176" fontId="16" fillId="0" borderId="5" xfId="46" applyNumberFormat="1" applyFont="1" applyFill="1" applyBorder="1" applyAlignment="1">
      <alignment vertical="center"/>
    </xf>
    <xf numFmtId="176" fontId="16" fillId="0" borderId="7" xfId="46" applyNumberFormat="1" applyFont="1" applyFill="1" applyBorder="1" applyAlignment="1">
      <alignment vertical="center"/>
    </xf>
    <xf numFmtId="176" fontId="16" fillId="0" borderId="8" xfId="46" applyNumberFormat="1" applyFont="1" applyFill="1" applyBorder="1" applyAlignment="1">
      <alignment vertical="center"/>
    </xf>
    <xf numFmtId="176" fontId="16" fillId="0" borderId="12" xfId="46" applyNumberFormat="1" applyFont="1" applyFill="1" applyBorder="1" applyAlignment="1">
      <alignment vertical="center"/>
    </xf>
    <xf numFmtId="176" fontId="16" fillId="0" borderId="13" xfId="46" applyNumberFormat="1" applyFont="1" applyFill="1" applyBorder="1" applyAlignment="1">
      <alignment vertical="center"/>
    </xf>
    <xf numFmtId="176" fontId="16" fillId="0" borderId="14" xfId="46" applyNumberFormat="1" applyFont="1" applyFill="1" applyBorder="1" applyAlignment="1">
      <alignment vertical="center"/>
    </xf>
    <xf numFmtId="176" fontId="16" fillId="0" borderId="19" xfId="46" applyNumberFormat="1" applyFont="1" applyFill="1" applyBorder="1" applyAlignment="1">
      <alignment vertical="center"/>
    </xf>
    <xf numFmtId="176" fontId="16" fillId="0" borderId="7" xfId="46" applyNumberFormat="1" applyFont="1" applyFill="1" applyBorder="1" applyAlignment="1">
      <alignment horizontal="right" vertical="center"/>
    </xf>
    <xf numFmtId="176" fontId="16" fillId="0" borderId="97" xfId="46" applyNumberFormat="1" applyFont="1" applyFill="1" applyBorder="1" applyAlignment="1">
      <alignment vertical="center" shrinkToFit="1"/>
    </xf>
    <xf numFmtId="176" fontId="16" fillId="0" borderId="21" xfId="46" applyNumberFormat="1" applyFont="1" applyFill="1" applyBorder="1" applyAlignment="1">
      <alignment vertical="center" shrinkToFit="1"/>
    </xf>
    <xf numFmtId="176" fontId="16" fillId="0" borderId="98" xfId="0" applyNumberFormat="1" applyFont="1" applyFill="1" applyBorder="1" applyAlignment="1">
      <alignment vertical="center" shrinkToFit="1"/>
    </xf>
    <xf numFmtId="176" fontId="16" fillId="0" borderId="49" xfId="0" applyNumberFormat="1" applyFont="1" applyFill="1" applyBorder="1" applyAlignment="1">
      <alignment vertical="center" shrinkToFit="1"/>
    </xf>
    <xf numFmtId="176" fontId="16" fillId="0" borderId="95" xfId="46" applyNumberFormat="1" applyFont="1" applyFill="1" applyBorder="1" applyAlignment="1">
      <alignment vertical="center"/>
    </xf>
    <xf numFmtId="176" fontId="16" fillId="0" borderId="99" xfId="46" applyNumberFormat="1" applyFont="1" applyFill="1" applyBorder="1" applyAlignment="1">
      <alignment horizontal="right" vertical="center"/>
    </xf>
    <xf numFmtId="176" fontId="16" fillId="0" borderId="100" xfId="0" applyNumberFormat="1" applyFont="1" applyFill="1" applyBorder="1" applyAlignment="1">
      <alignment vertical="center" shrinkToFit="1"/>
    </xf>
    <xf numFmtId="176" fontId="16" fillId="0" borderId="101" xfId="46" applyNumberFormat="1" applyFont="1" applyFill="1" applyBorder="1" applyAlignment="1">
      <alignment horizontal="right" vertical="center" shrinkToFit="1"/>
    </xf>
    <xf numFmtId="0" fontId="16" fillId="0" borderId="102" xfId="0" applyFont="1" applyFill="1" applyBorder="1" applyAlignment="1">
      <alignment vertical="center"/>
    </xf>
    <xf numFmtId="0" fontId="16" fillId="0" borderId="103" xfId="0" applyFont="1" applyFill="1" applyBorder="1" applyAlignment="1">
      <alignment vertical="center"/>
    </xf>
    <xf numFmtId="0" fontId="16" fillId="0" borderId="104" xfId="0" applyFont="1" applyFill="1" applyBorder="1" applyAlignment="1">
      <alignment vertical="center"/>
    </xf>
    <xf numFmtId="176" fontId="16" fillId="0" borderId="104" xfId="0" applyNumberFormat="1" applyFont="1" applyFill="1" applyBorder="1" applyAlignment="1">
      <alignment vertical="center" shrinkToFit="1"/>
    </xf>
    <xf numFmtId="176" fontId="16" fillId="0" borderId="105" xfId="0" applyNumberFormat="1" applyFont="1" applyFill="1" applyBorder="1" applyAlignment="1">
      <alignment vertical="center" shrinkToFit="1"/>
    </xf>
    <xf numFmtId="176" fontId="16" fillId="0" borderId="103" xfId="0" applyNumberFormat="1" applyFont="1" applyFill="1" applyBorder="1" applyAlignment="1">
      <alignment horizontal="right" vertical="center" shrinkToFit="1"/>
    </xf>
    <xf numFmtId="176" fontId="16" fillId="0" borderId="99" xfId="46" applyNumberFormat="1" applyFont="1" applyFill="1" applyBorder="1" applyAlignment="1">
      <alignment vertical="center"/>
    </xf>
    <xf numFmtId="0" fontId="16" fillId="0" borderId="106" xfId="0" applyFont="1" applyFill="1" applyBorder="1" applyAlignment="1">
      <alignment vertical="center"/>
    </xf>
    <xf numFmtId="0" fontId="16" fillId="0" borderId="107" xfId="0" applyFont="1" applyFill="1" applyBorder="1" applyAlignment="1">
      <alignment vertical="center"/>
    </xf>
    <xf numFmtId="176" fontId="16" fillId="0" borderId="107" xfId="46" applyNumberFormat="1" applyFont="1" applyFill="1" applyBorder="1" applyAlignment="1">
      <alignment horizontal="right" vertical="center" shrinkToFit="1"/>
    </xf>
    <xf numFmtId="0" fontId="16" fillId="0" borderId="101" xfId="0" applyFont="1" applyFill="1" applyBorder="1" applyAlignment="1">
      <alignment vertical="center"/>
    </xf>
    <xf numFmtId="176" fontId="16" fillId="0" borderId="103" xfId="46" applyNumberFormat="1" applyFont="1" applyFill="1" applyBorder="1" applyAlignment="1">
      <alignment horizontal="right" vertical="center"/>
    </xf>
    <xf numFmtId="176" fontId="16" fillId="0" borderId="2" xfId="46" applyNumberFormat="1" applyFont="1" applyFill="1" applyBorder="1" applyAlignment="1">
      <alignment vertical="center" shrinkToFit="1"/>
    </xf>
    <xf numFmtId="0" fontId="24" fillId="0" borderId="39" xfId="0" applyFont="1" applyBorder="1" applyAlignment="1">
      <alignment vertical="center" wrapText="1" shrinkToFit="1"/>
    </xf>
    <xf numFmtId="49" fontId="55" fillId="0" borderId="66" xfId="46" applyNumberFormat="1" applyFont="1" applyFill="1" applyBorder="1" applyAlignment="1">
      <alignment horizontal="center" vertical="center" shrinkToFit="1"/>
    </xf>
    <xf numFmtId="176" fontId="16" fillId="0" borderId="56" xfId="0" applyNumberFormat="1" applyFont="1" applyFill="1" applyBorder="1" applyAlignment="1">
      <alignment horizontal="right" vertical="center" shrinkToFit="1"/>
    </xf>
    <xf numFmtId="176" fontId="16" fillId="0" borderId="55" xfId="0" applyNumberFormat="1" applyFont="1" applyFill="1" applyBorder="1" applyAlignment="1">
      <alignment vertical="center" shrinkToFit="1"/>
    </xf>
    <xf numFmtId="176" fontId="16" fillId="0" borderId="41" xfId="0" applyNumberFormat="1" applyFont="1" applyFill="1" applyBorder="1" applyAlignment="1">
      <alignment vertical="center" shrinkToFit="1"/>
    </xf>
    <xf numFmtId="176" fontId="16" fillId="0" borderId="80" xfId="0" applyNumberFormat="1" applyFont="1" applyFill="1" applyBorder="1" applyAlignment="1">
      <alignment horizontal="right" vertical="center" shrinkToFit="1"/>
    </xf>
    <xf numFmtId="176" fontId="16" fillId="0" borderId="12" xfId="46" applyNumberFormat="1" applyFont="1" applyFill="1" applyBorder="1" applyAlignment="1">
      <alignment horizontal="right" vertical="center"/>
    </xf>
    <xf numFmtId="176" fontId="0" fillId="0" borderId="0" xfId="0" applyNumberFormat="1" applyAlignment="1">
      <alignment vertical="center"/>
    </xf>
    <xf numFmtId="176" fontId="16" fillId="0" borderId="108" xfId="0" applyNumberFormat="1" applyFont="1" applyFill="1" applyBorder="1" applyAlignment="1">
      <alignment horizontal="right" vertical="center" shrinkToFit="1"/>
    </xf>
    <xf numFmtId="176" fontId="16" fillId="0" borderId="109" xfId="0" applyNumberFormat="1" applyFont="1" applyFill="1" applyBorder="1" applyAlignment="1">
      <alignment vertical="center" shrinkToFit="1"/>
    </xf>
    <xf numFmtId="176" fontId="16" fillId="0" borderId="110" xfId="0" applyNumberFormat="1" applyFont="1" applyFill="1" applyBorder="1" applyAlignment="1">
      <alignment horizontal="right" vertical="center" shrinkToFit="1"/>
    </xf>
    <xf numFmtId="176" fontId="16" fillId="0" borderId="111" xfId="0" applyNumberFormat="1" applyFont="1" applyFill="1" applyBorder="1" applyAlignment="1">
      <alignment vertical="center" shrinkToFit="1"/>
    </xf>
    <xf numFmtId="176" fontId="16" fillId="0" borderId="112" xfId="0" applyNumberFormat="1" applyFont="1" applyFill="1" applyBorder="1" applyAlignment="1">
      <alignment horizontal="right" vertical="center" shrinkToFit="1"/>
    </xf>
    <xf numFmtId="176" fontId="16" fillId="0" borderId="110" xfId="46" applyNumberFormat="1" applyFont="1" applyFill="1" applyBorder="1" applyAlignment="1">
      <alignment horizontal="right" vertical="center" shrinkToFit="1"/>
    </xf>
    <xf numFmtId="176" fontId="16" fillId="0" borderId="113" xfId="46" applyNumberFormat="1" applyFont="1" applyFill="1" applyBorder="1" applyAlignment="1">
      <alignment vertical="center" shrinkToFit="1"/>
    </xf>
    <xf numFmtId="176" fontId="16" fillId="0" borderId="114" xfId="46" applyNumberFormat="1" applyFont="1" applyFill="1" applyBorder="1" applyAlignment="1">
      <alignment horizontal="right" vertical="center" shrinkToFit="1"/>
    </xf>
    <xf numFmtId="49" fontId="55" fillId="0" borderId="115" xfId="46" applyNumberFormat="1" applyFont="1" applyFill="1" applyBorder="1" applyAlignment="1">
      <alignment horizontal="center" vertical="center" shrinkToFit="1"/>
    </xf>
    <xf numFmtId="49" fontId="55" fillId="0" borderId="116" xfId="46" applyNumberFormat="1" applyFont="1" applyFill="1" applyBorder="1" applyAlignment="1">
      <alignment horizontal="center" vertical="center" shrinkToFit="1"/>
    </xf>
    <xf numFmtId="49" fontId="20" fillId="0" borderId="0" xfId="46" applyNumberFormat="1" applyFont="1" applyFill="1" applyAlignment="1">
      <alignment horizontal="center" vertical="center" shrinkToFit="1"/>
    </xf>
    <xf numFmtId="49" fontId="5" fillId="0" borderId="0" xfId="46" applyNumberFormat="1" applyFont="1" applyFill="1" applyAlignment="1">
      <alignment vertical="center" shrinkToFit="1"/>
    </xf>
    <xf numFmtId="0" fontId="21" fillId="0" borderId="118" xfId="0" applyFont="1" applyFill="1" applyBorder="1" applyAlignment="1" applyProtection="1">
      <alignment horizontal="left" vertical="center" shrinkToFit="1"/>
      <protection locked="0"/>
    </xf>
    <xf numFmtId="0" fontId="21" fillId="0" borderId="119" xfId="0" applyFont="1" applyFill="1" applyBorder="1" applyAlignment="1" applyProtection="1">
      <alignment horizontal="left" vertical="center" wrapText="1" shrinkToFit="1"/>
      <protection locked="0"/>
    </xf>
    <xf numFmtId="0" fontId="21" fillId="0" borderId="119" xfId="0" applyFont="1" applyFill="1" applyBorder="1" applyAlignment="1" applyProtection="1">
      <alignment horizontal="center" vertical="center" shrinkToFit="1"/>
      <protection locked="0"/>
    </xf>
    <xf numFmtId="0" fontId="21" fillId="0" borderId="119" xfId="0" applyFont="1" applyFill="1" applyBorder="1" applyAlignment="1" applyProtection="1">
      <alignment horizontal="center" vertical="center"/>
      <protection locked="0"/>
    </xf>
    <xf numFmtId="0" fontId="21" fillId="0" borderId="119" xfId="0" applyFont="1" applyFill="1" applyBorder="1" applyAlignment="1" applyProtection="1">
      <alignment horizontal="center" vertical="center" wrapText="1"/>
      <protection locked="0"/>
    </xf>
    <xf numFmtId="57" fontId="21" fillId="0" borderId="119" xfId="0" applyNumberFormat="1" applyFont="1" applyFill="1" applyBorder="1" applyAlignment="1" applyProtection="1">
      <alignment horizontal="center" vertical="center" shrinkToFit="1"/>
      <protection locked="0"/>
    </xf>
    <xf numFmtId="3" fontId="21" fillId="0" borderId="119" xfId="0" applyNumberFormat="1" applyFont="1" applyFill="1" applyBorder="1" applyAlignment="1" applyProtection="1">
      <alignment horizontal="right" vertical="center" shrinkToFit="1"/>
      <protection locked="0"/>
    </xf>
    <xf numFmtId="0" fontId="21" fillId="0" borderId="121" xfId="0" applyFont="1" applyFill="1" applyBorder="1" applyAlignment="1" applyProtection="1">
      <alignment horizontal="left" vertical="center" shrinkToFit="1"/>
      <protection locked="0"/>
    </xf>
    <xf numFmtId="0" fontId="21" fillId="0" borderId="39" xfId="0" applyFont="1" applyFill="1" applyBorder="1" applyAlignment="1" applyProtection="1">
      <alignment horizontal="left" vertical="center" shrinkToFit="1"/>
      <protection locked="0"/>
    </xf>
    <xf numFmtId="0" fontId="21" fillId="0" borderId="122" xfId="0" applyFont="1" applyFill="1" applyBorder="1" applyAlignment="1" applyProtection="1">
      <alignment horizontal="left" vertical="center" wrapText="1" shrinkToFit="1"/>
      <protection locked="0"/>
    </xf>
    <xf numFmtId="0" fontId="21" fillId="0" borderId="122" xfId="0" applyFont="1" applyFill="1" applyBorder="1" applyAlignment="1" applyProtection="1">
      <alignment horizontal="center" vertical="center" shrinkToFit="1"/>
      <protection locked="0"/>
    </xf>
    <xf numFmtId="0" fontId="21" fillId="0" borderId="122" xfId="0" applyFont="1" applyFill="1" applyBorder="1" applyAlignment="1" applyProtection="1">
      <alignment horizontal="center" vertical="center"/>
      <protection locked="0"/>
    </xf>
    <xf numFmtId="0" fontId="21" fillId="0" borderId="122" xfId="0" applyFont="1" applyFill="1" applyBorder="1" applyAlignment="1" applyProtection="1">
      <alignment horizontal="center" vertical="center" wrapText="1"/>
      <protection locked="0"/>
    </xf>
    <xf numFmtId="0" fontId="21" fillId="0" borderId="122" xfId="0" applyFont="1" applyFill="1" applyBorder="1" applyAlignment="1" applyProtection="1">
      <alignment horizontal="left" vertical="center" shrinkToFit="1"/>
      <protection locked="0"/>
    </xf>
    <xf numFmtId="57" fontId="21" fillId="0" borderId="122" xfId="0" applyNumberFormat="1" applyFont="1" applyFill="1" applyBorder="1" applyAlignment="1" applyProtection="1">
      <alignment horizontal="center" vertical="center" shrinkToFit="1"/>
      <protection locked="0"/>
    </xf>
    <xf numFmtId="0" fontId="21" fillId="0" borderId="123" xfId="0" applyFont="1" applyFill="1" applyBorder="1" applyAlignment="1" applyProtection="1">
      <alignment horizontal="left" vertical="center" shrinkToFit="1"/>
      <protection locked="0"/>
    </xf>
    <xf numFmtId="0" fontId="21" fillId="0" borderId="122" xfId="46" applyFont="1" applyFill="1" applyBorder="1" applyAlignment="1" applyProtection="1">
      <alignment horizontal="left" vertical="center" wrapText="1" shrinkToFit="1"/>
      <protection locked="0"/>
    </xf>
    <xf numFmtId="38" fontId="21" fillId="0" borderId="122" xfId="36" applyFont="1" applyFill="1" applyBorder="1" applyAlignment="1" applyProtection="1">
      <alignment horizontal="left" vertical="center" wrapText="1" shrinkToFit="1"/>
      <protection locked="0"/>
    </xf>
    <xf numFmtId="38" fontId="21" fillId="0" borderId="122" xfId="36" applyFont="1" applyFill="1" applyBorder="1" applyAlignment="1" applyProtection="1">
      <alignment horizontal="center" vertical="center"/>
      <protection locked="0"/>
    </xf>
    <xf numFmtId="38" fontId="21" fillId="0" borderId="122" xfId="36" applyFont="1" applyFill="1" applyBorder="1" applyAlignment="1" applyProtection="1">
      <alignment horizontal="center" vertical="center" wrapText="1"/>
      <protection locked="0"/>
    </xf>
    <xf numFmtId="177" fontId="21" fillId="0" borderId="122" xfId="36" applyNumberFormat="1" applyFont="1" applyFill="1" applyBorder="1" applyAlignment="1" applyProtection="1">
      <alignment horizontal="center" vertical="center" shrinkToFit="1"/>
      <protection locked="0"/>
    </xf>
    <xf numFmtId="38" fontId="21" fillId="0" borderId="122" xfId="36" applyFont="1" applyFill="1" applyBorder="1" applyAlignment="1" applyProtection="1">
      <alignment horizontal="right" vertical="center" shrinkToFit="1"/>
      <protection locked="0"/>
    </xf>
    <xf numFmtId="38" fontId="11" fillId="0" borderId="0" xfId="36" applyFont="1" applyFill="1" applyAlignment="1" applyProtection="1">
      <alignment vertical="center"/>
      <protection locked="0"/>
    </xf>
    <xf numFmtId="0" fontId="21" fillId="0" borderId="122" xfId="0" applyFont="1" applyFill="1" applyBorder="1" applyAlignment="1" applyProtection="1">
      <alignment horizontal="right" vertical="center"/>
      <protection locked="0"/>
    </xf>
    <xf numFmtId="0" fontId="21" fillId="0" borderId="122" xfId="0" applyFont="1" applyFill="1" applyBorder="1" applyAlignment="1" applyProtection="1">
      <alignment horizontal="left" vertical="center"/>
      <protection locked="0"/>
    </xf>
    <xf numFmtId="0" fontId="21" fillId="0" borderId="121" xfId="46" applyFont="1" applyFill="1" applyBorder="1" applyAlignment="1" applyProtection="1">
      <alignment horizontal="left" vertical="center" shrinkToFit="1"/>
      <protection locked="0"/>
    </xf>
    <xf numFmtId="0" fontId="21" fillId="0" borderId="122" xfId="46" applyFont="1" applyFill="1" applyBorder="1" applyAlignment="1" applyProtection="1">
      <alignment vertical="center" wrapText="1" shrinkToFit="1"/>
      <protection locked="0"/>
    </xf>
    <xf numFmtId="0" fontId="21" fillId="0" borderId="122" xfId="46" applyFont="1" applyFill="1" applyBorder="1" applyAlignment="1" applyProtection="1">
      <alignment horizontal="center" vertical="center" shrinkToFit="1"/>
      <protection locked="0"/>
    </xf>
    <xf numFmtId="0" fontId="21" fillId="0" borderId="122" xfId="46" applyFont="1" applyFill="1" applyBorder="1" applyAlignment="1" applyProtection="1">
      <alignment horizontal="center" vertical="center"/>
      <protection locked="0"/>
    </xf>
    <xf numFmtId="0" fontId="21" fillId="0" borderId="122" xfId="46" applyFont="1" applyFill="1" applyBorder="1" applyAlignment="1" applyProtection="1">
      <alignment horizontal="center" vertical="center" wrapText="1"/>
      <protection locked="0"/>
    </xf>
    <xf numFmtId="0" fontId="21" fillId="0" borderId="122" xfId="46" applyFont="1" applyFill="1" applyBorder="1" applyAlignment="1" applyProtection="1">
      <alignment horizontal="left" vertical="center"/>
      <protection locked="0"/>
    </xf>
    <xf numFmtId="57" fontId="21" fillId="0" borderId="122" xfId="46" applyNumberFormat="1" applyFont="1" applyFill="1" applyBorder="1" applyAlignment="1" applyProtection="1">
      <alignment horizontal="center" vertical="center"/>
      <protection locked="0"/>
    </xf>
    <xf numFmtId="0" fontId="21" fillId="0" borderId="122" xfId="46" applyFont="1" applyFill="1" applyBorder="1" applyAlignment="1" applyProtection="1">
      <alignment horizontal="right" vertical="center"/>
      <protection locked="0"/>
    </xf>
    <xf numFmtId="0" fontId="21" fillId="0" borderId="123" xfId="46" applyFont="1" applyFill="1" applyBorder="1" applyAlignment="1" applyProtection="1">
      <alignment horizontal="left" vertical="center" shrinkToFit="1"/>
      <protection locked="0"/>
    </xf>
    <xf numFmtId="57" fontId="21" fillId="0" borderId="122" xfId="46" applyNumberFormat="1" applyFont="1" applyFill="1" applyBorder="1" applyAlignment="1" applyProtection="1">
      <alignment horizontal="center" vertical="center" shrinkToFit="1"/>
      <protection locked="0"/>
    </xf>
    <xf numFmtId="0" fontId="21" fillId="0" borderId="121" xfId="46" applyFont="1" applyFill="1" applyBorder="1" applyAlignment="1" applyProtection="1">
      <alignment horizontal="left" vertical="center" wrapText="1" shrinkToFit="1"/>
      <protection locked="0"/>
    </xf>
    <xf numFmtId="181" fontId="21" fillId="0" borderId="122" xfId="46" applyNumberFormat="1" applyFont="1" applyFill="1" applyBorder="1" applyAlignment="1" applyProtection="1">
      <alignment horizontal="right" vertical="center" shrinkToFit="1"/>
      <protection locked="0"/>
    </xf>
    <xf numFmtId="0" fontId="21" fillId="0" borderId="39" xfId="46" applyFont="1" applyFill="1" applyBorder="1" applyAlignment="1" applyProtection="1">
      <alignment horizontal="left" vertical="center" shrinkToFit="1"/>
      <protection locked="0"/>
    </xf>
    <xf numFmtId="0" fontId="21" fillId="0" borderId="122" xfId="46" applyNumberFormat="1" applyFont="1" applyFill="1" applyBorder="1" applyAlignment="1" applyProtection="1">
      <alignment horizontal="center" vertical="center" wrapText="1"/>
      <protection locked="0"/>
    </xf>
    <xf numFmtId="177" fontId="21" fillId="0" borderId="122" xfId="46" applyNumberFormat="1" applyFont="1" applyFill="1" applyBorder="1" applyAlignment="1" applyProtection="1">
      <alignment horizontal="center" vertical="center" shrinkToFit="1"/>
      <protection locked="0"/>
    </xf>
    <xf numFmtId="0" fontId="21" fillId="0" borderId="122" xfId="46" applyNumberFormat="1" applyFont="1" applyFill="1" applyBorder="1" applyAlignment="1" applyProtection="1">
      <alignment horizontal="right" vertical="center" shrinkToFit="1"/>
      <protection locked="0"/>
    </xf>
    <xf numFmtId="178" fontId="21" fillId="0" borderId="122" xfId="46" applyNumberFormat="1" applyFont="1" applyFill="1" applyBorder="1" applyAlignment="1" applyProtection="1">
      <alignment horizontal="right" vertical="center" shrinkToFit="1"/>
      <protection locked="0"/>
    </xf>
    <xf numFmtId="3" fontId="21" fillId="0" borderId="122" xfId="0" applyNumberFormat="1" applyFont="1" applyFill="1" applyBorder="1" applyAlignment="1" applyProtection="1">
      <alignment horizontal="right" vertical="center"/>
      <protection locked="0"/>
    </xf>
    <xf numFmtId="20" fontId="21" fillId="0" borderId="122" xfId="46" applyNumberFormat="1" applyFont="1" applyFill="1" applyBorder="1" applyAlignment="1" applyProtection="1">
      <alignment horizontal="center" vertical="center" wrapText="1"/>
      <protection locked="0"/>
    </xf>
    <xf numFmtId="179" fontId="21" fillId="0" borderId="122" xfId="46" applyNumberFormat="1" applyFont="1" applyFill="1" applyBorder="1" applyAlignment="1" applyProtection="1">
      <alignment horizontal="right" vertical="center"/>
      <protection locked="0"/>
    </xf>
    <xf numFmtId="182" fontId="21" fillId="0" borderId="122" xfId="46" applyNumberFormat="1" applyFont="1" applyFill="1" applyBorder="1" applyAlignment="1" applyProtection="1">
      <alignment horizontal="right" vertical="center" shrinkToFit="1"/>
      <protection locked="0"/>
    </xf>
    <xf numFmtId="183" fontId="21" fillId="0" borderId="122" xfId="46" applyNumberFormat="1" applyFont="1" applyFill="1" applyBorder="1" applyAlignment="1" applyProtection="1">
      <alignment horizontal="right" vertical="center" shrinkToFit="1"/>
      <protection locked="0"/>
    </xf>
    <xf numFmtId="0" fontId="21" fillId="0" borderId="122" xfId="0" applyFont="1" applyFill="1" applyBorder="1" applyAlignment="1" applyProtection="1">
      <alignment vertical="center" wrapText="1"/>
      <protection locked="0"/>
    </xf>
    <xf numFmtId="182" fontId="21" fillId="0" borderId="122" xfId="46" applyNumberFormat="1" applyFont="1" applyFill="1" applyBorder="1" applyAlignment="1" applyProtection="1">
      <alignment horizontal="right" vertical="center"/>
      <protection locked="0"/>
    </xf>
    <xf numFmtId="0" fontId="21" fillId="0" borderId="122" xfId="0" applyNumberFormat="1" applyFont="1" applyFill="1" applyBorder="1" applyAlignment="1" applyProtection="1">
      <alignment horizontal="right" vertical="center" shrinkToFit="1"/>
      <protection locked="0"/>
    </xf>
    <xf numFmtId="6" fontId="21" fillId="0" borderId="122" xfId="44" applyFont="1" applyFill="1" applyBorder="1" applyAlignment="1" applyProtection="1">
      <alignment vertical="center" wrapText="1" shrinkToFit="1"/>
      <protection locked="0"/>
    </xf>
    <xf numFmtId="0" fontId="21" fillId="0" borderId="122" xfId="46" applyFont="1" applyFill="1" applyBorder="1" applyAlignment="1" applyProtection="1">
      <alignment horizontal="left" vertical="center" shrinkToFit="1"/>
      <protection locked="0"/>
    </xf>
    <xf numFmtId="0" fontId="21" fillId="0" borderId="122" xfId="46" applyFont="1" applyFill="1" applyBorder="1" applyAlignment="1" applyProtection="1">
      <alignment vertical="center"/>
      <protection locked="0"/>
    </xf>
    <xf numFmtId="0" fontId="21" fillId="0" borderId="122" xfId="0" applyFont="1" applyFill="1" applyBorder="1" applyAlignment="1" applyProtection="1">
      <alignment vertical="center"/>
      <protection locked="0"/>
    </xf>
    <xf numFmtId="0" fontId="21" fillId="0" borderId="122" xfId="0" applyFont="1" applyFill="1" applyBorder="1" applyAlignment="1" applyProtection="1">
      <alignment horizontal="center" vertical="center" wrapText="1" shrinkToFit="1"/>
      <protection locked="0"/>
    </xf>
    <xf numFmtId="0" fontId="21" fillId="0" borderId="122" xfId="46" applyFont="1" applyFill="1" applyBorder="1" applyAlignment="1" applyProtection="1">
      <alignment horizontal="center" vertical="center" wrapText="1" shrinkToFit="1"/>
      <protection locked="0"/>
    </xf>
    <xf numFmtId="0" fontId="30" fillId="0" borderId="122" xfId="46" applyFont="1" applyFill="1" applyBorder="1" applyAlignment="1" applyProtection="1">
      <alignment horizontal="center" vertical="center" wrapText="1" shrinkToFit="1"/>
      <protection locked="0"/>
    </xf>
    <xf numFmtId="0" fontId="30" fillId="0" borderId="122" xfId="0" applyFont="1" applyFill="1" applyBorder="1" applyAlignment="1" applyProtection="1">
      <alignment horizontal="center" vertical="center" wrapText="1" shrinkToFit="1"/>
      <protection locked="0"/>
    </xf>
    <xf numFmtId="180" fontId="21" fillId="0" borderId="122" xfId="0" applyNumberFormat="1" applyFont="1" applyFill="1" applyBorder="1" applyAlignment="1" applyProtection="1">
      <alignment vertical="center" shrinkToFit="1"/>
      <protection locked="0"/>
    </xf>
    <xf numFmtId="180" fontId="21" fillId="0" borderId="122" xfId="0" applyNumberFormat="1" applyFont="1" applyFill="1" applyBorder="1" applyAlignment="1" applyProtection="1">
      <alignment vertical="center"/>
      <protection locked="0"/>
    </xf>
    <xf numFmtId="0" fontId="21" fillId="0" borderId="122" xfId="46" applyFont="1" applyFill="1" applyBorder="1" applyAlignment="1" applyProtection="1">
      <alignment horizontal="justify" vertical="center" wrapText="1" shrinkToFit="1"/>
      <protection locked="0"/>
    </xf>
    <xf numFmtId="0" fontId="21" fillId="0" borderId="122" xfId="46" applyFont="1" applyFill="1" applyBorder="1" applyAlignment="1" applyProtection="1">
      <alignment horizontal="justify" vertical="center"/>
      <protection locked="0"/>
    </xf>
    <xf numFmtId="3" fontId="11" fillId="0" borderId="0" xfId="46" applyNumberFormat="1" applyFont="1" applyFill="1" applyBorder="1" applyAlignment="1" applyProtection="1">
      <alignment horizontal="center" vertical="center"/>
      <protection locked="0"/>
    </xf>
    <xf numFmtId="0" fontId="21" fillId="0" borderId="122" xfId="0" applyFont="1" applyFill="1" applyBorder="1" applyAlignment="1" applyProtection="1">
      <alignment horizontal="justify" vertical="center" wrapText="1" shrinkToFit="1"/>
      <protection locked="0"/>
    </xf>
    <xf numFmtId="0" fontId="21" fillId="0" borderId="122" xfId="0" applyFont="1" applyFill="1" applyBorder="1" applyAlignment="1" applyProtection="1">
      <alignment horizontal="justify" vertical="center"/>
      <protection locked="0"/>
    </xf>
    <xf numFmtId="0" fontId="11" fillId="0" borderId="39" xfId="46" applyFont="1" applyFill="1" applyBorder="1" applyAlignment="1" applyProtection="1">
      <alignment horizontal="left" vertical="center"/>
      <protection locked="0"/>
    </xf>
    <xf numFmtId="20" fontId="21" fillId="0" borderId="122" xfId="46" applyNumberFormat="1" applyFont="1" applyFill="1" applyBorder="1" applyAlignment="1" applyProtection="1">
      <alignment horizontal="left" vertical="center" wrapText="1" shrinkToFit="1"/>
      <protection locked="0"/>
    </xf>
    <xf numFmtId="20" fontId="21" fillId="0" borderId="122" xfId="46" applyNumberFormat="1" applyFont="1" applyFill="1" applyBorder="1" applyAlignment="1" applyProtection="1">
      <alignment horizontal="center" vertical="center" shrinkToFit="1"/>
      <protection locked="0"/>
    </xf>
    <xf numFmtId="0" fontId="11" fillId="0" borderId="0" xfId="46" applyFont="1" applyFill="1" applyBorder="1" applyAlignment="1" applyProtection="1">
      <alignment horizontal="left" vertical="center"/>
      <protection locked="0"/>
    </xf>
    <xf numFmtId="0" fontId="21" fillId="0" borderId="122" xfId="49" applyFont="1" applyFill="1" applyBorder="1" applyAlignment="1" applyProtection="1">
      <alignment horizontal="center" vertical="center"/>
      <protection locked="0"/>
    </xf>
    <xf numFmtId="0" fontId="21" fillId="0" borderId="122" xfId="49" applyFont="1" applyFill="1" applyBorder="1" applyAlignment="1" applyProtection="1">
      <alignment horizontal="center" vertical="center" shrinkToFit="1"/>
      <protection locked="0"/>
    </xf>
    <xf numFmtId="57" fontId="21" fillId="0" borderId="123" xfId="0" applyNumberFormat="1" applyFont="1" applyFill="1" applyBorder="1" applyAlignment="1" applyProtection="1">
      <alignment horizontal="left" vertical="center" shrinkToFit="1"/>
      <protection locked="0"/>
    </xf>
    <xf numFmtId="57" fontId="21" fillId="0" borderId="123" xfId="46" applyNumberFormat="1" applyFont="1" applyFill="1" applyBorder="1" applyAlignment="1" applyProtection="1">
      <alignment horizontal="left" vertical="center" shrinkToFit="1"/>
      <protection locked="0"/>
    </xf>
    <xf numFmtId="57" fontId="21" fillId="0" borderId="122" xfId="46" applyNumberFormat="1" applyFont="1" applyFill="1" applyBorder="1" applyAlignment="1" applyProtection="1">
      <alignment vertical="center"/>
      <protection locked="0"/>
    </xf>
    <xf numFmtId="0" fontId="21" fillId="0" borderId="124" xfId="46" applyFont="1" applyFill="1" applyBorder="1" applyAlignment="1" applyProtection="1">
      <alignment horizontal="left" vertical="center" shrinkToFit="1"/>
      <protection locked="0"/>
    </xf>
    <xf numFmtId="0" fontId="21" fillId="0" borderId="40" xfId="0" applyFont="1" applyFill="1" applyBorder="1" applyAlignment="1" applyProtection="1">
      <alignment horizontal="left" vertical="center" shrinkToFit="1"/>
      <protection locked="0"/>
    </xf>
    <xf numFmtId="0" fontId="21" fillId="0" borderId="125" xfId="46" applyFont="1" applyFill="1" applyBorder="1" applyAlignment="1" applyProtection="1">
      <alignment horizontal="justify" vertical="center" wrapText="1" shrinkToFit="1"/>
      <protection locked="0"/>
    </xf>
    <xf numFmtId="0" fontId="21" fillId="0" borderId="125" xfId="46" applyFont="1" applyFill="1" applyBorder="1" applyAlignment="1" applyProtection="1">
      <alignment horizontal="center" vertical="center" shrinkToFit="1"/>
      <protection locked="0"/>
    </xf>
    <xf numFmtId="0" fontId="21" fillId="0" borderId="125" xfId="46" applyFont="1" applyFill="1" applyBorder="1" applyAlignment="1" applyProtection="1">
      <alignment horizontal="center" vertical="center"/>
      <protection locked="0"/>
    </xf>
    <xf numFmtId="0" fontId="21" fillId="0" borderId="125" xfId="46" applyFont="1" applyFill="1" applyBorder="1" applyAlignment="1" applyProtection="1">
      <alignment horizontal="center" vertical="center" wrapText="1"/>
      <protection locked="0"/>
    </xf>
    <xf numFmtId="0" fontId="21" fillId="0" borderId="125" xfId="46" applyFont="1" applyFill="1" applyBorder="1" applyAlignment="1" applyProtection="1">
      <alignment horizontal="justify" vertical="center"/>
      <protection locked="0"/>
    </xf>
    <xf numFmtId="0" fontId="21" fillId="0" borderId="125" xfId="46" applyFont="1" applyFill="1" applyBorder="1" applyAlignment="1" applyProtection="1">
      <alignment horizontal="left" vertical="center"/>
      <protection locked="0"/>
    </xf>
    <xf numFmtId="0" fontId="21" fillId="0" borderId="0" xfId="0" applyFont="1" applyFill="1" applyAlignment="1" applyProtection="1">
      <alignment horizontal="left" vertical="center" shrinkToFit="1"/>
      <protection locked="0"/>
    </xf>
    <xf numFmtId="0" fontId="21" fillId="0" borderId="0" xfId="0" applyFont="1" applyFill="1" applyAlignment="1" applyProtection="1">
      <alignment horizontal="left" vertical="center" wrapText="1" shrinkToFit="1"/>
      <protection locked="0"/>
    </xf>
    <xf numFmtId="0" fontId="21" fillId="0" borderId="0" xfId="0" applyFont="1" applyFill="1" applyAlignment="1" applyProtection="1">
      <alignment horizontal="center" vertical="center" wrapText="1" shrinkToFit="1"/>
      <protection locked="0"/>
    </xf>
    <xf numFmtId="3" fontId="21" fillId="0" borderId="0" xfId="0" applyNumberFormat="1" applyFont="1" applyFill="1" applyAlignment="1" applyProtection="1">
      <alignment horizontal="right" vertical="center"/>
      <protection locked="0"/>
    </xf>
    <xf numFmtId="3" fontId="21" fillId="0" borderId="0" xfId="0" applyNumberFormat="1" applyFont="1" applyFill="1" applyAlignment="1" applyProtection="1">
      <alignment horizontal="right" vertical="center" shrinkToFit="1"/>
      <protection locked="0"/>
    </xf>
    <xf numFmtId="0" fontId="21" fillId="0" borderId="0" xfId="0" applyFont="1" applyFill="1" applyAlignment="1" applyProtection="1">
      <alignment horizontal="center" vertical="center" shrinkToFit="1"/>
      <protection locked="0"/>
    </xf>
    <xf numFmtId="0" fontId="21" fillId="0" borderId="0" xfId="0" applyFont="1" applyFill="1" applyAlignment="1" applyProtection="1">
      <alignment horizontal="center" vertical="center"/>
      <protection locked="0"/>
    </xf>
    <xf numFmtId="0" fontId="21" fillId="0" borderId="0" xfId="0" applyFont="1" applyFill="1" applyAlignment="1" applyProtection="1">
      <alignment horizontal="center" vertical="center" wrapText="1"/>
      <protection locked="0"/>
    </xf>
    <xf numFmtId="0" fontId="11" fillId="0" borderId="0" xfId="0" applyFont="1" applyFill="1" applyAlignment="1" applyProtection="1">
      <alignment vertical="center"/>
    </xf>
    <xf numFmtId="176" fontId="16" fillId="0" borderId="5" xfId="46" applyNumberFormat="1" applyFont="1" applyFill="1" applyBorder="1" applyAlignment="1">
      <alignment vertical="center" shrinkToFit="1"/>
    </xf>
    <xf numFmtId="0" fontId="30" fillId="0" borderId="121" xfId="46" applyFont="1" applyFill="1" applyBorder="1" applyAlignment="1" applyProtection="1">
      <alignment horizontal="left" vertical="center" wrapText="1" shrinkToFit="1"/>
      <protection locked="0"/>
    </xf>
    <xf numFmtId="182" fontId="29" fillId="0" borderId="122" xfId="46" applyNumberFormat="1" applyFont="1" applyFill="1" applyBorder="1" applyAlignment="1" applyProtection="1">
      <alignment horizontal="right" vertical="center" shrinkToFit="1"/>
      <protection locked="0"/>
    </xf>
    <xf numFmtId="0" fontId="21" fillId="0" borderId="129" xfId="0" applyFont="1" applyFill="1" applyBorder="1" applyAlignment="1" applyProtection="1">
      <alignment horizontal="left" vertical="center" shrinkToFit="1"/>
      <protection locked="0"/>
    </xf>
    <xf numFmtId="0" fontId="21" fillId="0" borderId="130" xfId="46" applyFont="1" applyFill="1" applyBorder="1" applyAlignment="1" applyProtection="1">
      <alignment horizontal="left" vertical="center" shrinkToFit="1"/>
      <protection locked="0"/>
    </xf>
    <xf numFmtId="38" fontId="16" fillId="0" borderId="132" xfId="35" applyFont="1" applyFill="1" applyBorder="1" applyAlignment="1">
      <alignment vertical="center"/>
    </xf>
    <xf numFmtId="38" fontId="16" fillId="0" borderId="102" xfId="35" applyFont="1" applyFill="1" applyBorder="1" applyAlignment="1">
      <alignment vertical="center"/>
    </xf>
    <xf numFmtId="57" fontId="21" fillId="0" borderId="122" xfId="0" applyNumberFormat="1" applyFont="1" applyFill="1" applyBorder="1" applyAlignment="1" applyProtection="1">
      <alignment horizontal="center" vertical="center"/>
      <protection locked="0"/>
    </xf>
    <xf numFmtId="177" fontId="21" fillId="0" borderId="122" xfId="0" applyNumberFormat="1" applyFont="1" applyFill="1" applyBorder="1" applyAlignment="1" applyProtection="1">
      <alignment horizontal="center" vertical="center"/>
      <protection locked="0"/>
    </xf>
    <xf numFmtId="0" fontId="21" fillId="0" borderId="131" xfId="46" applyFont="1" applyFill="1" applyBorder="1" applyAlignment="1" applyProtection="1">
      <alignment horizontal="left" vertical="center" wrapText="1" shrinkToFit="1"/>
      <protection locked="0"/>
    </xf>
    <xf numFmtId="0" fontId="21" fillId="0" borderId="131" xfId="46" applyFont="1" applyFill="1" applyBorder="1" applyAlignment="1" applyProtection="1">
      <alignment vertical="center" wrapText="1" shrinkToFit="1"/>
      <protection locked="0"/>
    </xf>
    <xf numFmtId="0" fontId="21" fillId="0" borderId="131" xfId="46" applyFont="1" applyFill="1" applyBorder="1" applyAlignment="1" applyProtection="1">
      <alignment horizontal="center" vertical="center" shrinkToFit="1"/>
      <protection locked="0"/>
    </xf>
    <xf numFmtId="0" fontId="21" fillId="0" borderId="131" xfId="46" applyFont="1" applyFill="1" applyBorder="1" applyAlignment="1" applyProtection="1">
      <alignment horizontal="center" vertical="center"/>
      <protection locked="0"/>
    </xf>
    <xf numFmtId="0" fontId="21" fillId="0" borderId="131" xfId="46" applyFont="1" applyFill="1" applyBorder="1" applyAlignment="1" applyProtection="1">
      <alignment horizontal="center" vertical="center" wrapText="1" shrinkToFit="1"/>
      <protection locked="0"/>
    </xf>
    <xf numFmtId="0" fontId="21" fillId="0" borderId="119" xfId="46" applyFont="1" applyFill="1" applyBorder="1" applyAlignment="1" applyProtection="1">
      <alignment horizontal="left" vertical="center" wrapText="1" shrinkToFit="1"/>
      <protection locked="0"/>
    </xf>
    <xf numFmtId="0" fontId="21" fillId="0" borderId="119" xfId="46" applyFont="1" applyFill="1" applyBorder="1" applyAlignment="1" applyProtection="1">
      <alignment vertical="center" wrapText="1" shrinkToFit="1"/>
      <protection locked="0"/>
    </xf>
    <xf numFmtId="0" fontId="21" fillId="0" borderId="119" xfId="46" applyFont="1" applyFill="1" applyBorder="1" applyAlignment="1" applyProtection="1">
      <alignment horizontal="center" vertical="center" shrinkToFit="1"/>
      <protection locked="0"/>
    </xf>
    <xf numFmtId="0" fontId="21" fillId="0" borderId="119" xfId="46" applyFont="1" applyFill="1" applyBorder="1" applyAlignment="1" applyProtection="1">
      <alignment horizontal="center" vertical="center" wrapText="1" shrinkToFit="1"/>
      <protection locked="0"/>
    </xf>
    <xf numFmtId="176" fontId="16" fillId="0" borderId="171" xfId="0" applyNumberFormat="1" applyFont="1" applyFill="1" applyBorder="1" applyAlignment="1">
      <alignment vertical="center" shrinkToFit="1"/>
    </xf>
    <xf numFmtId="176" fontId="16" fillId="0" borderId="171" xfId="46" applyNumberFormat="1" applyFont="1" applyFill="1" applyBorder="1" applyAlignment="1">
      <alignment vertical="center" shrinkToFit="1"/>
    </xf>
    <xf numFmtId="176" fontId="16" fillId="0" borderId="171" xfId="46" applyNumberFormat="1" applyFont="1" applyFill="1" applyBorder="1" applyAlignment="1">
      <alignment vertical="center"/>
    </xf>
    <xf numFmtId="176" fontId="16" fillId="0" borderId="172" xfId="46" applyNumberFormat="1" applyFont="1" applyFill="1" applyBorder="1" applyAlignment="1">
      <alignment vertical="center"/>
    </xf>
    <xf numFmtId="176" fontId="16" fillId="0" borderId="2" xfId="46" applyNumberFormat="1" applyFont="1" applyFill="1" applyBorder="1" applyAlignment="1">
      <alignment horizontal="right" vertical="center" shrinkToFit="1"/>
    </xf>
    <xf numFmtId="0" fontId="16" fillId="0" borderId="170" xfId="0" applyFont="1" applyFill="1" applyBorder="1" applyAlignment="1">
      <alignment vertical="center"/>
    </xf>
    <xf numFmtId="20" fontId="30" fillId="0" borderId="122" xfId="46" applyNumberFormat="1" applyFont="1" applyFill="1" applyBorder="1" applyAlignment="1" applyProtection="1">
      <alignment horizontal="center" vertical="center" wrapText="1" shrinkToFit="1"/>
      <protection locked="0"/>
    </xf>
    <xf numFmtId="0" fontId="30" fillId="0" borderId="122" xfId="0" applyFont="1" applyFill="1" applyBorder="1" applyAlignment="1" applyProtection="1">
      <alignment horizontal="left" vertical="center" wrapText="1" shrinkToFit="1"/>
      <protection locked="0"/>
    </xf>
    <xf numFmtId="0" fontId="30" fillId="0" borderId="122" xfId="46" applyFont="1" applyFill="1" applyBorder="1" applyAlignment="1" applyProtection="1">
      <alignment horizontal="left" vertical="center" wrapText="1" shrinkToFit="1"/>
      <protection locked="0"/>
    </xf>
    <xf numFmtId="0" fontId="11" fillId="0" borderId="0" xfId="0" applyFont="1" applyFill="1" applyProtection="1">
      <alignment vertical="center"/>
      <protection locked="0"/>
    </xf>
    <xf numFmtId="182" fontId="21" fillId="0" borderId="122" xfId="46" applyNumberFormat="1" applyFont="1" applyFill="1" applyBorder="1" applyAlignment="1" applyProtection="1">
      <alignment horizontal="left" vertical="center" shrinkToFit="1"/>
      <protection locked="0"/>
    </xf>
    <xf numFmtId="0" fontId="21" fillId="0" borderId="122" xfId="49" applyFont="1" applyFill="1" applyBorder="1" applyAlignment="1" applyProtection="1">
      <alignment horizontal="left" vertical="center" wrapText="1" shrinkToFit="1"/>
      <protection locked="0"/>
    </xf>
    <xf numFmtId="0" fontId="21" fillId="0" borderId="122" xfId="49" applyFont="1" applyFill="1" applyBorder="1" applyAlignment="1" applyProtection="1">
      <alignment horizontal="right" vertical="center"/>
      <protection locked="0"/>
    </xf>
    <xf numFmtId="0" fontId="21" fillId="0" borderId="39" xfId="46" applyFont="1" applyFill="1" applyBorder="1" applyAlignment="1" applyProtection="1">
      <alignment horizontal="center" vertical="center" shrinkToFit="1"/>
      <protection locked="0"/>
    </xf>
    <xf numFmtId="0" fontId="21" fillId="0" borderId="173" xfId="0" applyFont="1" applyFill="1" applyBorder="1" applyAlignment="1" applyProtection="1">
      <alignment horizontal="left" vertical="center"/>
      <protection locked="0"/>
    </xf>
    <xf numFmtId="0" fontId="21" fillId="0" borderId="174" xfId="0" applyFont="1" applyFill="1" applyBorder="1" applyAlignment="1" applyProtection="1">
      <alignment horizontal="left" vertical="center" wrapText="1"/>
      <protection locked="0"/>
    </xf>
    <xf numFmtId="20" fontId="21" fillId="0" borderId="174" xfId="0" applyNumberFormat="1" applyFont="1" applyFill="1" applyBorder="1" applyAlignment="1" applyProtection="1">
      <alignment horizontal="center" vertical="center"/>
      <protection locked="0"/>
    </xf>
    <xf numFmtId="0" fontId="21" fillId="0" borderId="174" xfId="0" applyFont="1" applyFill="1" applyBorder="1" applyAlignment="1" applyProtection="1">
      <alignment horizontal="center" vertical="center"/>
      <protection locked="0"/>
    </xf>
    <xf numFmtId="0" fontId="21" fillId="0" borderId="174" xfId="0" applyFont="1" applyFill="1" applyBorder="1" applyAlignment="1" applyProtection="1">
      <alignment horizontal="center" vertical="center" wrapText="1"/>
      <protection locked="0"/>
    </xf>
    <xf numFmtId="57" fontId="21" fillId="0" borderId="174" xfId="0" applyNumberFormat="1" applyFont="1" applyFill="1" applyBorder="1" applyAlignment="1" applyProtection="1">
      <alignment horizontal="center" vertical="center"/>
      <protection locked="0"/>
    </xf>
    <xf numFmtId="0" fontId="21" fillId="0" borderId="174" xfId="0" applyFont="1" applyFill="1" applyBorder="1" applyAlignment="1" applyProtection="1">
      <alignment horizontal="left" vertical="center"/>
      <protection locked="0"/>
    </xf>
    <xf numFmtId="0" fontId="11" fillId="0" borderId="0" xfId="0" applyFont="1" applyFill="1" applyAlignment="1" applyProtection="1">
      <alignment horizontal="left" vertical="center"/>
      <protection locked="0"/>
    </xf>
    <xf numFmtId="0" fontId="11" fillId="0" borderId="0" xfId="0" applyFont="1" applyFill="1" applyAlignment="1"/>
    <xf numFmtId="0" fontId="21" fillId="0" borderId="35" xfId="0" applyFont="1" applyFill="1" applyBorder="1" applyAlignment="1" applyProtection="1">
      <alignment horizontal="center" vertical="center" shrinkToFit="1"/>
      <protection locked="0"/>
    </xf>
    <xf numFmtId="3" fontId="21" fillId="0" borderId="35" xfId="0" applyNumberFormat="1" applyFont="1" applyFill="1" applyBorder="1" applyAlignment="1" applyProtection="1">
      <alignment horizontal="right" vertical="center"/>
      <protection locked="0"/>
    </xf>
    <xf numFmtId="0" fontId="21" fillId="0" borderId="175" xfId="46" applyFont="1" applyFill="1" applyBorder="1" applyAlignment="1" applyProtection="1">
      <alignment horizontal="left" vertical="center" shrinkToFit="1"/>
      <protection locked="0"/>
    </xf>
    <xf numFmtId="0" fontId="21" fillId="0" borderId="128" xfId="0" applyFont="1" applyFill="1" applyBorder="1" applyAlignment="1" applyProtection="1">
      <alignment horizontal="left" vertical="center" shrinkToFit="1"/>
      <protection locked="0"/>
    </xf>
    <xf numFmtId="0" fontId="21" fillId="0" borderId="128" xfId="0" applyFont="1" applyFill="1" applyBorder="1" applyAlignment="1" applyProtection="1">
      <alignment horizontal="left" vertical="center" wrapText="1" shrinkToFit="1"/>
      <protection locked="0"/>
    </xf>
    <xf numFmtId="0" fontId="21" fillId="0" borderId="128" xfId="0" applyFont="1" applyFill="1" applyBorder="1" applyAlignment="1" applyProtection="1">
      <alignment horizontal="center" vertical="center"/>
      <protection locked="0"/>
    </xf>
    <xf numFmtId="0" fontId="21" fillId="0" borderId="128" xfId="0" applyFont="1" applyFill="1" applyBorder="1" applyAlignment="1" applyProtection="1">
      <alignment horizontal="center" vertical="center" wrapText="1"/>
      <protection locked="0"/>
    </xf>
    <xf numFmtId="3" fontId="21" fillId="0" borderId="128" xfId="0" applyNumberFormat="1" applyFont="1" applyFill="1" applyBorder="1" applyAlignment="1" applyProtection="1">
      <alignment horizontal="right" vertical="center"/>
      <protection locked="0"/>
    </xf>
    <xf numFmtId="3" fontId="21" fillId="0" borderId="128" xfId="0" applyNumberFormat="1" applyFont="1" applyFill="1" applyBorder="1" applyAlignment="1" applyProtection="1">
      <alignment horizontal="right" vertical="center" shrinkToFit="1"/>
      <protection locked="0"/>
    </xf>
    <xf numFmtId="3" fontId="21" fillId="0" borderId="119" xfId="0" applyNumberFormat="1" applyFont="1" applyFill="1" applyBorder="1" applyAlignment="1" applyProtection="1">
      <alignment horizontal="right" vertical="center"/>
      <protection locked="0"/>
    </xf>
    <xf numFmtId="0" fontId="21" fillId="0" borderId="33" xfId="0" applyFont="1" applyFill="1" applyBorder="1" applyAlignment="1" applyProtection="1">
      <alignment horizontal="left" vertical="center" shrinkToFit="1"/>
      <protection locked="0"/>
    </xf>
    <xf numFmtId="49" fontId="5" fillId="0" borderId="0" xfId="46" applyNumberFormat="1" applyFont="1" applyFill="1" applyBorder="1">
      <alignment vertical="center"/>
    </xf>
    <xf numFmtId="57" fontId="21" fillId="0" borderId="122" xfId="0" applyNumberFormat="1" applyFont="1" applyFill="1" applyBorder="1" applyAlignment="1" applyProtection="1">
      <alignment vertical="center" shrinkToFit="1"/>
      <protection locked="0"/>
    </xf>
    <xf numFmtId="0" fontId="6" fillId="0" borderId="0" xfId="29" applyBorder="1" applyAlignment="1" applyProtection="1">
      <alignment vertical="center"/>
    </xf>
    <xf numFmtId="0" fontId="21" fillId="0" borderId="131" xfId="46" applyFont="1" applyFill="1" applyBorder="1" applyAlignment="1" applyProtection="1">
      <alignment horizontal="justify" vertical="center" wrapText="1" shrinkToFit="1"/>
      <protection locked="0"/>
    </xf>
    <xf numFmtId="0" fontId="21" fillId="0" borderId="119" xfId="46" applyFont="1" applyFill="1" applyBorder="1" applyAlignment="1" applyProtection="1">
      <alignment horizontal="center" vertical="center"/>
      <protection locked="0"/>
    </xf>
    <xf numFmtId="0" fontId="21" fillId="0" borderId="119" xfId="46" applyFont="1" applyFill="1" applyBorder="1" applyAlignment="1" applyProtection="1">
      <alignment horizontal="center" vertical="center" wrapText="1"/>
      <protection locked="0"/>
    </xf>
    <xf numFmtId="57" fontId="30" fillId="0" borderId="131" xfId="46" applyNumberFormat="1" applyFont="1" applyFill="1" applyBorder="1" applyAlignment="1" applyProtection="1">
      <alignment horizontal="justify" vertical="center"/>
      <protection locked="0"/>
    </xf>
    <xf numFmtId="176" fontId="16" fillId="0" borderId="58" xfId="0" applyNumberFormat="1" applyFont="1" applyFill="1" applyBorder="1" applyAlignment="1">
      <alignment horizontal="right" vertical="center" shrinkToFit="1"/>
    </xf>
    <xf numFmtId="176" fontId="16" fillId="0" borderId="15" xfId="46" applyNumberFormat="1" applyFont="1" applyFill="1" applyBorder="1" applyAlignment="1">
      <alignment horizontal="right" vertical="center" shrinkToFit="1"/>
    </xf>
    <xf numFmtId="176" fontId="16" fillId="0" borderId="44" xfId="0" applyNumberFormat="1" applyFont="1" applyFill="1" applyBorder="1" applyAlignment="1">
      <alignment horizontal="right" vertical="center" shrinkToFit="1"/>
    </xf>
    <xf numFmtId="176" fontId="16" fillId="0" borderId="14" xfId="46" applyNumberFormat="1" applyFont="1" applyFill="1" applyBorder="1" applyAlignment="1">
      <alignment horizontal="right" vertical="center"/>
    </xf>
    <xf numFmtId="176" fontId="16" fillId="0" borderId="51" xfId="0" applyNumberFormat="1" applyFont="1" applyFill="1" applyBorder="1" applyAlignment="1">
      <alignment horizontal="right" vertical="center" shrinkToFit="1"/>
    </xf>
    <xf numFmtId="0" fontId="16" fillId="0" borderId="170" xfId="0" applyFont="1" applyFill="1" applyBorder="1" applyAlignment="1">
      <alignment horizontal="right" vertical="center"/>
    </xf>
    <xf numFmtId="49" fontId="55" fillId="0" borderId="79" xfId="46" applyNumberFormat="1" applyFont="1" applyFill="1" applyBorder="1" applyAlignment="1">
      <alignment horizontal="center" vertical="center" shrinkToFit="1"/>
    </xf>
    <xf numFmtId="176" fontId="0" fillId="0" borderId="0" xfId="0" applyNumberFormat="1" applyFill="1" applyAlignment="1">
      <alignment vertical="center"/>
    </xf>
    <xf numFmtId="49" fontId="5" fillId="0" borderId="128" xfId="46" applyNumberFormat="1" applyFont="1" applyFill="1" applyBorder="1" applyAlignment="1">
      <alignment horizontal="right" vertical="center"/>
    </xf>
    <xf numFmtId="49" fontId="5" fillId="0" borderId="176" xfId="46" applyNumberFormat="1" applyFont="1" applyFill="1" applyBorder="1" applyAlignment="1">
      <alignment horizontal="right" vertical="center"/>
    </xf>
    <xf numFmtId="49" fontId="5" fillId="0" borderId="28" xfId="29" applyNumberFormat="1" applyFont="1" applyFill="1" applyBorder="1" applyAlignment="1" applyProtection="1">
      <alignment horizontal="left" vertical="center"/>
    </xf>
    <xf numFmtId="49" fontId="5" fillId="0" borderId="30" xfId="29" applyNumberFormat="1" applyFont="1" applyFill="1" applyBorder="1" applyAlignment="1" applyProtection="1">
      <alignment horizontal="left" vertical="center"/>
    </xf>
    <xf numFmtId="0" fontId="0" fillId="0" borderId="34" xfId="0" applyBorder="1" applyAlignment="1">
      <alignment vertical="center"/>
    </xf>
    <xf numFmtId="0" fontId="0" fillId="0" borderId="35" xfId="0" applyBorder="1" applyAlignment="1">
      <alignment vertical="center"/>
    </xf>
    <xf numFmtId="49" fontId="6" fillId="0" borderId="29" xfId="29" applyNumberFormat="1" applyFill="1" applyBorder="1" applyAlignment="1" applyProtection="1">
      <alignment horizontal="left" vertical="center"/>
    </xf>
    <xf numFmtId="49" fontId="5" fillId="0" borderId="24" xfId="29" applyNumberFormat="1" applyFont="1" applyFill="1" applyBorder="1" applyAlignment="1" applyProtection="1">
      <alignment horizontal="right" vertical="center"/>
    </xf>
    <xf numFmtId="0" fontId="0" fillId="0" borderId="27" xfId="0" applyBorder="1" applyAlignment="1">
      <alignment vertical="center"/>
    </xf>
    <xf numFmtId="0" fontId="0" fillId="0" borderId="177" xfId="0" applyBorder="1" applyAlignment="1">
      <alignment vertical="center"/>
    </xf>
    <xf numFmtId="0" fontId="30" fillId="0" borderId="122" xfId="46" applyFont="1" applyFill="1" applyBorder="1" applyAlignment="1" applyProtection="1">
      <alignment vertical="center" wrapText="1" shrinkToFit="1"/>
      <protection locked="0"/>
    </xf>
    <xf numFmtId="0" fontId="30" fillId="0" borderId="122" xfId="0" applyFont="1" applyFill="1" applyBorder="1" applyAlignment="1" applyProtection="1">
      <alignment vertical="center" wrapText="1" shrinkToFit="1"/>
      <protection locked="0"/>
    </xf>
    <xf numFmtId="0" fontId="30" fillId="0" borderId="122" xfId="49" applyFont="1" applyFill="1" applyBorder="1" applyAlignment="1" applyProtection="1">
      <alignment horizontal="left" vertical="center" wrapText="1" shrinkToFit="1"/>
      <protection locked="0"/>
    </xf>
    <xf numFmtId="0" fontId="57" fillId="0" borderId="0" xfId="0" applyFont="1" applyAlignment="1">
      <alignment vertical="center"/>
    </xf>
    <xf numFmtId="49" fontId="6" fillId="0" borderId="30" xfId="29" applyNumberFormat="1" applyFill="1" applyBorder="1" applyAlignment="1" applyProtection="1">
      <alignment vertical="center"/>
    </xf>
    <xf numFmtId="0" fontId="11" fillId="0" borderId="0" xfId="0" applyFont="1" applyFill="1" applyBorder="1" applyAlignment="1" applyProtection="1">
      <alignment horizontal="center" vertical="center"/>
    </xf>
    <xf numFmtId="0" fontId="21" fillId="0" borderId="117" xfId="46" applyFont="1" applyFill="1" applyBorder="1" applyAlignment="1" applyProtection="1">
      <alignment horizontal="left" vertical="center" shrinkToFit="1"/>
      <protection locked="0"/>
    </xf>
    <xf numFmtId="57" fontId="21" fillId="0" borderId="119" xfId="46" applyNumberFormat="1" applyFont="1" applyFill="1" applyBorder="1" applyAlignment="1" applyProtection="1">
      <alignment horizontal="center" vertical="center" shrinkToFit="1"/>
      <protection locked="0"/>
    </xf>
    <xf numFmtId="0" fontId="21" fillId="0" borderId="119" xfId="46" applyFont="1" applyFill="1" applyBorder="1" applyAlignment="1" applyProtection="1">
      <alignment horizontal="right" vertical="center"/>
      <protection locked="0"/>
    </xf>
    <xf numFmtId="182" fontId="21" fillId="0" borderId="119" xfId="46" applyNumberFormat="1" applyFont="1" applyFill="1" applyBorder="1" applyAlignment="1" applyProtection="1">
      <alignment horizontal="right" vertical="center" shrinkToFit="1"/>
      <protection locked="0"/>
    </xf>
    <xf numFmtId="176" fontId="16" fillId="0" borderId="181" xfId="46" applyNumberFormat="1" applyFont="1" applyFill="1" applyBorder="1" applyAlignment="1">
      <alignment horizontal="right" vertical="center" shrinkToFit="1"/>
    </xf>
    <xf numFmtId="0" fontId="12" fillId="0" borderId="122" xfId="46" applyFont="1" applyFill="1" applyBorder="1" applyAlignment="1" applyProtection="1">
      <alignment horizontal="right" vertical="center"/>
      <protection locked="0"/>
    </xf>
    <xf numFmtId="3" fontId="81" fillId="0" borderId="122" xfId="105" applyNumberFormat="1" applyFont="1" applyFill="1" applyBorder="1" applyAlignment="1" applyProtection="1">
      <alignment horizontal="right" vertical="center" shrinkToFit="1"/>
      <protection locked="0"/>
    </xf>
    <xf numFmtId="0" fontId="11" fillId="0" borderId="0" xfId="0" applyFont="1" applyFill="1" applyBorder="1" applyProtection="1">
      <alignment vertical="center"/>
      <protection locked="0"/>
    </xf>
    <xf numFmtId="38" fontId="11" fillId="0" borderId="0" xfId="36" applyFont="1" applyFill="1" applyBorder="1" applyAlignment="1" applyProtection="1">
      <alignment vertical="center"/>
      <protection locked="0"/>
    </xf>
    <xf numFmtId="0" fontId="28" fillId="0" borderId="0" xfId="0" applyFont="1" applyFill="1" applyBorder="1" applyAlignment="1" applyProtection="1">
      <alignment horizontal="center" vertical="center"/>
    </xf>
    <xf numFmtId="38" fontId="11" fillId="0" borderId="0" xfId="36" applyFont="1" applyFill="1" applyBorder="1" applyAlignment="1" applyProtection="1">
      <alignment horizontal="center" vertical="center"/>
      <protection locked="0"/>
    </xf>
    <xf numFmtId="38" fontId="11" fillId="0" borderId="0" xfId="35" applyFont="1" applyFill="1" applyBorder="1" applyAlignment="1" applyProtection="1">
      <alignment horizontal="center" vertical="center"/>
      <protection locked="0"/>
    </xf>
    <xf numFmtId="0" fontId="11" fillId="0" borderId="0" xfId="0" applyNumberFormat="1" applyFont="1" applyFill="1" applyBorder="1" applyAlignment="1" applyProtection="1">
      <alignment horizontal="center" vertical="center" shrinkToFit="1"/>
      <protection locked="0"/>
    </xf>
    <xf numFmtId="179" fontId="11" fillId="0" borderId="0" xfId="0" applyNumberFormat="1" applyFont="1" applyFill="1" applyBorder="1" applyAlignment="1" applyProtection="1">
      <alignment horizontal="center" vertical="center"/>
      <protection locked="0"/>
    </xf>
    <xf numFmtId="3" fontId="11" fillId="0" borderId="0" xfId="0" applyNumberFormat="1" applyFont="1" applyFill="1" applyBorder="1" applyAlignment="1" applyProtection="1">
      <alignment horizontal="center" vertical="center" shrinkToFit="1"/>
      <protection locked="0"/>
    </xf>
    <xf numFmtId="3" fontId="11" fillId="0" borderId="0" xfId="46" applyNumberFormat="1" applyFont="1" applyFill="1" applyBorder="1" applyAlignment="1" applyProtection="1">
      <alignment horizontal="center" vertical="center" shrinkToFit="1"/>
      <protection locked="0"/>
    </xf>
    <xf numFmtId="0" fontId="11" fillId="0" borderId="0" xfId="46" applyFont="1" applyFill="1" applyBorder="1" applyAlignment="1" applyProtection="1">
      <alignment horizontal="center" vertical="center" shrinkToFit="1"/>
      <protection locked="0"/>
    </xf>
    <xf numFmtId="0" fontId="11" fillId="0" borderId="154" xfId="0" applyFont="1" applyFill="1" applyBorder="1" applyAlignment="1" applyProtection="1">
      <alignment vertical="center"/>
    </xf>
    <xf numFmtId="0" fontId="11" fillId="0" borderId="128" xfId="0" applyFont="1" applyFill="1" applyBorder="1" applyAlignment="1" applyProtection="1">
      <alignment vertical="center"/>
    </xf>
    <xf numFmtId="0" fontId="11" fillId="0" borderId="176" xfId="0" applyFont="1" applyFill="1" applyBorder="1" applyAlignment="1" applyProtection="1">
      <alignment vertical="center"/>
    </xf>
    <xf numFmtId="0" fontId="21" fillId="0" borderId="122" xfId="0" applyFont="1" applyFill="1" applyBorder="1" applyAlignment="1" applyProtection="1">
      <alignment horizontal="center" vertical="center"/>
      <protection locked="0"/>
    </xf>
    <xf numFmtId="177" fontId="21" fillId="0" borderId="123" xfId="0" applyNumberFormat="1" applyFont="1" applyFill="1" applyBorder="1" applyAlignment="1" applyProtection="1">
      <alignment horizontal="left" vertical="center" wrapText="1" shrinkToFit="1"/>
      <protection locked="0"/>
    </xf>
    <xf numFmtId="3" fontId="11" fillId="0" borderId="0" xfId="0" applyNumberFormat="1" applyFont="1" applyFill="1" applyBorder="1" applyAlignment="1" applyProtection="1">
      <alignment horizontal="center" vertical="center"/>
      <protection locked="0"/>
    </xf>
    <xf numFmtId="0" fontId="21" fillId="0" borderId="123" xfId="0" applyFont="1" applyFill="1" applyBorder="1" applyAlignment="1" applyProtection="1">
      <alignment horizontal="left" vertical="center" wrapText="1" shrinkToFit="1"/>
      <protection locked="0"/>
    </xf>
    <xf numFmtId="0" fontId="21" fillId="0" borderId="122" xfId="0" applyFont="1" applyFill="1" applyBorder="1" applyAlignment="1" applyProtection="1">
      <alignment horizontal="left" vertical="center" wrapText="1" shrinkToFit="1"/>
      <protection locked="0"/>
    </xf>
    <xf numFmtId="0" fontId="81" fillId="0" borderId="122" xfId="106" applyFont="1" applyFill="1" applyBorder="1" applyAlignment="1" applyProtection="1">
      <alignment horizontal="center" vertical="center" shrinkToFit="1"/>
      <protection locked="0"/>
    </xf>
    <xf numFmtId="0" fontId="81" fillId="0" borderId="122" xfId="106" applyFont="1" applyFill="1" applyBorder="1" applyAlignment="1" applyProtection="1">
      <alignment horizontal="center" vertical="center"/>
      <protection locked="0"/>
    </xf>
    <xf numFmtId="57" fontId="81" fillId="0" borderId="122" xfId="106" applyNumberFormat="1" applyFont="1" applyFill="1" applyBorder="1" applyAlignment="1" applyProtection="1">
      <alignment horizontal="center" vertical="center" shrinkToFit="1"/>
      <protection locked="0"/>
    </xf>
    <xf numFmtId="3" fontId="81" fillId="0" borderId="122" xfId="106" applyNumberFormat="1" applyFont="1" applyFill="1" applyBorder="1" applyAlignment="1" applyProtection="1">
      <alignment horizontal="right" vertical="center" shrinkToFit="1"/>
      <protection locked="0"/>
    </xf>
    <xf numFmtId="0" fontId="81" fillId="0" borderId="123" xfId="106" applyFont="1" applyFill="1" applyBorder="1" applyAlignment="1" applyProtection="1">
      <alignment horizontal="left" vertical="center" shrinkToFit="1"/>
      <protection locked="0"/>
    </xf>
    <xf numFmtId="0" fontId="81" fillId="0" borderId="122" xfId="106" applyFont="1" applyFill="1" applyBorder="1" applyAlignment="1" applyProtection="1">
      <alignment horizontal="center" vertical="center" wrapText="1"/>
      <protection locked="0"/>
    </xf>
    <xf numFmtId="177" fontId="81" fillId="0" borderId="122" xfId="89" applyNumberFormat="1" applyFont="1" applyFill="1" applyBorder="1" applyAlignment="1" applyProtection="1">
      <alignment horizontal="center" vertical="center" shrinkToFit="1"/>
      <protection locked="0"/>
    </xf>
    <xf numFmtId="0" fontId="81" fillId="0" borderId="122" xfId="106" applyFont="1" applyFill="1" applyBorder="1" applyAlignment="1" applyProtection="1">
      <alignment horizontal="right" vertical="center"/>
      <protection locked="0"/>
    </xf>
    <xf numFmtId="177" fontId="81" fillId="0" borderId="123" xfId="106" applyNumberFormat="1" applyFont="1" applyFill="1" applyBorder="1" applyAlignment="1" applyProtection="1">
      <alignment horizontal="left" vertical="center" shrinkToFit="1"/>
      <protection locked="0"/>
    </xf>
    <xf numFmtId="0" fontId="21" fillId="0" borderId="123" xfId="0" applyFont="1" applyFill="1" applyBorder="1" applyAlignment="1" applyProtection="1">
      <alignment horizontal="left" vertical="center" shrinkToFit="1"/>
      <protection locked="0"/>
    </xf>
    <xf numFmtId="0" fontId="21" fillId="0" borderId="122" xfId="46" applyFont="1" applyFill="1" applyBorder="1" applyAlignment="1" applyProtection="1">
      <alignment horizontal="right" vertical="center" wrapText="1"/>
      <protection locked="0"/>
    </xf>
    <xf numFmtId="3" fontId="21" fillId="0" borderId="122" xfId="0" applyNumberFormat="1" applyFont="1" applyFill="1" applyBorder="1" applyAlignment="1" applyProtection="1">
      <alignment horizontal="right" vertical="center" shrinkToFit="1"/>
      <protection locked="0"/>
    </xf>
    <xf numFmtId="0" fontId="29" fillId="0" borderId="123" xfId="0" applyFont="1" applyFill="1" applyBorder="1" applyAlignment="1" applyProtection="1">
      <alignment horizontal="left" vertical="center" shrinkToFit="1"/>
      <protection locked="0"/>
    </xf>
    <xf numFmtId="0" fontId="11" fillId="0" borderId="70" xfId="0" applyFont="1" applyFill="1" applyBorder="1" applyAlignment="1" applyProtection="1">
      <alignment horizontal="center" vertical="center"/>
      <protection locked="0"/>
    </xf>
    <xf numFmtId="3" fontId="11" fillId="0" borderId="70" xfId="0" applyNumberFormat="1"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0" fontId="21" fillId="0" borderId="122" xfId="0" applyFont="1" applyFill="1" applyBorder="1" applyAlignment="1" applyProtection="1">
      <alignment horizontal="center" vertical="center" shrinkToFit="1"/>
      <protection locked="0"/>
    </xf>
    <xf numFmtId="0" fontId="21" fillId="0" borderId="122" xfId="0" applyFont="1" applyFill="1" applyBorder="1" applyAlignment="1" applyProtection="1">
      <alignment vertical="center" wrapText="1" shrinkToFit="1"/>
      <protection locked="0"/>
    </xf>
    <xf numFmtId="0" fontId="21" fillId="0" borderId="122" xfId="46" applyFont="1" applyFill="1" applyBorder="1" applyAlignment="1" applyProtection="1">
      <alignment horizontal="center" vertical="center" wrapText="1"/>
      <protection locked="0"/>
    </xf>
    <xf numFmtId="177" fontId="21" fillId="0" borderId="122" xfId="0" applyNumberFormat="1" applyFont="1" applyFill="1" applyBorder="1" applyAlignment="1" applyProtection="1">
      <alignment horizontal="center" vertical="center" shrinkToFit="1"/>
      <protection locked="0"/>
    </xf>
    <xf numFmtId="0" fontId="11" fillId="0" borderId="0" xfId="0" applyFont="1" applyFill="1" applyAlignment="1" applyProtection="1">
      <alignment vertical="center"/>
      <protection locked="0"/>
    </xf>
    <xf numFmtId="0" fontId="11" fillId="0" borderId="0" xfId="0" applyFont="1" applyFill="1" applyBorder="1" applyAlignment="1" applyProtection="1">
      <alignment horizontal="center" vertical="center"/>
      <protection locked="0"/>
    </xf>
    <xf numFmtId="0" fontId="21" fillId="0" borderId="39" xfId="0" applyFont="1" applyFill="1" applyBorder="1" applyAlignment="1" applyProtection="1">
      <alignment horizontal="left" vertical="center" shrinkToFit="1"/>
      <protection locked="0"/>
    </xf>
    <xf numFmtId="0" fontId="21" fillId="0" borderId="122"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protection locked="0"/>
    </xf>
    <xf numFmtId="0" fontId="21" fillId="0" borderId="121" xfId="46" applyFont="1" applyFill="1" applyBorder="1" applyAlignment="1" applyProtection="1">
      <alignment horizontal="left" vertical="center" shrinkToFit="1"/>
      <protection locked="0"/>
    </xf>
    <xf numFmtId="0" fontId="21" fillId="0" borderId="122" xfId="46" applyFont="1" applyFill="1" applyBorder="1" applyAlignment="1" applyProtection="1">
      <alignment vertical="center" wrapText="1" shrinkToFit="1"/>
      <protection locked="0"/>
    </xf>
    <xf numFmtId="0" fontId="21" fillId="0" borderId="122" xfId="46" applyFont="1" applyFill="1" applyBorder="1" applyAlignment="1" applyProtection="1">
      <alignment horizontal="center" vertical="center" shrinkToFit="1"/>
      <protection locked="0"/>
    </xf>
    <xf numFmtId="0" fontId="21" fillId="0" borderId="122" xfId="46" applyFont="1" applyFill="1" applyBorder="1" applyAlignment="1" applyProtection="1">
      <alignment horizontal="center" vertical="center"/>
      <protection locked="0"/>
    </xf>
    <xf numFmtId="0" fontId="21" fillId="0" borderId="122" xfId="46" applyFont="1" applyFill="1" applyBorder="1" applyAlignment="1" applyProtection="1">
      <alignment horizontal="justify" vertical="center" wrapText="1" shrinkToFit="1"/>
      <protection locked="0"/>
    </xf>
    <xf numFmtId="0" fontId="21" fillId="0" borderId="122" xfId="46" applyFont="1" applyFill="1" applyBorder="1" applyAlignment="1" applyProtection="1">
      <alignment horizontal="right" vertical="center"/>
      <protection locked="0"/>
    </xf>
    <xf numFmtId="177" fontId="21" fillId="0" borderId="123" xfId="0" applyNumberFormat="1" applyFont="1" applyFill="1" applyBorder="1" applyAlignment="1" applyProtection="1">
      <alignment horizontal="left" vertical="center" shrinkToFit="1"/>
      <protection locked="0"/>
    </xf>
    <xf numFmtId="0" fontId="11" fillId="0" borderId="0" xfId="46" applyFont="1" applyFill="1" applyBorder="1" applyAlignment="1" applyProtection="1">
      <alignment horizontal="center" vertical="center"/>
      <protection locked="0"/>
    </xf>
    <xf numFmtId="0" fontId="11" fillId="0" borderId="70" xfId="46" applyFont="1" applyFill="1" applyBorder="1" applyAlignment="1" applyProtection="1">
      <alignment horizontal="center" vertical="center"/>
      <protection locked="0"/>
    </xf>
    <xf numFmtId="0" fontId="11" fillId="0" borderId="30" xfId="46" applyFont="1" applyFill="1" applyBorder="1" applyAlignment="1" applyProtection="1">
      <alignment horizontal="center" vertical="center"/>
      <protection locked="0"/>
    </xf>
    <xf numFmtId="0" fontId="21" fillId="33" borderId="160" xfId="0" applyFont="1" applyFill="1" applyBorder="1" applyAlignment="1">
      <alignment horizontal="center" vertical="center" wrapText="1" shrinkToFit="1"/>
    </xf>
    <xf numFmtId="0" fontId="21" fillId="33" borderId="153" xfId="0" applyFont="1" applyFill="1" applyBorder="1" applyAlignment="1">
      <alignment horizontal="center" vertical="center" wrapText="1" shrinkToFit="1"/>
    </xf>
    <xf numFmtId="0" fontId="21" fillId="33" borderId="153" xfId="0" applyFont="1" applyFill="1" applyBorder="1" applyAlignment="1">
      <alignment horizontal="center" vertical="center" shrinkToFit="1"/>
    </xf>
    <xf numFmtId="0" fontId="21" fillId="33" borderId="153" xfId="0" applyFont="1" applyFill="1" applyBorder="1" applyAlignment="1">
      <alignment horizontal="center" vertical="center" wrapText="1"/>
    </xf>
    <xf numFmtId="3" fontId="30" fillId="33" borderId="153" xfId="0" applyNumberFormat="1" applyFont="1" applyFill="1" applyBorder="1" applyAlignment="1">
      <alignment horizontal="center" vertical="center" wrapText="1"/>
    </xf>
    <xf numFmtId="0" fontId="21" fillId="33" borderId="188" xfId="0" applyFont="1" applyFill="1" applyBorder="1" applyAlignment="1">
      <alignment horizontal="center" vertical="center" wrapText="1" shrinkToFit="1"/>
    </xf>
    <xf numFmtId="0" fontId="21" fillId="33" borderId="183" xfId="0" applyFont="1" applyFill="1" applyBorder="1" applyAlignment="1">
      <alignment horizontal="center" vertical="center" wrapText="1" shrinkToFit="1"/>
    </xf>
    <xf numFmtId="0" fontId="21" fillId="33" borderId="190" xfId="0" applyFont="1" applyFill="1" applyBorder="1" applyAlignment="1">
      <alignment vertical="center" wrapText="1" shrinkToFit="1"/>
    </xf>
    <xf numFmtId="0" fontId="21" fillId="33" borderId="190" xfId="0" applyFont="1" applyFill="1" applyBorder="1" applyAlignment="1">
      <alignment horizontal="center" vertical="center" shrinkToFit="1"/>
    </xf>
    <xf numFmtId="0" fontId="21" fillId="33" borderId="190" xfId="0" applyFont="1" applyFill="1" applyBorder="1" applyAlignment="1">
      <alignment horizontal="center" vertical="center" wrapText="1"/>
    </xf>
    <xf numFmtId="57" fontId="21" fillId="33" borderId="190" xfId="0" applyNumberFormat="1" applyFont="1" applyFill="1" applyBorder="1" applyAlignment="1">
      <alignment horizontal="center" vertical="center" wrapText="1"/>
    </xf>
    <xf numFmtId="3" fontId="30" fillId="33" borderId="190" xfId="0" applyNumberFormat="1" applyFont="1" applyFill="1" applyBorder="1" applyAlignment="1">
      <alignment horizontal="center" vertical="center" wrapText="1"/>
    </xf>
    <xf numFmtId="0" fontId="21" fillId="33" borderId="191" xfId="0" applyFont="1" applyFill="1" applyBorder="1" applyAlignment="1">
      <alignment horizontal="center" vertical="center" wrapText="1" shrinkToFit="1"/>
    </xf>
    <xf numFmtId="0" fontId="21" fillId="33" borderId="119" xfId="0" applyFont="1" applyFill="1" applyBorder="1" applyAlignment="1">
      <alignment vertical="center" wrapText="1" shrinkToFit="1"/>
    </xf>
    <xf numFmtId="0" fontId="21" fillId="33" borderId="119" xfId="0" applyFont="1" applyFill="1" applyBorder="1" applyAlignment="1">
      <alignment horizontal="center" vertical="center" shrinkToFit="1"/>
    </xf>
    <xf numFmtId="0" fontId="21" fillId="33" borderId="119" xfId="0" applyFont="1" applyFill="1" applyBorder="1" applyAlignment="1">
      <alignment horizontal="center" vertical="center" wrapText="1"/>
    </xf>
    <xf numFmtId="57" fontId="21" fillId="33" borderId="119" xfId="0" applyNumberFormat="1" applyFont="1" applyFill="1" applyBorder="1" applyAlignment="1">
      <alignment horizontal="center" vertical="center" wrapText="1"/>
    </xf>
    <xf numFmtId="3" fontId="30" fillId="33" borderId="119" xfId="0" applyNumberFormat="1" applyFont="1" applyFill="1" applyBorder="1" applyAlignment="1">
      <alignment horizontal="center" vertical="center" wrapText="1"/>
    </xf>
    <xf numFmtId="0" fontId="21" fillId="33" borderId="120" xfId="0" applyFont="1" applyFill="1" applyBorder="1" applyAlignment="1">
      <alignment horizontal="center" vertical="center" wrapText="1" shrinkToFit="1"/>
    </xf>
    <xf numFmtId="0" fontId="21" fillId="33" borderId="190" xfId="0" applyFont="1" applyFill="1" applyBorder="1" applyAlignment="1">
      <alignment vertical="center" shrinkToFit="1"/>
    </xf>
    <xf numFmtId="0" fontId="21" fillId="33" borderId="119" xfId="0" applyFont="1" applyFill="1" applyBorder="1" applyAlignment="1">
      <alignment vertical="center" shrinkToFit="1"/>
    </xf>
    <xf numFmtId="0" fontId="21" fillId="33" borderId="189" xfId="0" applyFont="1" applyFill="1" applyBorder="1" applyAlignment="1">
      <alignment horizontal="left" vertical="center" wrapText="1" shrinkToFit="1"/>
    </xf>
    <xf numFmtId="0" fontId="21" fillId="33" borderId="192" xfId="0" applyFont="1" applyFill="1" applyBorder="1" applyAlignment="1">
      <alignment horizontal="center" vertical="center" wrapText="1" shrinkToFit="1"/>
    </xf>
    <xf numFmtId="0" fontId="21" fillId="33" borderId="117" xfId="0" applyFont="1" applyFill="1" applyBorder="1" applyAlignment="1">
      <alignment horizontal="left" vertical="center" wrapText="1" shrinkToFit="1"/>
    </xf>
    <xf numFmtId="0" fontId="21" fillId="33" borderId="6" xfId="0" applyFont="1" applyFill="1" applyBorder="1" applyAlignment="1">
      <alignment horizontal="center" vertical="center" wrapText="1" shrinkToFit="1"/>
    </xf>
    <xf numFmtId="49" fontId="5" fillId="0" borderId="133" xfId="46" applyNumberFormat="1" applyFont="1" applyFill="1" applyBorder="1" applyAlignment="1">
      <alignment horizontal="left" vertical="center"/>
    </xf>
    <xf numFmtId="49" fontId="5" fillId="0" borderId="30" xfId="46" applyNumberFormat="1" applyFont="1" applyFill="1" applyBorder="1" applyAlignment="1">
      <alignment horizontal="left" vertical="center"/>
    </xf>
    <xf numFmtId="3" fontId="11" fillId="0" borderId="30"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0" xfId="90" applyFont="1" applyFill="1" applyBorder="1" applyAlignment="1" applyProtection="1">
      <alignment horizontal="center" vertical="center"/>
      <protection locked="0"/>
    </xf>
    <xf numFmtId="0" fontId="11" fillId="0" borderId="30" xfId="105" applyFont="1" applyFill="1" applyBorder="1" applyAlignment="1" applyProtection="1">
      <alignment horizontal="center" vertical="center"/>
      <protection locked="0"/>
    </xf>
    <xf numFmtId="0" fontId="11" fillId="0" borderId="70" xfId="90" applyFont="1" applyFill="1" applyBorder="1" applyAlignment="1" applyProtection="1">
      <alignment horizontal="center" vertical="center"/>
      <protection locked="0"/>
    </xf>
    <xf numFmtId="0" fontId="11" fillId="0" borderId="70" xfId="105" applyFont="1" applyFill="1" applyBorder="1" applyAlignment="1" applyProtection="1">
      <alignment horizontal="center" vertical="center"/>
      <protection locked="0"/>
    </xf>
    <xf numFmtId="3" fontId="11" fillId="0" borderId="70" xfId="46" applyNumberFormat="1" applyFont="1" applyFill="1" applyBorder="1" applyAlignment="1" applyProtection="1">
      <alignment horizontal="center" vertical="center"/>
      <protection locked="0"/>
    </xf>
    <xf numFmtId="38" fontId="21" fillId="0" borderId="191" xfId="35" applyFont="1" applyFill="1" applyBorder="1" applyAlignment="1" applyProtection="1">
      <alignment horizontal="center" vertical="center" shrinkToFit="1"/>
    </xf>
    <xf numFmtId="38" fontId="21" fillId="0" borderId="194" xfId="35" applyFont="1" applyFill="1" applyBorder="1" applyAlignment="1" applyProtection="1">
      <alignment horizontal="center" vertical="center" shrinkToFit="1"/>
    </xf>
    <xf numFmtId="38" fontId="21" fillId="0" borderId="126" xfId="35" applyFont="1" applyFill="1" applyBorder="1" applyAlignment="1" applyProtection="1">
      <alignment horizontal="center" vertical="center" shrinkToFit="1"/>
    </xf>
    <xf numFmtId="0" fontId="29" fillId="0" borderId="120" xfId="0" applyFont="1" applyFill="1" applyBorder="1" applyAlignment="1" applyProtection="1">
      <alignment horizontal="left" vertical="center" shrinkToFit="1"/>
      <protection locked="0"/>
    </xf>
    <xf numFmtId="38" fontId="29" fillId="0" borderId="123" xfId="36" applyFont="1" applyFill="1" applyBorder="1" applyAlignment="1" applyProtection="1">
      <alignment horizontal="left" vertical="center" shrinkToFit="1"/>
      <protection locked="0"/>
    </xf>
    <xf numFmtId="177" fontId="29" fillId="0" borderId="123" xfId="0" applyNumberFormat="1" applyFont="1" applyFill="1" applyBorder="1" applyAlignment="1" applyProtection="1">
      <alignment horizontal="left" vertical="center" shrinkToFit="1"/>
      <protection locked="0"/>
    </xf>
    <xf numFmtId="0" fontId="21" fillId="0" borderId="120" xfId="0" applyFont="1" applyFill="1" applyBorder="1" applyAlignment="1" applyProtection="1">
      <alignment horizontal="left" vertical="center" shrinkToFit="1"/>
      <protection locked="0"/>
    </xf>
    <xf numFmtId="0" fontId="81" fillId="0" borderId="123" xfId="105" applyFont="1" applyFill="1" applyBorder="1" applyAlignment="1" applyProtection="1">
      <alignment horizontal="left" vertical="center" shrinkToFit="1"/>
      <protection locked="0"/>
    </xf>
    <xf numFmtId="0" fontId="29" fillId="0" borderId="123" xfId="46" applyFont="1" applyFill="1" applyBorder="1" applyAlignment="1" applyProtection="1">
      <alignment horizontal="left" vertical="center" shrinkToFit="1"/>
      <protection locked="0"/>
    </xf>
    <xf numFmtId="0" fontId="21" fillId="0" borderId="194" xfId="0" applyFont="1" applyFill="1" applyBorder="1" applyAlignment="1" applyProtection="1">
      <alignment horizontal="left" vertical="center" shrinkToFit="1"/>
      <protection locked="0"/>
    </xf>
    <xf numFmtId="0" fontId="21" fillId="0" borderId="120" xfId="46" applyFont="1" applyFill="1" applyBorder="1" applyAlignment="1" applyProtection="1">
      <alignment horizontal="left" vertical="center" shrinkToFit="1"/>
      <protection locked="0"/>
    </xf>
    <xf numFmtId="0" fontId="21" fillId="0" borderId="123" xfId="46" applyFont="1" applyFill="1" applyBorder="1" applyAlignment="1" applyProtection="1">
      <alignment horizontal="left" vertical="center" wrapText="1" shrinkToFit="1"/>
      <protection locked="0"/>
    </xf>
    <xf numFmtId="0" fontId="21" fillId="0" borderId="196" xfId="0" applyFont="1" applyFill="1" applyBorder="1" applyAlignment="1" applyProtection="1">
      <alignment horizontal="left" vertical="center"/>
      <protection locked="0"/>
    </xf>
    <xf numFmtId="0" fontId="21" fillId="0" borderId="197" xfId="0" applyFont="1" applyFill="1" applyBorder="1" applyAlignment="1" applyProtection="1">
      <alignment horizontal="left" vertical="center"/>
      <protection locked="0"/>
    </xf>
    <xf numFmtId="0" fontId="30" fillId="0" borderId="123" xfId="0" applyFont="1" applyFill="1" applyBorder="1" applyAlignment="1" applyProtection="1">
      <alignment horizontal="left" vertical="center" wrapText="1" shrinkToFit="1"/>
      <protection locked="0"/>
    </xf>
    <xf numFmtId="0" fontId="21" fillId="0" borderId="198" xfId="0" applyFont="1" applyFill="1" applyBorder="1" applyAlignment="1" applyProtection="1">
      <alignment horizontal="left" vertical="center" shrinkToFit="1"/>
      <protection locked="0"/>
    </xf>
    <xf numFmtId="0" fontId="11" fillId="0" borderId="123" xfId="46" applyFont="1" applyFill="1" applyBorder="1" applyAlignment="1" applyProtection="1">
      <alignment horizontal="left" vertical="center" wrapText="1" shrinkToFit="1"/>
      <protection locked="0"/>
    </xf>
    <xf numFmtId="0" fontId="21" fillId="0" borderId="125" xfId="46" applyFont="1" applyFill="1" applyBorder="1" applyAlignment="1" applyProtection="1">
      <alignment vertical="center" shrinkToFit="1"/>
      <protection locked="0"/>
    </xf>
    <xf numFmtId="0" fontId="6" fillId="0" borderId="0" xfId="29" applyAlignment="1" applyProtection="1">
      <alignment vertical="center"/>
    </xf>
    <xf numFmtId="49" fontId="5" fillId="0" borderId="24" xfId="46" applyNumberFormat="1" applyFont="1" applyFill="1" applyBorder="1" applyAlignment="1">
      <alignment horizontal="right" vertical="center"/>
    </xf>
    <xf numFmtId="176" fontId="16" fillId="0" borderId="199" xfId="46" applyNumberFormat="1" applyFont="1" applyFill="1" applyBorder="1" applyAlignment="1">
      <alignment horizontal="right" vertical="center" shrinkToFit="1"/>
    </xf>
    <xf numFmtId="0" fontId="81" fillId="0" borderId="122" xfId="90" applyFont="1" applyFill="1" applyBorder="1" applyAlignment="1" applyProtection="1">
      <alignment horizontal="right" vertical="center" wrapText="1"/>
      <protection locked="0"/>
    </xf>
    <xf numFmtId="0" fontId="81" fillId="0" borderId="122" xfId="106" applyFont="1" applyFill="1" applyBorder="1" applyAlignment="1" applyProtection="1">
      <alignment horizontal="left" vertical="center" wrapText="1" shrinkToFit="1"/>
      <protection locked="0"/>
    </xf>
    <xf numFmtId="0" fontId="30" fillId="0" borderId="122" xfId="46" applyFont="1" applyFill="1" applyBorder="1" applyAlignment="1" applyProtection="1">
      <alignment horizontal="right" vertical="center" wrapText="1"/>
      <protection locked="0"/>
    </xf>
    <xf numFmtId="0" fontId="81" fillId="0" borderId="122" xfId="90" applyFont="1" applyFill="1" applyBorder="1" applyAlignment="1" applyProtection="1">
      <alignment horizontal="left" vertical="center" wrapText="1" shrinkToFit="1"/>
      <protection locked="0"/>
    </xf>
    <xf numFmtId="20" fontId="81" fillId="0" borderId="122" xfId="90" applyNumberFormat="1" applyFont="1" applyFill="1" applyBorder="1" applyAlignment="1" applyProtection="1">
      <alignment horizontal="center" vertical="center" shrinkToFit="1"/>
      <protection locked="0"/>
    </xf>
    <xf numFmtId="0" fontId="11" fillId="0" borderId="122" xfId="46" applyFont="1" applyFill="1" applyBorder="1" applyAlignment="1" applyProtection="1">
      <alignment vertical="center" wrapText="1" shrinkToFit="1"/>
      <protection locked="0"/>
    </xf>
    <xf numFmtId="0" fontId="11" fillId="0" borderId="70" xfId="0" applyFont="1" applyFill="1" applyBorder="1" applyAlignment="1">
      <alignment horizontal="center" vertical="center" wrapText="1"/>
    </xf>
    <xf numFmtId="0" fontId="21" fillId="0" borderId="123" xfId="0" applyNumberFormat="1" applyFont="1" applyFill="1" applyBorder="1" applyAlignment="1" applyProtection="1">
      <alignment horizontal="left" vertical="center" shrinkToFit="1"/>
      <protection locked="0"/>
    </xf>
    <xf numFmtId="0" fontId="21" fillId="0" borderId="122" xfId="46" applyFont="1" applyFill="1" applyBorder="1" applyProtection="1">
      <alignment vertical="center"/>
      <protection locked="0"/>
    </xf>
    <xf numFmtId="0" fontId="33" fillId="0" borderId="123" xfId="46" applyFont="1" applyFill="1" applyBorder="1" applyAlignment="1" applyProtection="1">
      <alignment horizontal="left" vertical="center" shrinkToFit="1"/>
      <protection locked="0"/>
    </xf>
    <xf numFmtId="180" fontId="29" fillId="0" borderId="122" xfId="0" applyNumberFormat="1" applyFont="1" applyFill="1" applyBorder="1" applyAlignment="1" applyProtection="1">
      <alignment vertical="center" shrinkToFit="1"/>
      <protection locked="0"/>
    </xf>
    <xf numFmtId="0" fontId="81" fillId="0" borderId="122" xfId="145" applyNumberFormat="1" applyFont="1" applyFill="1" applyBorder="1" applyAlignment="1" applyProtection="1">
      <alignment horizontal="center" vertical="center"/>
      <protection locked="0"/>
    </xf>
    <xf numFmtId="0" fontId="81" fillId="0" borderId="122" xfId="90" applyFont="1" applyFill="1" applyBorder="1" applyAlignment="1" applyProtection="1">
      <alignment horizontal="center" vertical="center" shrinkToFit="1"/>
      <protection locked="0"/>
    </xf>
    <xf numFmtId="57" fontId="21" fillId="0" borderId="173" xfId="0" applyNumberFormat="1" applyFont="1" applyFill="1" applyBorder="1" applyAlignment="1" applyProtection="1">
      <alignment horizontal="center" vertical="center"/>
      <protection locked="0"/>
    </xf>
    <xf numFmtId="49" fontId="6" fillId="0" borderId="30" xfId="29" applyNumberFormat="1" applyFill="1" applyBorder="1" applyAlignment="1" applyProtection="1">
      <alignment horizontal="left" vertical="center"/>
    </xf>
    <xf numFmtId="49" fontId="5" fillId="0" borderId="27" xfId="46" applyNumberFormat="1" applyFont="1" applyFill="1" applyBorder="1">
      <alignment vertical="center"/>
    </xf>
    <xf numFmtId="49" fontId="5" fillId="0" borderId="32" xfId="46" applyNumberFormat="1" applyFont="1" applyFill="1" applyBorder="1">
      <alignment vertical="center"/>
    </xf>
    <xf numFmtId="49" fontId="5" fillId="0" borderId="0" xfId="46" applyNumberFormat="1" applyFont="1" applyFill="1" applyBorder="1">
      <alignment vertical="center"/>
    </xf>
    <xf numFmtId="49" fontId="5" fillId="0" borderId="31" xfId="46" applyNumberFormat="1" applyFont="1" applyFill="1" applyBorder="1">
      <alignment vertical="center"/>
    </xf>
    <xf numFmtId="0" fontId="11" fillId="0" borderId="0" xfId="0" applyFont="1" applyFill="1" applyAlignment="1" applyProtection="1">
      <alignment horizontal="center" vertical="center"/>
      <protection locked="0"/>
    </xf>
    <xf numFmtId="0" fontId="21" fillId="0" borderId="39" xfId="0" applyFont="1" applyFill="1" applyBorder="1" applyAlignment="1" applyProtection="1">
      <alignment horizontal="center" vertical="center" wrapText="1" shrinkToFit="1"/>
      <protection locked="0"/>
    </xf>
    <xf numFmtId="0" fontId="11" fillId="0" borderId="70"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57" fontId="21" fillId="0" borderId="122" xfId="46" applyNumberFormat="1" applyFont="1" applyFill="1" applyBorder="1" applyAlignment="1" applyProtection="1">
      <alignment horizontal="center" vertical="center" wrapText="1" shrinkToFit="1"/>
      <protection locked="0"/>
    </xf>
    <xf numFmtId="0" fontId="21" fillId="0" borderId="119" xfId="46" applyFont="1" applyFill="1" applyBorder="1" applyAlignment="1" applyProtection="1">
      <alignment horizontal="right" vertical="center" wrapText="1"/>
      <protection locked="0"/>
    </xf>
    <xf numFmtId="3" fontId="21" fillId="0" borderId="35" xfId="0" applyNumberFormat="1" applyFont="1" applyFill="1" applyBorder="1" applyAlignment="1" applyProtection="1">
      <alignment horizontal="right" vertical="center" shrinkToFit="1"/>
      <protection locked="0"/>
    </xf>
    <xf numFmtId="0" fontId="81" fillId="0" borderId="122" xfId="0" applyFont="1" applyFill="1" applyBorder="1" applyAlignment="1" applyProtection="1">
      <alignment horizontal="left" vertical="center" wrapText="1" shrinkToFit="1"/>
      <protection locked="0"/>
    </xf>
    <xf numFmtId="0" fontId="59" fillId="34" borderId="122" xfId="46" applyFont="1" applyFill="1" applyBorder="1" applyAlignment="1" applyProtection="1">
      <alignment vertical="center"/>
      <protection locked="0"/>
    </xf>
    <xf numFmtId="0" fontId="59" fillId="34" borderId="122" xfId="46" applyFont="1" applyFill="1" applyBorder="1" applyAlignment="1" applyProtection="1">
      <alignment horizontal="center" vertical="center"/>
      <protection locked="0"/>
    </xf>
    <xf numFmtId="0" fontId="59" fillId="34" borderId="122" xfId="46" applyFont="1" applyFill="1" applyBorder="1" applyAlignment="1" applyProtection="1">
      <alignment horizontal="left" vertical="center" wrapText="1" shrinkToFit="1"/>
      <protection locked="0"/>
    </xf>
    <xf numFmtId="3" fontId="59" fillId="34" borderId="122" xfId="0" applyNumberFormat="1" applyFont="1" applyFill="1" applyBorder="1" applyAlignment="1" applyProtection="1">
      <alignment horizontal="right" vertical="center" shrinkToFit="1"/>
      <protection locked="0"/>
    </xf>
    <xf numFmtId="0" fontId="59" fillId="34" borderId="122" xfId="46" applyFont="1" applyFill="1" applyBorder="1" applyAlignment="1" applyProtection="1">
      <alignment horizontal="right" vertical="center"/>
      <protection locked="0"/>
    </xf>
    <xf numFmtId="0" fontId="59" fillId="34" borderId="122" xfId="0" applyFont="1" applyFill="1" applyBorder="1" applyAlignment="1" applyProtection="1">
      <alignment horizontal="center" vertical="center"/>
      <protection locked="0"/>
    </xf>
    <xf numFmtId="57" fontId="59" fillId="34" borderId="122" xfId="46" applyNumberFormat="1" applyFont="1" applyFill="1" applyBorder="1" applyAlignment="1" applyProtection="1">
      <alignment horizontal="center" vertical="center" shrinkToFit="1"/>
      <protection locked="0"/>
    </xf>
    <xf numFmtId="0" fontId="59" fillId="34" borderId="122" xfId="46" applyNumberFormat="1" applyFont="1" applyFill="1" applyBorder="1" applyAlignment="1" applyProtection="1">
      <alignment horizontal="right" vertical="center" shrinkToFit="1"/>
      <protection locked="0"/>
    </xf>
    <xf numFmtId="182" fontId="59" fillId="34" borderId="122" xfId="46" applyNumberFormat="1" applyFont="1" applyFill="1" applyBorder="1" applyAlignment="1" applyProtection="1">
      <alignment horizontal="right" vertical="center" shrinkToFit="1"/>
      <protection locked="0"/>
    </xf>
    <xf numFmtId="0" fontId="59" fillId="34" borderId="122" xfId="0" applyFont="1" applyFill="1" applyBorder="1" applyAlignment="1" applyProtection="1">
      <alignment horizontal="right" vertical="center"/>
      <protection locked="0"/>
    </xf>
    <xf numFmtId="0" fontId="59" fillId="34" borderId="123" xfId="0" applyFont="1" applyFill="1" applyBorder="1" applyAlignment="1" applyProtection="1">
      <alignment horizontal="left" vertical="center" shrinkToFit="1"/>
      <protection locked="0"/>
    </xf>
    <xf numFmtId="0" fontId="21" fillId="34" borderId="122" xfId="46" applyFont="1" applyFill="1" applyBorder="1" applyAlignment="1" applyProtection="1">
      <alignment horizontal="left" vertical="center" wrapText="1" shrinkToFit="1"/>
      <protection locked="0"/>
    </xf>
    <xf numFmtId="0" fontId="99" fillId="34" borderId="0" xfId="0" applyFont="1" applyFill="1" applyAlignment="1" applyProtection="1">
      <alignment horizontal="center" vertical="center"/>
      <protection locked="0"/>
    </xf>
    <xf numFmtId="20" fontId="98" fillId="34" borderId="122" xfId="46" applyNumberFormat="1" applyFont="1" applyFill="1" applyBorder="1" applyAlignment="1" applyProtection="1">
      <alignment horizontal="center" vertical="center" shrinkToFit="1"/>
      <protection locked="0"/>
    </xf>
    <xf numFmtId="0" fontId="98" fillId="34" borderId="122" xfId="46" applyFont="1" applyFill="1" applyBorder="1" applyAlignment="1" applyProtection="1">
      <alignment horizontal="center" vertical="center"/>
      <protection locked="0"/>
    </xf>
    <xf numFmtId="0" fontId="98" fillId="34" borderId="122" xfId="46" applyFont="1" applyFill="1" applyBorder="1" applyAlignment="1" applyProtection="1">
      <alignment horizontal="left" vertical="center" wrapText="1" shrinkToFit="1"/>
      <protection locked="0"/>
    </xf>
    <xf numFmtId="0" fontId="98" fillId="34" borderId="122" xfId="46" applyFont="1" applyFill="1" applyBorder="1" applyAlignment="1" applyProtection="1">
      <alignment horizontal="left" vertical="center" shrinkToFit="1"/>
      <protection locked="0"/>
    </xf>
    <xf numFmtId="0" fontId="59" fillId="34" borderId="39" xfId="0" applyFont="1" applyFill="1" applyBorder="1" applyAlignment="1" applyProtection="1">
      <alignment horizontal="left" vertical="center" shrinkToFit="1"/>
      <protection locked="0"/>
    </xf>
    <xf numFmtId="0" fontId="59" fillId="34" borderId="122" xfId="46" applyFont="1" applyFill="1" applyBorder="1" applyAlignment="1" applyProtection="1">
      <alignment vertical="center" wrapText="1" shrinkToFit="1"/>
      <protection locked="0"/>
    </xf>
    <xf numFmtId="0" fontId="59" fillId="34" borderId="122" xfId="46" applyFont="1" applyFill="1" applyBorder="1" applyAlignment="1" applyProtection="1">
      <alignment horizontal="center" vertical="center" wrapText="1"/>
      <protection locked="0"/>
    </xf>
    <xf numFmtId="0" fontId="59" fillId="34" borderId="123" xfId="46" applyFont="1" applyFill="1" applyBorder="1" applyAlignment="1" applyProtection="1">
      <alignment horizontal="left" vertical="center" shrinkToFit="1"/>
      <protection locked="0"/>
    </xf>
    <xf numFmtId="0" fontId="21" fillId="34" borderId="121" xfId="46" applyFont="1" applyFill="1" applyBorder="1" applyAlignment="1" applyProtection="1">
      <alignment vertical="center" shrinkToFit="1"/>
      <protection locked="0"/>
    </xf>
    <xf numFmtId="0" fontId="21" fillId="34" borderId="122" xfId="46" applyFont="1" applyFill="1" applyBorder="1" applyAlignment="1" applyProtection="1">
      <alignment horizontal="center" vertical="center"/>
      <protection locked="0"/>
    </xf>
    <xf numFmtId="0" fontId="59" fillId="34" borderId="122" xfId="46" applyFont="1" applyFill="1" applyBorder="1" applyAlignment="1" applyProtection="1">
      <alignment horizontal="right" vertical="center" wrapText="1"/>
      <protection locked="0"/>
    </xf>
    <xf numFmtId="0" fontId="21" fillId="34" borderId="122" xfId="46" applyFont="1" applyFill="1" applyBorder="1" applyAlignment="1" applyProtection="1">
      <alignment vertical="center" wrapText="1" shrinkToFit="1"/>
      <protection locked="0"/>
    </xf>
    <xf numFmtId="0" fontId="21" fillId="34" borderId="122" xfId="46" applyFont="1" applyFill="1" applyBorder="1" applyAlignment="1" applyProtection="1">
      <alignment horizontal="center" vertical="center" shrinkToFit="1"/>
      <protection locked="0"/>
    </xf>
    <xf numFmtId="0" fontId="59" fillId="34" borderId="122" xfId="0" applyFont="1" applyFill="1" applyBorder="1" applyAlignment="1" applyProtection="1">
      <alignment horizontal="center" vertical="center" shrinkToFit="1"/>
      <protection locked="0"/>
    </xf>
    <xf numFmtId="0" fontId="59" fillId="34" borderId="121" xfId="46" applyFont="1" applyFill="1" applyBorder="1" applyAlignment="1" applyProtection="1">
      <alignment horizontal="left" vertical="center" shrinkToFit="1"/>
      <protection locked="0"/>
    </xf>
    <xf numFmtId="0" fontId="59" fillId="34" borderId="122" xfId="46" applyFont="1" applyFill="1" applyBorder="1" applyAlignment="1" applyProtection="1">
      <alignment horizontal="center" vertical="center" shrinkToFit="1"/>
      <protection locked="0"/>
    </xf>
    <xf numFmtId="3" fontId="59" fillId="34" borderId="122" xfId="0" applyNumberFormat="1" applyFont="1" applyFill="1" applyBorder="1" applyAlignment="1" applyProtection="1">
      <alignment horizontal="right" vertical="center"/>
      <protection locked="0"/>
    </xf>
    <xf numFmtId="0" fontId="21" fillId="0" borderId="36" xfId="0" applyFont="1" applyFill="1" applyBorder="1" applyAlignment="1">
      <alignment horizontal="left" vertical="center" wrapText="1" shrinkToFit="1"/>
    </xf>
    <xf numFmtId="0" fontId="21" fillId="0" borderId="4" xfId="0" applyFont="1" applyFill="1" applyBorder="1" applyAlignment="1">
      <alignment horizontal="center" vertical="center" wrapText="1" shrinkToFit="1"/>
    </xf>
    <xf numFmtId="0" fontId="21" fillId="0" borderId="127" xfId="0" applyFont="1" applyFill="1" applyBorder="1" applyAlignment="1">
      <alignment vertical="center" wrapText="1" shrinkToFit="1"/>
    </xf>
    <xf numFmtId="0" fontId="21" fillId="0" borderId="127" xfId="0" applyFont="1" applyFill="1" applyBorder="1" applyAlignment="1">
      <alignment vertical="center" shrinkToFit="1"/>
    </xf>
    <xf numFmtId="0" fontId="21" fillId="0" borderId="127" xfId="0" applyFont="1" applyFill="1" applyBorder="1" applyAlignment="1">
      <alignment horizontal="center" vertical="center" shrinkToFit="1"/>
    </xf>
    <xf numFmtId="0" fontId="21" fillId="0" borderId="127" xfId="0" applyFont="1" applyFill="1" applyBorder="1" applyAlignment="1">
      <alignment horizontal="center" vertical="center" wrapText="1"/>
    </xf>
    <xf numFmtId="57" fontId="21" fillId="0" borderId="127" xfId="0" applyNumberFormat="1" applyFont="1" applyFill="1" applyBorder="1" applyAlignment="1">
      <alignment horizontal="center" vertical="center"/>
    </xf>
    <xf numFmtId="3" fontId="30" fillId="0" borderId="127" xfId="0" applyNumberFormat="1" applyFont="1" applyFill="1" applyBorder="1" applyAlignment="1">
      <alignment horizontal="center" vertical="center" wrapText="1"/>
    </xf>
    <xf numFmtId="0" fontId="21" fillId="0" borderId="195" xfId="0" applyFont="1" applyFill="1" applyBorder="1" applyAlignment="1">
      <alignment horizontal="center" vertical="center" wrapText="1" shrinkToFit="1"/>
    </xf>
    <xf numFmtId="0" fontId="59" fillId="34" borderId="120" xfId="0" applyFont="1" applyFill="1" applyBorder="1" applyAlignment="1">
      <alignment horizontal="center" vertical="center" wrapText="1" shrinkToFit="1"/>
    </xf>
    <xf numFmtId="0" fontId="21" fillId="33" borderId="121" xfId="0" applyFont="1" applyFill="1" applyBorder="1" applyAlignment="1">
      <alignment horizontal="left" vertical="center" wrapText="1" shrinkToFit="1"/>
    </xf>
    <xf numFmtId="0" fontId="21" fillId="33" borderId="8" xfId="0" applyFont="1" applyFill="1" applyBorder="1" applyAlignment="1">
      <alignment horizontal="center" vertical="center" wrapText="1" shrinkToFit="1"/>
    </xf>
    <xf numFmtId="0" fontId="21" fillId="33" borderId="122" xfId="0" applyFont="1" applyFill="1" applyBorder="1" applyAlignment="1">
      <alignment vertical="center" wrapText="1" shrinkToFit="1"/>
    </xf>
    <xf numFmtId="0" fontId="21" fillId="33" borderId="122" xfId="0" applyFont="1" applyFill="1" applyBorder="1" applyAlignment="1">
      <alignment vertical="center" shrinkToFit="1"/>
    </xf>
    <xf numFmtId="0" fontId="21" fillId="33" borderId="122" xfId="0" applyFont="1" applyFill="1" applyBorder="1" applyAlignment="1">
      <alignment horizontal="center" vertical="center" shrinkToFit="1"/>
    </xf>
    <xf numFmtId="0" fontId="21" fillId="33" borderId="122" xfId="0" applyFont="1" applyFill="1" applyBorder="1" applyAlignment="1">
      <alignment horizontal="center" vertical="center" wrapText="1"/>
    </xf>
    <xf numFmtId="57" fontId="21" fillId="33" borderId="122" xfId="0" applyNumberFormat="1" applyFont="1" applyFill="1" applyBorder="1" applyAlignment="1">
      <alignment horizontal="center" vertical="center" wrapText="1"/>
    </xf>
    <xf numFmtId="3" fontId="30" fillId="33" borderId="122" xfId="0" applyNumberFormat="1" applyFont="1" applyFill="1" applyBorder="1" applyAlignment="1">
      <alignment horizontal="center" vertical="center" wrapText="1"/>
    </xf>
    <xf numFmtId="0" fontId="21" fillId="33" borderId="123" xfId="0" applyFont="1" applyFill="1" applyBorder="1" applyAlignment="1">
      <alignment horizontal="center" vertical="center" wrapText="1" shrinkToFit="1"/>
    </xf>
    <xf numFmtId="0" fontId="59" fillId="34" borderId="122" xfId="0" applyFont="1" applyFill="1" applyBorder="1" applyAlignment="1" applyProtection="1">
      <alignment horizontal="left" vertical="center" wrapText="1" shrinkToFit="1"/>
      <protection locked="0"/>
    </xf>
    <xf numFmtId="177" fontId="59" fillId="34" borderId="122" xfId="0" applyNumberFormat="1" applyFont="1" applyFill="1" applyBorder="1" applyAlignment="1" applyProtection="1">
      <alignment horizontal="center" vertical="center" shrinkToFit="1"/>
      <protection locked="0"/>
    </xf>
    <xf numFmtId="177" fontId="59" fillId="34" borderId="123" xfId="0" applyNumberFormat="1" applyFont="1" applyFill="1" applyBorder="1" applyAlignment="1" applyProtection="1">
      <alignment horizontal="left" vertical="center" shrinkToFit="1"/>
      <protection locked="0"/>
    </xf>
    <xf numFmtId="0" fontId="11" fillId="0" borderId="30" xfId="46" applyFont="1" applyBorder="1" applyAlignment="1" applyProtection="1">
      <alignment horizontal="center" vertical="center"/>
      <protection locked="0"/>
    </xf>
    <xf numFmtId="0" fontId="11" fillId="0" borderId="70" xfId="46" applyFont="1" applyBorder="1" applyAlignment="1" applyProtection="1">
      <alignment horizontal="center" vertical="center"/>
      <protection locked="0"/>
    </xf>
    <xf numFmtId="0" fontId="59" fillId="34" borderId="122" xfId="0" applyFont="1" applyFill="1" applyBorder="1" applyAlignment="1" applyProtection="1">
      <alignment horizontal="left" vertical="center" shrinkToFit="1"/>
      <protection locked="0"/>
    </xf>
    <xf numFmtId="57" fontId="21" fillId="0" borderId="122" xfId="46" applyNumberFormat="1" applyFont="1" applyBorder="1" applyAlignment="1" applyProtection="1">
      <alignment horizontal="center" vertical="center" shrinkToFit="1"/>
      <protection locked="0"/>
    </xf>
    <xf numFmtId="3" fontId="100" fillId="34" borderId="122" xfId="0" applyNumberFormat="1" applyFont="1" applyFill="1" applyBorder="1" applyAlignment="1" applyProtection="1">
      <alignment horizontal="right" vertical="center" shrinkToFit="1"/>
      <protection locked="0"/>
    </xf>
    <xf numFmtId="0" fontId="101" fillId="0" borderId="30" xfId="90" applyFont="1" applyBorder="1" applyAlignment="1" applyProtection="1">
      <alignment horizontal="center" vertical="center"/>
      <protection locked="0"/>
    </xf>
    <xf numFmtId="0" fontId="101" fillId="0" borderId="70" xfId="90" applyFont="1" applyBorder="1" applyAlignment="1" applyProtection="1">
      <alignment horizontal="center" vertical="center"/>
      <protection locked="0"/>
    </xf>
    <xf numFmtId="0" fontId="100" fillId="34" borderId="122" xfId="46" applyFont="1" applyFill="1" applyBorder="1" applyAlignment="1" applyProtection="1">
      <alignment horizontal="right" vertical="center" wrapText="1"/>
      <protection locked="0"/>
    </xf>
    <xf numFmtId="0" fontId="100" fillId="34" borderId="122" xfId="90" applyFont="1" applyFill="1" applyBorder="1" applyAlignment="1" applyProtection="1">
      <alignment horizontal="right" vertical="center" wrapText="1"/>
      <protection locked="0"/>
    </xf>
    <xf numFmtId="3" fontId="101" fillId="0" borderId="70" xfId="0" applyNumberFormat="1" applyFont="1" applyBorder="1" applyAlignment="1" applyProtection="1">
      <alignment horizontal="center" vertical="center"/>
      <protection locked="0"/>
    </xf>
    <xf numFmtId="0" fontId="102" fillId="0" borderId="200" xfId="0" applyFont="1" applyBorder="1" applyAlignment="1" applyProtection="1">
      <alignment horizontal="center" vertical="center"/>
      <protection locked="0"/>
    </xf>
    <xf numFmtId="3" fontId="102" fillId="0" borderId="201" xfId="46" applyNumberFormat="1" applyFont="1" applyBorder="1" applyAlignment="1" applyProtection="1">
      <alignment horizontal="center" vertical="center"/>
      <protection locked="0"/>
    </xf>
    <xf numFmtId="3" fontId="102" fillId="0" borderId="202" xfId="46" applyNumberFormat="1" applyFont="1" applyBorder="1" applyAlignment="1" applyProtection="1">
      <alignment horizontal="center" vertical="center"/>
      <protection locked="0"/>
    </xf>
    <xf numFmtId="0" fontId="102" fillId="0" borderId="121" xfId="0" applyFont="1" applyBorder="1" applyAlignment="1" applyProtection="1">
      <alignment horizontal="center" vertical="center"/>
      <protection locked="0"/>
    </xf>
    <xf numFmtId="3" fontId="102" fillId="0" borderId="122" xfId="46" applyNumberFormat="1" applyFont="1" applyBorder="1" applyAlignment="1" applyProtection="1">
      <alignment horizontal="center" vertical="center"/>
      <protection locked="0"/>
    </xf>
    <xf numFmtId="3" fontId="58" fillId="34" borderId="122" xfId="46" applyNumberFormat="1" applyFont="1" applyFill="1" applyBorder="1" applyAlignment="1" applyProtection="1">
      <alignment horizontal="center" vertical="center"/>
      <protection locked="0"/>
    </xf>
    <xf numFmtId="3" fontId="102" fillId="0" borderId="123" xfId="46" applyNumberFormat="1" applyFont="1" applyBorder="1" applyAlignment="1" applyProtection="1">
      <alignment horizontal="center" vertical="center"/>
      <protection locked="0"/>
    </xf>
    <xf numFmtId="0" fontId="102" fillId="0" borderId="122" xfId="46" applyFont="1" applyBorder="1" applyAlignment="1" applyProtection="1">
      <alignment horizontal="center" vertical="center"/>
      <protection locked="0"/>
    </xf>
    <xf numFmtId="3" fontId="102" fillId="0" borderId="122" xfId="0" applyNumberFormat="1" applyFont="1" applyBorder="1" applyAlignment="1" applyProtection="1">
      <alignment horizontal="center" vertical="center"/>
      <protection locked="0"/>
    </xf>
    <xf numFmtId="3" fontId="102" fillId="0" borderId="123" xfId="0" applyNumberFormat="1" applyFont="1" applyBorder="1" applyAlignment="1" applyProtection="1">
      <alignment horizontal="center" vertical="center"/>
      <protection locked="0"/>
    </xf>
    <xf numFmtId="0" fontId="11" fillId="0" borderId="121" xfId="0" applyFont="1" applyBorder="1" applyAlignment="1">
      <alignment horizontal="center" vertical="center"/>
    </xf>
    <xf numFmtId="3" fontId="11" fillId="0" borderId="122" xfId="46" applyNumberFormat="1" applyFont="1" applyBorder="1" applyAlignment="1">
      <alignment horizontal="center" vertical="center"/>
    </xf>
    <xf numFmtId="3" fontId="11" fillId="0" borderId="123" xfId="46" applyNumberFormat="1" applyFont="1" applyBorder="1" applyAlignment="1">
      <alignment horizontal="center" vertical="center"/>
    </xf>
    <xf numFmtId="3" fontId="11" fillId="0" borderId="122" xfId="0" applyNumberFormat="1" applyFont="1" applyBorder="1" applyAlignment="1">
      <alignment horizontal="center" vertical="center"/>
    </xf>
    <xf numFmtId="0" fontId="11" fillId="0" borderId="122" xfId="46" applyFont="1" applyBorder="1" applyAlignment="1">
      <alignment horizontal="center" vertical="center"/>
    </xf>
    <xf numFmtId="0" fontId="11" fillId="0" borderId="121" xfId="0" applyFont="1" applyBorder="1" applyAlignment="1" applyProtection="1">
      <alignment horizontal="center" vertical="center"/>
      <protection locked="0"/>
    </xf>
    <xf numFmtId="3" fontId="103" fillId="0" borderId="123" xfId="46" applyNumberFormat="1" applyFont="1" applyBorder="1" applyAlignment="1" applyProtection="1">
      <alignment horizontal="center" vertical="center"/>
      <protection locked="0"/>
    </xf>
    <xf numFmtId="0" fontId="102" fillId="0" borderId="122" xfId="0" applyFont="1" applyBorder="1" applyAlignment="1" applyProtection="1">
      <alignment horizontal="center" vertical="center"/>
      <protection locked="0"/>
    </xf>
    <xf numFmtId="0" fontId="102" fillId="0" borderId="123" xfId="0" applyFont="1" applyBorder="1" applyAlignment="1" applyProtection="1">
      <alignment horizontal="center" vertical="center"/>
      <protection locked="0"/>
    </xf>
    <xf numFmtId="0" fontId="102" fillId="0" borderId="123" xfId="46" applyFont="1" applyBorder="1" applyAlignment="1" applyProtection="1">
      <alignment horizontal="center" vertical="center"/>
      <protection locked="0"/>
    </xf>
    <xf numFmtId="0" fontId="102" fillId="0" borderId="124" xfId="0" applyFont="1" applyBorder="1" applyAlignment="1" applyProtection="1">
      <alignment horizontal="center" vertical="center"/>
      <protection locked="0"/>
    </xf>
    <xf numFmtId="3" fontId="102" fillId="0" borderId="125" xfId="46" applyNumberFormat="1" applyFont="1" applyBorder="1" applyAlignment="1" applyProtection="1">
      <alignment horizontal="center" vertical="center"/>
      <protection locked="0"/>
    </xf>
    <xf numFmtId="3" fontId="102" fillId="0" borderId="126" xfId="46" applyNumberFormat="1" applyFont="1" applyBorder="1" applyAlignment="1" applyProtection="1">
      <alignment horizontal="center" vertical="center"/>
      <protection locked="0"/>
    </xf>
    <xf numFmtId="0" fontId="59" fillId="34" borderId="123" xfId="46" applyFont="1" applyFill="1" applyBorder="1" applyAlignment="1">
      <alignment horizontal="left" vertical="center" wrapText="1" shrinkToFit="1"/>
    </xf>
    <xf numFmtId="0" fontId="104" fillId="0" borderId="121" xfId="46" applyFont="1" applyBorder="1" applyAlignment="1" applyProtection="1">
      <alignment horizontal="left" vertical="center" shrinkToFit="1"/>
      <protection locked="0"/>
    </xf>
    <xf numFmtId="0" fontId="104" fillId="0" borderId="39" xfId="0" applyFont="1" applyBorder="1" applyAlignment="1" applyProtection="1">
      <alignment horizontal="left" vertical="center" shrinkToFit="1"/>
      <protection locked="0"/>
    </xf>
    <xf numFmtId="0" fontId="104" fillId="0" borderId="122" xfId="46" applyFont="1" applyBorder="1" applyAlignment="1" applyProtection="1">
      <alignment horizontal="left" vertical="center" wrapText="1" shrinkToFit="1"/>
      <protection locked="0"/>
    </xf>
    <xf numFmtId="0" fontId="104" fillId="0" borderId="122" xfId="46" applyFont="1" applyBorder="1" applyAlignment="1" applyProtection="1">
      <alignment horizontal="justify" vertical="center" wrapText="1" shrinkToFit="1"/>
      <protection locked="0"/>
    </xf>
    <xf numFmtId="0" fontId="104" fillId="0" borderId="122" xfId="46" applyFont="1" applyBorder="1" applyAlignment="1" applyProtection="1">
      <alignment horizontal="center" vertical="center" shrinkToFit="1"/>
      <protection locked="0"/>
    </xf>
    <xf numFmtId="0" fontId="104" fillId="0" borderId="122" xfId="46" applyFont="1" applyBorder="1" applyAlignment="1" applyProtection="1">
      <alignment horizontal="center" vertical="center"/>
      <protection locked="0"/>
    </xf>
    <xf numFmtId="0" fontId="104" fillId="0" borderId="122" xfId="46" applyFont="1" applyBorder="1" applyAlignment="1" applyProtection="1">
      <alignment horizontal="center" vertical="center" wrapText="1"/>
      <protection locked="0"/>
    </xf>
    <xf numFmtId="0" fontId="104" fillId="0" borderId="122" xfId="46" applyFont="1" applyBorder="1" applyAlignment="1" applyProtection="1">
      <alignment horizontal="left" vertical="center"/>
      <protection locked="0"/>
    </xf>
    <xf numFmtId="0" fontId="104" fillId="0" borderId="122" xfId="46" applyFont="1" applyBorder="1" applyAlignment="1" applyProtection="1">
      <alignment horizontal="justify" vertical="center"/>
      <protection locked="0"/>
    </xf>
    <xf numFmtId="0" fontId="104" fillId="0" borderId="123" xfId="46" applyFont="1" applyBorder="1" applyAlignment="1" applyProtection="1">
      <alignment horizontal="left" vertical="center" wrapText="1" shrinkToFit="1"/>
      <protection locked="0"/>
    </xf>
    <xf numFmtId="0" fontId="104" fillId="0" borderId="122" xfId="46" applyFont="1" applyBorder="1" applyAlignment="1" applyProtection="1">
      <alignment horizontal="right" vertical="center" wrapText="1"/>
      <protection locked="0"/>
    </xf>
    <xf numFmtId="0" fontId="104" fillId="0" borderId="123" xfId="46" applyFont="1" applyBorder="1" applyAlignment="1">
      <alignment horizontal="left" vertical="center" wrapText="1" shrinkToFit="1"/>
    </xf>
    <xf numFmtId="0" fontId="104" fillId="0" borderId="122" xfId="0" applyFont="1" applyBorder="1" applyAlignment="1" applyProtection="1">
      <alignment horizontal="left" vertical="center" wrapText="1" shrinkToFit="1"/>
      <protection locked="0"/>
    </xf>
    <xf numFmtId="0" fontId="104" fillId="0" borderId="122" xfId="0" applyFont="1" applyBorder="1" applyAlignment="1" applyProtection="1">
      <alignment horizontal="justify" vertical="center" wrapText="1" shrinkToFit="1"/>
      <protection locked="0"/>
    </xf>
    <xf numFmtId="0" fontId="104" fillId="0" borderId="122" xfId="0" applyFont="1" applyBorder="1" applyAlignment="1" applyProtection="1">
      <alignment horizontal="center" vertical="center" shrinkToFit="1"/>
      <protection locked="0"/>
    </xf>
    <xf numFmtId="0" fontId="104" fillId="0" borderId="122" xfId="0" applyFont="1" applyBorder="1" applyAlignment="1" applyProtection="1">
      <alignment horizontal="center" vertical="center"/>
      <protection locked="0"/>
    </xf>
    <xf numFmtId="0" fontId="104" fillId="0" borderId="122" xfId="0" applyFont="1" applyBorder="1" applyAlignment="1" applyProtection="1">
      <alignment horizontal="center" vertical="center" wrapText="1" shrinkToFit="1"/>
      <protection locked="0"/>
    </xf>
    <xf numFmtId="0" fontId="104" fillId="0" borderId="122" xfId="0" applyFont="1" applyBorder="1" applyAlignment="1" applyProtection="1">
      <alignment horizontal="left" vertical="center"/>
      <protection locked="0"/>
    </xf>
    <xf numFmtId="0" fontId="104" fillId="0" borderId="122" xfId="0" applyFont="1" applyBorder="1" applyAlignment="1" applyProtection="1">
      <alignment horizontal="justify" vertical="center"/>
      <protection locked="0"/>
    </xf>
    <xf numFmtId="0" fontId="104" fillId="0" borderId="123" xfId="0" applyFont="1" applyBorder="1" applyAlignment="1" applyProtection="1">
      <alignment horizontal="left" vertical="center" wrapText="1" shrinkToFit="1"/>
      <protection locked="0"/>
    </xf>
    <xf numFmtId="0" fontId="59" fillId="34" borderId="123" xfId="46" applyFont="1" applyFill="1" applyBorder="1" applyAlignment="1" applyProtection="1">
      <alignment horizontal="left" vertical="center" wrapText="1" shrinkToFit="1"/>
      <protection locked="0"/>
    </xf>
    <xf numFmtId="0" fontId="104" fillId="0" borderId="122" xfId="46" applyFont="1" applyBorder="1" applyAlignment="1" applyProtection="1">
      <alignment horizontal="center" vertical="center" wrapText="1" shrinkToFit="1"/>
      <protection locked="0"/>
    </xf>
    <xf numFmtId="0" fontId="104" fillId="0" borderId="121" xfId="46" applyFont="1" applyBorder="1" applyAlignment="1" applyProtection="1">
      <alignment horizontal="left" vertical="center" wrapText="1" shrinkToFit="1"/>
      <protection locked="0"/>
    </xf>
    <xf numFmtId="0" fontId="104" fillId="0" borderId="39" xfId="46" applyFont="1" applyBorder="1" applyAlignment="1" applyProtection="1">
      <alignment horizontal="left" vertical="center" shrinkToFit="1"/>
      <protection locked="0"/>
    </xf>
    <xf numFmtId="0" fontId="21" fillId="0" borderId="122" xfId="46" applyFont="1" applyBorder="1" applyAlignment="1">
      <alignment horizontal="left" vertical="center" wrapText="1" shrinkToFit="1"/>
    </xf>
    <xf numFmtId="0" fontId="21" fillId="0" borderId="122" xfId="46" applyFont="1" applyBorder="1" applyAlignment="1">
      <alignment horizontal="justify" vertical="center" wrapText="1" shrinkToFit="1"/>
    </xf>
    <xf numFmtId="0" fontId="21" fillId="0" borderId="122" xfId="46" applyFont="1" applyBorder="1" applyAlignment="1">
      <alignment horizontal="center" vertical="center" shrinkToFit="1"/>
    </xf>
    <xf numFmtId="0" fontId="21" fillId="0" borderId="122" xfId="46" applyFont="1" applyBorder="1" applyAlignment="1">
      <alignment horizontal="center" vertical="center"/>
    </xf>
    <xf numFmtId="0" fontId="21" fillId="0" borderId="122" xfId="46" applyFont="1" applyBorder="1" applyAlignment="1">
      <alignment horizontal="center" vertical="center" wrapText="1"/>
    </xf>
    <xf numFmtId="0" fontId="59" fillId="34" borderId="122" xfId="46" applyFont="1" applyFill="1" applyBorder="1" applyAlignment="1">
      <alignment horizontal="center" vertical="center"/>
    </xf>
    <xf numFmtId="0" fontId="21" fillId="0" borderId="122" xfId="46" applyFont="1" applyBorder="1" applyAlignment="1">
      <alignment horizontal="left" vertical="center"/>
    </xf>
    <xf numFmtId="0" fontId="21" fillId="34" borderId="123" xfId="0" applyFont="1" applyFill="1" applyBorder="1" applyAlignment="1">
      <alignment horizontal="left" vertical="center" wrapText="1" shrinkToFit="1"/>
    </xf>
    <xf numFmtId="0" fontId="21" fillId="0" borderId="122" xfId="0" applyFont="1" applyBorder="1" applyAlignment="1">
      <alignment horizontal="justify" vertical="center" wrapText="1" shrinkToFit="1"/>
    </xf>
    <xf numFmtId="0" fontId="21" fillId="0" borderId="122" xfId="0" applyFont="1" applyBorder="1" applyAlignment="1">
      <alignment horizontal="center" vertical="center" shrinkToFit="1"/>
    </xf>
    <xf numFmtId="0" fontId="21" fillId="0" borderId="122" xfId="0" applyFont="1" applyBorder="1" applyAlignment="1">
      <alignment horizontal="center" vertical="center"/>
    </xf>
    <xf numFmtId="0" fontId="21" fillId="0" borderId="122" xfId="0" applyFont="1" applyBorder="1" applyAlignment="1">
      <alignment horizontal="center" vertical="center" wrapText="1"/>
    </xf>
    <xf numFmtId="0" fontId="59" fillId="34" borderId="122" xfId="0" applyFont="1" applyFill="1" applyBorder="1" applyAlignment="1">
      <alignment horizontal="center" vertical="center" shrinkToFit="1"/>
    </xf>
    <xf numFmtId="0" fontId="104" fillId="0" borderId="122" xfId="46" applyFont="1" applyBorder="1" applyProtection="1">
      <alignment vertical="center"/>
      <protection locked="0"/>
    </xf>
    <xf numFmtId="0" fontId="21" fillId="0" borderId="123" xfId="46" applyFont="1" applyBorder="1" applyAlignment="1">
      <alignment horizontal="left" vertical="center" wrapText="1" shrinkToFit="1"/>
    </xf>
    <xf numFmtId="0" fontId="59" fillId="34" borderId="122" xfId="46" applyFont="1" applyFill="1" applyBorder="1" applyAlignment="1">
      <alignment horizontal="center" vertical="center" shrinkToFit="1"/>
    </xf>
    <xf numFmtId="0" fontId="21" fillId="0" borderId="122" xfId="0" applyFont="1" applyBorder="1" applyAlignment="1">
      <alignment horizontal="left" vertical="center" wrapText="1" shrinkToFit="1"/>
    </xf>
    <xf numFmtId="0" fontId="21" fillId="0" borderId="122" xfId="0" applyFont="1" applyBorder="1" applyAlignment="1">
      <alignment horizontal="left" vertical="center"/>
    </xf>
    <xf numFmtId="0" fontId="21" fillId="0" borderId="123" xfId="0" applyFont="1" applyBorder="1" applyAlignment="1">
      <alignment horizontal="left" vertical="center" wrapText="1" shrinkToFit="1"/>
    </xf>
    <xf numFmtId="0" fontId="104" fillId="0" borderId="122" xfId="47" applyFont="1" applyBorder="1" applyAlignment="1" applyProtection="1">
      <alignment horizontal="justify" vertical="center"/>
      <protection locked="0"/>
    </xf>
    <xf numFmtId="0" fontId="105" fillId="0" borderId="128" xfId="46" applyFont="1" applyBorder="1" applyAlignment="1">
      <alignment horizontal="center" vertical="center" wrapText="1"/>
    </xf>
    <xf numFmtId="0" fontId="104" fillId="0" borderId="122" xfId="50" applyFont="1" applyBorder="1" applyAlignment="1" applyProtection="1">
      <alignment horizontal="center" vertical="center" shrinkToFit="1"/>
      <protection locked="0"/>
    </xf>
    <xf numFmtId="0" fontId="59" fillId="34" borderId="122" xfId="0" applyFont="1" applyFill="1" applyBorder="1" applyAlignment="1" applyProtection="1">
      <alignment horizontal="center" vertical="center" wrapText="1" shrinkToFit="1"/>
      <protection locked="0"/>
    </xf>
    <xf numFmtId="0" fontId="59" fillId="34" borderId="123" xfId="0" applyFont="1" applyFill="1" applyBorder="1" applyAlignment="1">
      <alignment horizontal="left" vertical="center" wrapText="1" shrinkToFit="1"/>
    </xf>
    <xf numFmtId="0" fontId="59" fillId="34" borderId="123" xfId="47" applyFont="1" applyFill="1" applyBorder="1" applyAlignment="1">
      <alignment horizontal="left" vertical="center" wrapText="1" shrinkToFit="1"/>
    </xf>
    <xf numFmtId="57" fontId="104" fillId="0" borderId="122" xfId="46" applyNumberFormat="1" applyFont="1" applyFill="1" applyBorder="1" applyAlignment="1" applyProtection="1">
      <alignment horizontal="center" vertical="center"/>
      <protection locked="0"/>
    </xf>
    <xf numFmtId="0" fontId="59" fillId="34" borderId="123" xfId="0" applyFont="1" applyFill="1" applyBorder="1" applyAlignment="1" applyProtection="1">
      <alignment horizontal="left" vertical="center" wrapText="1" shrinkToFit="1"/>
      <protection locked="0"/>
    </xf>
    <xf numFmtId="0" fontId="100" fillId="34" borderId="122" xfId="106" applyFont="1" applyFill="1" applyBorder="1" applyAlignment="1" applyProtection="1">
      <alignment horizontal="center" vertical="center"/>
      <protection locked="0"/>
    </xf>
    <xf numFmtId="0" fontId="98" fillId="34" borderId="122" xfId="46" applyFont="1" applyFill="1" applyBorder="1" applyAlignment="1" applyProtection="1">
      <alignment horizontal="center" vertical="center" wrapText="1" shrinkToFit="1"/>
      <protection locked="0"/>
    </xf>
    <xf numFmtId="0" fontId="59" fillId="34" borderId="122" xfId="46" applyFont="1" applyFill="1" applyBorder="1" applyProtection="1">
      <alignment vertical="center"/>
      <protection locked="0"/>
    </xf>
    <xf numFmtId="180" fontId="59" fillId="34" borderId="122" xfId="0" applyNumberFormat="1" applyFont="1" applyFill="1" applyBorder="1" applyAlignment="1" applyProtection="1">
      <alignment vertical="center" shrinkToFit="1"/>
      <protection locked="0"/>
    </xf>
    <xf numFmtId="0" fontId="21" fillId="0" borderId="122" xfId="46" applyFont="1" applyBorder="1" applyAlignment="1" applyProtection="1">
      <alignment horizontal="center" vertical="center" shrinkToFit="1"/>
      <protection locked="0"/>
    </xf>
    <xf numFmtId="0" fontId="11" fillId="0" borderId="0" xfId="0" applyFont="1" applyFill="1" applyAlignment="1" applyProtection="1">
      <alignment horizontal="center" vertical="center"/>
      <protection locked="0"/>
    </xf>
    <xf numFmtId="0" fontId="59" fillId="34" borderId="122" xfId="90" applyFont="1" applyFill="1" applyBorder="1" applyAlignment="1" applyProtection="1">
      <alignment horizontal="center" vertical="center"/>
      <protection locked="0"/>
    </xf>
    <xf numFmtId="0" fontId="21" fillId="0" borderId="122" xfId="46" applyFont="1" applyBorder="1" applyAlignment="1" applyProtection="1">
      <alignment horizontal="center" vertical="center"/>
      <protection locked="0"/>
    </xf>
    <xf numFmtId="57" fontId="59" fillId="34" borderId="119" xfId="46" applyNumberFormat="1" applyFont="1" applyFill="1" applyBorder="1" applyAlignment="1" applyProtection="1">
      <alignment horizontal="center" vertical="center"/>
      <protection locked="0"/>
    </xf>
    <xf numFmtId="0" fontId="100" fillId="34" borderId="121" xfId="0" applyFont="1" applyFill="1" applyBorder="1" applyAlignment="1" applyProtection="1">
      <alignment horizontal="left" vertical="center" shrinkToFit="1"/>
      <protection locked="0"/>
    </xf>
    <xf numFmtId="0" fontId="100" fillId="34" borderId="39" xfId="0" applyFont="1" applyFill="1" applyBorder="1" applyAlignment="1" applyProtection="1">
      <alignment horizontal="left" vertical="center" shrinkToFit="1"/>
      <protection locked="0"/>
    </xf>
    <xf numFmtId="0" fontId="100" fillId="34" borderId="122" xfId="0" applyFont="1" applyFill="1" applyBorder="1" applyAlignment="1" applyProtection="1">
      <alignment horizontal="left" vertical="center" wrapText="1" shrinkToFit="1"/>
      <protection locked="0"/>
    </xf>
    <xf numFmtId="0" fontId="100" fillId="34" borderId="122" xfId="0" applyFont="1" applyFill="1" applyBorder="1" applyAlignment="1" applyProtection="1">
      <alignment horizontal="center" vertical="center" shrinkToFit="1"/>
      <protection locked="0"/>
    </xf>
    <xf numFmtId="0" fontId="100" fillId="34" borderId="122" xfId="0" applyFont="1" applyFill="1" applyBorder="1" applyAlignment="1" applyProtection="1">
      <alignment horizontal="center" vertical="center"/>
      <protection locked="0"/>
    </xf>
    <xf numFmtId="57" fontId="100" fillId="34" borderId="122" xfId="0" applyNumberFormat="1" applyFont="1" applyFill="1" applyBorder="1" applyAlignment="1" applyProtection="1">
      <alignment horizontal="center" vertical="center" shrinkToFit="1"/>
      <protection locked="0"/>
    </xf>
    <xf numFmtId="3" fontId="81" fillId="34" borderId="122" xfId="0" applyNumberFormat="1" applyFont="1" applyFill="1" applyBorder="1" applyAlignment="1" applyProtection="1">
      <alignment horizontal="right" vertical="center" shrinkToFit="1"/>
      <protection locked="0"/>
    </xf>
    <xf numFmtId="0" fontId="100" fillId="34" borderId="122" xfId="90" applyFont="1" applyFill="1" applyBorder="1" applyAlignment="1" applyProtection="1">
      <alignment horizontal="center" vertical="center" wrapText="1" shrinkToFit="1"/>
      <protection locked="0"/>
    </xf>
    <xf numFmtId="0" fontId="59" fillId="34" borderId="122" xfId="46" applyFont="1" applyFill="1" applyBorder="1" applyAlignment="1" applyProtection="1">
      <alignment horizontal="justify" vertical="center" wrapText="1" shrinkToFit="1"/>
      <protection locked="0"/>
    </xf>
    <xf numFmtId="0" fontId="59" fillId="34" borderId="122" xfId="0" applyFont="1" applyFill="1" applyBorder="1" applyAlignment="1" applyProtection="1">
      <alignment horizontal="justify" vertical="center" wrapText="1" shrinkToFit="1"/>
      <protection locked="0"/>
    </xf>
    <xf numFmtId="0" fontId="100" fillId="34" borderId="123" xfId="0" applyFont="1" applyFill="1" applyBorder="1" applyAlignment="1" applyProtection="1">
      <alignment horizontal="left" vertical="center" shrinkToFit="1"/>
      <protection locked="0"/>
    </xf>
    <xf numFmtId="0" fontId="100" fillId="34" borderId="122" xfId="90" applyFont="1" applyFill="1" applyBorder="1" applyAlignment="1" applyProtection="1">
      <alignment horizontal="center" vertical="center"/>
      <protection locked="0"/>
    </xf>
    <xf numFmtId="3" fontId="59" fillId="34" borderId="122" xfId="0" applyNumberFormat="1" applyFont="1" applyFill="1" applyBorder="1" applyAlignment="1" applyProtection="1">
      <alignment vertical="center" shrinkToFit="1"/>
      <protection locked="0"/>
    </xf>
    <xf numFmtId="38" fontId="59" fillId="34" borderId="122" xfId="36" applyFont="1" applyFill="1" applyBorder="1" applyAlignment="1" applyProtection="1">
      <alignment horizontal="right" vertical="center" shrinkToFit="1"/>
      <protection locked="0"/>
    </xf>
    <xf numFmtId="0" fontId="58" fillId="34" borderId="123" xfId="0" applyFont="1" applyFill="1" applyBorder="1" applyAlignment="1" applyProtection="1">
      <alignment horizontal="left" vertical="center" wrapText="1"/>
      <protection locked="0"/>
    </xf>
    <xf numFmtId="0" fontId="30" fillId="34" borderId="122" xfId="46" applyFont="1" applyFill="1" applyBorder="1" applyAlignment="1" applyProtection="1">
      <alignment horizontal="center" vertical="center" wrapText="1" shrinkToFit="1"/>
      <protection locked="0"/>
    </xf>
    <xf numFmtId="0" fontId="30" fillId="34" borderId="128" xfId="0" applyFont="1" applyFill="1" applyBorder="1" applyAlignment="1" applyProtection="1">
      <alignment horizontal="center" vertical="center" wrapText="1" shrinkToFit="1"/>
      <protection locked="0"/>
    </xf>
    <xf numFmtId="0" fontId="59" fillId="34" borderId="174"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57" fontId="59" fillId="34" borderId="122" xfId="0" applyNumberFormat="1" applyFont="1" applyFill="1" applyBorder="1" applyAlignment="1" applyProtection="1">
      <alignment horizontal="center" vertical="center" shrinkToFit="1"/>
      <protection locked="0"/>
    </xf>
    <xf numFmtId="0" fontId="81" fillId="0" borderId="122" xfId="0" applyFont="1" applyBorder="1" applyAlignment="1" applyProtection="1">
      <alignment horizontal="center" vertical="center" shrinkToFit="1"/>
      <protection locked="0"/>
    </xf>
    <xf numFmtId="0" fontId="81" fillId="0" borderId="122" xfId="90" applyFont="1" applyBorder="1" applyAlignment="1" applyProtection="1">
      <alignment horizontal="center" vertical="center" wrapText="1"/>
      <protection locked="0"/>
    </xf>
    <xf numFmtId="57" fontId="81" fillId="0" borderId="122" xfId="0" applyNumberFormat="1" applyFont="1" applyBorder="1" applyAlignment="1" applyProtection="1">
      <alignment horizontal="center" vertical="center" shrinkToFit="1"/>
      <protection locked="0"/>
    </xf>
    <xf numFmtId="0" fontId="81" fillId="34" borderId="122" xfId="90" applyFont="1" applyFill="1" applyBorder="1" applyAlignment="1" applyProtection="1">
      <alignment vertical="center" wrapText="1" shrinkToFit="1"/>
      <protection locked="0"/>
    </xf>
    <xf numFmtId="0" fontId="81" fillId="34" borderId="122" xfId="0" applyFont="1" applyFill="1" applyBorder="1" applyAlignment="1" applyProtection="1">
      <alignment horizontal="center" vertical="center"/>
      <protection locked="0"/>
    </xf>
    <xf numFmtId="0" fontId="81" fillId="34" borderId="121" xfId="0" applyFont="1" applyFill="1" applyBorder="1" applyAlignment="1" applyProtection="1">
      <alignment horizontal="left" vertical="center" shrinkToFit="1"/>
      <protection locked="0"/>
    </xf>
    <xf numFmtId="0" fontId="100" fillId="34" borderId="122" xfId="90" applyFont="1" applyFill="1" applyBorder="1" applyAlignment="1" applyProtection="1">
      <alignment horizontal="center" vertical="center" wrapText="1"/>
      <protection locked="0"/>
    </xf>
    <xf numFmtId="0" fontId="100" fillId="34" borderId="122" xfId="90" applyFont="1" applyFill="1" applyBorder="1" applyAlignment="1" applyProtection="1">
      <alignment vertical="center" wrapText="1" shrinkToFit="1"/>
      <protection locked="0"/>
    </xf>
    <xf numFmtId="57" fontId="100" fillId="34" borderId="122" xfId="90" applyNumberFormat="1" applyFont="1" applyFill="1" applyBorder="1" applyAlignment="1" applyProtection="1">
      <alignment horizontal="center" vertical="center"/>
      <protection locked="0"/>
    </xf>
    <xf numFmtId="0" fontId="100" fillId="34" borderId="122" xfId="90" applyFont="1" applyFill="1" applyBorder="1" applyProtection="1">
      <alignment vertical="center"/>
      <protection locked="0"/>
    </xf>
    <xf numFmtId="0" fontId="100" fillId="0" borderId="122" xfId="90" applyFont="1" applyBorder="1" applyProtection="1">
      <alignment vertical="center"/>
      <protection locked="0"/>
    </xf>
    <xf numFmtId="0" fontId="107" fillId="0" borderId="123" xfId="90" applyFont="1" applyBorder="1" applyAlignment="1" applyProtection="1">
      <alignment horizontal="left" vertical="center" shrinkToFit="1"/>
      <protection locked="0"/>
    </xf>
    <xf numFmtId="0" fontId="100" fillId="34" borderId="8" xfId="0" applyFont="1" applyFill="1" applyBorder="1" applyAlignment="1" applyProtection="1">
      <alignment horizontal="left" vertical="center" shrinkToFit="1"/>
      <protection locked="0"/>
    </xf>
    <xf numFmtId="0" fontId="100" fillId="34" borderId="122" xfId="0" applyFont="1" applyFill="1" applyBorder="1" applyAlignment="1" applyProtection="1">
      <alignment horizontal="left" vertical="center" shrinkToFit="1"/>
      <protection locked="0"/>
    </xf>
    <xf numFmtId="3" fontId="21" fillId="0" borderId="122" xfId="0" applyNumberFormat="1" applyFont="1" applyBorder="1" applyAlignment="1" applyProtection="1">
      <alignment horizontal="right" vertical="center" shrinkToFit="1"/>
      <protection locked="0"/>
    </xf>
    <xf numFmtId="0" fontId="21" fillId="0" borderId="121" xfId="0" applyFont="1" applyBorder="1" applyAlignment="1" applyProtection="1">
      <alignment horizontal="left" vertical="center" shrinkToFit="1"/>
      <protection locked="0"/>
    </xf>
    <xf numFmtId="0" fontId="21" fillId="0" borderId="39" xfId="0" applyFont="1" applyBorder="1" applyAlignment="1" applyProtection="1">
      <alignment horizontal="left" vertical="center" shrinkToFit="1"/>
      <protection locked="0"/>
    </xf>
    <xf numFmtId="0" fontId="21" fillId="0" borderId="122" xfId="0" applyFont="1" applyBorder="1" applyAlignment="1" applyProtection="1">
      <alignment horizontal="left" vertical="center" wrapText="1" shrinkToFit="1"/>
      <protection locked="0"/>
    </xf>
    <xf numFmtId="0" fontId="21" fillId="0" borderId="122" xfId="0" applyFont="1" applyBorder="1" applyAlignment="1" applyProtection="1">
      <alignment horizontal="center" vertical="center" shrinkToFit="1"/>
      <protection locked="0"/>
    </xf>
    <xf numFmtId="0" fontId="21" fillId="0" borderId="122" xfId="0" applyFont="1" applyBorder="1" applyAlignment="1" applyProtection="1">
      <alignment horizontal="center" vertical="center"/>
      <protection locked="0"/>
    </xf>
    <xf numFmtId="0" fontId="21" fillId="0" borderId="122" xfId="0" applyFont="1" applyBorder="1" applyAlignment="1" applyProtection="1">
      <alignment horizontal="center" vertical="center" wrapText="1"/>
      <protection locked="0"/>
    </xf>
    <xf numFmtId="57" fontId="21" fillId="0" borderId="122" xfId="0" applyNumberFormat="1" applyFont="1" applyBorder="1" applyAlignment="1" applyProtection="1">
      <alignment horizontal="center" vertical="center" shrinkToFit="1"/>
      <protection locked="0"/>
    </xf>
    <xf numFmtId="0" fontId="21" fillId="0" borderId="123" xfId="0" applyFont="1" applyBorder="1" applyAlignment="1" applyProtection="1">
      <alignment horizontal="left" vertical="center" shrinkToFit="1"/>
      <protection locked="0"/>
    </xf>
    <xf numFmtId="3" fontId="100" fillId="34" borderId="122" xfId="55" applyNumberFormat="1" applyFont="1" applyFill="1" applyBorder="1" applyAlignment="1" applyProtection="1">
      <alignment horizontal="right" vertical="center" shrinkToFit="1"/>
      <protection locked="0"/>
    </xf>
    <xf numFmtId="0" fontId="29" fillId="0" borderId="123" xfId="0" applyFont="1" applyBorder="1" applyAlignment="1" applyProtection="1">
      <alignment horizontal="left" vertical="center" shrinkToFit="1"/>
      <protection locked="0"/>
    </xf>
    <xf numFmtId="3" fontId="100" fillId="34" borderId="122" xfId="106" applyNumberFormat="1" applyFont="1" applyFill="1" applyBorder="1" applyAlignment="1" applyProtection="1">
      <alignment horizontal="right" vertical="center" shrinkToFit="1"/>
      <protection locked="0"/>
    </xf>
    <xf numFmtId="3" fontId="81" fillId="0" borderId="122" xfId="106" applyNumberFormat="1" applyFont="1" applyBorder="1" applyAlignment="1" applyProtection="1">
      <alignment horizontal="right" vertical="center" shrinkToFit="1"/>
      <protection locked="0"/>
    </xf>
    <xf numFmtId="0" fontId="59" fillId="34" borderId="122" xfId="0" applyFont="1" applyFill="1" applyBorder="1" applyAlignment="1" applyProtection="1">
      <alignment horizontal="center" vertical="center" wrapText="1"/>
      <protection locked="0"/>
    </xf>
    <xf numFmtId="0" fontId="21" fillId="0" borderId="123" xfId="0" applyFont="1" applyBorder="1" applyAlignment="1" applyProtection="1">
      <alignment horizontal="left" vertical="center" wrapText="1"/>
      <protection locked="0"/>
    </xf>
    <xf numFmtId="0" fontId="21" fillId="0" borderId="122" xfId="0" applyFont="1" applyBorder="1" applyAlignment="1" applyProtection="1">
      <alignment horizontal="right" vertical="center"/>
      <protection locked="0"/>
    </xf>
    <xf numFmtId="0" fontId="59" fillId="34" borderId="123" xfId="0" applyFont="1" applyFill="1" applyBorder="1" applyAlignment="1" applyProtection="1">
      <alignment vertical="center" shrinkToFit="1"/>
      <protection locked="0"/>
    </xf>
    <xf numFmtId="0" fontId="58" fillId="0" borderId="70" xfId="46" applyFont="1" applyBorder="1" applyAlignment="1" applyProtection="1">
      <alignment horizontal="center" vertical="center"/>
      <protection locked="0"/>
    </xf>
    <xf numFmtId="0" fontId="21" fillId="34" borderId="122" xfId="46" applyFont="1" applyFill="1" applyBorder="1" applyAlignment="1" applyProtection="1">
      <alignment horizontal="right" vertical="center" wrapText="1"/>
      <protection locked="0"/>
    </xf>
    <xf numFmtId="0" fontId="21" fillId="0" borderId="122" xfId="46" applyFont="1" applyBorder="1" applyAlignment="1" applyProtection="1">
      <alignment horizontal="right" vertical="center" wrapText="1"/>
      <protection locked="0"/>
    </xf>
    <xf numFmtId="0" fontId="11" fillId="0" borderId="30"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3" fontId="11" fillId="0" borderId="70" xfId="0" applyNumberFormat="1" applyFont="1" applyBorder="1" applyAlignment="1" applyProtection="1">
      <alignment horizontal="center" vertical="center"/>
      <protection locked="0"/>
    </xf>
    <xf numFmtId="0" fontId="59" fillId="34" borderId="121" xfId="0" applyFont="1" applyFill="1" applyBorder="1" applyAlignment="1" applyProtection="1">
      <alignment horizontal="left" vertical="center" shrinkToFit="1"/>
      <protection locked="0"/>
    </xf>
    <xf numFmtId="0" fontId="11" fillId="34" borderId="30" xfId="0" applyFont="1" applyFill="1" applyBorder="1" applyAlignment="1" applyProtection="1">
      <alignment horizontal="center" vertical="center"/>
      <protection locked="0"/>
    </xf>
    <xf numFmtId="3" fontId="11" fillId="34" borderId="70" xfId="0" applyNumberFormat="1" applyFont="1" applyFill="1" applyBorder="1" applyAlignment="1" applyProtection="1">
      <alignment horizontal="center" vertical="center"/>
      <protection locked="0"/>
    </xf>
    <xf numFmtId="0" fontId="11" fillId="34" borderId="70" xfId="0" applyFont="1" applyFill="1" applyBorder="1" applyAlignment="1" applyProtection="1">
      <alignment horizontal="center" vertical="center"/>
      <protection locked="0"/>
    </xf>
    <xf numFmtId="0" fontId="11" fillId="34" borderId="70" xfId="46" applyFont="1" applyFill="1" applyBorder="1" applyAlignment="1" applyProtection="1">
      <alignment horizontal="center" vertical="center"/>
      <protection locked="0"/>
    </xf>
    <xf numFmtId="0" fontId="11" fillId="34" borderId="24" xfId="0" applyFont="1" applyFill="1" applyBorder="1" applyAlignment="1" applyProtection="1">
      <alignment horizontal="center" vertical="center"/>
      <protection locked="0"/>
    </xf>
    <xf numFmtId="0" fontId="11" fillId="34" borderId="0" xfId="0" applyFont="1" applyFill="1" applyBorder="1" applyAlignment="1" applyProtection="1">
      <alignment horizontal="center" vertical="center"/>
      <protection locked="0"/>
    </xf>
    <xf numFmtId="0" fontId="11" fillId="34" borderId="0" xfId="0" applyFont="1" applyFill="1" applyBorder="1" applyAlignment="1" applyProtection="1">
      <alignment vertical="center"/>
      <protection locked="0"/>
    </xf>
    <xf numFmtId="0" fontId="11" fillId="34" borderId="0" xfId="0" applyFont="1" applyFill="1" applyAlignment="1" applyProtection="1">
      <alignment vertical="center"/>
      <protection locked="0"/>
    </xf>
    <xf numFmtId="0" fontId="11" fillId="34" borderId="30" xfId="46" applyFont="1" applyFill="1" applyBorder="1" applyAlignment="1" applyProtection="1">
      <alignment horizontal="center" vertical="center"/>
      <protection locked="0"/>
    </xf>
    <xf numFmtId="0" fontId="58" fillId="34" borderId="30" xfId="0" applyFont="1" applyFill="1" applyBorder="1" applyAlignment="1" applyProtection="1">
      <alignment horizontal="center" vertical="center"/>
      <protection locked="0"/>
    </xf>
    <xf numFmtId="0" fontId="58" fillId="34" borderId="70" xfId="0" applyFont="1" applyFill="1" applyBorder="1" applyAlignment="1" applyProtection="1">
      <alignment horizontal="center" vertical="center"/>
      <protection locked="0"/>
    </xf>
    <xf numFmtId="0" fontId="58" fillId="34" borderId="24" xfId="0" applyFont="1" applyFill="1" applyBorder="1" applyAlignment="1" applyProtection="1">
      <alignment horizontal="center" vertical="center"/>
      <protection locked="0"/>
    </xf>
    <xf numFmtId="0" fontId="58" fillId="34" borderId="0" xfId="0" applyFont="1" applyFill="1" applyBorder="1" applyAlignment="1" applyProtection="1">
      <alignment horizontal="center" vertical="center"/>
      <protection locked="0"/>
    </xf>
    <xf numFmtId="0" fontId="58" fillId="34" borderId="0" xfId="0" applyFont="1" applyFill="1" applyBorder="1" applyAlignment="1" applyProtection="1">
      <alignment vertical="center"/>
      <protection locked="0"/>
    </xf>
    <xf numFmtId="0" fontId="58" fillId="34" borderId="0" xfId="0" applyFont="1" applyFill="1" applyAlignment="1" applyProtection="1">
      <alignment vertical="center"/>
      <protection locked="0"/>
    </xf>
    <xf numFmtId="0" fontId="58" fillId="34" borderId="30" xfId="46" applyFont="1" applyFill="1" applyBorder="1" applyAlignment="1" applyProtection="1">
      <alignment horizontal="center" vertical="center"/>
      <protection locked="0"/>
    </xf>
    <xf numFmtId="0" fontId="58" fillId="34" borderId="70" xfId="46" applyFont="1" applyFill="1" applyBorder="1" applyAlignment="1" applyProtection="1">
      <alignment horizontal="center" vertical="center"/>
      <protection locked="0"/>
    </xf>
    <xf numFmtId="3" fontId="58" fillId="0" borderId="70" xfId="0" applyNumberFormat="1" applyFont="1" applyBorder="1" applyAlignment="1" applyProtection="1">
      <alignment horizontal="center" vertical="center"/>
      <protection locked="0"/>
    </xf>
    <xf numFmtId="0" fontId="58" fillId="0" borderId="70" xfId="0" applyFont="1" applyBorder="1" applyAlignment="1" applyProtection="1">
      <alignment horizontal="center" vertical="center"/>
      <protection locked="0"/>
    </xf>
    <xf numFmtId="0" fontId="58" fillId="0" borderId="30" xfId="0" applyFont="1" applyBorder="1" applyAlignment="1" applyProtection="1">
      <alignment horizontal="center" vertical="center"/>
      <protection locked="0"/>
    </xf>
    <xf numFmtId="0" fontId="21" fillId="0" borderId="121" xfId="46" applyFont="1" applyBorder="1" applyAlignment="1" applyProtection="1">
      <alignment horizontal="left" vertical="center" shrinkToFit="1"/>
      <protection locked="0"/>
    </xf>
    <xf numFmtId="0" fontId="21" fillId="0" borderId="122" xfId="46" applyFont="1" applyBorder="1" applyAlignment="1" applyProtection="1">
      <alignment horizontal="left" vertical="center" wrapText="1" shrinkToFit="1"/>
      <protection locked="0"/>
    </xf>
    <xf numFmtId="0" fontId="21" fillId="0" borderId="122" xfId="0" applyFont="1" applyBorder="1" applyAlignment="1" applyProtection="1">
      <alignment vertical="center" wrapText="1" shrinkToFit="1"/>
      <protection locked="0"/>
    </xf>
    <xf numFmtId="0" fontId="21" fillId="0" borderId="122" xfId="46" applyFont="1" applyBorder="1" applyAlignment="1" applyProtection="1">
      <alignment horizontal="center" vertical="center" wrapText="1"/>
      <protection locked="0"/>
    </xf>
    <xf numFmtId="177" fontId="21" fillId="0" borderId="122" xfId="0" applyNumberFormat="1" applyFont="1" applyBorder="1" applyAlignment="1" applyProtection="1">
      <alignment horizontal="center" vertical="center" shrinkToFit="1"/>
      <protection locked="0"/>
    </xf>
    <xf numFmtId="0" fontId="21" fillId="0" borderId="122" xfId="46" applyFont="1" applyBorder="1" applyAlignment="1" applyProtection="1">
      <alignment horizontal="right" vertical="center"/>
      <protection locked="0"/>
    </xf>
    <xf numFmtId="177" fontId="21" fillId="0" borderId="123" xfId="0" applyNumberFormat="1" applyFont="1" applyBorder="1" applyAlignment="1" applyProtection="1">
      <alignment horizontal="left" vertical="center" shrinkToFit="1"/>
      <protection locked="0"/>
    </xf>
    <xf numFmtId="0" fontId="21" fillId="0" borderId="123" xfId="0" applyFont="1" applyBorder="1" applyAlignment="1" applyProtection="1">
      <alignment horizontal="left" vertical="center" wrapText="1" shrinkToFit="1"/>
      <protection locked="0"/>
    </xf>
    <xf numFmtId="0" fontId="21" fillId="0" borderId="122" xfId="0" applyFont="1" applyBorder="1" applyAlignment="1" applyProtection="1">
      <alignment horizontal="left" vertical="center" shrinkToFit="1"/>
      <protection locked="0"/>
    </xf>
    <xf numFmtId="0" fontId="81" fillId="0" borderId="122" xfId="108" applyFont="1" applyBorder="1" applyAlignment="1" applyProtection="1">
      <alignment horizontal="right" vertical="center"/>
      <protection locked="0"/>
    </xf>
    <xf numFmtId="177" fontId="81" fillId="0" borderId="123" xfId="108" applyNumberFormat="1" applyFont="1" applyBorder="1" applyAlignment="1" applyProtection="1">
      <alignment horizontal="left" vertical="center" shrinkToFit="1"/>
      <protection locked="0"/>
    </xf>
    <xf numFmtId="0" fontId="58" fillId="0" borderId="30" xfId="90" applyFont="1" applyBorder="1" applyAlignment="1" applyProtection="1">
      <alignment horizontal="center" vertical="center"/>
      <protection locked="0"/>
    </xf>
    <xf numFmtId="0" fontId="58" fillId="0" borderId="70" xfId="90" applyFont="1" applyBorder="1" applyAlignment="1" applyProtection="1">
      <alignment horizontal="center" vertical="center"/>
      <protection locked="0"/>
    </xf>
    <xf numFmtId="0" fontId="81" fillId="0" borderId="122" xfId="107" applyFont="1" applyBorder="1" applyAlignment="1" applyProtection="1">
      <alignment horizontal="right" vertical="center"/>
      <protection locked="0"/>
    </xf>
    <xf numFmtId="177" fontId="81" fillId="0" borderId="123" xfId="107" applyNumberFormat="1" applyFont="1" applyBorder="1" applyAlignment="1" applyProtection="1">
      <alignment horizontal="left" vertical="center" shrinkToFit="1"/>
      <protection locked="0"/>
    </xf>
    <xf numFmtId="0" fontId="11" fillId="0" borderId="70" xfId="90" applyFont="1" applyBorder="1" applyAlignment="1" applyProtection="1">
      <alignment horizontal="center" vertical="center"/>
      <protection locked="0"/>
    </xf>
    <xf numFmtId="0" fontId="81" fillId="0" borderId="122" xfId="90" applyFont="1" applyBorder="1" applyAlignment="1" applyProtection="1">
      <alignment horizontal="right" vertical="center" wrapText="1"/>
      <protection locked="0"/>
    </xf>
    <xf numFmtId="0" fontId="81" fillId="0" borderId="122" xfId="109" applyFont="1" applyBorder="1" applyAlignment="1" applyProtection="1">
      <alignment horizontal="right" vertical="center"/>
      <protection locked="0"/>
    </xf>
    <xf numFmtId="177" fontId="81" fillId="0" borderId="123" xfId="109" applyNumberFormat="1" applyFont="1" applyBorder="1" applyAlignment="1" applyProtection="1">
      <alignment horizontal="left" vertical="center" shrinkToFit="1"/>
      <protection locked="0"/>
    </xf>
    <xf numFmtId="0" fontId="11" fillId="0" borderId="30" xfId="90" applyFont="1" applyBorder="1" applyAlignment="1" applyProtection="1">
      <alignment horizontal="center" vertical="center"/>
      <protection locked="0"/>
    </xf>
    <xf numFmtId="0" fontId="81" fillId="0" borderId="122" xfId="106" applyFont="1" applyBorder="1" applyAlignment="1" applyProtection="1">
      <alignment horizontal="right" vertical="center"/>
      <protection locked="0"/>
    </xf>
    <xf numFmtId="177" fontId="81" fillId="0" borderId="123" xfId="106" applyNumberFormat="1" applyFont="1" applyBorder="1" applyAlignment="1" applyProtection="1">
      <alignment horizontal="left" vertical="center" shrinkToFit="1"/>
      <protection locked="0"/>
    </xf>
    <xf numFmtId="0" fontId="58" fillId="0" borderId="30" xfId="46" applyFont="1" applyBorder="1" applyAlignment="1" applyProtection="1">
      <alignment horizontal="center" vertical="center"/>
      <protection locked="0"/>
    </xf>
    <xf numFmtId="0" fontId="81" fillId="0" borderId="123" xfId="106" applyFont="1" applyBorder="1" applyAlignment="1" applyProtection="1">
      <alignment horizontal="left" vertical="center" shrinkToFit="1"/>
      <protection locked="0"/>
    </xf>
    <xf numFmtId="0" fontId="11" fillId="0" borderId="30" xfId="106" applyFont="1" applyBorder="1" applyAlignment="1" applyProtection="1">
      <alignment horizontal="center" vertical="center"/>
      <protection locked="0"/>
    </xf>
    <xf numFmtId="0" fontId="11" fillId="0" borderId="70" xfId="106" applyFont="1" applyBorder="1" applyAlignment="1" applyProtection="1">
      <alignment horizontal="center" vertical="center"/>
      <protection locked="0"/>
    </xf>
    <xf numFmtId="0" fontId="81" fillId="0" borderId="121" xfId="106" applyFont="1" applyBorder="1" applyAlignment="1" applyProtection="1">
      <alignment horizontal="left" vertical="center" shrinkToFit="1"/>
      <protection locked="0"/>
    </xf>
    <xf numFmtId="0" fontId="81" fillId="0" borderId="122" xfId="46" applyFont="1" applyBorder="1" applyAlignment="1" applyProtection="1">
      <alignment horizontal="right" vertical="center" wrapText="1"/>
      <protection locked="0"/>
    </xf>
    <xf numFmtId="3" fontId="11" fillId="0" borderId="30" xfId="0" applyNumberFormat="1" applyFont="1" applyBorder="1" applyAlignment="1" applyProtection="1">
      <alignment horizontal="center" vertical="center"/>
      <protection locked="0"/>
    </xf>
    <xf numFmtId="3" fontId="29" fillId="0" borderId="122" xfId="0" applyNumberFormat="1" applyFont="1" applyBorder="1" applyAlignment="1" applyProtection="1">
      <alignment horizontal="right" vertical="center" shrinkToFit="1"/>
      <protection locked="0"/>
    </xf>
    <xf numFmtId="0" fontId="11" fillId="0" borderId="30" xfId="0" applyFont="1" applyBorder="1" applyAlignment="1" applyProtection="1">
      <alignment horizontal="left" vertical="center"/>
      <protection locked="0"/>
    </xf>
    <xf numFmtId="0" fontId="95" fillId="0" borderId="123" xfId="106" applyFont="1" applyBorder="1" applyAlignment="1" applyProtection="1">
      <alignment horizontal="left" vertical="center" shrinkToFit="1"/>
      <protection locked="0"/>
    </xf>
    <xf numFmtId="0" fontId="21" fillId="0" borderId="66" xfId="0" applyFont="1" applyBorder="1" applyAlignment="1" applyProtection="1">
      <alignment horizontal="left" vertical="center" shrinkToFit="1"/>
      <protection locked="0"/>
    </xf>
    <xf numFmtId="0" fontId="81" fillId="0" borderId="122" xfId="106" applyFont="1" applyBorder="1" applyAlignment="1" applyProtection="1">
      <alignment horizontal="left" vertical="center" wrapText="1" shrinkToFit="1"/>
      <protection locked="0"/>
    </xf>
    <xf numFmtId="0" fontId="81" fillId="0" borderId="122" xfId="106" applyFont="1" applyBorder="1" applyAlignment="1" applyProtection="1">
      <alignment horizontal="center" vertical="center" shrinkToFit="1"/>
      <protection locked="0"/>
    </xf>
    <xf numFmtId="0" fontId="81" fillId="0" borderId="122" xfId="106" applyFont="1" applyBorder="1" applyAlignment="1" applyProtection="1">
      <alignment horizontal="center" vertical="center"/>
      <protection locked="0"/>
    </xf>
    <xf numFmtId="0" fontId="81" fillId="0" borderId="122" xfId="106" applyFont="1" applyBorder="1" applyAlignment="1" applyProtection="1">
      <alignment horizontal="center" vertical="center" wrapText="1"/>
      <protection locked="0"/>
    </xf>
    <xf numFmtId="57" fontId="81" fillId="0" borderId="122" xfId="106" applyNumberFormat="1" applyFont="1" applyBorder="1" applyAlignment="1" applyProtection="1">
      <alignment horizontal="center" vertical="center" shrinkToFit="1"/>
      <protection locked="0"/>
    </xf>
    <xf numFmtId="0" fontId="21" fillId="0" borderId="39" xfId="46" applyFont="1" applyBorder="1" applyAlignment="1" applyProtection="1">
      <alignment horizontal="left" vertical="center" shrinkToFit="1"/>
      <protection locked="0"/>
    </xf>
    <xf numFmtId="0" fontId="30" fillId="0" borderId="122" xfId="46" applyFont="1" applyBorder="1" applyAlignment="1" applyProtection="1">
      <alignment horizontal="left" vertical="center" wrapText="1" shrinkToFit="1"/>
      <protection locked="0"/>
    </xf>
    <xf numFmtId="0" fontId="21" fillId="0" borderId="118" xfId="0" applyFont="1" applyBorder="1" applyAlignment="1" applyProtection="1">
      <alignment horizontal="left" vertical="center" shrinkToFit="1"/>
      <protection locked="0"/>
    </xf>
    <xf numFmtId="0" fontId="21" fillId="0" borderId="119" xfId="0" applyFont="1" applyBorder="1" applyAlignment="1" applyProtection="1">
      <alignment horizontal="left" vertical="center" wrapText="1" shrinkToFit="1"/>
      <protection locked="0"/>
    </xf>
    <xf numFmtId="0" fontId="21" fillId="0" borderId="119" xfId="0" applyFont="1" applyBorder="1" applyAlignment="1" applyProtection="1">
      <alignment horizontal="center" vertical="center" shrinkToFit="1"/>
      <protection locked="0"/>
    </xf>
    <xf numFmtId="0" fontId="21" fillId="0" borderId="119" xfId="0" applyFont="1" applyBorder="1" applyAlignment="1" applyProtection="1">
      <alignment horizontal="center" vertical="center"/>
      <protection locked="0"/>
    </xf>
    <xf numFmtId="0" fontId="21" fillId="0" borderId="119" xfId="0" applyFont="1" applyBorder="1" applyAlignment="1" applyProtection="1">
      <alignment horizontal="center" vertical="center" wrapText="1"/>
      <protection locked="0"/>
    </xf>
    <xf numFmtId="57" fontId="21" fillId="0" borderId="119" xfId="0" applyNumberFormat="1" applyFont="1" applyBorder="1" applyAlignment="1" applyProtection="1">
      <alignment horizontal="center" vertical="center" shrinkToFit="1"/>
      <protection locked="0"/>
    </xf>
    <xf numFmtId="3" fontId="21" fillId="0" borderId="119" xfId="0" applyNumberFormat="1" applyFont="1" applyBorder="1" applyAlignment="1" applyProtection="1">
      <alignment horizontal="right" vertical="center" shrinkToFit="1"/>
      <protection locked="0"/>
    </xf>
    <xf numFmtId="0" fontId="21" fillId="0" borderId="122" xfId="46" applyFont="1" applyBorder="1" applyAlignment="1" applyProtection="1">
      <alignment horizontal="left" vertical="center" shrinkToFit="1"/>
      <protection locked="0"/>
    </xf>
    <xf numFmtId="0" fontId="30" fillId="0" borderId="70" xfId="46" applyFont="1" applyBorder="1" applyAlignment="1" applyProtection="1">
      <alignment horizontal="center" vertical="center"/>
      <protection locked="0"/>
    </xf>
    <xf numFmtId="3" fontId="59" fillId="34" borderId="122" xfId="0" applyNumberFormat="1" applyFont="1" applyFill="1" applyBorder="1" applyAlignment="1" applyProtection="1">
      <alignment horizontal="right" vertical="center" wrapText="1" shrinkToFit="1"/>
      <protection locked="0"/>
    </xf>
    <xf numFmtId="0" fontId="21" fillId="0" borderId="117" xfId="0" applyFont="1" applyBorder="1" applyAlignment="1" applyProtection="1">
      <alignment horizontal="left" vertical="center" shrinkToFit="1"/>
      <protection locked="0"/>
    </xf>
    <xf numFmtId="0" fontId="21" fillId="0" borderId="120" xfId="0" applyFont="1" applyBorder="1" applyAlignment="1" applyProtection="1">
      <alignment horizontal="left" vertical="center" shrinkToFit="1"/>
      <protection locked="0"/>
    </xf>
    <xf numFmtId="57" fontId="21" fillId="0" borderId="123" xfId="0" applyNumberFormat="1" applyFont="1" applyBorder="1" applyAlignment="1" applyProtection="1">
      <alignment horizontal="left" vertical="center" shrinkToFit="1"/>
      <protection locked="0"/>
    </xf>
    <xf numFmtId="0" fontId="21" fillId="0" borderId="119" xfId="0" applyFont="1" applyBorder="1" applyAlignment="1" applyProtection="1">
      <alignment horizontal="left" vertical="center" shrinkToFit="1"/>
      <protection locked="0"/>
    </xf>
    <xf numFmtId="0" fontId="21" fillId="0" borderId="119" xfId="0" applyFont="1" applyBorder="1" applyAlignment="1" applyProtection="1">
      <alignment horizontal="center" vertical="center" wrapText="1" shrinkToFit="1"/>
      <protection locked="0"/>
    </xf>
    <xf numFmtId="57" fontId="21" fillId="0" borderId="119" xfId="0" applyNumberFormat="1" applyFont="1" applyBorder="1" applyAlignment="1" applyProtection="1">
      <alignment horizontal="center" vertical="center" wrapText="1" shrinkToFit="1"/>
      <protection locked="0"/>
    </xf>
    <xf numFmtId="177" fontId="21" fillId="34" borderId="123" xfId="0" applyNumberFormat="1" applyFont="1" applyFill="1" applyBorder="1" applyAlignment="1" applyProtection="1">
      <alignment horizontal="left" vertical="center" wrapText="1" shrinkToFit="1"/>
      <protection locked="0"/>
    </xf>
    <xf numFmtId="0" fontId="59" fillId="34" borderId="121" xfId="46" applyFont="1" applyFill="1" applyBorder="1" applyAlignment="1" applyProtection="1">
      <alignment vertical="center" shrinkToFit="1"/>
      <protection locked="0"/>
    </xf>
    <xf numFmtId="0" fontId="59" fillId="34" borderId="39" xfId="0" applyFont="1" applyFill="1" applyBorder="1" applyAlignment="1" applyProtection="1">
      <alignment vertical="center" shrinkToFit="1"/>
      <protection locked="0"/>
    </xf>
    <xf numFmtId="0" fontId="59" fillId="34" borderId="122" xfId="0" applyFont="1" applyFill="1" applyBorder="1" applyAlignment="1" applyProtection="1">
      <alignment vertical="center" wrapText="1" shrinkToFit="1"/>
      <protection locked="0"/>
    </xf>
    <xf numFmtId="0" fontId="59" fillId="34" borderId="122" xfId="0" applyFont="1" applyFill="1" applyBorder="1" applyAlignment="1" applyProtection="1">
      <alignment vertical="center" shrinkToFit="1"/>
      <protection locked="0"/>
    </xf>
    <xf numFmtId="0" fontId="59" fillId="34" borderId="122" xfId="0" applyFont="1" applyFill="1" applyBorder="1" applyAlignment="1" applyProtection="1">
      <alignment vertical="center"/>
      <protection locked="0"/>
    </xf>
    <xf numFmtId="0" fontId="59" fillId="34" borderId="122" xfId="0" applyFont="1" applyFill="1" applyBorder="1" applyAlignment="1" applyProtection="1">
      <alignment vertical="center" wrapText="1"/>
      <protection locked="0"/>
    </xf>
    <xf numFmtId="57" fontId="59" fillId="34" borderId="122" xfId="0" applyNumberFormat="1" applyFont="1" applyFill="1" applyBorder="1" applyAlignment="1" applyProtection="1">
      <alignment vertical="center" shrinkToFit="1"/>
      <protection locked="0"/>
    </xf>
    <xf numFmtId="0" fontId="58" fillId="34" borderId="30" xfId="0" applyFont="1" applyFill="1" applyBorder="1" applyAlignment="1" applyProtection="1">
      <alignment vertical="center"/>
      <protection locked="0"/>
    </xf>
    <xf numFmtId="0" fontId="58" fillId="34" borderId="70" xfId="0" applyFont="1" applyFill="1" applyBorder="1" applyAlignment="1" applyProtection="1">
      <alignment vertical="center"/>
      <protection locked="0"/>
    </xf>
    <xf numFmtId="0" fontId="58" fillId="34" borderId="70" xfId="46" applyFont="1" applyFill="1" applyBorder="1" applyAlignment="1" applyProtection="1">
      <alignment vertical="center"/>
      <protection locked="0"/>
    </xf>
    <xf numFmtId="0" fontId="58" fillId="34" borderId="24" xfId="0" applyFont="1" applyFill="1" applyBorder="1" applyAlignment="1" applyProtection="1">
      <alignment vertical="center"/>
      <protection locked="0"/>
    </xf>
    <xf numFmtId="0" fontId="59" fillId="34" borderId="117" xfId="46" applyFont="1" applyFill="1" applyBorder="1" applyAlignment="1" applyProtection="1">
      <alignment vertical="center" shrinkToFit="1"/>
      <protection locked="0"/>
    </xf>
    <xf numFmtId="0" fontId="59" fillId="34" borderId="118" xfId="0" applyFont="1" applyFill="1" applyBorder="1" applyAlignment="1" applyProtection="1">
      <alignment vertical="center" shrinkToFit="1"/>
      <protection locked="0"/>
    </xf>
    <xf numFmtId="0" fontId="59" fillId="34" borderId="119" xfId="0" applyFont="1" applyFill="1" applyBorder="1" applyAlignment="1" applyProtection="1">
      <alignment vertical="center" wrapText="1" shrinkToFit="1"/>
      <protection locked="0"/>
    </xf>
    <xf numFmtId="0" fontId="59" fillId="34" borderId="119" xfId="0" applyFont="1" applyFill="1" applyBorder="1" applyAlignment="1" applyProtection="1">
      <alignment vertical="center" shrinkToFit="1"/>
      <protection locked="0"/>
    </xf>
    <xf numFmtId="0" fontId="59" fillId="34" borderId="119" xfId="0" applyFont="1" applyFill="1" applyBorder="1" applyAlignment="1" applyProtection="1">
      <alignment vertical="center"/>
      <protection locked="0"/>
    </xf>
    <xf numFmtId="0" fontId="59" fillId="34" borderId="119" xfId="0" applyFont="1" applyFill="1" applyBorder="1" applyAlignment="1" applyProtection="1">
      <alignment vertical="center" wrapText="1"/>
      <protection locked="0"/>
    </xf>
    <xf numFmtId="57" fontId="59" fillId="34" borderId="119" xfId="0" applyNumberFormat="1" applyFont="1" applyFill="1" applyBorder="1" applyAlignment="1" applyProtection="1">
      <alignment vertical="center" shrinkToFit="1"/>
      <protection locked="0"/>
    </xf>
    <xf numFmtId="3" fontId="59" fillId="34" borderId="119" xfId="0" applyNumberFormat="1" applyFont="1" applyFill="1" applyBorder="1" applyAlignment="1" applyProtection="1">
      <alignment vertical="center" shrinkToFit="1"/>
      <protection locked="0"/>
    </xf>
    <xf numFmtId="0" fontId="59" fillId="34" borderId="119" xfId="46" applyFont="1" applyFill="1" applyBorder="1" applyAlignment="1" applyProtection="1">
      <alignment horizontal="right" vertical="center" wrapText="1"/>
      <protection locked="0"/>
    </xf>
    <xf numFmtId="3" fontId="58" fillId="34" borderId="70" xfId="0" applyNumberFormat="1" applyFont="1" applyFill="1" applyBorder="1" applyAlignment="1" applyProtection="1">
      <alignment horizontal="center" vertical="center"/>
      <protection locked="0"/>
    </xf>
    <xf numFmtId="3" fontId="59" fillId="34" borderId="122" xfId="106" applyNumberFormat="1" applyFont="1" applyFill="1" applyBorder="1" applyAlignment="1" applyProtection="1">
      <alignment horizontal="right" vertical="center" shrinkToFit="1"/>
      <protection locked="0"/>
    </xf>
    <xf numFmtId="0" fontId="59" fillId="34" borderId="123" xfId="106" applyFont="1" applyFill="1" applyBorder="1" applyAlignment="1" applyProtection="1">
      <alignment horizontal="left" vertical="center" shrinkToFit="1"/>
      <protection locked="0"/>
    </xf>
    <xf numFmtId="0" fontId="58" fillId="34" borderId="30" xfId="106" applyFont="1" applyFill="1" applyBorder="1" applyAlignment="1" applyProtection="1">
      <alignment horizontal="center" vertical="center"/>
      <protection locked="0"/>
    </xf>
    <xf numFmtId="0" fontId="58" fillId="34" borderId="70" xfId="106" applyFont="1" applyFill="1" applyBorder="1" applyAlignment="1" applyProtection="1">
      <alignment horizontal="center" vertical="center"/>
      <protection locked="0"/>
    </xf>
    <xf numFmtId="0" fontId="21" fillId="0" borderId="203" xfId="0" applyFont="1" applyFill="1" applyBorder="1" applyAlignment="1" applyProtection="1">
      <alignment horizontal="center" vertical="center"/>
      <protection locked="0"/>
    </xf>
    <xf numFmtId="0" fontId="21" fillId="0" borderId="204" xfId="0" applyFont="1" applyFill="1" applyBorder="1" applyAlignment="1" applyProtection="1">
      <alignment horizontal="center" vertical="center"/>
      <protection locked="0"/>
    </xf>
    <xf numFmtId="3" fontId="81" fillId="0" borderId="122" xfId="0" applyNumberFormat="1" applyFont="1" applyBorder="1" applyAlignment="1" applyProtection="1">
      <alignment horizontal="right" vertical="center" shrinkToFit="1"/>
      <protection locked="0"/>
    </xf>
    <xf numFmtId="0" fontId="59" fillId="34" borderId="125" xfId="46" applyFont="1" applyFill="1" applyBorder="1" applyAlignment="1" applyProtection="1">
      <alignment horizontal="center" vertical="center" shrinkToFit="1"/>
      <protection locked="0"/>
    </xf>
    <xf numFmtId="57" fontId="59" fillId="34" borderId="122" xfId="0" applyNumberFormat="1" applyFont="1" applyFill="1" applyBorder="1" applyAlignment="1" applyProtection="1">
      <alignment horizontal="center" vertical="center"/>
      <protection locked="0"/>
    </xf>
    <xf numFmtId="0" fontId="59" fillId="34" borderId="122" xfId="46" applyFont="1" applyFill="1" applyBorder="1" applyAlignment="1" applyProtection="1">
      <alignment horizontal="center" vertical="center" wrapText="1" shrinkToFit="1"/>
      <protection locked="0"/>
    </xf>
    <xf numFmtId="49" fontId="6" fillId="0" borderId="30" xfId="29" applyNumberFormat="1" applyFill="1" applyBorder="1" applyAlignment="1" applyProtection="1">
      <alignment horizontal="left" vertical="center"/>
    </xf>
    <xf numFmtId="0" fontId="6" fillId="0" borderId="0" xfId="29" applyAlignment="1" applyProtection="1">
      <alignment vertical="center"/>
    </xf>
    <xf numFmtId="0" fontId="6" fillId="0" borderId="30" xfId="29" applyBorder="1" applyAlignment="1" applyProtection="1">
      <alignment vertical="center"/>
    </xf>
    <xf numFmtId="0" fontId="21" fillId="0" borderId="122" xfId="46" applyFont="1" applyBorder="1" applyAlignment="1" applyProtection="1">
      <alignment vertical="center" wrapText="1" shrinkToFit="1"/>
      <protection locked="0"/>
    </xf>
    <xf numFmtId="0" fontId="21" fillId="0" borderId="122" xfId="46" applyFont="1" applyBorder="1" applyAlignment="1" applyProtection="1">
      <alignment horizontal="justify" vertical="center" wrapText="1" shrinkToFit="1"/>
      <protection locked="0"/>
    </xf>
    <xf numFmtId="0" fontId="21" fillId="0" borderId="123" xfId="46" applyFont="1" applyBorder="1" applyAlignment="1" applyProtection="1">
      <alignment horizontal="left" vertical="center" shrinkToFit="1"/>
      <protection locked="0"/>
    </xf>
    <xf numFmtId="0" fontId="21" fillId="34" borderId="39" xfId="0" applyFont="1" applyFill="1" applyBorder="1" applyAlignment="1" applyProtection="1">
      <alignment horizontal="left" vertical="center" shrinkToFit="1"/>
      <protection locked="0"/>
    </xf>
    <xf numFmtId="0" fontId="30" fillId="0" borderId="122" xfId="46" applyFont="1" applyBorder="1" applyAlignment="1" applyProtection="1">
      <alignment horizontal="justify" vertical="center" wrapText="1" shrinkToFit="1"/>
      <protection locked="0"/>
    </xf>
    <xf numFmtId="0" fontId="21" fillId="0" borderId="123" xfId="46" applyFont="1" applyBorder="1" applyAlignment="1" applyProtection="1">
      <alignment horizontal="left" vertical="center" wrapText="1" shrinkToFit="1"/>
      <protection locked="0"/>
    </xf>
    <xf numFmtId="49" fontId="2" fillId="0" borderId="0" xfId="46" applyNumberFormat="1" applyFont="1" applyFill="1" applyAlignment="1">
      <alignment horizontal="center" vertical="center"/>
    </xf>
    <xf numFmtId="49" fontId="18" fillId="0" borderId="0" xfId="46" applyNumberFormat="1" applyFont="1" applyFill="1" applyAlignment="1">
      <alignment horizontal="center" vertical="center"/>
    </xf>
    <xf numFmtId="49" fontId="19" fillId="0" borderId="0" xfId="46" applyNumberFormat="1" applyFont="1" applyFill="1" applyAlignment="1">
      <alignment horizontal="center" vertical="center"/>
    </xf>
    <xf numFmtId="49" fontId="22" fillId="0" borderId="0" xfId="46" applyNumberFormat="1" applyFont="1" applyFill="1" applyAlignment="1">
      <alignment horizontal="center" vertical="center"/>
    </xf>
    <xf numFmtId="49" fontId="5" fillId="0" borderId="133" xfId="46" applyNumberFormat="1" applyFont="1" applyFill="1" applyBorder="1" applyAlignment="1">
      <alignment horizontal="left" vertical="center"/>
    </xf>
    <xf numFmtId="49" fontId="5" fillId="0" borderId="30" xfId="46" applyNumberFormat="1" applyFont="1" applyFill="1" applyBorder="1" applyAlignment="1">
      <alignment horizontal="left" vertical="center"/>
    </xf>
    <xf numFmtId="0" fontId="6" fillId="0" borderId="27" xfId="29" applyBorder="1" applyAlignment="1" applyProtection="1">
      <alignment vertical="center"/>
    </xf>
    <xf numFmtId="0" fontId="6" fillId="0" borderId="133" xfId="29" applyBorder="1" applyAlignment="1" applyProtection="1">
      <alignment horizontal="left" vertical="center"/>
    </xf>
    <xf numFmtId="0" fontId="6" fillId="0" borderId="30" xfId="29" applyBorder="1" applyAlignment="1" applyProtection="1">
      <alignment horizontal="left" vertical="center"/>
    </xf>
    <xf numFmtId="49" fontId="6" fillId="0" borderId="133" xfId="29" applyNumberFormat="1" applyFill="1" applyBorder="1" applyAlignment="1" applyProtection="1">
      <alignment horizontal="left" vertical="center"/>
    </xf>
    <xf numFmtId="49" fontId="6" fillId="0" borderId="30" xfId="29" applyNumberFormat="1" applyFill="1" applyBorder="1" applyAlignment="1" applyProtection="1">
      <alignment horizontal="left" vertical="center"/>
    </xf>
    <xf numFmtId="0" fontId="6" fillId="0" borderId="0" xfId="29" applyAlignment="1" applyProtection="1">
      <alignment vertical="center"/>
    </xf>
    <xf numFmtId="49" fontId="6" fillId="0" borderId="133" xfId="29" applyNumberFormat="1" applyFill="1" applyBorder="1" applyAlignment="1" applyProtection="1">
      <alignment vertical="center"/>
    </xf>
    <xf numFmtId="0" fontId="6" fillId="0" borderId="30" xfId="29" applyBorder="1" applyAlignment="1" applyProtection="1">
      <alignment vertical="center"/>
    </xf>
    <xf numFmtId="0" fontId="23" fillId="0" borderId="27" xfId="29" applyFont="1" applyBorder="1" applyAlignment="1" applyProtection="1">
      <alignment horizontal="left" vertical="center"/>
    </xf>
    <xf numFmtId="176" fontId="14" fillId="0" borderId="70" xfId="46" applyNumberFormat="1" applyFont="1" applyFill="1" applyBorder="1" applyAlignment="1">
      <alignment horizontal="center" vertical="center" shrinkToFit="1"/>
    </xf>
    <xf numFmtId="176" fontId="14" fillId="0" borderId="138" xfId="46" applyNumberFormat="1" applyFont="1" applyFill="1" applyBorder="1" applyAlignment="1">
      <alignment horizontal="center" vertical="center"/>
    </xf>
    <xf numFmtId="176" fontId="14" fillId="0" borderId="17" xfId="46" applyNumberFormat="1" applyFont="1" applyFill="1" applyBorder="1" applyAlignment="1">
      <alignment horizontal="center" vertical="center"/>
    </xf>
    <xf numFmtId="176" fontId="14" fillId="0" borderId="70" xfId="46" applyNumberFormat="1" applyFont="1" applyFill="1" applyBorder="1" applyAlignment="1">
      <alignment horizontal="center" vertical="center"/>
    </xf>
    <xf numFmtId="176" fontId="14" fillId="0" borderId="28" xfId="46" applyNumberFormat="1" applyFont="1" applyFill="1" applyBorder="1" applyAlignment="1">
      <alignment horizontal="center" vertical="center"/>
    </xf>
    <xf numFmtId="176" fontId="14" fillId="0" borderId="30" xfId="46" applyNumberFormat="1" applyFont="1" applyFill="1" applyBorder="1" applyAlignment="1">
      <alignment horizontal="center" vertical="center" wrapText="1" shrinkToFit="1"/>
    </xf>
    <xf numFmtId="176" fontId="14" fillId="0" borderId="70" xfId="46" applyNumberFormat="1" applyFont="1" applyFill="1" applyBorder="1" applyAlignment="1">
      <alignment horizontal="center" vertical="center" wrapText="1" shrinkToFit="1"/>
    </xf>
    <xf numFmtId="176" fontId="14" fillId="0" borderId="94" xfId="46" applyNumberFormat="1" applyFont="1" applyFill="1" applyBorder="1" applyAlignment="1">
      <alignment horizontal="center" vertical="center"/>
    </xf>
    <xf numFmtId="176" fontId="14" fillId="0" borderId="139" xfId="46" applyNumberFormat="1" applyFont="1" applyFill="1" applyBorder="1" applyAlignment="1">
      <alignment horizontal="center" vertical="center"/>
    </xf>
    <xf numFmtId="176" fontId="14" fillId="0" borderId="140" xfId="46" applyNumberFormat="1" applyFont="1" applyFill="1" applyBorder="1" applyAlignment="1">
      <alignment horizontal="center" vertical="center" wrapText="1"/>
    </xf>
    <xf numFmtId="176" fontId="14" fillId="0" borderId="94" xfId="46" applyNumberFormat="1" applyFont="1" applyFill="1" applyBorder="1" applyAlignment="1">
      <alignment horizontal="center" vertical="center" wrapText="1"/>
    </xf>
    <xf numFmtId="176" fontId="14" fillId="0" borderId="141" xfId="46" applyNumberFormat="1" applyFont="1" applyFill="1" applyBorder="1" applyAlignment="1">
      <alignment horizontal="center" vertical="center" wrapText="1"/>
    </xf>
    <xf numFmtId="176" fontId="14" fillId="0" borderId="30" xfId="46" applyNumberFormat="1" applyFont="1" applyFill="1" applyBorder="1" applyAlignment="1">
      <alignment horizontal="center" vertical="center"/>
    </xf>
    <xf numFmtId="176" fontId="14" fillId="0" borderId="142" xfId="46" applyNumberFormat="1" applyFont="1" applyFill="1" applyBorder="1" applyAlignment="1">
      <alignment horizontal="center" vertical="center" shrinkToFit="1"/>
    </xf>
    <xf numFmtId="176" fontId="14" fillId="0" borderId="133" xfId="46" applyNumberFormat="1" applyFont="1" applyFill="1" applyBorder="1" applyAlignment="1">
      <alignment horizontal="center" vertical="center"/>
    </xf>
    <xf numFmtId="176" fontId="16" fillId="0" borderId="90" xfId="46" applyNumberFormat="1" applyFont="1" applyFill="1" applyBorder="1" applyAlignment="1">
      <alignment horizontal="right" vertical="center" shrinkToFit="1"/>
    </xf>
    <xf numFmtId="176" fontId="16" fillId="0" borderId="41" xfId="46" applyNumberFormat="1" applyFont="1" applyFill="1" applyBorder="1" applyAlignment="1">
      <alignment horizontal="right" vertical="center" shrinkToFit="1"/>
    </xf>
    <xf numFmtId="0" fontId="14" fillId="0" borderId="79" xfId="46" applyFont="1" applyFill="1" applyBorder="1" applyAlignment="1">
      <alignment horizontal="center" vertical="center"/>
    </xf>
    <xf numFmtId="0" fontId="14" fillId="0" borderId="54" xfId="46" applyFont="1" applyFill="1" applyBorder="1" applyAlignment="1">
      <alignment horizontal="center" vertical="center"/>
    </xf>
    <xf numFmtId="0" fontId="14" fillId="0" borderId="144" xfId="46" applyFont="1" applyFill="1" applyBorder="1" applyAlignment="1">
      <alignment horizontal="center" vertical="center"/>
    </xf>
    <xf numFmtId="0" fontId="14" fillId="0" borderId="66" xfId="46" applyFont="1" applyFill="1" applyBorder="1" applyAlignment="1">
      <alignment horizontal="center" vertical="center"/>
    </xf>
    <xf numFmtId="0" fontId="14" fillId="0" borderId="0" xfId="46" applyFont="1" applyFill="1" applyBorder="1" applyAlignment="1">
      <alignment horizontal="center" vertical="center"/>
    </xf>
    <xf numFmtId="0" fontId="14" fillId="0" borderId="31" xfId="46" applyFont="1" applyFill="1" applyBorder="1" applyAlignment="1">
      <alignment horizontal="center" vertical="center"/>
    </xf>
    <xf numFmtId="0" fontId="14" fillId="0" borderId="75" xfId="46" applyFont="1" applyFill="1" applyBorder="1" applyAlignment="1">
      <alignment horizontal="center" vertical="center"/>
    </xf>
    <xf numFmtId="0" fontId="14" fillId="0" borderId="4" xfId="46" applyFont="1" applyFill="1" applyBorder="1" applyAlignment="1">
      <alignment horizontal="center" vertical="center"/>
    </xf>
    <xf numFmtId="0" fontId="14" fillId="0" borderId="145" xfId="46" applyFont="1" applyFill="1" applyBorder="1" applyAlignment="1">
      <alignment horizontal="center" vertical="center"/>
    </xf>
    <xf numFmtId="176" fontId="16" fillId="0" borderId="135" xfId="0" applyNumberFormat="1" applyFont="1" applyFill="1" applyBorder="1" applyAlignment="1">
      <alignment horizontal="right" vertical="center" shrinkToFit="1"/>
    </xf>
    <xf numFmtId="0" fontId="55" fillId="0" borderId="94" xfId="46" applyFont="1" applyFill="1" applyBorder="1" applyAlignment="1">
      <alignment horizontal="left" vertical="center" shrinkToFit="1"/>
    </xf>
    <xf numFmtId="0" fontId="55" fillId="0" borderId="150" xfId="46" applyFont="1" applyFill="1" applyBorder="1" applyAlignment="1">
      <alignment horizontal="left" vertical="center" shrinkToFit="1"/>
    </xf>
    <xf numFmtId="176" fontId="14" fillId="0" borderId="136" xfId="46" applyNumberFormat="1" applyFont="1" applyFill="1" applyBorder="1" applyAlignment="1">
      <alignment horizontal="center" vertical="center"/>
    </xf>
    <xf numFmtId="176" fontId="14" fillId="0" borderId="137" xfId="46" applyNumberFormat="1" applyFont="1" applyFill="1" applyBorder="1" applyAlignment="1">
      <alignment horizontal="center" vertical="center"/>
    </xf>
    <xf numFmtId="176" fontId="16" fillId="0" borderId="134" xfId="0" applyNumberFormat="1" applyFont="1" applyFill="1" applyBorder="1" applyAlignment="1">
      <alignment horizontal="right" vertical="center" shrinkToFit="1"/>
    </xf>
    <xf numFmtId="49" fontId="16" fillId="0" borderId="35" xfId="46" applyNumberFormat="1" applyFont="1" applyFill="1" applyBorder="1" applyAlignment="1">
      <alignment horizontal="center" vertical="center" shrinkToFit="1"/>
    </xf>
    <xf numFmtId="0" fontId="24" fillId="0" borderId="39" xfId="0" applyFont="1" applyBorder="1" applyAlignment="1">
      <alignment vertical="center" wrapText="1" shrinkToFit="1"/>
    </xf>
    <xf numFmtId="0" fontId="24" fillId="0" borderId="39" xfId="0" applyFont="1" applyBorder="1" applyAlignment="1">
      <alignment vertical="center" shrinkToFit="1"/>
    </xf>
    <xf numFmtId="176" fontId="16" fillId="0" borderId="21" xfId="0" applyNumberFormat="1" applyFont="1" applyFill="1" applyBorder="1" applyAlignment="1">
      <alignment horizontal="right" vertical="center" shrinkToFit="1"/>
    </xf>
    <xf numFmtId="176" fontId="16" fillId="0" borderId="97" xfId="0" applyNumberFormat="1" applyFont="1" applyFill="1" applyBorder="1" applyAlignment="1">
      <alignment horizontal="right" vertical="center" shrinkToFit="1"/>
    </xf>
    <xf numFmtId="176" fontId="16" fillId="0" borderId="143" xfId="0" applyNumberFormat="1" applyFont="1" applyFill="1" applyBorder="1" applyAlignment="1">
      <alignment horizontal="right" vertical="center" shrinkToFit="1"/>
    </xf>
    <xf numFmtId="176" fontId="16" fillId="0" borderId="57" xfId="0" applyNumberFormat="1" applyFont="1" applyFill="1" applyBorder="1" applyAlignment="1">
      <alignment horizontal="right" vertical="center" shrinkToFit="1"/>
    </xf>
    <xf numFmtId="176" fontId="16" fillId="0" borderId="146" xfId="0" applyNumberFormat="1" applyFont="1" applyFill="1" applyBorder="1" applyAlignment="1">
      <alignment horizontal="right" vertical="center" shrinkToFit="1"/>
    </xf>
    <xf numFmtId="176" fontId="16" fillId="0" borderId="42" xfId="0" applyNumberFormat="1" applyFont="1" applyFill="1" applyBorder="1" applyAlignment="1">
      <alignment horizontal="right" vertical="center" shrinkToFit="1"/>
    </xf>
    <xf numFmtId="176" fontId="16" fillId="0" borderId="147" xfId="46" applyNumberFormat="1" applyFont="1" applyFill="1" applyBorder="1" applyAlignment="1">
      <alignment horizontal="right" vertical="center" shrinkToFit="1"/>
    </xf>
    <xf numFmtId="176" fontId="16" fillId="0" borderId="49" xfId="46" applyNumberFormat="1" applyFont="1" applyFill="1" applyBorder="1" applyAlignment="1">
      <alignment horizontal="right" vertical="center" shrinkToFit="1"/>
    </xf>
    <xf numFmtId="176" fontId="16" fillId="0" borderId="97" xfId="46" applyNumberFormat="1" applyFont="1" applyFill="1" applyBorder="1" applyAlignment="1">
      <alignment horizontal="right" vertical="center" shrinkToFit="1"/>
    </xf>
    <xf numFmtId="176" fontId="16" fillId="0" borderId="50" xfId="46" applyNumberFormat="1" applyFont="1" applyFill="1" applyBorder="1" applyAlignment="1">
      <alignment horizontal="right" vertical="center" shrinkToFit="1"/>
    </xf>
    <xf numFmtId="0" fontId="24" fillId="0" borderId="94" xfId="0" applyFont="1" applyBorder="1" applyAlignment="1">
      <alignment horizontal="left" vertical="center" shrinkToFit="1"/>
    </xf>
    <xf numFmtId="0" fontId="24" fillId="0" borderId="150" xfId="0" applyFont="1" applyBorder="1" applyAlignment="1">
      <alignment horizontal="left" vertical="center" shrinkToFit="1"/>
    </xf>
    <xf numFmtId="0" fontId="24" fillId="0" borderId="15" xfId="0" applyFont="1" applyBorder="1" applyAlignment="1">
      <alignment vertical="center" shrinkToFit="1"/>
    </xf>
    <xf numFmtId="0" fontId="24" fillId="0" borderId="151" xfId="0" applyFont="1" applyBorder="1" applyAlignment="1">
      <alignment vertical="center" shrinkToFit="1"/>
    </xf>
    <xf numFmtId="0" fontId="16" fillId="0" borderId="94" xfId="29" applyFont="1" applyFill="1" applyBorder="1" applyAlignment="1" applyProtection="1">
      <alignment vertical="center" shrinkToFit="1"/>
    </xf>
    <xf numFmtId="0" fontId="16" fillId="0" borderId="150" xfId="29" applyFont="1" applyFill="1" applyBorder="1" applyAlignment="1" applyProtection="1">
      <alignment vertical="center" shrinkToFit="1"/>
    </xf>
    <xf numFmtId="0" fontId="24" fillId="0" borderId="54" xfId="0" applyFont="1" applyBorder="1" applyAlignment="1">
      <alignment horizontal="left" vertical="center" shrinkToFit="1"/>
    </xf>
    <xf numFmtId="0" fontId="24" fillId="0" borderId="144"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145" xfId="0" applyFont="1" applyBorder="1" applyAlignment="1">
      <alignment horizontal="left" vertical="center" shrinkToFit="1"/>
    </xf>
    <xf numFmtId="0" fontId="24" fillId="0" borderId="4" xfId="0" applyFont="1" applyBorder="1" applyAlignment="1">
      <alignment vertical="center" shrinkToFit="1"/>
    </xf>
    <xf numFmtId="0" fontId="24" fillId="0" borderId="145" xfId="0" applyFont="1" applyBorder="1" applyAlignment="1">
      <alignment vertical="center" shrinkToFit="1"/>
    </xf>
    <xf numFmtId="0" fontId="24" fillId="0" borderId="15" xfId="0" applyFont="1" applyBorder="1" applyAlignment="1">
      <alignment horizontal="left" vertical="center" shrinkToFit="1"/>
    </xf>
    <xf numFmtId="0" fontId="24" fillId="0" borderId="151" xfId="0" applyFont="1" applyBorder="1" applyAlignment="1">
      <alignment horizontal="left" vertical="center" shrinkToFit="1"/>
    </xf>
    <xf numFmtId="0" fontId="24" fillId="0" borderId="15" xfId="0" applyFont="1" applyFill="1" applyBorder="1" applyAlignment="1">
      <alignment horizontal="left" vertical="center" shrinkToFit="1"/>
    </xf>
    <xf numFmtId="0" fontId="24" fillId="0" borderId="151" xfId="0" applyFont="1" applyFill="1" applyBorder="1" applyAlignment="1">
      <alignment horizontal="left" vertical="center" shrinkToFit="1"/>
    </xf>
    <xf numFmtId="49" fontId="55" fillId="0" borderId="79" xfId="46" applyNumberFormat="1" applyFont="1" applyFill="1" applyBorder="1" applyAlignment="1">
      <alignment horizontal="center" vertical="center" shrinkToFit="1"/>
    </xf>
    <xf numFmtId="49" fontId="55" fillId="0" borderId="75" xfId="46" applyNumberFormat="1" applyFont="1" applyFill="1" applyBorder="1" applyAlignment="1">
      <alignment horizontal="center" vertical="center" shrinkToFit="1"/>
    </xf>
    <xf numFmtId="0" fontId="5" fillId="0" borderId="0" xfId="46" applyFont="1" applyFill="1" applyBorder="1" applyAlignment="1">
      <alignment horizontal="left" vertical="center" shrinkToFit="1"/>
    </xf>
    <xf numFmtId="0" fontId="16" fillId="0" borderId="148" xfId="46" applyFont="1" applyFill="1" applyBorder="1" applyAlignment="1">
      <alignment horizontal="center" vertical="center"/>
    </xf>
    <xf numFmtId="0" fontId="16" fillId="0" borderId="149" xfId="46" applyFont="1" applyFill="1" applyBorder="1" applyAlignment="1">
      <alignment horizontal="center" vertical="center"/>
    </xf>
    <xf numFmtId="176" fontId="16" fillId="0" borderId="147" xfId="0" applyNumberFormat="1" applyFont="1" applyFill="1" applyBorder="1" applyAlignment="1">
      <alignment horizontal="right" vertical="center" shrinkToFit="1"/>
    </xf>
    <xf numFmtId="176" fontId="16" fillId="0" borderId="49" xfId="0" applyNumberFormat="1" applyFont="1" applyFill="1" applyBorder="1" applyAlignment="1">
      <alignment horizontal="right" vertical="center" shrinkToFit="1"/>
    </xf>
    <xf numFmtId="176" fontId="16" fillId="0" borderId="90" xfId="0" applyNumberFormat="1" applyFont="1" applyFill="1" applyBorder="1" applyAlignment="1">
      <alignment horizontal="right" vertical="center" shrinkToFit="1"/>
    </xf>
    <xf numFmtId="176" fontId="16" fillId="0" borderId="41" xfId="0" applyNumberFormat="1" applyFont="1" applyFill="1" applyBorder="1" applyAlignment="1">
      <alignment horizontal="right" vertical="center" shrinkToFit="1"/>
    </xf>
    <xf numFmtId="176" fontId="16" fillId="0" borderId="63" xfId="0" applyNumberFormat="1" applyFont="1" applyFill="1" applyBorder="1" applyAlignment="1">
      <alignment horizontal="right" vertical="center" shrinkToFit="1"/>
    </xf>
    <xf numFmtId="176" fontId="16" fillId="0" borderId="55" xfId="0" applyNumberFormat="1" applyFont="1" applyFill="1" applyBorder="1" applyAlignment="1">
      <alignment horizontal="right" vertical="center" shrinkToFit="1"/>
    </xf>
    <xf numFmtId="0" fontId="24" fillId="0" borderId="113" xfId="0" applyFont="1" applyBorder="1" applyAlignment="1">
      <alignment vertical="center" shrinkToFit="1"/>
    </xf>
    <xf numFmtId="0" fontId="24" fillId="0" borderId="152" xfId="0" applyFont="1" applyBorder="1" applyAlignment="1">
      <alignment vertical="center" shrinkToFit="1"/>
    </xf>
    <xf numFmtId="0" fontId="21" fillId="0" borderId="35" xfId="0" applyFont="1" applyBorder="1" applyAlignment="1" applyProtection="1">
      <alignment horizontal="center" vertical="center" wrapText="1" shrinkToFit="1"/>
      <protection locked="0"/>
    </xf>
    <xf numFmtId="0" fontId="21" fillId="0" borderId="39" xfId="0" applyFont="1" applyBorder="1" applyAlignment="1" applyProtection="1">
      <alignment horizontal="center" vertical="center" wrapText="1" shrinkToFit="1"/>
      <protection locked="0"/>
    </xf>
    <xf numFmtId="0" fontId="21" fillId="0" borderId="35" xfId="0" applyFont="1" applyFill="1" applyBorder="1" applyAlignment="1" applyProtection="1">
      <alignment horizontal="center" vertical="center" wrapText="1" shrinkToFit="1"/>
      <protection locked="0"/>
    </xf>
    <xf numFmtId="0" fontId="21" fillId="0" borderId="39" xfId="0" applyFont="1" applyFill="1" applyBorder="1" applyAlignment="1" applyProtection="1">
      <alignment horizontal="center" vertical="center" wrapText="1" shrinkToFit="1"/>
      <protection locked="0"/>
    </xf>
    <xf numFmtId="0" fontId="11" fillId="0" borderId="0" xfId="0" applyFont="1" applyFill="1" applyAlignment="1" applyProtection="1">
      <alignment horizontal="center" vertical="center"/>
      <protection locked="0"/>
    </xf>
    <xf numFmtId="0" fontId="58" fillId="34" borderId="0" xfId="0" applyFont="1" applyFill="1" applyAlignment="1" applyProtection="1">
      <alignment horizontal="center" vertical="center"/>
      <protection locked="0"/>
    </xf>
    <xf numFmtId="0" fontId="11" fillId="34" borderId="0" xfId="0" applyFont="1" applyFill="1" applyAlignment="1" applyProtection="1">
      <alignment horizontal="center" vertical="center"/>
      <protection locked="0"/>
    </xf>
    <xf numFmtId="0" fontId="58" fillId="34" borderId="0" xfId="0" applyFont="1" applyFill="1" applyAlignment="1" applyProtection="1">
      <alignment vertical="center"/>
      <protection locked="0"/>
    </xf>
    <xf numFmtId="0" fontId="59" fillId="34" borderId="35" xfId="0" applyFont="1" applyFill="1" applyBorder="1" applyAlignment="1" applyProtection="1">
      <alignment horizontal="center" vertical="center" wrapText="1" shrinkToFit="1"/>
      <protection locked="0"/>
    </xf>
    <xf numFmtId="0" fontId="59" fillId="34" borderId="39" xfId="0" applyFont="1" applyFill="1" applyBorder="1" applyAlignment="1" applyProtection="1">
      <alignment horizontal="center" vertical="center" wrapText="1" shrinkToFit="1"/>
      <protection locked="0"/>
    </xf>
    <xf numFmtId="0" fontId="59" fillId="34" borderId="35" xfId="46" applyFont="1" applyFill="1" applyBorder="1" applyAlignment="1" applyProtection="1">
      <alignment horizontal="center" vertical="center" wrapText="1" shrinkToFit="1"/>
      <protection locked="0"/>
    </xf>
    <xf numFmtId="0" fontId="59" fillId="34" borderId="39" xfId="46" applyFont="1" applyFill="1" applyBorder="1" applyAlignment="1" applyProtection="1">
      <alignment horizontal="center" vertical="center" wrapText="1" shrinkToFit="1"/>
      <protection locked="0"/>
    </xf>
    <xf numFmtId="0" fontId="21" fillId="0" borderId="180" xfId="0" applyFont="1" applyFill="1" applyBorder="1" applyAlignment="1" applyProtection="1">
      <alignment horizontal="center" vertical="center" wrapText="1" shrinkToFit="1"/>
      <protection locked="0"/>
    </xf>
    <xf numFmtId="0" fontId="21" fillId="0" borderId="118" xfId="0" applyFont="1" applyFill="1" applyBorder="1" applyAlignment="1" applyProtection="1">
      <alignment horizontal="center" vertical="center" wrapText="1" shrinkToFit="1"/>
      <protection locked="0"/>
    </xf>
    <xf numFmtId="0" fontId="100" fillId="34" borderId="35" xfId="0" applyFont="1" applyFill="1" applyBorder="1" applyAlignment="1" applyProtection="1">
      <alignment horizontal="center" vertical="center" wrapText="1" shrinkToFit="1"/>
      <protection locked="0"/>
    </xf>
    <xf numFmtId="0" fontId="100" fillId="34" borderId="39" xfId="0" applyFont="1" applyFill="1" applyBorder="1" applyAlignment="1" applyProtection="1">
      <alignment horizontal="center" vertical="center" wrapText="1" shrinkToFit="1"/>
      <protection locked="0"/>
    </xf>
    <xf numFmtId="0" fontId="21" fillId="0" borderId="35" xfId="0" applyFont="1" applyFill="1" applyBorder="1" applyAlignment="1" applyProtection="1">
      <alignment horizontal="center" vertical="center" shrinkToFit="1"/>
      <protection locked="0"/>
    </xf>
    <xf numFmtId="0" fontId="21" fillId="0" borderId="39" xfId="0" applyFont="1" applyFill="1" applyBorder="1" applyAlignment="1" applyProtection="1">
      <alignment horizontal="center" vertical="center" shrinkToFit="1"/>
      <protection locked="0"/>
    </xf>
    <xf numFmtId="0" fontId="81" fillId="0" borderId="35" xfId="106" applyFont="1" applyFill="1" applyBorder="1" applyAlignment="1" applyProtection="1">
      <alignment horizontal="center" vertical="center" wrapText="1" shrinkToFit="1"/>
      <protection locked="0"/>
    </xf>
    <xf numFmtId="0" fontId="81" fillId="0" borderId="39" xfId="106" applyFont="1" applyFill="1" applyBorder="1" applyAlignment="1" applyProtection="1">
      <alignment horizontal="center" vertical="center" wrapText="1" shrinkToFit="1"/>
      <protection locked="0"/>
    </xf>
    <xf numFmtId="0" fontId="21" fillId="0" borderId="35" xfId="0" applyFont="1" applyBorder="1" applyAlignment="1" applyProtection="1">
      <alignment horizontal="center" vertical="center" shrinkToFit="1"/>
      <protection locked="0"/>
    </xf>
    <xf numFmtId="0" fontId="21" fillId="0" borderId="39" xfId="0" applyFont="1" applyBorder="1" applyAlignment="1" applyProtection="1">
      <alignment horizontal="center" vertical="center" shrinkToFit="1"/>
      <protection locked="0"/>
    </xf>
    <xf numFmtId="0" fontId="59" fillId="34" borderId="35" xfId="0" applyFont="1" applyFill="1" applyBorder="1" applyAlignment="1" applyProtection="1">
      <alignment vertical="center" wrapText="1" shrinkToFit="1"/>
      <protection locked="0"/>
    </xf>
    <xf numFmtId="0" fontId="59" fillId="34" borderId="39" xfId="0" applyFont="1" applyFill="1" applyBorder="1" applyAlignment="1" applyProtection="1">
      <alignment vertical="center" wrapText="1" shrinkToFit="1"/>
      <protection locked="0"/>
    </xf>
    <xf numFmtId="0" fontId="59" fillId="34" borderId="180" xfId="0" applyFont="1" applyFill="1" applyBorder="1" applyAlignment="1" applyProtection="1">
      <alignment vertical="center" wrapText="1" shrinkToFit="1"/>
      <protection locked="0"/>
    </xf>
    <xf numFmtId="0" fontId="59" fillId="34" borderId="118" xfId="0" applyFont="1" applyFill="1" applyBorder="1" applyAlignment="1" applyProtection="1">
      <alignment vertical="center" wrapText="1" shrinkToFit="1"/>
      <protection locked="0"/>
    </xf>
    <xf numFmtId="0" fontId="81" fillId="0" borderId="35" xfId="106" applyFont="1" applyBorder="1" applyAlignment="1" applyProtection="1">
      <alignment horizontal="center" vertical="center" wrapText="1" shrinkToFit="1"/>
      <protection locked="0"/>
    </xf>
    <xf numFmtId="0" fontId="81" fillId="0" borderId="39" xfId="106" applyFont="1" applyBorder="1" applyAlignment="1" applyProtection="1">
      <alignment horizontal="center" vertical="center" wrapText="1" shrinkToFit="1"/>
      <protection locked="0"/>
    </xf>
    <xf numFmtId="0" fontId="81" fillId="0" borderId="35" xfId="0" applyFont="1" applyBorder="1" applyAlignment="1" applyProtection="1">
      <alignment horizontal="center" vertical="center" wrapText="1" shrinkToFit="1"/>
      <protection locked="0"/>
    </xf>
    <xf numFmtId="0" fontId="81" fillId="0" borderId="39" xfId="0" applyFont="1" applyBorder="1" applyAlignment="1" applyProtection="1">
      <alignment horizontal="center" vertical="center" wrapText="1" shrinkToFit="1"/>
      <protection locked="0"/>
    </xf>
    <xf numFmtId="0" fontId="21" fillId="0" borderId="13" xfId="0" applyFont="1" applyFill="1" applyBorder="1" applyAlignment="1" applyProtection="1">
      <alignment vertical="center" shrinkToFit="1"/>
    </xf>
    <xf numFmtId="0" fontId="21" fillId="0" borderId="40" xfId="0" applyFont="1" applyFill="1" applyBorder="1" applyAlignment="1" applyProtection="1">
      <alignment vertical="center" shrinkToFit="1"/>
    </xf>
    <xf numFmtId="0" fontId="21" fillId="0" borderId="193" xfId="0" applyFont="1" applyFill="1" applyBorder="1" applyAlignment="1" applyProtection="1">
      <alignment horizontal="center" vertical="center" shrinkToFit="1"/>
    </xf>
    <xf numFmtId="0" fontId="21" fillId="0" borderId="158" xfId="0" applyFont="1" applyFill="1" applyBorder="1" applyAlignment="1" applyProtection="1">
      <alignment horizontal="center" vertical="center" shrinkToFit="1"/>
    </xf>
    <xf numFmtId="0" fontId="21" fillId="0" borderId="159" xfId="0" applyFont="1" applyFill="1" applyBorder="1" applyAlignment="1" applyProtection="1">
      <alignment horizontal="center" vertical="center" shrinkToFit="1"/>
    </xf>
    <xf numFmtId="0" fontId="21" fillId="0" borderId="153" xfId="0" applyFont="1" applyFill="1" applyBorder="1" applyAlignment="1" applyProtection="1">
      <alignment horizontal="center" vertical="center" wrapText="1" shrinkToFit="1"/>
    </xf>
    <xf numFmtId="0" fontId="21" fillId="0" borderId="127" xfId="0" applyFont="1" applyFill="1" applyBorder="1" applyAlignment="1" applyProtection="1">
      <alignment horizontal="center" vertical="center" wrapText="1" shrinkToFit="1"/>
    </xf>
    <xf numFmtId="0" fontId="11" fillId="0" borderId="70" xfId="0" applyFont="1" applyFill="1" applyBorder="1" applyAlignment="1" applyProtection="1">
      <alignment horizontal="center" vertical="center"/>
    </xf>
    <xf numFmtId="0" fontId="11" fillId="0" borderId="28" xfId="0" applyFont="1" applyFill="1" applyBorder="1" applyAlignment="1" applyProtection="1">
      <alignment horizontal="center" vertical="center" wrapText="1"/>
    </xf>
    <xf numFmtId="0" fontId="33" fillId="0" borderId="160" xfId="0" applyFont="1" applyFill="1" applyBorder="1" applyAlignment="1" applyProtection="1">
      <alignment horizontal="center" vertical="center" wrapText="1" shrinkToFit="1"/>
    </xf>
    <xf numFmtId="0" fontId="33" fillId="0" borderId="153" xfId="0" applyFont="1" applyFill="1" applyBorder="1" applyAlignment="1" applyProtection="1">
      <alignment horizontal="center" vertical="center" shrinkToFit="1"/>
    </xf>
    <xf numFmtId="0" fontId="33" fillId="0" borderId="33" xfId="0" applyFont="1" applyFill="1" applyBorder="1" applyAlignment="1" applyProtection="1">
      <alignment horizontal="center" vertical="center" shrinkToFit="1"/>
    </xf>
    <xf numFmtId="0" fontId="33" fillId="0" borderId="128" xfId="0" applyFont="1" applyFill="1" applyBorder="1" applyAlignment="1" applyProtection="1">
      <alignment horizontal="center" vertical="center" shrinkToFit="1"/>
    </xf>
    <xf numFmtId="0" fontId="33" fillId="0" borderId="36" xfId="0" applyFont="1" applyFill="1" applyBorder="1" applyAlignment="1" applyProtection="1">
      <alignment horizontal="center" vertical="center" shrinkToFit="1"/>
    </xf>
    <xf numFmtId="0" fontId="33" fillId="0" borderId="127" xfId="0" applyFont="1" applyFill="1" applyBorder="1" applyAlignment="1" applyProtection="1">
      <alignment horizontal="center" vertical="center" shrinkToFit="1"/>
    </xf>
    <xf numFmtId="0" fontId="21" fillId="0" borderId="160" xfId="0" applyFont="1" applyFill="1" applyBorder="1" applyAlignment="1" applyProtection="1">
      <alignment horizontal="center" vertical="center" wrapText="1" shrinkToFit="1"/>
    </xf>
    <xf numFmtId="0" fontId="21" fillId="0" borderId="36" xfId="0" applyFont="1" applyFill="1" applyBorder="1" applyAlignment="1" applyProtection="1">
      <alignment horizontal="center" vertical="center" wrapText="1" shrinkToFit="1"/>
    </xf>
    <xf numFmtId="0" fontId="21" fillId="0" borderId="153" xfId="0" applyFont="1" applyFill="1" applyBorder="1" applyAlignment="1" applyProtection="1">
      <alignment horizontal="center" vertical="center" shrinkToFit="1"/>
    </xf>
    <xf numFmtId="0" fontId="21" fillId="0" borderId="127" xfId="0" applyFont="1" applyFill="1" applyBorder="1" applyAlignment="1" applyProtection="1">
      <alignment horizontal="center" vertical="center" shrinkToFit="1"/>
    </xf>
    <xf numFmtId="38" fontId="33" fillId="34" borderId="171" xfId="35" applyFont="1" applyFill="1" applyBorder="1" applyAlignment="1" applyProtection="1">
      <alignment horizontal="center" vertical="center" shrinkToFit="1"/>
    </xf>
    <xf numFmtId="38" fontId="33" fillId="34" borderId="11" xfId="35" applyFont="1" applyFill="1" applyBorder="1" applyAlignment="1" applyProtection="1">
      <alignment horizontal="center" vertical="center" shrinkToFit="1"/>
    </xf>
    <xf numFmtId="38" fontId="33" fillId="34" borderId="3" xfId="35" applyFont="1" applyFill="1" applyBorder="1" applyAlignment="1" applyProtection="1">
      <alignment horizontal="center" vertical="center" shrinkToFit="1"/>
    </xf>
    <xf numFmtId="0" fontId="32" fillId="0" borderId="183" xfId="0" applyFont="1" applyFill="1" applyBorder="1" applyAlignment="1" applyProtection="1">
      <alignment horizontal="center" vertical="center" wrapText="1" shrinkToFit="1"/>
    </xf>
    <xf numFmtId="0" fontId="32" fillId="0" borderId="24" xfId="0" applyFont="1" applyFill="1" applyBorder="1" applyAlignment="1" applyProtection="1">
      <alignment horizontal="center" vertical="center" wrapText="1" shrinkToFit="1"/>
    </xf>
    <xf numFmtId="0" fontId="32" fillId="0" borderId="1" xfId="0" applyFont="1" applyFill="1" applyBorder="1" applyAlignment="1" applyProtection="1">
      <alignment horizontal="center" vertical="center" wrapText="1" shrinkToFit="1"/>
    </xf>
    <xf numFmtId="0" fontId="21" fillId="0" borderId="153" xfId="0" applyFont="1" applyFill="1" applyBorder="1" applyAlignment="1" applyProtection="1">
      <alignment horizontal="center" vertical="center" wrapText="1"/>
    </xf>
    <xf numFmtId="0" fontId="21" fillId="0" borderId="127" xfId="0" applyFont="1" applyFill="1" applyBorder="1" applyAlignment="1" applyProtection="1">
      <alignment horizontal="center" vertical="center" wrapText="1"/>
    </xf>
    <xf numFmtId="3" fontId="30" fillId="0" borderId="153" xfId="0" applyNumberFormat="1" applyFont="1" applyFill="1" applyBorder="1" applyAlignment="1" applyProtection="1">
      <alignment horizontal="center" vertical="center" wrapText="1"/>
    </xf>
    <xf numFmtId="3" fontId="30" fillId="0" borderId="127" xfId="0" applyNumberFormat="1" applyFont="1" applyFill="1" applyBorder="1" applyAlignment="1" applyProtection="1">
      <alignment horizontal="center" vertical="center" wrapText="1"/>
    </xf>
    <xf numFmtId="3" fontId="21" fillId="0" borderId="153" xfId="0" applyNumberFormat="1" applyFont="1" applyFill="1" applyBorder="1" applyAlignment="1" applyProtection="1">
      <alignment horizontal="center" vertical="center" wrapText="1" shrinkToFit="1"/>
    </xf>
    <xf numFmtId="3" fontId="21" fillId="0" borderId="127" xfId="0" applyNumberFormat="1" applyFont="1" applyFill="1" applyBorder="1" applyAlignment="1" applyProtection="1">
      <alignment horizontal="center" vertical="center" wrapText="1" shrinkToFit="1"/>
    </xf>
    <xf numFmtId="0" fontId="56" fillId="0" borderId="70" xfId="0" applyFont="1" applyFill="1" applyBorder="1" applyAlignment="1" applyProtection="1">
      <alignment horizontal="center" vertical="center" wrapText="1"/>
    </xf>
    <xf numFmtId="0" fontId="21" fillId="0" borderId="178" xfId="0" applyFont="1" applyFill="1" applyBorder="1" applyAlignment="1" applyProtection="1">
      <alignment horizontal="center" vertical="center" wrapText="1" shrinkToFit="1"/>
      <protection locked="0"/>
    </xf>
    <xf numFmtId="0" fontId="21" fillId="0" borderId="179" xfId="0" applyFont="1" applyFill="1" applyBorder="1" applyAlignment="1" applyProtection="1">
      <alignment horizontal="center" vertical="center" wrapText="1" shrinkToFit="1"/>
      <protection locked="0"/>
    </xf>
    <xf numFmtId="0" fontId="21" fillId="0" borderId="188" xfId="0" applyFont="1" applyFill="1" applyBorder="1" applyAlignment="1" applyProtection="1">
      <alignment horizontal="center" vertical="center" wrapText="1" shrinkToFit="1"/>
    </xf>
    <xf numFmtId="0" fontId="21" fillId="0" borderId="195" xfId="0" applyFont="1" applyFill="1" applyBorder="1" applyAlignment="1" applyProtection="1">
      <alignment horizontal="center" vertical="center" wrapText="1" shrinkToFit="1"/>
    </xf>
    <xf numFmtId="0" fontId="31" fillId="0" borderId="153" xfId="0" applyFont="1" applyFill="1" applyBorder="1" applyAlignment="1" applyProtection="1">
      <alignment horizontal="center" vertical="center" wrapText="1" shrinkToFit="1"/>
    </xf>
    <xf numFmtId="0" fontId="31" fillId="0" borderId="147" xfId="0" applyFont="1" applyFill="1" applyBorder="1" applyAlignment="1" applyProtection="1">
      <alignment horizontal="center" vertical="center" wrapText="1" shrinkToFit="1"/>
    </xf>
    <xf numFmtId="0" fontId="31" fillId="0" borderId="128" xfId="0" applyFont="1" applyFill="1" applyBorder="1" applyAlignment="1" applyProtection="1">
      <alignment horizontal="center" vertical="center" wrapText="1" shrinkToFit="1"/>
    </xf>
    <xf numFmtId="0" fontId="31" fillId="0" borderId="77" xfId="0" applyFont="1" applyFill="1" applyBorder="1" applyAlignment="1" applyProtection="1">
      <alignment horizontal="center" vertical="center" wrapText="1" shrinkToFit="1"/>
    </xf>
    <xf numFmtId="0" fontId="31" fillId="0" borderId="127" xfId="0" applyFont="1" applyFill="1" applyBorder="1" applyAlignment="1" applyProtection="1">
      <alignment horizontal="center" vertical="center" wrapText="1" shrinkToFit="1"/>
    </xf>
    <xf numFmtId="0" fontId="31" fillId="0" borderId="49" xfId="0" applyFont="1" applyFill="1" applyBorder="1" applyAlignment="1" applyProtection="1">
      <alignment horizontal="center" vertical="center" wrapText="1" shrinkToFit="1"/>
    </xf>
    <xf numFmtId="38" fontId="34" fillId="34" borderId="150" xfId="0" applyNumberFormat="1" applyFont="1" applyFill="1" applyBorder="1" applyAlignment="1" applyProtection="1">
      <alignment horizontal="center" vertical="center" shrinkToFit="1"/>
    </xf>
    <xf numFmtId="38" fontId="34" fillId="34" borderId="95" xfId="0" applyNumberFormat="1" applyFont="1" applyFill="1" applyBorder="1" applyAlignment="1" applyProtection="1">
      <alignment horizontal="center" vertical="center" shrinkToFit="1"/>
    </xf>
    <xf numFmtId="38" fontId="34" fillId="34" borderId="30" xfId="0" applyNumberFormat="1" applyFont="1" applyFill="1" applyBorder="1" applyAlignment="1" applyProtection="1">
      <alignment horizontal="center" vertical="center" shrinkToFit="1"/>
    </xf>
    <xf numFmtId="38" fontId="34" fillId="34" borderId="155" xfId="0" applyNumberFormat="1" applyFont="1" applyFill="1" applyBorder="1" applyAlignment="1" applyProtection="1">
      <alignment horizontal="center" vertical="center" shrinkToFit="1"/>
    </xf>
    <xf numFmtId="38" fontId="34" fillId="34" borderId="156" xfId="0" applyNumberFormat="1" applyFont="1" applyFill="1" applyBorder="1" applyAlignment="1" applyProtection="1">
      <alignment horizontal="center" vertical="center" shrinkToFit="1"/>
    </xf>
    <xf numFmtId="38" fontId="34" fillId="34" borderId="157" xfId="0" applyNumberFormat="1" applyFont="1" applyFill="1" applyBorder="1" applyAlignment="1" applyProtection="1">
      <alignment horizontal="center" vertical="center" shrinkToFit="1"/>
    </xf>
    <xf numFmtId="0" fontId="97" fillId="0" borderId="30" xfId="0" applyFont="1" applyFill="1" applyBorder="1" applyAlignment="1" applyProtection="1">
      <alignment horizontal="center" vertical="center" wrapText="1"/>
    </xf>
    <xf numFmtId="0" fontId="97" fillId="0" borderId="70"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xf>
    <xf numFmtId="0" fontId="21" fillId="0" borderId="54" xfId="0" applyFont="1" applyFill="1" applyBorder="1" applyAlignment="1" applyProtection="1">
      <alignment vertical="center" shrinkToFit="1"/>
    </xf>
    <xf numFmtId="0" fontId="21" fillId="0" borderId="144" xfId="0" applyFont="1" applyFill="1" applyBorder="1" applyAlignment="1" applyProtection="1">
      <alignment vertical="center" shrinkToFit="1"/>
    </xf>
    <xf numFmtId="0" fontId="21" fillId="0" borderId="10" xfId="0" applyFont="1" applyFill="1" applyBorder="1" applyAlignment="1" applyProtection="1">
      <alignment vertical="center" shrinkToFit="1"/>
    </xf>
    <xf numFmtId="0" fontId="21" fillId="0" borderId="129" xfId="0" applyFont="1" applyFill="1" applyBorder="1" applyAlignment="1" applyProtection="1">
      <alignment vertical="center" shrinkToFit="1"/>
    </xf>
    <xf numFmtId="0" fontId="21" fillId="33" borderId="35" xfId="0" applyFont="1" applyFill="1" applyBorder="1" applyAlignment="1">
      <alignment horizontal="center" vertical="center" wrapText="1" shrinkToFit="1"/>
    </xf>
    <xf numFmtId="0" fontId="21" fillId="33" borderId="39" xfId="0" applyFont="1" applyFill="1" applyBorder="1" applyAlignment="1">
      <alignment horizontal="center" vertical="center" wrapText="1" shrinkToFit="1"/>
    </xf>
    <xf numFmtId="0" fontId="21" fillId="0" borderId="1" xfId="0" applyFont="1" applyFill="1" applyBorder="1" applyAlignment="1">
      <alignment horizontal="center" vertical="center"/>
    </xf>
    <xf numFmtId="0" fontId="21" fillId="0" borderId="4" xfId="0" applyFont="1" applyFill="1" applyBorder="1" applyAlignment="1">
      <alignment horizontal="center" vertical="center"/>
    </xf>
    <xf numFmtId="0" fontId="21" fillId="33" borderId="178" xfId="0" applyFont="1" applyFill="1" applyBorder="1" applyAlignment="1">
      <alignment horizontal="center" vertical="center" wrapText="1" shrinkToFit="1"/>
    </xf>
    <xf numFmtId="0" fontId="21" fillId="33" borderId="179" xfId="0" applyFont="1" applyFill="1" applyBorder="1" applyAlignment="1">
      <alignment horizontal="center" vertical="center" wrapText="1" shrinkToFit="1"/>
    </xf>
  </cellXfs>
  <cellStyles count="164">
    <cellStyle name="20% - アクセント 1" xfId="1" builtinId="30" customBuiltin="1"/>
    <cellStyle name="20% - アクセント 1 2" xfId="56" xr:uid="{6656894B-7EC9-4A6A-97CC-C10D9DEE643C}"/>
    <cellStyle name="20% - アクセント 1 3" xfId="156" xr:uid="{77B901BF-6295-430C-902E-41F09E1ABFC8}"/>
    <cellStyle name="20% - アクセント 2" xfId="2" builtinId="34" customBuiltin="1"/>
    <cellStyle name="20% - アクセント 2 2" xfId="57" xr:uid="{943C7B09-D059-457E-B353-863BE9887D7F}"/>
    <cellStyle name="20% - アクセント 2 3" xfId="155" xr:uid="{FBEFC633-E034-400D-A7F3-0753DEB6E74A}"/>
    <cellStyle name="20% - アクセント 3" xfId="3" builtinId="38" customBuiltin="1"/>
    <cellStyle name="20% - アクセント 3 2" xfId="58" xr:uid="{4A14D99B-103A-4B03-A045-348FF8B3AF7A}"/>
    <cellStyle name="20% - アクセント 3 3" xfId="111" xr:uid="{1226790D-26FB-43D7-B4F5-A7CED5FC182E}"/>
    <cellStyle name="20% - アクセント 4" xfId="4" builtinId="42" customBuiltin="1"/>
    <cellStyle name="20% - アクセント 4 2" xfId="59" xr:uid="{DA7E109B-B1ED-4B26-82AE-05AB4C9383AE}"/>
    <cellStyle name="20% - アクセント 4 3" xfId="112" xr:uid="{C241C3EA-F051-4CD6-B5C0-57B3ADFA960C}"/>
    <cellStyle name="20% - アクセント 5" xfId="5" builtinId="46" customBuiltin="1"/>
    <cellStyle name="20% - アクセント 5 2" xfId="60" xr:uid="{23D9304F-E08A-40CB-9833-E39D1D6AD32A}"/>
    <cellStyle name="20% - アクセント 5 3" xfId="113" xr:uid="{524BC545-BD93-4A26-BA9C-3C6211F4716C}"/>
    <cellStyle name="20% - アクセント 6" xfId="6" builtinId="50" customBuiltin="1"/>
    <cellStyle name="20% - アクセント 6 2" xfId="61" xr:uid="{14134AD6-B734-47F3-9C6F-AD4EA25C1C20}"/>
    <cellStyle name="20% - アクセント 6 3" xfId="114" xr:uid="{61B18322-F7FC-48A2-80C6-93DB26012D32}"/>
    <cellStyle name="40% - アクセント 1" xfId="7" builtinId="31" customBuiltin="1"/>
    <cellStyle name="40% - アクセント 1 2" xfId="62" xr:uid="{896AA06E-639D-470D-8AD2-3B44F9B4A448}"/>
    <cellStyle name="40% - アクセント 1 3" xfId="116" xr:uid="{7DDF1E7B-DD50-4EE7-82E3-40E15796EBB0}"/>
    <cellStyle name="40% - アクセント 2" xfId="8" builtinId="35" customBuiltin="1"/>
    <cellStyle name="40% - アクセント 2 2" xfId="63" xr:uid="{0989E44A-B687-4D96-9BBB-EFD3E2024B33}"/>
    <cellStyle name="40% - アクセント 2 3" xfId="117" xr:uid="{46F2C46C-677B-44C7-8A9B-77210A8EEC41}"/>
    <cellStyle name="40% - アクセント 3" xfId="9" builtinId="39" customBuiltin="1"/>
    <cellStyle name="40% - アクセント 3 2" xfId="64" xr:uid="{158C490B-6935-445C-AFB2-9B8EDDA80A7D}"/>
    <cellStyle name="40% - アクセント 3 3" xfId="118" xr:uid="{DC0CC98A-BFC9-4B62-867F-5BD1939F8740}"/>
    <cellStyle name="40% - アクセント 4" xfId="10" builtinId="43" customBuiltin="1"/>
    <cellStyle name="40% - アクセント 4 2" xfId="65" xr:uid="{8BF8CC19-CEEB-4E9F-AA42-408A2D1D5E86}"/>
    <cellStyle name="40% - アクセント 4 3" xfId="119" xr:uid="{A2468B40-AED9-4A11-A77E-0EB8A2174A34}"/>
    <cellStyle name="40% - アクセント 5" xfId="11" builtinId="47" customBuiltin="1"/>
    <cellStyle name="40% - アクセント 5 2" xfId="66" xr:uid="{90EC5072-F4A8-407A-ACB9-E15143394346}"/>
    <cellStyle name="40% - アクセント 5 3" xfId="120" xr:uid="{38131F9D-C97D-47D8-AECF-5B5E34C0B4A1}"/>
    <cellStyle name="40% - アクセント 6" xfId="12" builtinId="51" customBuiltin="1"/>
    <cellStyle name="40% - アクセント 6 2" xfId="67" xr:uid="{FB91579E-7239-409D-BA55-6BC9EB85BCAB}"/>
    <cellStyle name="40% - アクセント 6 3" xfId="121" xr:uid="{C14071EB-05D9-426C-978B-F99F72D4AB61}"/>
    <cellStyle name="60% - アクセント 1" xfId="13" builtinId="32" customBuiltin="1"/>
    <cellStyle name="60% - アクセント 1 2" xfId="68" xr:uid="{CE1FE50E-D9D6-4E41-85EB-3D6ED41E8F15}"/>
    <cellStyle name="60% - アクセント 1 3" xfId="122" xr:uid="{8AEA0914-5730-4808-AFA8-2279698DE468}"/>
    <cellStyle name="60% - アクセント 2" xfId="14" builtinId="36" customBuiltin="1"/>
    <cellStyle name="60% - アクセント 2 2" xfId="69" xr:uid="{7F35BA2B-902C-49E2-8B8E-8C8FB5B2952B}"/>
    <cellStyle name="60% - アクセント 2 3" xfId="123" xr:uid="{61476039-C45A-4821-98C7-9F37FAD8036D}"/>
    <cellStyle name="60% - アクセント 3" xfId="15" builtinId="40" customBuiltin="1"/>
    <cellStyle name="60% - アクセント 3 2" xfId="70" xr:uid="{A914B394-4361-4240-8797-9907707B2BE6}"/>
    <cellStyle name="60% - アクセント 3 3" xfId="124" xr:uid="{133086B6-4844-4237-915F-241568CF8C1E}"/>
    <cellStyle name="60% - アクセント 4" xfId="16" builtinId="44" customBuiltin="1"/>
    <cellStyle name="60% - アクセント 4 2" xfId="71" xr:uid="{581541AC-3D41-4AF2-B252-4D183EB07C12}"/>
    <cellStyle name="60% - アクセント 4 3" xfId="125" xr:uid="{9365B472-2478-4891-9F80-695B0EAA1F3F}"/>
    <cellStyle name="60% - アクセント 5" xfId="17" builtinId="48" customBuiltin="1"/>
    <cellStyle name="60% - アクセント 5 2" xfId="72" xr:uid="{D6823807-25D1-4117-9E7A-76A27D31129D}"/>
    <cellStyle name="60% - アクセント 5 3" xfId="126" xr:uid="{AC3F7E0B-C2AB-460F-A2F8-CECD646E4D2C}"/>
    <cellStyle name="60% - アクセント 6" xfId="18" builtinId="52" customBuiltin="1"/>
    <cellStyle name="60% - アクセント 6 2" xfId="73" xr:uid="{6DB6DB71-67A0-4369-AE68-B31C9000DCB4}"/>
    <cellStyle name="60% - アクセント 6 3" xfId="127" xr:uid="{A007E748-8BD3-4AFA-A23D-6C3AB1653853}"/>
    <cellStyle name="アクセント 1" xfId="19" builtinId="29" customBuiltin="1"/>
    <cellStyle name="アクセント 1 2" xfId="75" xr:uid="{E7CDE95F-922A-42EC-8B48-39657D35F68B}"/>
    <cellStyle name="アクセント 1 3" xfId="129" xr:uid="{F98D241D-4156-46F0-885A-C9449E850CA3}"/>
    <cellStyle name="アクセント 2" xfId="20" builtinId="33" customBuiltin="1"/>
    <cellStyle name="アクセント 2 2" xfId="76" xr:uid="{E537ABD1-CB61-4891-9807-1A9CEF24F6CB}"/>
    <cellStyle name="アクセント 2 3" xfId="130" xr:uid="{D7482AB6-3F38-4BD6-877A-D98AEC121968}"/>
    <cellStyle name="アクセント 3" xfId="21" builtinId="37" customBuiltin="1"/>
    <cellStyle name="アクセント 3 2" xfId="77" xr:uid="{DCCD4090-D94A-4C79-A8D6-D2A08EE5205B}"/>
    <cellStyle name="アクセント 3 3" xfId="131" xr:uid="{24262B79-D9C8-48EE-B80E-6BC0C8F922C4}"/>
    <cellStyle name="アクセント 4" xfId="22" builtinId="41" customBuiltin="1"/>
    <cellStyle name="アクセント 4 2" xfId="78" xr:uid="{ED84DAFE-9105-42D0-8BA9-7B7B640F4C9B}"/>
    <cellStyle name="アクセント 4 3" xfId="132" xr:uid="{47C79B4A-6ED0-4DFE-B63D-A4D0C6FF0F68}"/>
    <cellStyle name="アクセント 5" xfId="23" builtinId="45" customBuiltin="1"/>
    <cellStyle name="アクセント 5 2" xfId="79" xr:uid="{B01FACCA-52DC-4357-ACFC-D8D08DDA6988}"/>
    <cellStyle name="アクセント 5 3" xfId="133" xr:uid="{07D21EF0-6CEB-4994-9F49-2F724559E002}"/>
    <cellStyle name="アクセント 6" xfId="24" builtinId="49" customBuiltin="1"/>
    <cellStyle name="アクセント 6 2" xfId="80" xr:uid="{3C248BD4-1720-4F08-A3E7-3528E83F3AFC}"/>
    <cellStyle name="アクセント 6 3" xfId="134" xr:uid="{4B3F9E73-67B8-412F-8E15-0DDBE57FE6BC}"/>
    <cellStyle name="タイトル" xfId="25" builtinId="15" customBuiltin="1"/>
    <cellStyle name="タイトル 2" xfId="81" xr:uid="{6C93AB26-484A-4836-8C39-538CBED3DEFC}"/>
    <cellStyle name="タイトル 3" xfId="135" xr:uid="{352E8C29-43AA-460F-AEDC-92DA7C2E78F9}"/>
    <cellStyle name="チェック セル" xfId="26" builtinId="23" customBuiltin="1"/>
    <cellStyle name="チェック セル 2" xfId="82" xr:uid="{9FA4FC69-9268-4EF2-BD04-C180D96E9533}"/>
    <cellStyle name="チェック セル 3" xfId="136" xr:uid="{5C82BE81-3A08-48AF-9EBA-B4369DA2EC6E}"/>
    <cellStyle name="どちらでもない" xfId="27" builtinId="28" customBuiltin="1"/>
    <cellStyle name="どちらでもない 2" xfId="74" xr:uid="{82F331C9-2867-4E68-B990-EB99E2CED74A}"/>
    <cellStyle name="どちらでもない 3" xfId="128" xr:uid="{52980723-93D9-4E61-A53E-5C6C6E5A9B51}"/>
    <cellStyle name="パーセント 2" xfId="28" xr:uid="{00000000-0005-0000-0000-00001B000000}"/>
    <cellStyle name="パーセント 2 2" xfId="83" xr:uid="{876B43A0-6C59-4DEA-B6A7-EEF60C176B13}"/>
    <cellStyle name="パーセント 2 3" xfId="138" xr:uid="{5B269D28-53BE-4488-9086-FE3DCA6B16B1}"/>
    <cellStyle name="ハイパーリンク" xfId="29" builtinId="8"/>
    <cellStyle name="ハイパーリンク 2" xfId="103" xr:uid="{49C1C1EA-B43E-44BD-A876-CEC40AF3FF8E}"/>
    <cellStyle name="ハイパーリンク 3" xfId="137" xr:uid="{45D10F27-855B-4B1B-80E0-6BE24401A57A}"/>
    <cellStyle name="メモ" xfId="30" builtinId="10" customBuiltin="1"/>
    <cellStyle name="メモ 2" xfId="84" xr:uid="{CCF3B720-5703-468C-93C9-2D697253928D}"/>
    <cellStyle name="メモ 3" xfId="139" xr:uid="{43241335-4A52-4AC1-9D5F-3C9D6578C075}"/>
    <cellStyle name="リンク セル" xfId="31" builtinId="24" customBuiltin="1"/>
    <cellStyle name="リンク セル 2" xfId="85" xr:uid="{274C81F4-7CA2-46DE-A3C4-743DCDEB223C}"/>
    <cellStyle name="リンク セル 3" xfId="140" xr:uid="{5F06F132-A3EE-4D51-A264-AAEB110A962B}"/>
    <cellStyle name="悪い" xfId="32" builtinId="27" customBuiltin="1"/>
    <cellStyle name="悪い 2" xfId="88" xr:uid="{98109BB3-E6D0-428C-A9BB-6D17758E6100}"/>
    <cellStyle name="悪い 3" xfId="143" xr:uid="{528B1D87-A441-47EF-A858-60EBA2700601}"/>
    <cellStyle name="計算" xfId="33" builtinId="22" customBuiltin="1"/>
    <cellStyle name="計算 2" xfId="98" xr:uid="{27E6DD03-6429-4748-8221-8EF76E5B3D66}"/>
    <cellStyle name="計算 3" xfId="153" xr:uid="{9AE5E27D-04F2-46E7-AB74-F414B86A68F8}"/>
    <cellStyle name="警告文" xfId="34" builtinId="11" customBuiltin="1"/>
    <cellStyle name="警告文 2" xfId="100" xr:uid="{7CDCA29F-E6EE-4C25-A554-D8E7083C73BC}"/>
    <cellStyle name="警告文 3" xfId="158" xr:uid="{72CEAD67-B31D-451C-A6C9-B6D29F162BBB}"/>
    <cellStyle name="桁区切り" xfId="35" builtinId="6"/>
    <cellStyle name="桁区切り 2" xfId="36" xr:uid="{00000000-0005-0000-0000-000023000000}"/>
    <cellStyle name="桁区切り 2 2" xfId="89" xr:uid="{45624609-EED8-4CBB-86B6-1FEA41C4D868}"/>
    <cellStyle name="桁区切り 2 3" xfId="144" xr:uid="{88EAF6FA-8EA7-4993-90AA-4FA9C1F35CF7}"/>
    <cellStyle name="桁区切り 3" xfId="104" xr:uid="{DFB81590-F70C-4FB7-9BD4-7A145A96C042}"/>
    <cellStyle name="桁区切り 4" xfId="115" xr:uid="{AF1B5036-0642-4C65-AE41-5D05DC04EE90}"/>
    <cellStyle name="見出し 1" xfId="37" builtinId="16" customBuiltin="1"/>
    <cellStyle name="見出し 1 2" xfId="94" xr:uid="{B5592AB1-1C4C-4A3F-BBAC-E96187F02BB0}"/>
    <cellStyle name="見出し 1 3" xfId="149" xr:uid="{B8B9A14E-AB59-49E9-AB86-0704FB90102B}"/>
    <cellStyle name="見出し 2" xfId="38" builtinId="17" customBuiltin="1"/>
    <cellStyle name="見出し 2 2" xfId="95" xr:uid="{FA40C91B-EBC2-464B-98A3-757D088B0CA0}"/>
    <cellStyle name="見出し 2 3" xfId="150" xr:uid="{225DD822-E3E8-4C83-8610-FC4E7F34D953}"/>
    <cellStyle name="見出し 3" xfId="39" builtinId="18" customBuiltin="1"/>
    <cellStyle name="見出し 3 2" xfId="96" xr:uid="{CAE7A525-A8A0-4EFB-96C6-EBD822407B47}"/>
    <cellStyle name="見出し 3 3" xfId="151" xr:uid="{0C1477C6-9727-4400-8092-2819E3440D33}"/>
    <cellStyle name="見出し 4" xfId="40" builtinId="19" customBuiltin="1"/>
    <cellStyle name="見出し 4 2" xfId="97" xr:uid="{10A39D45-7049-4AE5-86C3-77B57A9DC326}"/>
    <cellStyle name="見出し 4 3" xfId="152" xr:uid="{C8F0CAB3-3211-4615-9AA2-9F1191CAB361}"/>
    <cellStyle name="集計" xfId="41" builtinId="25" customBuiltin="1"/>
    <cellStyle name="集計 2" xfId="102" xr:uid="{2B5A95FB-6C78-441B-9845-A58C6079E289}"/>
    <cellStyle name="集計 3" xfId="160" xr:uid="{2A5D063E-972E-46DE-85E1-671B2D6F84E6}"/>
    <cellStyle name="出力" xfId="42" builtinId="21" customBuiltin="1"/>
    <cellStyle name="出力 2" xfId="87" xr:uid="{A10CB2F0-2424-46BD-9CFF-EDCA1636DC0D}"/>
    <cellStyle name="出力 3" xfId="142" xr:uid="{F19FC3A3-16AF-4DB0-BB7B-ABB891615739}"/>
    <cellStyle name="説明文" xfId="43" builtinId="53" customBuiltin="1"/>
    <cellStyle name="説明文 2" xfId="99" xr:uid="{41875E5A-4C22-4BB9-B5AF-993BCF681670}"/>
    <cellStyle name="説明文 3" xfId="154" xr:uid="{0B54BCF2-D533-4C12-A8F5-3F1C230E4CA4}"/>
    <cellStyle name="通貨 2" xfId="44" xr:uid="{00000000-0005-0000-0000-00002B000000}"/>
    <cellStyle name="通貨 2 10" xfId="163" xr:uid="{07F315BC-2AA9-434E-9D05-0E6A34DF7EC5}"/>
    <cellStyle name="通貨 2 2" xfId="53" xr:uid="{7DD7C5C7-3307-4066-BC55-575B5CC17553}"/>
    <cellStyle name="通貨 2 3" xfId="54" xr:uid="{0AA9BFB1-5563-4C92-A347-1C34BDC9647C}"/>
    <cellStyle name="通貨 2 4" xfId="52" xr:uid="{747D6D73-0BDF-4CD4-9B87-6F72CE6C61C0}"/>
    <cellStyle name="通貨 2 5" xfId="101" xr:uid="{FACCCF35-F1EF-4E3D-BD1B-E55287306C60}"/>
    <cellStyle name="通貨 2 6" xfId="110" xr:uid="{552E6D13-276C-4B8A-AD4D-9C7BBC0BD439}"/>
    <cellStyle name="通貨 2 7" xfId="159" xr:uid="{896DD006-7A1C-4636-B71D-A0D9675355DE}"/>
    <cellStyle name="通貨 2 8" xfId="161" xr:uid="{B61B2B31-ED7A-4FA0-96C8-5B136BD500E8}"/>
    <cellStyle name="通貨 2 9" xfId="162" xr:uid="{FD98F10F-CFA4-4CFB-BAA6-E5C36542A86F}"/>
    <cellStyle name="入力" xfId="45" builtinId="20" customBuiltin="1"/>
    <cellStyle name="入力 2" xfId="86" xr:uid="{7BE0C193-6097-4D55-B164-F8F735C12FF6}"/>
    <cellStyle name="入力 3" xfId="141" xr:uid="{4C1AE7B2-B67A-4743-A3D0-1E0C93024CB0}"/>
    <cellStyle name="標準" xfId="0" builtinId="0"/>
    <cellStyle name="標準 10" xfId="106" xr:uid="{60DF4540-7DA6-4E89-9B34-B5D0FEDE69B2}"/>
    <cellStyle name="標準 11" xfId="157" xr:uid="{0C71956D-4425-443B-AF5D-FE7D8ADBA37E}"/>
    <cellStyle name="標準 2" xfId="46" xr:uid="{00000000-0005-0000-0000-00002E000000}"/>
    <cellStyle name="標準 2 2" xfId="90" xr:uid="{AB41527D-06B1-4352-B52A-013165198EE3}"/>
    <cellStyle name="標準 2 3" xfId="145" xr:uid="{F0BABC1D-0277-4320-A4BD-F2C416B9FFA9}"/>
    <cellStyle name="標準 2_⑦24meibo病院名簿24.4.2～24.10.1【○○保健所25.4.1現在】" xfId="47" xr:uid="{00000000-0005-0000-0000-00002F000000}"/>
    <cellStyle name="標準 3" xfId="48" xr:uid="{00000000-0005-0000-0000-000030000000}"/>
    <cellStyle name="標準 3 2" xfId="91" xr:uid="{0815C694-E2E3-4B17-A088-F6032D3DEED1}"/>
    <cellStyle name="標準 3 3" xfId="146" xr:uid="{9560E4CE-304E-45DD-9E7B-AEA3EAE6E868}"/>
    <cellStyle name="標準 4" xfId="49" xr:uid="{00000000-0005-0000-0000-000031000000}"/>
    <cellStyle name="標準 4 2" xfId="92" xr:uid="{CB27317F-7210-4A76-AE27-A4E50D135E04}"/>
    <cellStyle name="標準 4 3" xfId="147" xr:uid="{A49F7C42-9B6E-4B14-B9AB-B6DA16569068}"/>
    <cellStyle name="標準 5" xfId="55" xr:uid="{B57FD5EB-1955-407F-BCDB-5C40C56F92BD}"/>
    <cellStyle name="標準 6" xfId="105" xr:uid="{BD34DE6C-855E-4330-9F04-3BD2FDFAD7E3}"/>
    <cellStyle name="標準 7" xfId="108" xr:uid="{356F14A5-8FE6-492A-9E45-4F0127CAEAFB}"/>
    <cellStyle name="標準 8" xfId="107" xr:uid="{255036B0-1D30-46A8-8B62-92CE7DAADCF5}"/>
    <cellStyle name="標準 9" xfId="109" xr:uid="{3D8A3A2E-D95C-4B8B-874E-C10597898253}"/>
    <cellStyle name="標準_Sheet1" xfId="50" xr:uid="{00000000-0005-0000-0000-000032000000}"/>
    <cellStyle name="良い" xfId="51" builtinId="26" customBuiltin="1"/>
    <cellStyle name="良い 2" xfId="93" xr:uid="{03FC4EFC-B224-4F4A-8B27-B457FCE7B9D5}"/>
    <cellStyle name="良い 3" xfId="148" xr:uid="{BD5428DC-CA55-4CC5-885D-FA221557B8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aomori.lg.jp/soshiki/kenko/kkenkofu/files/&#29031;&#20250;&#12539;&#20316;&#25104;&#20013;/&#26045;&#35373;&#21517;&#31807;/01_&#27096;&#24335;&#22793;&#26356;&#26908;&#35342;/&#29031;&#20250;&#12539;&#20316;&#25104;&#20013;/&#26045;&#35373;&#21517;&#31807;/01_&#27096;&#24335;&#22793;&#26356;&#26908;&#35342;/H27sisetumeibo(H27.6.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aomori.lg.jp/soshiki/kenko/kkenkofu/files/&#29031;&#20250;&#12539;&#20316;&#25104;&#20013;/&#26045;&#35373;&#21517;&#31807;/01_&#27096;&#24335;&#22793;&#26356;&#26908;&#35342;/&#26045;&#35373;&#21517;&#31807;/H27sisetumeibo(H2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
      <sheetName val="表紙・目次"/>
      <sheetName val="総括表"/>
      <sheetName val="1(1)"/>
      <sheetName val="1(2)"/>
      <sheetName val="1(3)～(13)"/>
      <sheetName val="2"/>
      <sheetName val="3"/>
      <sheetName val="4"/>
      <sheetName val="5"/>
      <sheetName val="6(1)(2)"/>
      <sheetName val="6(3)(4)"/>
      <sheetName val="6(5)"/>
      <sheetName val="6(6)"/>
      <sheetName val="6(7)(8)"/>
      <sheetName val="7"/>
      <sheetName val="8"/>
      <sheetName val="9～10"/>
      <sheetName val="11"/>
      <sheetName val="12"/>
      <sheetName val="13～26"/>
      <sheetName val="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
      <sheetName val="表紙・目次"/>
      <sheetName val="総括表"/>
      <sheetName val="1(1)"/>
      <sheetName val="1(2)"/>
      <sheetName val="1(3)～(13)"/>
      <sheetName val="2"/>
      <sheetName val="3"/>
      <sheetName val="4"/>
      <sheetName val="5"/>
      <sheetName val="6(1)(2)"/>
      <sheetName val="6(3)(4)"/>
      <sheetName val="6(5)"/>
      <sheetName val="6(6)"/>
      <sheetName val="6(7)(8)"/>
      <sheetName val="7"/>
      <sheetName val="8"/>
      <sheetName val="9～10"/>
      <sheetName val="11"/>
      <sheetName val="12"/>
      <sheetName val="13～26"/>
      <sheetName val="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G33"/>
  <sheetViews>
    <sheetView view="pageBreakPreview" zoomScale="84" zoomScaleNormal="100" zoomScaleSheetLayoutView="84" workbookViewId="0">
      <selection activeCell="A10" sqref="A10:F10"/>
    </sheetView>
  </sheetViews>
  <sheetFormatPr defaultRowHeight="13.5" x14ac:dyDescent="0.15"/>
  <cols>
    <col min="1" max="1" width="2.85546875" style="46" customWidth="1"/>
    <col min="2" max="2" width="2.85546875" style="44" customWidth="1"/>
    <col min="3" max="3" width="2.5703125" style="49" customWidth="1"/>
    <col min="4" max="4" width="2" style="50" customWidth="1"/>
    <col min="5" max="5" width="123.85546875" style="46" customWidth="1"/>
    <col min="6" max="6" width="9.28515625" style="44" customWidth="1"/>
    <col min="7" max="7" width="9.140625" style="44" customWidth="1"/>
    <col min="8" max="16384" width="9.140625" style="46"/>
  </cols>
  <sheetData>
    <row r="9" spans="1:6" s="44" customFormat="1" ht="38.25" x14ac:dyDescent="0.15">
      <c r="A9" s="849" t="s">
        <v>4603</v>
      </c>
      <c r="B9" s="849"/>
      <c r="C9" s="849"/>
      <c r="D9" s="849"/>
      <c r="E9" s="849"/>
      <c r="F9" s="849"/>
    </row>
    <row r="10" spans="1:6" s="44" customFormat="1" ht="28.5" x14ac:dyDescent="0.15">
      <c r="A10" s="850" t="s">
        <v>8312</v>
      </c>
      <c r="B10" s="850"/>
      <c r="C10" s="850"/>
      <c r="D10" s="850"/>
      <c r="E10" s="850"/>
      <c r="F10" s="850"/>
    </row>
    <row r="28" spans="1:6" ht="30.75" x14ac:dyDescent="0.15">
      <c r="A28" s="851" t="s">
        <v>7787</v>
      </c>
      <c r="B28" s="851"/>
      <c r="C28" s="851"/>
      <c r="D28" s="851"/>
      <c r="E28" s="851"/>
      <c r="F28" s="851"/>
    </row>
    <row r="32" spans="1:6" ht="13.5" customHeight="1" x14ac:dyDescent="0.15">
      <c r="A32" s="45"/>
      <c r="B32" s="45"/>
      <c r="C32" s="45"/>
      <c r="D32" s="45"/>
      <c r="E32" s="45"/>
      <c r="F32" s="45"/>
    </row>
    <row r="33" spans="1:6" ht="13.5" customHeight="1" x14ac:dyDescent="0.15">
      <c r="A33" s="45"/>
      <c r="B33" s="45"/>
      <c r="C33" s="45"/>
      <c r="D33" s="45"/>
      <c r="E33" s="45"/>
      <c r="F33" s="45"/>
    </row>
  </sheetData>
  <sheetProtection autoFilter="0"/>
  <mergeCells count="3">
    <mergeCell ref="A9:F9"/>
    <mergeCell ref="A10:F10"/>
    <mergeCell ref="A28:F28"/>
  </mergeCells>
  <phoneticPr fontId="3"/>
  <printOptions horizontalCentered="1"/>
  <pageMargins left="0.78740157480314965" right="0.78740157480314965" top="0.78740157480314965" bottom="0.59055118110236227" header="0.51181102362204722" footer="0.39370078740157483"/>
  <pageSetup paperSize="9" firstPageNumber="4294967295" orientation="landscape" useFirstPageNumber="1" r:id="rId1"/>
  <headerFooter differentFirst="1">
    <oddFooter>&amp;C&amp;K00+000&amp;P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AK53"/>
  <sheetViews>
    <sheetView topLeftCell="B28" zoomScaleNormal="100" workbookViewId="0">
      <selection activeCell="G39" sqref="G39"/>
    </sheetView>
  </sheetViews>
  <sheetFormatPr defaultColWidth="11.85546875" defaultRowHeight="12" x14ac:dyDescent="0.15"/>
  <cols>
    <col min="1" max="1" width="5.140625" style="145" customWidth="1"/>
    <col min="2" max="16384" width="11.85546875" style="145"/>
  </cols>
  <sheetData>
    <row r="2" spans="2:37" x14ac:dyDescent="0.15">
      <c r="B2" s="144" t="s">
        <v>2857</v>
      </c>
      <c r="C2" s="144" t="s">
        <v>5013</v>
      </c>
      <c r="D2" s="144" t="s">
        <v>2857</v>
      </c>
      <c r="E2" s="144" t="s">
        <v>5014</v>
      </c>
      <c r="F2" s="144" t="s">
        <v>2857</v>
      </c>
      <c r="G2" s="144" t="s">
        <v>5014</v>
      </c>
      <c r="H2" s="144" t="s">
        <v>2857</v>
      </c>
      <c r="I2" s="144" t="s">
        <v>5014</v>
      </c>
      <c r="J2" s="144" t="s">
        <v>2857</v>
      </c>
      <c r="K2" s="144" t="s">
        <v>5014</v>
      </c>
      <c r="L2" s="144" t="s">
        <v>2857</v>
      </c>
      <c r="M2" s="144" t="s">
        <v>5014</v>
      </c>
      <c r="N2" s="144" t="s">
        <v>2857</v>
      </c>
      <c r="O2" s="144" t="s">
        <v>5014</v>
      </c>
      <c r="P2" s="144" t="s">
        <v>2857</v>
      </c>
      <c r="Q2" s="144" t="s">
        <v>5014</v>
      </c>
      <c r="R2" s="144" t="s">
        <v>2857</v>
      </c>
      <c r="S2" s="144" t="s">
        <v>5014</v>
      </c>
      <c r="T2" s="144" t="s">
        <v>2857</v>
      </c>
      <c r="U2" s="144" t="s">
        <v>5014</v>
      </c>
      <c r="V2" s="144" t="s">
        <v>2857</v>
      </c>
      <c r="W2" s="144" t="s">
        <v>5014</v>
      </c>
      <c r="X2" s="144" t="s">
        <v>2857</v>
      </c>
      <c r="Y2" s="144" t="s">
        <v>5014</v>
      </c>
      <c r="Z2" s="144" t="s">
        <v>2857</v>
      </c>
      <c r="AA2" s="144" t="s">
        <v>5014</v>
      </c>
      <c r="AB2" s="144" t="s">
        <v>2857</v>
      </c>
      <c r="AC2" s="144" t="s">
        <v>5014</v>
      </c>
      <c r="AD2" s="144" t="s">
        <v>2857</v>
      </c>
      <c r="AE2" s="144" t="s">
        <v>5014</v>
      </c>
      <c r="AF2" s="144" t="s">
        <v>2857</v>
      </c>
      <c r="AG2" s="144" t="s">
        <v>5014</v>
      </c>
      <c r="AH2" s="144" t="s">
        <v>2857</v>
      </c>
      <c r="AI2" s="144" t="s">
        <v>5014</v>
      </c>
      <c r="AJ2" s="144" t="s">
        <v>2857</v>
      </c>
      <c r="AK2" s="144" t="s">
        <v>5014</v>
      </c>
    </row>
    <row r="3" spans="2:37" x14ac:dyDescent="0.15">
      <c r="B3" s="146" t="str">
        <f>"=保育所"</f>
        <v>=保育所</v>
      </c>
      <c r="C3" s="146" t="str">
        <f>"=公"</f>
        <v>=公</v>
      </c>
      <c r="D3" s="146" t="str">
        <f>"=保育所"</f>
        <v>=保育所</v>
      </c>
      <c r="E3" s="146" t="str">
        <f>"=独法"</f>
        <v>=独法</v>
      </c>
      <c r="F3" s="146" t="str">
        <f>"=保育所"</f>
        <v>=保育所</v>
      </c>
      <c r="G3" s="146" t="str">
        <f>"=福法"</f>
        <v>=福法</v>
      </c>
      <c r="H3" s="146" t="str">
        <f>"=保育所"</f>
        <v>=保育所</v>
      </c>
      <c r="I3" s="146" t="str">
        <f>"=一財"</f>
        <v>=一財</v>
      </c>
      <c r="J3" s="146" t="str">
        <f>"=保育所"</f>
        <v>=保育所</v>
      </c>
      <c r="K3" s="146" t="str">
        <f>"=公財"</f>
        <v>=公財</v>
      </c>
      <c r="L3" s="146" t="str">
        <f>"=保育所"</f>
        <v>=保育所</v>
      </c>
      <c r="M3" s="146" t="str">
        <f>"=宗法"</f>
        <v>=宗法</v>
      </c>
      <c r="N3" s="146" t="str">
        <f>"=保育所"</f>
        <v>=保育所</v>
      </c>
      <c r="O3" s="146" t="str">
        <f>"=私立"</f>
        <v>=私立</v>
      </c>
      <c r="P3" s="146" t="str">
        <f>"=保育所"</f>
        <v>=保育所</v>
      </c>
      <c r="Q3" s="146" t="str">
        <f>"=個人"</f>
        <v>=個人</v>
      </c>
      <c r="R3" s="146" t="str">
        <f>"=保育所"</f>
        <v>=保育所</v>
      </c>
      <c r="S3" s="146" t="str">
        <f>"=医法"</f>
        <v>=医法</v>
      </c>
      <c r="T3" s="146" t="str">
        <f>"=保育所"</f>
        <v>=保育所</v>
      </c>
      <c r="U3" s="146" t="str">
        <f>"=社医"</f>
        <v>=社医</v>
      </c>
      <c r="V3" s="146" t="str">
        <f>"=保育所"</f>
        <v>=保育所</v>
      </c>
      <c r="W3" s="146" t="str">
        <f>"=生協"</f>
        <v>=生協</v>
      </c>
      <c r="X3" s="146" t="str">
        <f>"=保育所"</f>
        <v>=保育所</v>
      </c>
      <c r="Y3" s="146" t="str">
        <f>"=一社"</f>
        <v>=一社</v>
      </c>
      <c r="Z3" s="146" t="str">
        <f>"=保育所"</f>
        <v>=保育所</v>
      </c>
      <c r="AA3" s="146" t="str">
        <f>"=公社"</f>
        <v>=公社</v>
      </c>
      <c r="AB3" s="146" t="str">
        <f>"=保育所"</f>
        <v>=保育所</v>
      </c>
      <c r="AC3" s="146" t="str">
        <f>"=NPO"</f>
        <v>=NPO</v>
      </c>
      <c r="AD3" s="146" t="str">
        <f>"=保育所"</f>
        <v>=保育所</v>
      </c>
      <c r="AE3" s="146" t="str">
        <f>"=学法"</f>
        <v>=学法</v>
      </c>
      <c r="AF3" s="146" t="str">
        <f>"=保育所"</f>
        <v>=保育所</v>
      </c>
      <c r="AG3" s="146" t="str">
        <f>"=株式"</f>
        <v>=株式</v>
      </c>
      <c r="AH3" s="146" t="str">
        <f>"=保育所"</f>
        <v>=保育所</v>
      </c>
      <c r="AI3" s="146" t="str">
        <f>"=日赤"</f>
        <v>=日赤</v>
      </c>
      <c r="AJ3" s="146" t="str">
        <f>"=保育所"</f>
        <v>=保育所</v>
      </c>
      <c r="AK3" s="146" t="str">
        <f>"=有限"</f>
        <v>=有限</v>
      </c>
    </row>
    <row r="4" spans="2:37" x14ac:dyDescent="0.15">
      <c r="B4" s="144" t="s">
        <v>2857</v>
      </c>
      <c r="C4" s="144" t="s">
        <v>5014</v>
      </c>
      <c r="D4" s="144" t="s">
        <v>2857</v>
      </c>
      <c r="E4" s="144" t="s">
        <v>5014</v>
      </c>
      <c r="F4" s="144" t="s">
        <v>2857</v>
      </c>
      <c r="G4" s="144" t="s">
        <v>5014</v>
      </c>
      <c r="H4" s="144" t="s">
        <v>2857</v>
      </c>
      <c r="I4" s="144" t="s">
        <v>5014</v>
      </c>
      <c r="J4" s="144" t="s">
        <v>2857</v>
      </c>
      <c r="K4" s="144" t="s">
        <v>5014</v>
      </c>
      <c r="L4" s="144" t="s">
        <v>2857</v>
      </c>
      <c r="M4" s="144" t="s">
        <v>5014</v>
      </c>
      <c r="N4" s="144" t="s">
        <v>2857</v>
      </c>
      <c r="O4" s="144" t="s">
        <v>5014</v>
      </c>
      <c r="P4" s="144" t="s">
        <v>2857</v>
      </c>
      <c r="Q4" s="144" t="s">
        <v>5014</v>
      </c>
      <c r="R4" s="144" t="s">
        <v>2857</v>
      </c>
      <c r="S4" s="144" t="s">
        <v>5014</v>
      </c>
      <c r="T4" s="144" t="s">
        <v>2857</v>
      </c>
      <c r="U4" s="144" t="s">
        <v>5014</v>
      </c>
      <c r="V4" s="144" t="s">
        <v>2857</v>
      </c>
      <c r="W4" s="144" t="s">
        <v>5014</v>
      </c>
      <c r="X4" s="144" t="s">
        <v>2857</v>
      </c>
      <c r="Y4" s="144" t="s">
        <v>5014</v>
      </c>
      <c r="Z4" s="144" t="s">
        <v>2857</v>
      </c>
      <c r="AA4" s="144" t="s">
        <v>5014</v>
      </c>
      <c r="AB4" s="144" t="s">
        <v>2857</v>
      </c>
      <c r="AC4" s="144" t="s">
        <v>5014</v>
      </c>
      <c r="AD4" s="144" t="s">
        <v>2857</v>
      </c>
      <c r="AE4" s="144" t="s">
        <v>5014</v>
      </c>
      <c r="AF4" s="144" t="s">
        <v>2857</v>
      </c>
      <c r="AG4" s="144" t="s">
        <v>5014</v>
      </c>
      <c r="AH4" s="144" t="s">
        <v>2857</v>
      </c>
      <c r="AI4" s="144" t="s">
        <v>5014</v>
      </c>
      <c r="AJ4" s="144" t="s">
        <v>2857</v>
      </c>
      <c r="AK4" s="144" t="s">
        <v>5014</v>
      </c>
    </row>
    <row r="5" spans="2:37" x14ac:dyDescent="0.15">
      <c r="B5" s="146" t="str">
        <f>"=児童養護施設"</f>
        <v>=児童養護施設</v>
      </c>
      <c r="C5" s="146" t="str">
        <f>"=公"</f>
        <v>=公</v>
      </c>
      <c r="D5" s="146" t="str">
        <f>"=児童養護施設"</f>
        <v>=児童養護施設</v>
      </c>
      <c r="E5" s="146" t="str">
        <f>"=独法"</f>
        <v>=独法</v>
      </c>
      <c r="F5" s="146" t="str">
        <f>"=児童養護施設"</f>
        <v>=児童養護施設</v>
      </c>
      <c r="G5" s="146" t="str">
        <f>"=福法"</f>
        <v>=福法</v>
      </c>
      <c r="H5" s="146" t="str">
        <f>"=児童養護施設"</f>
        <v>=児童養護施設</v>
      </c>
      <c r="I5" s="146" t="str">
        <f>"=一財"</f>
        <v>=一財</v>
      </c>
      <c r="J5" s="146" t="str">
        <f>"=児童養護施設"</f>
        <v>=児童養護施設</v>
      </c>
      <c r="K5" s="146" t="str">
        <f>"=公財"</f>
        <v>=公財</v>
      </c>
      <c r="L5" s="146" t="str">
        <f>"=児童養護施設"</f>
        <v>=児童養護施設</v>
      </c>
      <c r="M5" s="146" t="str">
        <f>"=宗法"</f>
        <v>=宗法</v>
      </c>
      <c r="N5" s="146" t="str">
        <f>"=児童養護施設"</f>
        <v>=児童養護施設</v>
      </c>
      <c r="O5" s="146" t="str">
        <f>"=私立"</f>
        <v>=私立</v>
      </c>
      <c r="P5" s="146" t="str">
        <f>"=児童養護施設"</f>
        <v>=児童養護施設</v>
      </c>
      <c r="Q5" s="146" t="str">
        <f>"=個人"</f>
        <v>=個人</v>
      </c>
      <c r="R5" s="146" t="str">
        <f>"=児童養護施設"</f>
        <v>=児童養護施設</v>
      </c>
      <c r="S5" s="146" t="str">
        <f>"=医法"</f>
        <v>=医法</v>
      </c>
      <c r="T5" s="146" t="str">
        <f>"=児童養護施設"</f>
        <v>=児童養護施設</v>
      </c>
      <c r="U5" s="146" t="str">
        <f>"=社医"</f>
        <v>=社医</v>
      </c>
      <c r="V5" s="146" t="str">
        <f>"=児童養護施設"</f>
        <v>=児童養護施設</v>
      </c>
      <c r="W5" s="146" t="str">
        <f>"=生協"</f>
        <v>=生協</v>
      </c>
      <c r="X5" s="146" t="str">
        <f>"=児童養護施設"</f>
        <v>=児童養護施設</v>
      </c>
      <c r="Y5" s="146" t="str">
        <f>"=一社"</f>
        <v>=一社</v>
      </c>
      <c r="Z5" s="146" t="str">
        <f>"=児童養護施設"</f>
        <v>=児童養護施設</v>
      </c>
      <c r="AA5" s="146" t="str">
        <f>"=公社"</f>
        <v>=公社</v>
      </c>
      <c r="AB5" s="146" t="str">
        <f>"=児童養護施設"</f>
        <v>=児童養護施設</v>
      </c>
      <c r="AC5" s="146" t="str">
        <f>"=NPO"</f>
        <v>=NPO</v>
      </c>
      <c r="AD5" s="146" t="str">
        <f>"=児童養護施設"</f>
        <v>=児童養護施設</v>
      </c>
      <c r="AE5" s="146" t="str">
        <f>"=学法"</f>
        <v>=学法</v>
      </c>
      <c r="AF5" s="146" t="str">
        <f>"=児童養護施設"</f>
        <v>=児童養護施設</v>
      </c>
      <c r="AG5" s="146" t="str">
        <f>"=株式"</f>
        <v>=株式</v>
      </c>
      <c r="AH5" s="146" t="str">
        <f>"=児童養護施設"</f>
        <v>=児童養護施設</v>
      </c>
      <c r="AI5" s="146" t="str">
        <f>"=日赤"</f>
        <v>=日赤</v>
      </c>
      <c r="AJ5" s="146" t="str">
        <f>"=児童養護施設"</f>
        <v>=児童養護施設</v>
      </c>
      <c r="AK5" s="146" t="str">
        <f>"=有限"</f>
        <v>=有限</v>
      </c>
    </row>
    <row r="6" spans="2:37" x14ac:dyDescent="0.15">
      <c r="B6" s="144" t="s">
        <v>2857</v>
      </c>
      <c r="C6" s="144" t="s">
        <v>5015</v>
      </c>
      <c r="D6" s="144" t="s">
        <v>2857</v>
      </c>
      <c r="E6" s="144" t="s">
        <v>5014</v>
      </c>
      <c r="F6" s="144" t="s">
        <v>2857</v>
      </c>
      <c r="G6" s="144" t="s">
        <v>5015</v>
      </c>
      <c r="H6" s="144" t="s">
        <v>2857</v>
      </c>
      <c r="I6" s="144" t="s">
        <v>5014</v>
      </c>
      <c r="J6" s="144" t="s">
        <v>2857</v>
      </c>
      <c r="K6" s="144" t="s">
        <v>5014</v>
      </c>
      <c r="L6" s="144" t="s">
        <v>2857</v>
      </c>
      <c r="M6" s="144" t="s">
        <v>5014</v>
      </c>
      <c r="N6" s="144" t="s">
        <v>2857</v>
      </c>
      <c r="O6" s="144" t="s">
        <v>5014</v>
      </c>
      <c r="P6" s="144" t="s">
        <v>2857</v>
      </c>
      <c r="Q6" s="144" t="s">
        <v>5014</v>
      </c>
      <c r="R6" s="144" t="s">
        <v>2857</v>
      </c>
      <c r="S6" s="144" t="s">
        <v>5014</v>
      </c>
      <c r="T6" s="144" t="s">
        <v>2857</v>
      </c>
      <c r="U6" s="144" t="s">
        <v>5014</v>
      </c>
      <c r="V6" s="144" t="s">
        <v>2857</v>
      </c>
      <c r="W6" s="144" t="s">
        <v>5014</v>
      </c>
      <c r="X6" s="144" t="s">
        <v>2857</v>
      </c>
      <c r="Y6" s="144" t="s">
        <v>5014</v>
      </c>
      <c r="Z6" s="144" t="s">
        <v>2857</v>
      </c>
      <c r="AA6" s="144" t="s">
        <v>5014</v>
      </c>
      <c r="AB6" s="144" t="s">
        <v>2857</v>
      </c>
      <c r="AC6" s="144" t="s">
        <v>5014</v>
      </c>
      <c r="AD6" s="144" t="s">
        <v>2857</v>
      </c>
      <c r="AE6" s="144" t="s">
        <v>5014</v>
      </c>
      <c r="AF6" s="144" t="s">
        <v>2857</v>
      </c>
      <c r="AG6" s="144" t="s">
        <v>5014</v>
      </c>
      <c r="AH6" s="144" t="s">
        <v>2857</v>
      </c>
      <c r="AI6" s="144" t="s">
        <v>5014</v>
      </c>
      <c r="AJ6" s="144" t="s">
        <v>2857</v>
      </c>
      <c r="AK6" s="144" t="s">
        <v>5014</v>
      </c>
    </row>
    <row r="7" spans="2:37" x14ac:dyDescent="0.15">
      <c r="B7" s="146" t="str">
        <f>"=福祉型障害児入所施設"</f>
        <v>=福祉型障害児入所施設</v>
      </c>
      <c r="C7" s="146" t="str">
        <f>"=公"</f>
        <v>=公</v>
      </c>
      <c r="D7" s="146" t="str">
        <f>"=福祉型障害児入所施設"</f>
        <v>=福祉型障害児入所施設</v>
      </c>
      <c r="E7" s="146" t="str">
        <f>"=独法"</f>
        <v>=独法</v>
      </c>
      <c r="F7" s="146" t="str">
        <f>"=福祉型障害児入所施設"</f>
        <v>=福祉型障害児入所施設</v>
      </c>
      <c r="G7" s="146" t="str">
        <f>"=福法"</f>
        <v>=福法</v>
      </c>
      <c r="H7" s="146" t="str">
        <f>"=福祉型障害児入所施設"</f>
        <v>=福祉型障害児入所施設</v>
      </c>
      <c r="I7" s="146" t="str">
        <f>"=一財"</f>
        <v>=一財</v>
      </c>
      <c r="J7" s="146" t="str">
        <f>"=福祉型障害児入所施設"</f>
        <v>=福祉型障害児入所施設</v>
      </c>
      <c r="K7" s="146" t="str">
        <f>"=公財"</f>
        <v>=公財</v>
      </c>
      <c r="L7" s="146" t="str">
        <f>"=福祉型障害児入所施設"</f>
        <v>=福祉型障害児入所施設</v>
      </c>
      <c r="M7" s="146" t="str">
        <f>"=宗法"</f>
        <v>=宗法</v>
      </c>
      <c r="N7" s="146" t="str">
        <f>"=福祉型障害児入所施設"</f>
        <v>=福祉型障害児入所施設</v>
      </c>
      <c r="O7" s="146" t="str">
        <f>"=私立"</f>
        <v>=私立</v>
      </c>
      <c r="P7" s="146" t="str">
        <f>"=福祉型障害児入所施設"</f>
        <v>=福祉型障害児入所施設</v>
      </c>
      <c r="Q7" s="146" t="str">
        <f>"=個人"</f>
        <v>=個人</v>
      </c>
      <c r="R7" s="146" t="str">
        <f>"=福祉型障害児入所施設"</f>
        <v>=福祉型障害児入所施設</v>
      </c>
      <c r="S7" s="146" t="str">
        <f>"=医法"</f>
        <v>=医法</v>
      </c>
      <c r="T7" s="146" t="str">
        <f>"=福祉型障害児入所施設"</f>
        <v>=福祉型障害児入所施設</v>
      </c>
      <c r="U7" s="146" t="str">
        <f>"=社医"</f>
        <v>=社医</v>
      </c>
      <c r="V7" s="146" t="str">
        <f>"=福祉型障害児入所施設"</f>
        <v>=福祉型障害児入所施設</v>
      </c>
      <c r="W7" s="146" t="str">
        <f>"=生協"</f>
        <v>=生協</v>
      </c>
      <c r="X7" s="146" t="str">
        <f>"=福祉型障害児入所施設"</f>
        <v>=福祉型障害児入所施設</v>
      </c>
      <c r="Y7" s="146" t="str">
        <f>"=一社"</f>
        <v>=一社</v>
      </c>
      <c r="Z7" s="146" t="str">
        <f>"=福祉型障害児入所施設"</f>
        <v>=福祉型障害児入所施設</v>
      </c>
      <c r="AA7" s="146" t="str">
        <f>"=公社"</f>
        <v>=公社</v>
      </c>
      <c r="AB7" s="146" t="str">
        <f>"=福祉型障害児入所施設"</f>
        <v>=福祉型障害児入所施設</v>
      </c>
      <c r="AC7" s="146" t="str">
        <f>"=NPO"</f>
        <v>=NPO</v>
      </c>
      <c r="AD7" s="146" t="str">
        <f>"=福祉型障害児入所施設"</f>
        <v>=福祉型障害児入所施設</v>
      </c>
      <c r="AE7" s="146" t="str">
        <f>"=学法"</f>
        <v>=学法</v>
      </c>
      <c r="AF7" s="146" t="str">
        <f>"=福祉型障害児入所施設"</f>
        <v>=福祉型障害児入所施設</v>
      </c>
      <c r="AG7" s="146" t="str">
        <f>"=株式"</f>
        <v>=株式</v>
      </c>
      <c r="AH7" s="146" t="str">
        <f>"=福祉型障害児入所施設"</f>
        <v>=福祉型障害児入所施設</v>
      </c>
      <c r="AI7" s="146" t="str">
        <f>"=日赤"</f>
        <v>=日赤</v>
      </c>
      <c r="AJ7" s="146" t="str">
        <f>"=福祉型障害児入所施設"</f>
        <v>=福祉型障害児入所施設</v>
      </c>
      <c r="AK7" s="146" t="str">
        <f>"=有限"</f>
        <v>=有限</v>
      </c>
    </row>
    <row r="8" spans="2:37" x14ac:dyDescent="0.15">
      <c r="B8" s="144" t="s">
        <v>2857</v>
      </c>
      <c r="C8" s="144" t="s">
        <v>5014</v>
      </c>
      <c r="D8" s="144" t="s">
        <v>2857</v>
      </c>
      <c r="E8" s="144" t="s">
        <v>5014</v>
      </c>
      <c r="F8" s="144" t="s">
        <v>2857</v>
      </c>
      <c r="G8" s="144" t="s">
        <v>5014</v>
      </c>
      <c r="H8" s="144" t="s">
        <v>2857</v>
      </c>
      <c r="I8" s="144" t="s">
        <v>5014</v>
      </c>
      <c r="J8" s="144" t="s">
        <v>2857</v>
      </c>
      <c r="K8" s="144" t="s">
        <v>5014</v>
      </c>
      <c r="L8" s="144" t="s">
        <v>2857</v>
      </c>
      <c r="M8" s="144" t="s">
        <v>5014</v>
      </c>
      <c r="N8" s="144" t="s">
        <v>2857</v>
      </c>
      <c r="O8" s="144" t="s">
        <v>5014</v>
      </c>
      <c r="P8" s="144" t="s">
        <v>2857</v>
      </c>
      <c r="Q8" s="144" t="s">
        <v>5014</v>
      </c>
      <c r="R8" s="144" t="s">
        <v>2857</v>
      </c>
      <c r="S8" s="144" t="s">
        <v>5014</v>
      </c>
      <c r="T8" s="144" t="s">
        <v>2857</v>
      </c>
      <c r="U8" s="144" t="s">
        <v>5014</v>
      </c>
      <c r="V8" s="144" t="s">
        <v>2857</v>
      </c>
      <c r="W8" s="144" t="s">
        <v>5014</v>
      </c>
      <c r="X8" s="144" t="s">
        <v>2857</v>
      </c>
      <c r="Y8" s="144" t="s">
        <v>5014</v>
      </c>
      <c r="Z8" s="144" t="s">
        <v>2857</v>
      </c>
      <c r="AA8" s="144" t="s">
        <v>5014</v>
      </c>
      <c r="AB8" s="144" t="s">
        <v>2857</v>
      </c>
      <c r="AC8" s="144" t="s">
        <v>5014</v>
      </c>
      <c r="AD8" s="144" t="s">
        <v>2857</v>
      </c>
      <c r="AE8" s="144" t="s">
        <v>5014</v>
      </c>
      <c r="AF8" s="144" t="s">
        <v>2857</v>
      </c>
      <c r="AG8" s="144" t="s">
        <v>5014</v>
      </c>
      <c r="AH8" s="144" t="s">
        <v>2857</v>
      </c>
      <c r="AI8" s="144" t="s">
        <v>5014</v>
      </c>
      <c r="AJ8" s="144" t="s">
        <v>2857</v>
      </c>
      <c r="AK8" s="144" t="s">
        <v>5014</v>
      </c>
    </row>
    <row r="9" spans="2:37" x14ac:dyDescent="0.15">
      <c r="B9" s="146" t="str">
        <f>"=児童自立支援施設"</f>
        <v>=児童自立支援施設</v>
      </c>
      <c r="C9" s="146" t="str">
        <f>"=公"</f>
        <v>=公</v>
      </c>
      <c r="D9" s="146" t="str">
        <f>"=児童自立支援施設"</f>
        <v>=児童自立支援施設</v>
      </c>
      <c r="E9" s="146" t="str">
        <f>"=独法"</f>
        <v>=独法</v>
      </c>
      <c r="F9" s="146" t="str">
        <f>"=児童自立支援施設"</f>
        <v>=児童自立支援施設</v>
      </c>
      <c r="G9" s="146" t="str">
        <f>"=福法"</f>
        <v>=福法</v>
      </c>
      <c r="H9" s="146" t="str">
        <f>"=児童自立支援施設"</f>
        <v>=児童自立支援施設</v>
      </c>
      <c r="I9" s="146" t="str">
        <f>"=一財"</f>
        <v>=一財</v>
      </c>
      <c r="J9" s="146" t="str">
        <f>"=児童自立支援施設"</f>
        <v>=児童自立支援施設</v>
      </c>
      <c r="K9" s="146" t="str">
        <f>"=公財"</f>
        <v>=公財</v>
      </c>
      <c r="L9" s="146" t="str">
        <f>"=児童自立支援施設"</f>
        <v>=児童自立支援施設</v>
      </c>
      <c r="M9" s="146" t="str">
        <f>"=宗法"</f>
        <v>=宗法</v>
      </c>
      <c r="N9" s="146" t="str">
        <f>"=児童自立支援施設"</f>
        <v>=児童自立支援施設</v>
      </c>
      <c r="O9" s="146" t="str">
        <f>"=私立"</f>
        <v>=私立</v>
      </c>
      <c r="P9" s="146" t="str">
        <f>"=児童自立支援施設"</f>
        <v>=児童自立支援施設</v>
      </c>
      <c r="Q9" s="146" t="str">
        <f>"=個人"</f>
        <v>=個人</v>
      </c>
      <c r="R9" s="146" t="str">
        <f>"=児童自立支援施設"</f>
        <v>=児童自立支援施設</v>
      </c>
      <c r="S9" s="146" t="str">
        <f>"=医法"</f>
        <v>=医法</v>
      </c>
      <c r="T9" s="146" t="str">
        <f>"=児童自立支援施設"</f>
        <v>=児童自立支援施設</v>
      </c>
      <c r="U9" s="146" t="str">
        <f>"=社医"</f>
        <v>=社医</v>
      </c>
      <c r="V9" s="146" t="str">
        <f>"=児童自立支援施設"</f>
        <v>=児童自立支援施設</v>
      </c>
      <c r="W9" s="146" t="str">
        <f>"=生協"</f>
        <v>=生協</v>
      </c>
      <c r="X9" s="146" t="str">
        <f>"=児童自立支援施設"</f>
        <v>=児童自立支援施設</v>
      </c>
      <c r="Y9" s="146" t="str">
        <f>"=一社"</f>
        <v>=一社</v>
      </c>
      <c r="Z9" s="146" t="str">
        <f>"=児童自立支援施設"</f>
        <v>=児童自立支援施設</v>
      </c>
      <c r="AA9" s="146" t="str">
        <f>"=公社"</f>
        <v>=公社</v>
      </c>
      <c r="AB9" s="146" t="str">
        <f>"=児童自立支援施設"</f>
        <v>=児童自立支援施設</v>
      </c>
      <c r="AC9" s="146" t="str">
        <f>"=NPO"</f>
        <v>=NPO</v>
      </c>
      <c r="AD9" s="146" t="str">
        <f>"=児童自立支援施設"</f>
        <v>=児童自立支援施設</v>
      </c>
      <c r="AE9" s="146" t="str">
        <f>"=学法"</f>
        <v>=学法</v>
      </c>
      <c r="AF9" s="146" t="str">
        <f>"=児童自立支援施設"</f>
        <v>=児童自立支援施設</v>
      </c>
      <c r="AG9" s="146" t="str">
        <f>"=株式"</f>
        <v>=株式</v>
      </c>
      <c r="AH9" s="146" t="str">
        <f>"=児童自立支援施設"</f>
        <v>=児童自立支援施設</v>
      </c>
      <c r="AI9" s="146" t="str">
        <f>"=日赤"</f>
        <v>=日赤</v>
      </c>
      <c r="AJ9" s="146" t="str">
        <f>"=児童自立支援施設"</f>
        <v>=児童自立支援施設</v>
      </c>
      <c r="AK9" s="146" t="str">
        <f>"=有限"</f>
        <v>=有限</v>
      </c>
    </row>
    <row r="10" spans="2:37" x14ac:dyDescent="0.15">
      <c r="B10" s="144" t="s">
        <v>2857</v>
      </c>
      <c r="C10" s="144" t="s">
        <v>5014</v>
      </c>
      <c r="D10" s="144" t="s">
        <v>2857</v>
      </c>
      <c r="E10" s="144" t="s">
        <v>5014</v>
      </c>
      <c r="F10" s="144" t="s">
        <v>2857</v>
      </c>
      <c r="G10" s="144" t="s">
        <v>5014</v>
      </c>
      <c r="H10" s="144" t="s">
        <v>2857</v>
      </c>
      <c r="I10" s="144" t="s">
        <v>5014</v>
      </c>
      <c r="J10" s="144" t="s">
        <v>2857</v>
      </c>
      <c r="K10" s="144" t="s">
        <v>5014</v>
      </c>
      <c r="L10" s="144" t="s">
        <v>2857</v>
      </c>
      <c r="M10" s="144" t="s">
        <v>5014</v>
      </c>
      <c r="N10" s="144" t="s">
        <v>2857</v>
      </c>
      <c r="O10" s="144" t="s">
        <v>5014</v>
      </c>
      <c r="P10" s="144" t="s">
        <v>2857</v>
      </c>
      <c r="Q10" s="144" t="s">
        <v>5014</v>
      </c>
      <c r="R10" s="144" t="s">
        <v>2857</v>
      </c>
      <c r="S10" s="144" t="s">
        <v>5014</v>
      </c>
      <c r="T10" s="144" t="s">
        <v>2857</v>
      </c>
      <c r="U10" s="144" t="s">
        <v>5014</v>
      </c>
      <c r="V10" s="144" t="s">
        <v>2857</v>
      </c>
      <c r="W10" s="144" t="s">
        <v>5014</v>
      </c>
      <c r="X10" s="144" t="s">
        <v>2857</v>
      </c>
      <c r="Y10" s="144" t="s">
        <v>5014</v>
      </c>
      <c r="Z10" s="144" t="s">
        <v>2857</v>
      </c>
      <c r="AA10" s="144" t="s">
        <v>5014</v>
      </c>
      <c r="AB10" s="144" t="s">
        <v>2857</v>
      </c>
      <c r="AC10" s="144" t="s">
        <v>5014</v>
      </c>
      <c r="AD10" s="144" t="s">
        <v>2857</v>
      </c>
      <c r="AE10" s="144" t="s">
        <v>5014</v>
      </c>
      <c r="AF10" s="144" t="s">
        <v>2857</v>
      </c>
      <c r="AG10" s="144" t="s">
        <v>5014</v>
      </c>
      <c r="AH10" s="144" t="s">
        <v>2857</v>
      </c>
      <c r="AI10" s="144" t="s">
        <v>5014</v>
      </c>
      <c r="AJ10" s="144" t="s">
        <v>2857</v>
      </c>
      <c r="AK10" s="144" t="s">
        <v>5014</v>
      </c>
    </row>
    <row r="11" spans="2:37" x14ac:dyDescent="0.15">
      <c r="B11" s="146" t="str">
        <f>"=母子生活支援施設"</f>
        <v>=母子生活支援施設</v>
      </c>
      <c r="C11" s="146" t="str">
        <f>"=公"</f>
        <v>=公</v>
      </c>
      <c r="D11" s="146" t="str">
        <f>"=母子生活支援施設"</f>
        <v>=母子生活支援施設</v>
      </c>
      <c r="E11" s="146" t="str">
        <f>"=独法"</f>
        <v>=独法</v>
      </c>
      <c r="F11" s="146" t="str">
        <f>"=母子生活支援施設"</f>
        <v>=母子生活支援施設</v>
      </c>
      <c r="G11" s="146" t="str">
        <f>"=福法"</f>
        <v>=福法</v>
      </c>
      <c r="H11" s="146" t="str">
        <f>"=母子生活支援施設"</f>
        <v>=母子生活支援施設</v>
      </c>
      <c r="I11" s="146" t="str">
        <f>"=一財"</f>
        <v>=一財</v>
      </c>
      <c r="J11" s="146" t="str">
        <f>"=母子生活支援施設"</f>
        <v>=母子生活支援施設</v>
      </c>
      <c r="K11" s="146" t="str">
        <f>"=公財"</f>
        <v>=公財</v>
      </c>
      <c r="L11" s="146" t="str">
        <f>"=母子生活支援施設"</f>
        <v>=母子生活支援施設</v>
      </c>
      <c r="M11" s="146" t="str">
        <f>"=宗法"</f>
        <v>=宗法</v>
      </c>
      <c r="N11" s="146" t="str">
        <f>"=母子生活支援施設"</f>
        <v>=母子生活支援施設</v>
      </c>
      <c r="O11" s="146" t="str">
        <f>"=私立"</f>
        <v>=私立</v>
      </c>
      <c r="P11" s="146" t="str">
        <f>"=母子生活支援施設"</f>
        <v>=母子生活支援施設</v>
      </c>
      <c r="Q11" s="146" t="str">
        <f>"=個人"</f>
        <v>=個人</v>
      </c>
      <c r="R11" s="146" t="str">
        <f>"=母子生活支援施設"</f>
        <v>=母子生活支援施設</v>
      </c>
      <c r="S11" s="146" t="str">
        <f>"=医法"</f>
        <v>=医法</v>
      </c>
      <c r="T11" s="146" t="str">
        <f>"=母子生活支援施設"</f>
        <v>=母子生活支援施設</v>
      </c>
      <c r="U11" s="146" t="str">
        <f>"=社医"</f>
        <v>=社医</v>
      </c>
      <c r="V11" s="146" t="str">
        <f>"=母子生活支援施設"</f>
        <v>=母子生活支援施設</v>
      </c>
      <c r="W11" s="146" t="str">
        <f>"=生協"</f>
        <v>=生協</v>
      </c>
      <c r="X11" s="146" t="str">
        <f>"=母子生活支援施設"</f>
        <v>=母子生活支援施設</v>
      </c>
      <c r="Y11" s="146" t="str">
        <f>"=一社"</f>
        <v>=一社</v>
      </c>
      <c r="Z11" s="146" t="str">
        <f>"=母子生活支援施設"</f>
        <v>=母子生活支援施設</v>
      </c>
      <c r="AA11" s="146" t="str">
        <f>"=公社"</f>
        <v>=公社</v>
      </c>
      <c r="AB11" s="146" t="str">
        <f>"=母子生活支援施設"</f>
        <v>=母子生活支援施設</v>
      </c>
      <c r="AC11" s="146" t="str">
        <f>"=NPO"</f>
        <v>=NPO</v>
      </c>
      <c r="AD11" s="146" t="str">
        <f>"=母子生活支援施設"</f>
        <v>=母子生活支援施設</v>
      </c>
      <c r="AE11" s="146" t="str">
        <f>"=学法"</f>
        <v>=学法</v>
      </c>
      <c r="AF11" s="146" t="str">
        <f>"=母子生活支援施設"</f>
        <v>=母子生活支援施設</v>
      </c>
      <c r="AG11" s="146" t="str">
        <f>"=株式"</f>
        <v>=株式</v>
      </c>
      <c r="AH11" s="146" t="str">
        <f>"=母子生活支援施設"</f>
        <v>=母子生活支援施設</v>
      </c>
      <c r="AI11" s="146" t="str">
        <f>"=日赤"</f>
        <v>=日赤</v>
      </c>
      <c r="AJ11" s="146" t="str">
        <f>"=母子生活支援施設"</f>
        <v>=母子生活支援施設</v>
      </c>
      <c r="AK11" s="146" t="str">
        <f>"=有限"</f>
        <v>=有限</v>
      </c>
    </row>
    <row r="12" spans="2:37" x14ac:dyDescent="0.15">
      <c r="B12" s="144" t="s">
        <v>2857</v>
      </c>
      <c r="C12" s="144" t="s">
        <v>5014</v>
      </c>
      <c r="D12" s="144" t="s">
        <v>2857</v>
      </c>
      <c r="E12" s="144" t="s">
        <v>5014</v>
      </c>
      <c r="F12" s="144" t="s">
        <v>2857</v>
      </c>
      <c r="G12" s="144" t="s">
        <v>5015</v>
      </c>
      <c r="H12" s="144" t="s">
        <v>2857</v>
      </c>
      <c r="I12" s="144" t="s">
        <v>5014</v>
      </c>
      <c r="J12" s="144" t="s">
        <v>2857</v>
      </c>
      <c r="K12" s="144" t="s">
        <v>5014</v>
      </c>
      <c r="L12" s="144" t="s">
        <v>2857</v>
      </c>
      <c r="M12" s="144" t="s">
        <v>5014</v>
      </c>
      <c r="N12" s="144" t="s">
        <v>2857</v>
      </c>
      <c r="O12" s="144" t="s">
        <v>5014</v>
      </c>
      <c r="P12" s="144" t="s">
        <v>2857</v>
      </c>
      <c r="Q12" s="144" t="s">
        <v>5014</v>
      </c>
      <c r="R12" s="144" t="s">
        <v>2857</v>
      </c>
      <c r="S12" s="144" t="s">
        <v>5014</v>
      </c>
      <c r="T12" s="144" t="s">
        <v>2857</v>
      </c>
      <c r="U12" s="144" t="s">
        <v>5014</v>
      </c>
      <c r="V12" s="144" t="s">
        <v>2857</v>
      </c>
      <c r="W12" s="144" t="s">
        <v>5014</v>
      </c>
      <c r="X12" s="144" t="s">
        <v>2857</v>
      </c>
      <c r="Y12" s="144" t="s">
        <v>5014</v>
      </c>
      <c r="Z12" s="144" t="s">
        <v>2857</v>
      </c>
      <c r="AA12" s="144" t="s">
        <v>5014</v>
      </c>
      <c r="AB12" s="144" t="s">
        <v>2857</v>
      </c>
      <c r="AC12" s="144" t="s">
        <v>5014</v>
      </c>
      <c r="AD12" s="144" t="s">
        <v>2857</v>
      </c>
      <c r="AE12" s="144" t="s">
        <v>5014</v>
      </c>
      <c r="AF12" s="144" t="s">
        <v>2857</v>
      </c>
      <c r="AG12" s="144" t="s">
        <v>5014</v>
      </c>
      <c r="AH12" s="144" t="s">
        <v>2857</v>
      </c>
      <c r="AI12" s="144" t="s">
        <v>5014</v>
      </c>
      <c r="AJ12" s="144" t="s">
        <v>2857</v>
      </c>
      <c r="AK12" s="144" t="s">
        <v>5014</v>
      </c>
    </row>
    <row r="13" spans="2:37" x14ac:dyDescent="0.15">
      <c r="B13" s="146" t="str">
        <f>"=医療型障害児入所施設
（旧肢体不自由児施設）"</f>
        <v>=医療型障害児入所施設
（旧肢体不自由児施設）</v>
      </c>
      <c r="C13" s="146" t="str">
        <f>"=公"</f>
        <v>=公</v>
      </c>
      <c r="D13" s="146" t="str">
        <f>"=医療型障害児入所施設
（旧肢体不自由児施設）"</f>
        <v>=医療型障害児入所施設
（旧肢体不自由児施設）</v>
      </c>
      <c r="E13" s="146" t="str">
        <f>"=独法"</f>
        <v>=独法</v>
      </c>
      <c r="F13" s="146" t="str">
        <f>"=医療型障害児入所施設
（旧肢体不自由児施設）"</f>
        <v>=医療型障害児入所施設
（旧肢体不自由児施設）</v>
      </c>
      <c r="G13" s="146" t="str">
        <f>"=福法"</f>
        <v>=福法</v>
      </c>
      <c r="H13" s="146" t="str">
        <f>"=医療型障害児入所施設
（旧肢体不自由児施設）"</f>
        <v>=医療型障害児入所施設
（旧肢体不自由児施設）</v>
      </c>
      <c r="I13" s="146" t="str">
        <f>"=一財"</f>
        <v>=一財</v>
      </c>
      <c r="J13" s="146" t="str">
        <f>"=医療型障害児入所施設
（旧肢体不自由児施設）"</f>
        <v>=医療型障害児入所施設
（旧肢体不自由児施設）</v>
      </c>
      <c r="K13" s="146" t="str">
        <f>"=公財"</f>
        <v>=公財</v>
      </c>
      <c r="L13" s="146" t="str">
        <f>"=医療型障害児入所施設
（旧肢体不自由児施設）"</f>
        <v>=医療型障害児入所施設
（旧肢体不自由児施設）</v>
      </c>
      <c r="M13" s="146" t="str">
        <f>"=宗法"</f>
        <v>=宗法</v>
      </c>
      <c r="N13" s="146" t="str">
        <f>"=医療型障害児入所施設
（旧肢体不自由児施設）"</f>
        <v>=医療型障害児入所施設
（旧肢体不自由児施設）</v>
      </c>
      <c r="O13" s="146" t="str">
        <f>"=私立"</f>
        <v>=私立</v>
      </c>
      <c r="P13" s="146" t="str">
        <f>"=医療型障害児入所施設
（旧肢体不自由児施設）"</f>
        <v>=医療型障害児入所施設
（旧肢体不自由児施設）</v>
      </c>
      <c r="Q13" s="146" t="str">
        <f>"=個人"</f>
        <v>=個人</v>
      </c>
      <c r="R13" s="146" t="str">
        <f>"=医療型障害児入所施設
（旧肢体不自由児施設）"</f>
        <v>=医療型障害児入所施設
（旧肢体不自由児施設）</v>
      </c>
      <c r="S13" s="146" t="str">
        <f>"=医法"</f>
        <v>=医法</v>
      </c>
      <c r="T13" s="146" t="str">
        <f>"=医療型障害児入所施設
（旧肢体不自由児施設）"</f>
        <v>=医療型障害児入所施設
（旧肢体不自由児施設）</v>
      </c>
      <c r="U13" s="146" t="str">
        <f>"=社医"</f>
        <v>=社医</v>
      </c>
      <c r="V13" s="146" t="str">
        <f>"=医療型障害児入所施設
（旧肢体不自由児施設）"</f>
        <v>=医療型障害児入所施設
（旧肢体不自由児施設）</v>
      </c>
      <c r="W13" s="146" t="str">
        <f>"=生協"</f>
        <v>=生協</v>
      </c>
      <c r="X13" s="146" t="str">
        <f>"=医療型障害児入所施設
（旧肢体不自由児施設）"</f>
        <v>=医療型障害児入所施設
（旧肢体不自由児施設）</v>
      </c>
      <c r="Y13" s="146" t="str">
        <f>"=一社"</f>
        <v>=一社</v>
      </c>
      <c r="Z13" s="146" t="str">
        <f>"=医療型障害児入所施設
（旧肢体不自由児施設）"</f>
        <v>=医療型障害児入所施設
（旧肢体不自由児施設）</v>
      </c>
      <c r="AA13" s="146" t="str">
        <f>"=公社"</f>
        <v>=公社</v>
      </c>
      <c r="AB13" s="146" t="str">
        <f>"=医療型障害児入所施設
（旧肢体不自由児施設）"</f>
        <v>=医療型障害児入所施設
（旧肢体不自由児施設）</v>
      </c>
      <c r="AC13" s="146" t="str">
        <f>"=NPO"</f>
        <v>=NPO</v>
      </c>
      <c r="AD13" s="146" t="str">
        <f>"=医療型障害児入所施設
（旧肢体不自由児施設）"</f>
        <v>=医療型障害児入所施設
（旧肢体不自由児施設）</v>
      </c>
      <c r="AE13" s="146" t="str">
        <f>"=学法"</f>
        <v>=学法</v>
      </c>
      <c r="AF13" s="146" t="str">
        <f>"=医療型障害児入所施設
（旧肢体不自由児施設）"</f>
        <v>=医療型障害児入所施設
（旧肢体不自由児施設）</v>
      </c>
      <c r="AG13" s="146" t="str">
        <f>"=株式"</f>
        <v>=株式</v>
      </c>
      <c r="AH13" s="146" t="str">
        <f>"=医療型障害児入所施設
（旧肢体不自由児施設）"</f>
        <v>=医療型障害児入所施設
（旧肢体不自由児施設）</v>
      </c>
      <c r="AI13" s="146" t="str">
        <f>"=日赤"</f>
        <v>=日赤</v>
      </c>
      <c r="AJ13" s="146" t="str">
        <f>"=医療型障害児入所施設
（旧肢体不自由児施設）"</f>
        <v>=医療型障害児入所施設
（旧肢体不自由児施設）</v>
      </c>
      <c r="AK13" s="146" t="str">
        <f>"=有限"</f>
        <v>=有限</v>
      </c>
    </row>
    <row r="14" spans="2:37" x14ac:dyDescent="0.15">
      <c r="B14" s="144" t="s">
        <v>2857</v>
      </c>
      <c r="C14" s="144" t="s">
        <v>5014</v>
      </c>
      <c r="D14" s="144" t="s">
        <v>2857</v>
      </c>
      <c r="E14" s="144" t="s">
        <v>5014</v>
      </c>
      <c r="F14" s="144" t="s">
        <v>2857</v>
      </c>
      <c r="G14" s="144" t="s">
        <v>5015</v>
      </c>
      <c r="H14" s="144" t="s">
        <v>2857</v>
      </c>
      <c r="I14" s="144" t="s">
        <v>5014</v>
      </c>
      <c r="J14" s="144" t="s">
        <v>2857</v>
      </c>
      <c r="K14" s="144" t="s">
        <v>5014</v>
      </c>
      <c r="L14" s="144" t="s">
        <v>2857</v>
      </c>
      <c r="M14" s="144" t="s">
        <v>5014</v>
      </c>
      <c r="N14" s="144" t="s">
        <v>2857</v>
      </c>
      <c r="O14" s="144" t="s">
        <v>5014</v>
      </c>
      <c r="P14" s="144" t="s">
        <v>2857</v>
      </c>
      <c r="Q14" s="144" t="s">
        <v>5014</v>
      </c>
      <c r="R14" s="144" t="s">
        <v>2857</v>
      </c>
      <c r="S14" s="144" t="s">
        <v>5014</v>
      </c>
      <c r="T14" s="144" t="s">
        <v>2857</v>
      </c>
      <c r="U14" s="144" t="s">
        <v>5014</v>
      </c>
      <c r="V14" s="144" t="s">
        <v>2857</v>
      </c>
      <c r="W14" s="144" t="s">
        <v>5014</v>
      </c>
      <c r="X14" s="144" t="s">
        <v>2857</v>
      </c>
      <c r="Y14" s="144" t="s">
        <v>5014</v>
      </c>
      <c r="Z14" s="144" t="s">
        <v>2857</v>
      </c>
      <c r="AA14" s="144" t="s">
        <v>5014</v>
      </c>
      <c r="AB14" s="144" t="s">
        <v>2857</v>
      </c>
      <c r="AC14" s="144" t="s">
        <v>5014</v>
      </c>
      <c r="AD14" s="144" t="s">
        <v>2857</v>
      </c>
      <c r="AE14" s="144" t="s">
        <v>5014</v>
      </c>
      <c r="AF14" s="144" t="s">
        <v>2857</v>
      </c>
      <c r="AG14" s="144" t="s">
        <v>5014</v>
      </c>
      <c r="AH14" s="144" t="s">
        <v>2857</v>
      </c>
      <c r="AI14" s="144" t="s">
        <v>5014</v>
      </c>
      <c r="AJ14" s="144" t="s">
        <v>2857</v>
      </c>
      <c r="AK14" s="144" t="s">
        <v>5014</v>
      </c>
    </row>
    <row r="15" spans="2:37" x14ac:dyDescent="0.15">
      <c r="B15" s="146" t="str">
        <f>"=進行性筋萎縮症児施設等"</f>
        <v>=進行性筋萎縮症児施設等</v>
      </c>
      <c r="C15" s="146" t="str">
        <f>"=公"</f>
        <v>=公</v>
      </c>
      <c r="D15" s="146" t="str">
        <f>"=進行性筋萎縮症児施設等"</f>
        <v>=進行性筋萎縮症児施設等</v>
      </c>
      <c r="E15" s="146" t="str">
        <f>"=独法"</f>
        <v>=独法</v>
      </c>
      <c r="F15" s="146" t="str">
        <f>"=進行性筋萎縮症児施設等"</f>
        <v>=進行性筋萎縮症児施設等</v>
      </c>
      <c r="G15" s="146" t="str">
        <f>"=福法"</f>
        <v>=福法</v>
      </c>
      <c r="H15" s="146" t="str">
        <f>"=進行性筋萎縮症児施設等"</f>
        <v>=進行性筋萎縮症児施設等</v>
      </c>
      <c r="I15" s="146" t="str">
        <f>"=一財"</f>
        <v>=一財</v>
      </c>
      <c r="J15" s="146" t="str">
        <f>"=進行性筋萎縮症児施設等"</f>
        <v>=進行性筋萎縮症児施設等</v>
      </c>
      <c r="K15" s="146" t="str">
        <f>"=公財"</f>
        <v>=公財</v>
      </c>
      <c r="L15" s="146" t="str">
        <f>"=進行性筋萎縮症児施設等"</f>
        <v>=進行性筋萎縮症児施設等</v>
      </c>
      <c r="M15" s="146" t="str">
        <f>"=宗法"</f>
        <v>=宗法</v>
      </c>
      <c r="N15" s="146" t="str">
        <f>"=進行性筋萎縮症児施設等"</f>
        <v>=進行性筋萎縮症児施設等</v>
      </c>
      <c r="O15" s="146" t="str">
        <f>"=私立"</f>
        <v>=私立</v>
      </c>
      <c r="P15" s="146" t="str">
        <f>"=進行性筋萎縮症児施設等"</f>
        <v>=進行性筋萎縮症児施設等</v>
      </c>
      <c r="Q15" s="146" t="str">
        <f>"=個人"</f>
        <v>=個人</v>
      </c>
      <c r="R15" s="146" t="str">
        <f>"=進行性筋萎縮症児施設等"</f>
        <v>=進行性筋萎縮症児施設等</v>
      </c>
      <c r="S15" s="146" t="str">
        <f>"=医法"</f>
        <v>=医法</v>
      </c>
      <c r="T15" s="146" t="str">
        <f>"=進行性筋萎縮症児施設等"</f>
        <v>=進行性筋萎縮症児施設等</v>
      </c>
      <c r="U15" s="146" t="str">
        <f>"=社医"</f>
        <v>=社医</v>
      </c>
      <c r="V15" s="146" t="str">
        <f>"=進行性筋萎縮症児施設等"</f>
        <v>=進行性筋萎縮症児施設等</v>
      </c>
      <c r="W15" s="146" t="str">
        <f>"=生協"</f>
        <v>=生協</v>
      </c>
      <c r="X15" s="146" t="str">
        <f>"=進行性筋萎縮症児施設等"</f>
        <v>=進行性筋萎縮症児施設等</v>
      </c>
      <c r="Y15" s="146" t="str">
        <f>"=一社"</f>
        <v>=一社</v>
      </c>
      <c r="Z15" s="146" t="str">
        <f>"=進行性筋萎縮症児施設等"</f>
        <v>=進行性筋萎縮症児施設等</v>
      </c>
      <c r="AA15" s="146" t="str">
        <f>"=公社"</f>
        <v>=公社</v>
      </c>
      <c r="AB15" s="146" t="str">
        <f>"=進行性筋萎縮症児施設等"</f>
        <v>=進行性筋萎縮症児施設等</v>
      </c>
      <c r="AC15" s="146" t="str">
        <f>"=NPO"</f>
        <v>=NPO</v>
      </c>
      <c r="AD15" s="146" t="str">
        <f>"=進行性筋萎縮症児施設等"</f>
        <v>=進行性筋萎縮症児施設等</v>
      </c>
      <c r="AE15" s="146" t="str">
        <f>"=学法"</f>
        <v>=学法</v>
      </c>
      <c r="AF15" s="146" t="str">
        <f>"=進行性筋萎縮症児施設等"</f>
        <v>=進行性筋萎縮症児施設等</v>
      </c>
      <c r="AG15" s="146" t="str">
        <f>"=株式"</f>
        <v>=株式</v>
      </c>
      <c r="AH15" s="146" t="str">
        <f>"=進行性筋萎縮症児施設等"</f>
        <v>=進行性筋萎縮症児施設等</v>
      </c>
      <c r="AI15" s="146" t="str">
        <f>"=日赤"</f>
        <v>=日赤</v>
      </c>
      <c r="AJ15" s="146" t="str">
        <f>"=進行性筋萎縮症児施設等"</f>
        <v>=進行性筋萎縮症児施設等</v>
      </c>
      <c r="AK15" s="146" t="str">
        <f>"=有限"</f>
        <v>=有限</v>
      </c>
    </row>
    <row r="16" spans="2:37" x14ac:dyDescent="0.15">
      <c r="B16" s="144" t="s">
        <v>2857</v>
      </c>
      <c r="C16" s="144" t="s">
        <v>5014</v>
      </c>
      <c r="D16" s="144" t="s">
        <v>2857</v>
      </c>
      <c r="E16" s="144" t="s">
        <v>5014</v>
      </c>
      <c r="F16" s="144" t="s">
        <v>2857</v>
      </c>
      <c r="G16" s="144" t="s">
        <v>5014</v>
      </c>
      <c r="H16" s="144" t="s">
        <v>2857</v>
      </c>
      <c r="I16" s="144" t="s">
        <v>5015</v>
      </c>
      <c r="J16" s="144" t="s">
        <v>2857</v>
      </c>
      <c r="K16" s="144" t="s">
        <v>5014</v>
      </c>
      <c r="L16" s="144" t="s">
        <v>2857</v>
      </c>
      <c r="M16" s="144" t="s">
        <v>5014</v>
      </c>
      <c r="N16" s="144" t="s">
        <v>2857</v>
      </c>
      <c r="O16" s="144" t="s">
        <v>5014</v>
      </c>
      <c r="P16" s="144" t="s">
        <v>2857</v>
      </c>
      <c r="Q16" s="144" t="s">
        <v>5014</v>
      </c>
      <c r="R16" s="144" t="s">
        <v>2857</v>
      </c>
      <c r="S16" s="144" t="s">
        <v>5014</v>
      </c>
      <c r="T16" s="144" t="s">
        <v>2857</v>
      </c>
      <c r="U16" s="144" t="s">
        <v>5014</v>
      </c>
      <c r="V16" s="144" t="s">
        <v>2857</v>
      </c>
      <c r="W16" s="144" t="s">
        <v>5014</v>
      </c>
      <c r="X16" s="144" t="s">
        <v>2857</v>
      </c>
      <c r="Y16" s="144" t="s">
        <v>5014</v>
      </c>
      <c r="Z16" s="144" t="s">
        <v>2857</v>
      </c>
      <c r="AA16" s="144" t="s">
        <v>5014</v>
      </c>
      <c r="AB16" s="144" t="s">
        <v>2857</v>
      </c>
      <c r="AC16" s="144" t="s">
        <v>5014</v>
      </c>
      <c r="AD16" s="144" t="s">
        <v>2857</v>
      </c>
      <c r="AE16" s="144" t="s">
        <v>5014</v>
      </c>
      <c r="AF16" s="144" t="s">
        <v>2857</v>
      </c>
      <c r="AG16" s="144" t="s">
        <v>5014</v>
      </c>
      <c r="AH16" s="144" t="s">
        <v>2857</v>
      </c>
      <c r="AI16" s="144" t="s">
        <v>5014</v>
      </c>
      <c r="AJ16" s="144" t="s">
        <v>2857</v>
      </c>
      <c r="AK16" s="144" t="s">
        <v>5014</v>
      </c>
    </row>
    <row r="17" spans="2:37" x14ac:dyDescent="0.15">
      <c r="B17" s="146" t="str">
        <f>"=医療型障害児入所施設
(旧重症心身障害児施設等)"</f>
        <v>=医療型障害児入所施設
(旧重症心身障害児施設等)</v>
      </c>
      <c r="C17" s="146" t="str">
        <f>"=公"</f>
        <v>=公</v>
      </c>
      <c r="D17" s="146" t="str">
        <f>"=医療型障害児入所施設
(旧重症心身障害児施設等)"</f>
        <v>=医療型障害児入所施設
(旧重症心身障害児施設等)</v>
      </c>
      <c r="E17" s="146" t="str">
        <f>"=独法"</f>
        <v>=独法</v>
      </c>
      <c r="F17" s="146" t="str">
        <f>"=医療型障害児入所施設
(旧重症心身障害児施設等)"</f>
        <v>=医療型障害児入所施設
(旧重症心身障害児施設等)</v>
      </c>
      <c r="G17" s="146" t="str">
        <f>"=福法"</f>
        <v>=福法</v>
      </c>
      <c r="H17" s="146" t="str">
        <f>"=医療型障害児入所施設
(旧重症心身障害児施設等)"</f>
        <v>=医療型障害児入所施設
(旧重症心身障害児施設等)</v>
      </c>
      <c r="I17" s="146" t="str">
        <f>"=一財"</f>
        <v>=一財</v>
      </c>
      <c r="J17" s="146" t="str">
        <f>"=医療型障害児入所施設
(旧重症心身障害児施設等)"</f>
        <v>=医療型障害児入所施設
(旧重症心身障害児施設等)</v>
      </c>
      <c r="K17" s="146" t="str">
        <f>"=公財"</f>
        <v>=公財</v>
      </c>
      <c r="L17" s="146" t="str">
        <f>"=医療型障害児入所施設
(旧重症心身障害児施設等)"</f>
        <v>=医療型障害児入所施設
(旧重症心身障害児施設等)</v>
      </c>
      <c r="M17" s="146" t="str">
        <f>"=宗法"</f>
        <v>=宗法</v>
      </c>
      <c r="N17" s="146" t="str">
        <f>"=医療型障害児入所施設
(旧重症心身障害児施設等)"</f>
        <v>=医療型障害児入所施設
(旧重症心身障害児施設等)</v>
      </c>
      <c r="O17" s="146" t="str">
        <f>"=私立"</f>
        <v>=私立</v>
      </c>
      <c r="P17" s="146" t="str">
        <f>"=医療型障害児入所施設
(旧重症心身障害児施設等)"</f>
        <v>=医療型障害児入所施設
(旧重症心身障害児施設等)</v>
      </c>
      <c r="Q17" s="146" t="str">
        <f>"=個人"</f>
        <v>=個人</v>
      </c>
      <c r="R17" s="146" t="str">
        <f>"=医療型障害児入所施設
(旧重症心身障害児施設等)"</f>
        <v>=医療型障害児入所施設
(旧重症心身障害児施設等)</v>
      </c>
      <c r="S17" s="146" t="str">
        <f>"=医法"</f>
        <v>=医法</v>
      </c>
      <c r="T17" s="146" t="str">
        <f>"=医療型障害児入所施設
(旧重症心身障害児施設等)"</f>
        <v>=医療型障害児入所施設
(旧重症心身障害児施設等)</v>
      </c>
      <c r="U17" s="146" t="str">
        <f>"=社医"</f>
        <v>=社医</v>
      </c>
      <c r="V17" s="146" t="str">
        <f>"=医療型障害児入所施設
(旧重症心身障害児施設等)"</f>
        <v>=医療型障害児入所施設
(旧重症心身障害児施設等)</v>
      </c>
      <c r="W17" s="146" t="str">
        <f>"=生協"</f>
        <v>=生協</v>
      </c>
      <c r="X17" s="146" t="str">
        <f>"=医療型障害児入所施設
（旧重症心身障害児施設等）"</f>
        <v>=医療型障害児入所施設
（旧重症心身障害児施設等）</v>
      </c>
      <c r="Y17" s="146" t="str">
        <f>"=一社"</f>
        <v>=一社</v>
      </c>
      <c r="Z17" s="146" t="str">
        <f>"=医療型障害児入所施設
（旧重症心身障害児施設等）"</f>
        <v>=医療型障害児入所施設
（旧重症心身障害児施設等）</v>
      </c>
      <c r="AA17" s="146" t="str">
        <f>"=公社"</f>
        <v>=公社</v>
      </c>
      <c r="AB17" s="146" t="str">
        <f>"=医療型障害児入所施設
（旧重症心身障害児施設等）"</f>
        <v>=医療型障害児入所施設
（旧重症心身障害児施設等）</v>
      </c>
      <c r="AC17" s="146" t="str">
        <f>"=NPO"</f>
        <v>=NPO</v>
      </c>
      <c r="AD17" s="146" t="str">
        <f>"=医療型障害児入所施設
（旧重症心身障害児施設等）"</f>
        <v>=医療型障害児入所施設
（旧重症心身障害児施設等）</v>
      </c>
      <c r="AE17" s="146" t="str">
        <f>"=学法"</f>
        <v>=学法</v>
      </c>
      <c r="AF17" s="146" t="str">
        <f>"=医療型障害児入所施設
（旧重症心身障害児施設等）"</f>
        <v>=医療型障害児入所施設
（旧重症心身障害児施設等）</v>
      </c>
      <c r="AG17" s="146" t="str">
        <f>"=株式"</f>
        <v>=株式</v>
      </c>
      <c r="AH17" s="146" t="str">
        <f>"=医療型障害児入所施設
（旧重症心身障害児施設等）"</f>
        <v>=医療型障害児入所施設
（旧重症心身障害児施設等）</v>
      </c>
      <c r="AI17" s="146" t="str">
        <f>"=日赤"</f>
        <v>=日赤</v>
      </c>
      <c r="AJ17" s="146" t="str">
        <f>"=医療型障害児入所施設
（旧重症心身障害児施設等）"</f>
        <v>=医療型障害児入所施設
（旧重症心身障害児施設等）</v>
      </c>
      <c r="AK17" s="146" t="str">
        <f>"=有限"</f>
        <v>=有限</v>
      </c>
    </row>
    <row r="18" spans="2:37" x14ac:dyDescent="0.15">
      <c r="B18" s="144" t="s">
        <v>2857</v>
      </c>
      <c r="C18" s="144" t="s">
        <v>5014</v>
      </c>
      <c r="D18" s="144" t="s">
        <v>2857</v>
      </c>
      <c r="E18" s="144" t="s">
        <v>5014</v>
      </c>
      <c r="F18" s="144" t="s">
        <v>2857</v>
      </c>
      <c r="G18" s="144" t="s">
        <v>5014</v>
      </c>
      <c r="H18" s="144" t="s">
        <v>2857</v>
      </c>
      <c r="I18" s="144" t="s">
        <v>5014</v>
      </c>
      <c r="J18" s="144" t="s">
        <v>2857</v>
      </c>
      <c r="K18" s="144" t="s">
        <v>5014</v>
      </c>
      <c r="L18" s="144" t="s">
        <v>2857</v>
      </c>
      <c r="M18" s="144" t="s">
        <v>5014</v>
      </c>
      <c r="N18" s="144" t="s">
        <v>2857</v>
      </c>
      <c r="O18" s="144" t="s">
        <v>5014</v>
      </c>
      <c r="P18" s="144" t="s">
        <v>2857</v>
      </c>
      <c r="Q18" s="144" t="s">
        <v>5014</v>
      </c>
      <c r="R18" s="144" t="s">
        <v>2857</v>
      </c>
      <c r="S18" s="144" t="s">
        <v>5014</v>
      </c>
      <c r="T18" s="144" t="s">
        <v>2857</v>
      </c>
      <c r="U18" s="144" t="s">
        <v>5014</v>
      </c>
      <c r="V18" s="144" t="s">
        <v>2857</v>
      </c>
      <c r="W18" s="144" t="s">
        <v>5014</v>
      </c>
      <c r="X18" s="144" t="s">
        <v>2857</v>
      </c>
      <c r="Y18" s="144" t="s">
        <v>5014</v>
      </c>
      <c r="Z18" s="144" t="s">
        <v>2857</v>
      </c>
      <c r="AA18" s="144" t="s">
        <v>5014</v>
      </c>
      <c r="AB18" s="144" t="s">
        <v>2857</v>
      </c>
      <c r="AC18" s="144" t="s">
        <v>5014</v>
      </c>
      <c r="AD18" s="144" t="s">
        <v>2857</v>
      </c>
      <c r="AE18" s="144" t="s">
        <v>5014</v>
      </c>
      <c r="AF18" s="144" t="s">
        <v>2857</v>
      </c>
      <c r="AG18" s="144" t="s">
        <v>5014</v>
      </c>
      <c r="AH18" s="144" t="s">
        <v>2857</v>
      </c>
      <c r="AI18" s="144" t="s">
        <v>5014</v>
      </c>
      <c r="AJ18" s="144" t="s">
        <v>2857</v>
      </c>
      <c r="AK18" s="144" t="s">
        <v>5014</v>
      </c>
    </row>
    <row r="19" spans="2:37" x14ac:dyDescent="0.15">
      <c r="B19" s="146" t="str">
        <f>"=児童心理治療施設"</f>
        <v>=児童心理治療施設</v>
      </c>
      <c r="C19" s="146" t="str">
        <f>"=公"</f>
        <v>=公</v>
      </c>
      <c r="D19" s="146" t="str">
        <f>"=児童心理治療施設"</f>
        <v>=児童心理治療施設</v>
      </c>
      <c r="E19" s="146" t="str">
        <f>"=独法"</f>
        <v>=独法</v>
      </c>
      <c r="F19" s="146" t="str">
        <f>"=児童心理治療施設"</f>
        <v>=児童心理治療施設</v>
      </c>
      <c r="G19" s="146" t="str">
        <f>"=福法"</f>
        <v>=福法</v>
      </c>
      <c r="H19" s="146" t="str">
        <f>"=児童心理治療施設"</f>
        <v>=児童心理治療施設</v>
      </c>
      <c r="I19" s="146" t="str">
        <f>"=一財"</f>
        <v>=一財</v>
      </c>
      <c r="J19" s="146" t="str">
        <f>"=児童心理治療施設"</f>
        <v>=児童心理治療施設</v>
      </c>
      <c r="K19" s="146" t="str">
        <f>"=公財"</f>
        <v>=公財</v>
      </c>
      <c r="L19" s="146" t="str">
        <f>"=児童心理治療施設"</f>
        <v>=児童心理治療施設</v>
      </c>
      <c r="M19" s="146" t="str">
        <f>"=宗法"</f>
        <v>=宗法</v>
      </c>
      <c r="N19" s="146" t="str">
        <f>"=児童心理治療施設"</f>
        <v>=児童心理治療施設</v>
      </c>
      <c r="O19" s="146" t="str">
        <f>"=私立"</f>
        <v>=私立</v>
      </c>
      <c r="P19" s="146" t="str">
        <f>"=児童心理治療施設"</f>
        <v>=児童心理治療施設</v>
      </c>
      <c r="Q19" s="146" t="str">
        <f>"=個人"</f>
        <v>=個人</v>
      </c>
      <c r="R19" s="146" t="str">
        <f>"=児童心理治療施設"</f>
        <v>=児童心理治療施設</v>
      </c>
      <c r="S19" s="146" t="str">
        <f>"=医法"</f>
        <v>=医法</v>
      </c>
      <c r="T19" s="146" t="str">
        <f>"=児童心理治療施設"</f>
        <v>=児童心理治療施設</v>
      </c>
      <c r="U19" s="146" t="str">
        <f>"=社医"</f>
        <v>=社医</v>
      </c>
      <c r="V19" s="146" t="str">
        <f>"=児童心理治療施設"</f>
        <v>=児童心理治療施設</v>
      </c>
      <c r="W19" s="146" t="str">
        <f>"=生協"</f>
        <v>=生協</v>
      </c>
      <c r="X19" s="146" t="str">
        <f>"=児童心理治療施設"</f>
        <v>=児童心理治療施設</v>
      </c>
      <c r="Y19" s="146" t="str">
        <f>"=一社"</f>
        <v>=一社</v>
      </c>
      <c r="Z19" s="146" t="str">
        <f>"=児童心理治療施設"</f>
        <v>=児童心理治療施設</v>
      </c>
      <c r="AA19" s="146" t="str">
        <f>"=公社"</f>
        <v>=公社</v>
      </c>
      <c r="AB19" s="146" t="str">
        <f>"=児童心理治療施設"</f>
        <v>=児童心理治療施設</v>
      </c>
      <c r="AC19" s="146" t="str">
        <f>"=NPO"</f>
        <v>=NPO</v>
      </c>
      <c r="AD19" s="146" t="str">
        <f>"=児童心理治療施設"</f>
        <v>=児童心理治療施設</v>
      </c>
      <c r="AE19" s="146" t="str">
        <f>"=学法"</f>
        <v>=学法</v>
      </c>
      <c r="AF19" s="146" t="str">
        <f>"=児童心理治療施設"</f>
        <v>=児童心理治療施設</v>
      </c>
      <c r="AG19" s="146" t="str">
        <f>"=株式"</f>
        <v>=株式</v>
      </c>
      <c r="AH19" s="146" t="str">
        <f>"=児童心理治療施設"</f>
        <v>=児童心理治療施設</v>
      </c>
      <c r="AI19" s="146" t="str">
        <f>"=日赤"</f>
        <v>=日赤</v>
      </c>
      <c r="AJ19" s="146" t="str">
        <f>"=児童心理治療施設"</f>
        <v>=児童心理治療施設</v>
      </c>
      <c r="AK19" s="146" t="str">
        <f>"=有限"</f>
        <v>=有限</v>
      </c>
    </row>
    <row r="20" spans="2:37" x14ac:dyDescent="0.15">
      <c r="B20" s="144" t="s">
        <v>2857</v>
      </c>
      <c r="C20" s="144" t="s">
        <v>5014</v>
      </c>
      <c r="D20" s="144" t="s">
        <v>2857</v>
      </c>
      <c r="E20" s="144" t="s">
        <v>5014</v>
      </c>
      <c r="F20" s="144" t="s">
        <v>2857</v>
      </c>
      <c r="G20" s="144" t="s">
        <v>5014</v>
      </c>
      <c r="H20" s="144" t="s">
        <v>2857</v>
      </c>
      <c r="I20" s="144" t="s">
        <v>5014</v>
      </c>
      <c r="J20" s="144" t="s">
        <v>2857</v>
      </c>
      <c r="K20" s="144" t="s">
        <v>5014</v>
      </c>
      <c r="L20" s="144" t="s">
        <v>2857</v>
      </c>
      <c r="M20" s="144" t="s">
        <v>5014</v>
      </c>
      <c r="N20" s="144" t="s">
        <v>2857</v>
      </c>
      <c r="O20" s="144" t="s">
        <v>5014</v>
      </c>
      <c r="P20" s="144" t="s">
        <v>2857</v>
      </c>
      <c r="Q20" s="144" t="s">
        <v>5014</v>
      </c>
      <c r="R20" s="144" t="s">
        <v>2857</v>
      </c>
      <c r="S20" s="144" t="s">
        <v>5014</v>
      </c>
      <c r="T20" s="144" t="s">
        <v>2857</v>
      </c>
      <c r="U20" s="144" t="s">
        <v>5014</v>
      </c>
      <c r="V20" s="144" t="s">
        <v>2857</v>
      </c>
      <c r="W20" s="144" t="s">
        <v>5014</v>
      </c>
      <c r="X20" s="144" t="s">
        <v>2857</v>
      </c>
      <c r="Y20" s="144" t="s">
        <v>5014</v>
      </c>
      <c r="Z20" s="144" t="s">
        <v>2857</v>
      </c>
      <c r="AA20" s="144" t="s">
        <v>5014</v>
      </c>
      <c r="AB20" s="144" t="s">
        <v>2857</v>
      </c>
      <c r="AC20" s="144" t="s">
        <v>5014</v>
      </c>
      <c r="AD20" s="144" t="s">
        <v>2857</v>
      </c>
      <c r="AE20" s="144" t="s">
        <v>5014</v>
      </c>
      <c r="AF20" s="144" t="s">
        <v>2857</v>
      </c>
      <c r="AG20" s="144" t="s">
        <v>5014</v>
      </c>
      <c r="AH20" s="144" t="s">
        <v>2857</v>
      </c>
      <c r="AI20" s="144" t="s">
        <v>5014</v>
      </c>
      <c r="AJ20" s="144" t="s">
        <v>2857</v>
      </c>
      <c r="AK20" s="144" t="s">
        <v>5014</v>
      </c>
    </row>
    <row r="21" spans="2:37" x14ac:dyDescent="0.15">
      <c r="B21" s="146" t="str">
        <f>"=児童心理治療施設"</f>
        <v>=児童心理治療施設</v>
      </c>
      <c r="C21" s="146" t="str">
        <f>"=公"</f>
        <v>=公</v>
      </c>
      <c r="D21" s="146" t="str">
        <f>"=児童心理治療施設"</f>
        <v>=児童心理治療施設</v>
      </c>
      <c r="E21" s="146" t="str">
        <f>"=独法"</f>
        <v>=独法</v>
      </c>
      <c r="F21" s="146" t="str">
        <f>"=児童心理治療施設"</f>
        <v>=児童心理治療施設</v>
      </c>
      <c r="G21" s="146" t="str">
        <f>"=福法"</f>
        <v>=福法</v>
      </c>
      <c r="H21" s="146" t="str">
        <f>"=児童心理治療施設"</f>
        <v>=児童心理治療施設</v>
      </c>
      <c r="I21" s="146" t="str">
        <f>"=一財"</f>
        <v>=一財</v>
      </c>
      <c r="J21" s="146" t="str">
        <f>"=児童心理治療施設"</f>
        <v>=児童心理治療施設</v>
      </c>
      <c r="K21" s="146" t="str">
        <f>"=公財"</f>
        <v>=公財</v>
      </c>
      <c r="L21" s="146" t="str">
        <f>"=児童心理治療施設"</f>
        <v>=児童心理治療施設</v>
      </c>
      <c r="M21" s="146" t="str">
        <f>"=宗法"</f>
        <v>=宗法</v>
      </c>
      <c r="N21" s="146" t="str">
        <f>"=児童心理治療施設"</f>
        <v>=児童心理治療施設</v>
      </c>
      <c r="O21" s="146" t="str">
        <f>"=私立"</f>
        <v>=私立</v>
      </c>
      <c r="P21" s="146" t="str">
        <f>"=児童心理治療施設"</f>
        <v>=児童心理治療施設</v>
      </c>
      <c r="Q21" s="146" t="str">
        <f>"=個人"</f>
        <v>=個人</v>
      </c>
      <c r="R21" s="146" t="str">
        <f>"=児童心理治療施設"</f>
        <v>=児童心理治療施設</v>
      </c>
      <c r="S21" s="146" t="str">
        <f>"=医法"</f>
        <v>=医法</v>
      </c>
      <c r="T21" s="146" t="str">
        <f>"=児童心理治療施設"</f>
        <v>=児童心理治療施設</v>
      </c>
      <c r="U21" s="146" t="str">
        <f>"=社医"</f>
        <v>=社医</v>
      </c>
      <c r="V21" s="146" t="str">
        <f>"=児童心理治療施設"</f>
        <v>=児童心理治療施設</v>
      </c>
      <c r="W21" s="146" t="str">
        <f>"=生協"</f>
        <v>=生協</v>
      </c>
      <c r="X21" s="146" t="str">
        <f>"=児童心理治療施設"</f>
        <v>=児童心理治療施設</v>
      </c>
      <c r="Y21" s="146" t="str">
        <f>"=一社"</f>
        <v>=一社</v>
      </c>
      <c r="Z21" s="146" t="str">
        <f>"=児童心理治療施設"</f>
        <v>=児童心理治療施設</v>
      </c>
      <c r="AA21" s="146" t="str">
        <f>"=公社"</f>
        <v>=公社</v>
      </c>
      <c r="AB21" s="146" t="str">
        <f>"=児童心理治療施設"</f>
        <v>=児童心理治療施設</v>
      </c>
      <c r="AC21" s="146" t="str">
        <f>"=NPO"</f>
        <v>=NPO</v>
      </c>
      <c r="AD21" s="146" t="str">
        <f>"=児童心理治療施設"</f>
        <v>=児童心理治療施設</v>
      </c>
      <c r="AE21" s="146" t="str">
        <f>"=学法"</f>
        <v>=学法</v>
      </c>
      <c r="AF21" s="146" t="str">
        <f>"=児童心理治療施設"</f>
        <v>=児童心理治療施設</v>
      </c>
      <c r="AG21" s="146" t="str">
        <f>"=株式"</f>
        <v>=株式</v>
      </c>
      <c r="AH21" s="146" t="str">
        <f>"=児童心理治療施設"</f>
        <v>=児童心理治療施設</v>
      </c>
      <c r="AI21" s="146" t="str">
        <f>"=日赤"</f>
        <v>=日赤</v>
      </c>
      <c r="AJ21" s="146" t="str">
        <f>"=児童心理治療施設"</f>
        <v>=児童心理治療施設</v>
      </c>
      <c r="AK21" s="146" t="str">
        <f>"=有限"</f>
        <v>=有限</v>
      </c>
    </row>
    <row r="22" spans="2:37" x14ac:dyDescent="0.15">
      <c r="B22" s="144" t="s">
        <v>2857</v>
      </c>
      <c r="C22" s="144" t="s">
        <v>5014</v>
      </c>
      <c r="D22" s="144" t="s">
        <v>2857</v>
      </c>
      <c r="E22" s="144" t="s">
        <v>5014</v>
      </c>
      <c r="F22" s="144" t="s">
        <v>2857</v>
      </c>
      <c r="G22" s="144" t="s">
        <v>5014</v>
      </c>
      <c r="H22" s="144" t="s">
        <v>2857</v>
      </c>
      <c r="I22" s="144" t="s">
        <v>5014</v>
      </c>
      <c r="J22" s="144" t="s">
        <v>2857</v>
      </c>
      <c r="K22" s="144" t="s">
        <v>5014</v>
      </c>
      <c r="L22" s="144" t="s">
        <v>2857</v>
      </c>
      <c r="M22" s="144" t="s">
        <v>5014</v>
      </c>
      <c r="N22" s="144" t="s">
        <v>2857</v>
      </c>
      <c r="O22" s="144" t="s">
        <v>5014</v>
      </c>
      <c r="P22" s="144" t="s">
        <v>2857</v>
      </c>
      <c r="Q22" s="144" t="s">
        <v>5014</v>
      </c>
      <c r="R22" s="144" t="s">
        <v>2857</v>
      </c>
      <c r="S22" s="144" t="s">
        <v>5014</v>
      </c>
      <c r="T22" s="144" t="s">
        <v>2857</v>
      </c>
      <c r="U22" s="144" t="s">
        <v>5014</v>
      </c>
      <c r="V22" s="144" t="s">
        <v>2857</v>
      </c>
      <c r="W22" s="144" t="s">
        <v>5014</v>
      </c>
      <c r="X22" s="144" t="s">
        <v>2857</v>
      </c>
      <c r="Y22" s="144" t="s">
        <v>5014</v>
      </c>
      <c r="Z22" s="144" t="s">
        <v>2857</v>
      </c>
      <c r="AA22" s="144" t="s">
        <v>5014</v>
      </c>
      <c r="AB22" s="144" t="s">
        <v>2857</v>
      </c>
      <c r="AC22" s="144" t="s">
        <v>5014</v>
      </c>
      <c r="AD22" s="144" t="s">
        <v>2857</v>
      </c>
      <c r="AE22" s="144" t="s">
        <v>5014</v>
      </c>
      <c r="AF22" s="144" t="s">
        <v>2857</v>
      </c>
      <c r="AG22" s="144" t="s">
        <v>5014</v>
      </c>
      <c r="AH22" s="144" t="s">
        <v>2857</v>
      </c>
      <c r="AI22" s="144" t="s">
        <v>5014</v>
      </c>
      <c r="AJ22" s="144" t="s">
        <v>2857</v>
      </c>
      <c r="AK22" s="144" t="s">
        <v>5014</v>
      </c>
    </row>
    <row r="23" spans="2:37" x14ac:dyDescent="0.15">
      <c r="B23" s="146" t="str">
        <f>"=乳児院"</f>
        <v>=乳児院</v>
      </c>
      <c r="C23" s="146" t="str">
        <f>"=公"</f>
        <v>=公</v>
      </c>
      <c r="D23" s="146" t="str">
        <f>"=乳児院"</f>
        <v>=乳児院</v>
      </c>
      <c r="E23" s="146" t="str">
        <f>"=独法"</f>
        <v>=独法</v>
      </c>
      <c r="F23" s="146" t="str">
        <f>"=乳児院"</f>
        <v>=乳児院</v>
      </c>
      <c r="G23" s="146" t="str">
        <f>"=福法"</f>
        <v>=福法</v>
      </c>
      <c r="H23" s="146" t="str">
        <f>"=乳児院"</f>
        <v>=乳児院</v>
      </c>
      <c r="I23" s="146" t="str">
        <f>"=一財"</f>
        <v>=一財</v>
      </c>
      <c r="J23" s="146" t="str">
        <f>"=乳児院"</f>
        <v>=乳児院</v>
      </c>
      <c r="K23" s="146" t="str">
        <f>"=公財"</f>
        <v>=公財</v>
      </c>
      <c r="L23" s="146" t="str">
        <f>"=乳児院"</f>
        <v>=乳児院</v>
      </c>
      <c r="M23" s="146" t="str">
        <f>"=宗法"</f>
        <v>=宗法</v>
      </c>
      <c r="N23" s="146" t="str">
        <f>"=乳児院"</f>
        <v>=乳児院</v>
      </c>
      <c r="O23" s="146" t="str">
        <f>"=私立"</f>
        <v>=私立</v>
      </c>
      <c r="P23" s="146" t="str">
        <f>"=乳児院"</f>
        <v>=乳児院</v>
      </c>
      <c r="Q23" s="146" t="str">
        <f>"=個人"</f>
        <v>=個人</v>
      </c>
      <c r="R23" s="146" t="str">
        <f>"=乳児院"</f>
        <v>=乳児院</v>
      </c>
      <c r="S23" s="146" t="str">
        <f>"=医法"</f>
        <v>=医法</v>
      </c>
      <c r="T23" s="146" t="str">
        <f>"=乳児院"</f>
        <v>=乳児院</v>
      </c>
      <c r="U23" s="146" t="str">
        <f>"=社医"</f>
        <v>=社医</v>
      </c>
      <c r="V23" s="146" t="str">
        <f>"=乳児院"</f>
        <v>=乳児院</v>
      </c>
      <c r="W23" s="146" t="str">
        <f>"=生協"</f>
        <v>=生協</v>
      </c>
      <c r="X23" s="146" t="str">
        <f>"=乳児院"</f>
        <v>=乳児院</v>
      </c>
      <c r="Y23" s="146" t="str">
        <f>"=一社"</f>
        <v>=一社</v>
      </c>
      <c r="Z23" s="146" t="str">
        <f>"=乳児院"</f>
        <v>=乳児院</v>
      </c>
      <c r="AA23" s="146" t="str">
        <f>"=公社"</f>
        <v>=公社</v>
      </c>
      <c r="AB23" s="146" t="str">
        <f>"=乳児院"</f>
        <v>=乳児院</v>
      </c>
      <c r="AC23" s="146" t="str">
        <f>"=NPO"</f>
        <v>=NPO</v>
      </c>
      <c r="AD23" s="146" t="str">
        <f>"=乳児院"</f>
        <v>=乳児院</v>
      </c>
      <c r="AE23" s="146" t="str">
        <f>"=学法"</f>
        <v>=学法</v>
      </c>
      <c r="AF23" s="146" t="str">
        <f>"=乳児院"</f>
        <v>=乳児院</v>
      </c>
      <c r="AG23" s="146" t="str">
        <f>"=株式"</f>
        <v>=株式</v>
      </c>
      <c r="AH23" s="146" t="str">
        <f>"=乳児院"</f>
        <v>=乳児院</v>
      </c>
      <c r="AI23" s="146" t="str">
        <f>"=日赤"</f>
        <v>=日赤</v>
      </c>
      <c r="AJ23" s="146" t="str">
        <f>"=乳児院"</f>
        <v>=乳児院</v>
      </c>
      <c r="AK23" s="146" t="str">
        <f>"=有限"</f>
        <v>=有限</v>
      </c>
    </row>
    <row r="24" spans="2:37" x14ac:dyDescent="0.15">
      <c r="B24" s="144" t="s">
        <v>2857</v>
      </c>
      <c r="C24" s="144" t="s">
        <v>5015</v>
      </c>
      <c r="D24" s="144" t="s">
        <v>2857</v>
      </c>
      <c r="E24" s="144" t="s">
        <v>5014</v>
      </c>
      <c r="F24" s="144" t="s">
        <v>2857</v>
      </c>
      <c r="G24" s="144" t="s">
        <v>5014</v>
      </c>
      <c r="H24" s="144" t="s">
        <v>2857</v>
      </c>
      <c r="I24" s="144" t="s">
        <v>5014</v>
      </c>
      <c r="J24" s="144" t="s">
        <v>2857</v>
      </c>
      <c r="K24" s="144" t="s">
        <v>5014</v>
      </c>
      <c r="L24" s="144" t="s">
        <v>2857</v>
      </c>
      <c r="M24" s="144" t="s">
        <v>5014</v>
      </c>
      <c r="N24" s="144" t="s">
        <v>2857</v>
      </c>
      <c r="O24" s="144" t="s">
        <v>5014</v>
      </c>
      <c r="P24" s="144" t="s">
        <v>2857</v>
      </c>
      <c r="Q24" s="144" t="s">
        <v>5014</v>
      </c>
      <c r="R24" s="144" t="s">
        <v>2857</v>
      </c>
      <c r="S24" s="144" t="s">
        <v>5014</v>
      </c>
      <c r="T24" s="144" t="s">
        <v>2857</v>
      </c>
      <c r="U24" s="144" t="s">
        <v>5014</v>
      </c>
      <c r="V24" s="144" t="s">
        <v>2857</v>
      </c>
      <c r="W24" s="144" t="s">
        <v>5014</v>
      </c>
      <c r="X24" s="144" t="s">
        <v>2857</v>
      </c>
      <c r="Y24" s="144" t="s">
        <v>5014</v>
      </c>
      <c r="Z24" s="144" t="s">
        <v>2857</v>
      </c>
      <c r="AA24" s="144" t="s">
        <v>5014</v>
      </c>
      <c r="AB24" s="144" t="s">
        <v>2857</v>
      </c>
      <c r="AC24" s="144" t="s">
        <v>5014</v>
      </c>
      <c r="AD24" s="144" t="s">
        <v>2857</v>
      </c>
      <c r="AE24" s="144" t="s">
        <v>5014</v>
      </c>
      <c r="AF24" s="144" t="s">
        <v>2857</v>
      </c>
      <c r="AG24" s="144" t="s">
        <v>5014</v>
      </c>
      <c r="AH24" s="144" t="s">
        <v>2857</v>
      </c>
      <c r="AI24" s="144" t="s">
        <v>5014</v>
      </c>
      <c r="AJ24" s="144" t="s">
        <v>2857</v>
      </c>
      <c r="AK24" s="144" t="s">
        <v>5014</v>
      </c>
    </row>
    <row r="25" spans="2:37" x14ac:dyDescent="0.15">
      <c r="B25" s="146" t="str">
        <f>"=助産施設"</f>
        <v>=助産施設</v>
      </c>
      <c r="C25" s="146" t="str">
        <f>"=公"</f>
        <v>=公</v>
      </c>
      <c r="D25" s="146" t="str">
        <f>"=助産施設"</f>
        <v>=助産施設</v>
      </c>
      <c r="E25" s="146" t="str">
        <f>"=独法"</f>
        <v>=独法</v>
      </c>
      <c r="F25" s="146" t="str">
        <f>"=助産施設"</f>
        <v>=助産施設</v>
      </c>
      <c r="G25" s="146" t="str">
        <f>"=福法"</f>
        <v>=福法</v>
      </c>
      <c r="H25" s="146" t="str">
        <f>"=助産施設"</f>
        <v>=助産施設</v>
      </c>
      <c r="I25" s="146" t="str">
        <f>"=一財"</f>
        <v>=一財</v>
      </c>
      <c r="J25" s="146" t="str">
        <f>"=助産施設"</f>
        <v>=助産施設</v>
      </c>
      <c r="K25" s="146" t="str">
        <f>"=公財"</f>
        <v>=公財</v>
      </c>
      <c r="L25" s="146" t="str">
        <f>"=助産施設"</f>
        <v>=助産施設</v>
      </c>
      <c r="M25" s="146" t="str">
        <f>"=宗法"</f>
        <v>=宗法</v>
      </c>
      <c r="N25" s="146" t="str">
        <f>"=助産施設"</f>
        <v>=助産施設</v>
      </c>
      <c r="O25" s="146" t="str">
        <f>"=私立"</f>
        <v>=私立</v>
      </c>
      <c r="P25" s="146" t="str">
        <f>"=助産施設"</f>
        <v>=助産施設</v>
      </c>
      <c r="Q25" s="146" t="str">
        <f>"=個人"</f>
        <v>=個人</v>
      </c>
      <c r="R25" s="146" t="str">
        <f>"=助産施設"</f>
        <v>=助産施設</v>
      </c>
      <c r="S25" s="146" t="str">
        <f>"=医法"</f>
        <v>=医法</v>
      </c>
      <c r="T25" s="146" t="str">
        <f>"=助産施設"</f>
        <v>=助産施設</v>
      </c>
      <c r="U25" s="146" t="str">
        <f>"=社医"</f>
        <v>=社医</v>
      </c>
      <c r="V25" s="146" t="str">
        <f>"=助産施設"</f>
        <v>=助産施設</v>
      </c>
      <c r="W25" s="146" t="str">
        <f>"=生協"</f>
        <v>=生協</v>
      </c>
      <c r="X25" s="146" t="str">
        <f>"=助産施設"</f>
        <v>=助産施設</v>
      </c>
      <c r="Y25" s="146" t="str">
        <f>"=一社"</f>
        <v>=一社</v>
      </c>
      <c r="Z25" s="146" t="str">
        <f>"=助産施設"</f>
        <v>=助産施設</v>
      </c>
      <c r="AA25" s="146" t="str">
        <f>"=公社"</f>
        <v>=公社</v>
      </c>
      <c r="AB25" s="146" t="str">
        <f>"=助産施設"</f>
        <v>=助産施設</v>
      </c>
      <c r="AC25" s="146" t="str">
        <f>"=NPO"</f>
        <v>=NPO</v>
      </c>
      <c r="AD25" s="146" t="str">
        <f>"=助産施設"</f>
        <v>=助産施設</v>
      </c>
      <c r="AE25" s="146" t="str">
        <f>"=学法"</f>
        <v>=学法</v>
      </c>
      <c r="AF25" s="146" t="str">
        <f>"=助産施設"</f>
        <v>=助産施設</v>
      </c>
      <c r="AG25" s="146" t="str">
        <f>"=株式"</f>
        <v>=株式</v>
      </c>
      <c r="AH25" s="146" t="str">
        <f>"=助産施設"</f>
        <v>=助産施設</v>
      </c>
      <c r="AI25" s="146" t="str">
        <f>"=日赤"</f>
        <v>=日赤</v>
      </c>
      <c r="AJ25" s="146" t="str">
        <f>"=助産施設"</f>
        <v>=助産施設</v>
      </c>
      <c r="AK25" s="146" t="str">
        <f>"=有限"</f>
        <v>=有限</v>
      </c>
    </row>
    <row r="26" spans="2:37" x14ac:dyDescent="0.15">
      <c r="B26" s="144" t="s">
        <v>2857</v>
      </c>
      <c r="C26" s="144" t="s">
        <v>5014</v>
      </c>
      <c r="D26" s="144" t="s">
        <v>2857</v>
      </c>
      <c r="E26" s="144" t="s">
        <v>5014</v>
      </c>
      <c r="F26" s="144" t="s">
        <v>2857</v>
      </c>
      <c r="G26" s="144" t="s">
        <v>5015</v>
      </c>
      <c r="H26" s="144" t="s">
        <v>2857</v>
      </c>
      <c r="I26" s="144" t="s">
        <v>5014</v>
      </c>
      <c r="J26" s="144" t="s">
        <v>2857</v>
      </c>
      <c r="K26" s="144" t="s">
        <v>5014</v>
      </c>
      <c r="L26" s="144" t="s">
        <v>2857</v>
      </c>
      <c r="M26" s="144" t="s">
        <v>5014</v>
      </c>
      <c r="N26" s="144" t="s">
        <v>2857</v>
      </c>
      <c r="O26" s="144" t="s">
        <v>5014</v>
      </c>
      <c r="P26" s="144" t="s">
        <v>2857</v>
      </c>
      <c r="Q26" s="144" t="s">
        <v>5014</v>
      </c>
      <c r="R26" s="144" t="s">
        <v>2857</v>
      </c>
      <c r="S26" s="144" t="s">
        <v>5014</v>
      </c>
      <c r="T26" s="144" t="s">
        <v>2857</v>
      </c>
      <c r="U26" s="144" t="s">
        <v>5014</v>
      </c>
      <c r="V26" s="144" t="s">
        <v>2857</v>
      </c>
      <c r="W26" s="144" t="s">
        <v>5014</v>
      </c>
      <c r="X26" s="144" t="s">
        <v>2857</v>
      </c>
      <c r="Y26" s="144" t="s">
        <v>5014</v>
      </c>
      <c r="Z26" s="144" t="s">
        <v>2857</v>
      </c>
      <c r="AA26" s="144" t="s">
        <v>5014</v>
      </c>
      <c r="AB26" s="144" t="s">
        <v>2857</v>
      </c>
      <c r="AC26" s="144" t="s">
        <v>5014</v>
      </c>
      <c r="AD26" s="144" t="s">
        <v>2857</v>
      </c>
      <c r="AE26" s="144" t="s">
        <v>5014</v>
      </c>
      <c r="AF26" s="144" t="s">
        <v>2857</v>
      </c>
      <c r="AG26" s="144" t="s">
        <v>5014</v>
      </c>
      <c r="AH26" s="144" t="s">
        <v>2857</v>
      </c>
      <c r="AI26" s="144" t="s">
        <v>5014</v>
      </c>
      <c r="AJ26" s="144" t="s">
        <v>2857</v>
      </c>
      <c r="AK26" s="144" t="s">
        <v>5014</v>
      </c>
    </row>
    <row r="27" spans="2:37" x14ac:dyDescent="0.15">
      <c r="B27" s="146" t="str">
        <f>"=幼保連携型認定こども園"</f>
        <v>=幼保連携型認定こども園</v>
      </c>
      <c r="C27" s="146" t="str">
        <f>"=公"</f>
        <v>=公</v>
      </c>
      <c r="D27" s="146" t="str">
        <f>"=幼保連携型認定こども園"</f>
        <v>=幼保連携型認定こども園</v>
      </c>
      <c r="E27" s="146" t="str">
        <f>"=独法"</f>
        <v>=独法</v>
      </c>
      <c r="F27" s="146" t="str">
        <f>"=幼保連携型認定こども園"</f>
        <v>=幼保連携型認定こども園</v>
      </c>
      <c r="G27" s="146" t="str">
        <f>"=福法"</f>
        <v>=福法</v>
      </c>
      <c r="H27" s="146" t="str">
        <f>"=幼保連携型認定こども園"</f>
        <v>=幼保連携型認定こども園</v>
      </c>
      <c r="I27" s="146" t="str">
        <f>"=一財"</f>
        <v>=一財</v>
      </c>
      <c r="J27" s="146" t="str">
        <f>"=幼保連携型認定こども園"</f>
        <v>=幼保連携型認定こども園</v>
      </c>
      <c r="K27" s="146" t="str">
        <f>"=公財"</f>
        <v>=公財</v>
      </c>
      <c r="L27" s="146" t="str">
        <f>"=幼保連携型認定こども園"</f>
        <v>=幼保連携型認定こども園</v>
      </c>
      <c r="M27" s="146" t="str">
        <f>"=宗法"</f>
        <v>=宗法</v>
      </c>
      <c r="N27" s="146" t="str">
        <f>"=幼保連携型認定こども園"</f>
        <v>=幼保連携型認定こども園</v>
      </c>
      <c r="O27" s="146" t="str">
        <f>"=私立"</f>
        <v>=私立</v>
      </c>
      <c r="P27" s="146" t="str">
        <f>"=幼保連携型認定こども園"</f>
        <v>=幼保連携型認定こども園</v>
      </c>
      <c r="Q27" s="146" t="str">
        <f>"=個人"</f>
        <v>=個人</v>
      </c>
      <c r="R27" s="146" t="str">
        <f>"=幼保連携型認定こども園"</f>
        <v>=幼保連携型認定こども園</v>
      </c>
      <c r="S27" s="146" t="str">
        <f>"=医法"</f>
        <v>=医法</v>
      </c>
      <c r="T27" s="146" t="str">
        <f>"=幼保連携型認定こども園"</f>
        <v>=幼保連携型認定こども園</v>
      </c>
      <c r="U27" s="146" t="str">
        <f>"=社医"</f>
        <v>=社医</v>
      </c>
      <c r="V27" s="146" t="str">
        <f>"=幼保連携型認定こども園"</f>
        <v>=幼保連携型認定こども園</v>
      </c>
      <c r="W27" s="146" t="str">
        <f>"=生協"</f>
        <v>=生協</v>
      </c>
      <c r="X27" s="146" t="str">
        <f>"=幼保連携型認定こども園"</f>
        <v>=幼保連携型認定こども園</v>
      </c>
      <c r="Y27" s="146" t="str">
        <f>"=一社"</f>
        <v>=一社</v>
      </c>
      <c r="Z27" s="146" t="str">
        <f>"=幼保連携型認定こども園"</f>
        <v>=幼保連携型認定こども園</v>
      </c>
      <c r="AA27" s="146" t="str">
        <f>"=公社"</f>
        <v>=公社</v>
      </c>
      <c r="AB27" s="146" t="str">
        <f>"=幼保連携型認定こども園"</f>
        <v>=幼保連携型認定こども園</v>
      </c>
      <c r="AC27" s="146" t="str">
        <f>"=NPO"</f>
        <v>=NPO</v>
      </c>
      <c r="AD27" s="146" t="str">
        <f>"=幼保連携型認定こども園"</f>
        <v>=幼保連携型認定こども園</v>
      </c>
      <c r="AE27" s="146" t="str">
        <f>"=学法"</f>
        <v>=学法</v>
      </c>
      <c r="AF27" s="146" t="str">
        <f>"=幼保連携型認定こども園"</f>
        <v>=幼保連携型認定こども園</v>
      </c>
      <c r="AG27" s="146" t="str">
        <f>"=株式"</f>
        <v>=株式</v>
      </c>
      <c r="AH27" s="146" t="str">
        <f>"=幼保連携型認定こども園"</f>
        <v>=幼保連携型認定こども園</v>
      </c>
      <c r="AI27" s="146" t="str">
        <f>"=日赤"</f>
        <v>=日赤</v>
      </c>
      <c r="AJ27" s="146" t="str">
        <f>"=幼保連携型認定こども園"</f>
        <v>=幼保連携型認定こども園</v>
      </c>
      <c r="AK27" s="146" t="str">
        <f>"=有限"</f>
        <v>=有限</v>
      </c>
    </row>
    <row r="28" spans="2:37" x14ac:dyDescent="0.15">
      <c r="B28" s="144" t="s">
        <v>2857</v>
      </c>
      <c r="C28" s="144" t="s">
        <v>5014</v>
      </c>
      <c r="D28" s="144" t="s">
        <v>2857</v>
      </c>
      <c r="E28" s="144" t="s">
        <v>5014</v>
      </c>
      <c r="F28" s="144" t="s">
        <v>2857</v>
      </c>
      <c r="G28" s="144" t="s">
        <v>5014</v>
      </c>
      <c r="H28" s="144" t="s">
        <v>2857</v>
      </c>
      <c r="I28" s="144" t="s">
        <v>5014</v>
      </c>
      <c r="J28" s="144" t="s">
        <v>2857</v>
      </c>
      <c r="K28" s="144" t="s">
        <v>5014</v>
      </c>
      <c r="L28" s="144" t="s">
        <v>2857</v>
      </c>
      <c r="M28" s="144" t="s">
        <v>5014</v>
      </c>
      <c r="N28" s="144" t="s">
        <v>2857</v>
      </c>
      <c r="O28" s="144" t="s">
        <v>5014</v>
      </c>
      <c r="P28" s="144" t="s">
        <v>2857</v>
      </c>
      <c r="Q28" s="144" t="s">
        <v>5014</v>
      </c>
      <c r="R28" s="144" t="s">
        <v>2857</v>
      </c>
      <c r="S28" s="144" t="s">
        <v>5014</v>
      </c>
      <c r="T28" s="144" t="s">
        <v>2857</v>
      </c>
      <c r="U28" s="144" t="s">
        <v>5014</v>
      </c>
      <c r="V28" s="144" t="s">
        <v>2857</v>
      </c>
      <c r="W28" s="144" t="s">
        <v>5014</v>
      </c>
      <c r="X28" s="144" t="s">
        <v>2857</v>
      </c>
      <c r="Y28" s="144" t="s">
        <v>5014</v>
      </c>
      <c r="Z28" s="144" t="s">
        <v>2857</v>
      </c>
      <c r="AA28" s="144" t="s">
        <v>5014</v>
      </c>
      <c r="AB28" s="144" t="s">
        <v>2857</v>
      </c>
      <c r="AC28" s="144" t="s">
        <v>5014</v>
      </c>
      <c r="AD28" s="144" t="s">
        <v>2857</v>
      </c>
      <c r="AE28" s="144" t="s">
        <v>5014</v>
      </c>
      <c r="AF28" s="144" t="s">
        <v>2857</v>
      </c>
      <c r="AG28" s="144" t="s">
        <v>5014</v>
      </c>
      <c r="AH28" s="144" t="s">
        <v>2857</v>
      </c>
      <c r="AI28" s="144" t="s">
        <v>5014</v>
      </c>
      <c r="AJ28" s="144" t="s">
        <v>2857</v>
      </c>
      <c r="AK28" s="144" t="s">
        <v>5014</v>
      </c>
    </row>
    <row r="29" spans="2:37" x14ac:dyDescent="0.15">
      <c r="B29" s="146" t="str">
        <f>"=幼稚園型認定こども園"</f>
        <v>=幼稚園型認定こども園</v>
      </c>
      <c r="C29" s="146" t="str">
        <f>"=公"</f>
        <v>=公</v>
      </c>
      <c r="D29" s="146" t="str">
        <f>"=幼稚園型認定こども園"</f>
        <v>=幼稚園型認定こども園</v>
      </c>
      <c r="E29" s="146" t="str">
        <f>"=独法"</f>
        <v>=独法</v>
      </c>
      <c r="F29" s="146" t="str">
        <f>"=幼稚園型認定こども園"</f>
        <v>=幼稚園型認定こども園</v>
      </c>
      <c r="G29" s="146" t="str">
        <f>"=福法"</f>
        <v>=福法</v>
      </c>
      <c r="H29" s="146" t="str">
        <f>"=幼稚園型認定こども園"</f>
        <v>=幼稚園型認定こども園</v>
      </c>
      <c r="I29" s="146" t="str">
        <f>"=一財"</f>
        <v>=一財</v>
      </c>
      <c r="J29" s="146" t="str">
        <f>"=幼稚園型認定こども園"</f>
        <v>=幼稚園型認定こども園</v>
      </c>
      <c r="K29" s="146" t="str">
        <f>"=公財"</f>
        <v>=公財</v>
      </c>
      <c r="L29" s="146" t="str">
        <f>"=幼稚園型認定こども園"</f>
        <v>=幼稚園型認定こども園</v>
      </c>
      <c r="M29" s="146" t="str">
        <f>"=宗法"</f>
        <v>=宗法</v>
      </c>
      <c r="N29" s="146" t="str">
        <f>"=幼稚園型認定こども園"</f>
        <v>=幼稚園型認定こども園</v>
      </c>
      <c r="O29" s="146" t="str">
        <f>"=私立"</f>
        <v>=私立</v>
      </c>
      <c r="P29" s="146" t="str">
        <f>"=幼稚園型認定こども園"</f>
        <v>=幼稚園型認定こども園</v>
      </c>
      <c r="Q29" s="146" t="str">
        <f>"=個人"</f>
        <v>=個人</v>
      </c>
      <c r="R29" s="146" t="str">
        <f>"=幼稚園型認定こども園"</f>
        <v>=幼稚園型認定こども園</v>
      </c>
      <c r="S29" s="146" t="str">
        <f>"=医法"</f>
        <v>=医法</v>
      </c>
      <c r="T29" s="146" t="str">
        <f>"=幼稚園型認定こども園"</f>
        <v>=幼稚園型認定こども園</v>
      </c>
      <c r="U29" s="146" t="str">
        <f>"=社医"</f>
        <v>=社医</v>
      </c>
      <c r="V29" s="146" t="str">
        <f>"=幼稚園型認定こども園"</f>
        <v>=幼稚園型認定こども園</v>
      </c>
      <c r="W29" s="146" t="str">
        <f>"=生協"</f>
        <v>=生協</v>
      </c>
      <c r="X29" s="146" t="str">
        <f>"=幼稚園型認定こども園"</f>
        <v>=幼稚園型認定こども園</v>
      </c>
      <c r="Y29" s="146" t="str">
        <f>"=一社"</f>
        <v>=一社</v>
      </c>
      <c r="Z29" s="146" t="str">
        <f>"=幼稚園型認定こども園"</f>
        <v>=幼稚園型認定こども園</v>
      </c>
      <c r="AA29" s="146" t="str">
        <f>"=公社"</f>
        <v>=公社</v>
      </c>
      <c r="AB29" s="146" t="str">
        <f>"=幼稚園型認定こども園"</f>
        <v>=幼稚園型認定こども園</v>
      </c>
      <c r="AC29" s="146" t="str">
        <f>"=NPO"</f>
        <v>=NPO</v>
      </c>
      <c r="AD29" s="146" t="str">
        <f>"=幼稚園型認定こども園"</f>
        <v>=幼稚園型認定こども園</v>
      </c>
      <c r="AE29" s="146" t="str">
        <f>"=学法"</f>
        <v>=学法</v>
      </c>
      <c r="AF29" s="146" t="str">
        <f>"=幼稚園型認定こども園"</f>
        <v>=幼稚園型認定こども園</v>
      </c>
      <c r="AG29" s="146" t="str">
        <f>"=株式"</f>
        <v>=株式</v>
      </c>
      <c r="AH29" s="146" t="str">
        <f>"=幼稚園型認定こども園"</f>
        <v>=幼稚園型認定こども園</v>
      </c>
      <c r="AI29" s="146" t="str">
        <f>"=日赤"</f>
        <v>=日赤</v>
      </c>
      <c r="AJ29" s="146" t="str">
        <f>"=幼稚園型認定こども園"</f>
        <v>=幼稚園型認定こども園</v>
      </c>
      <c r="AK29" s="146" t="str">
        <f>"=有限"</f>
        <v>=有限</v>
      </c>
    </row>
    <row r="30" spans="2:37" x14ac:dyDescent="0.15">
      <c r="B30" s="144" t="s">
        <v>2857</v>
      </c>
      <c r="C30" s="144" t="s">
        <v>5014</v>
      </c>
      <c r="D30" s="144" t="s">
        <v>2857</v>
      </c>
      <c r="E30" s="144" t="s">
        <v>5014</v>
      </c>
      <c r="F30" s="144" t="s">
        <v>2857</v>
      </c>
      <c r="G30" s="144" t="s">
        <v>5014</v>
      </c>
      <c r="H30" s="144" t="s">
        <v>2857</v>
      </c>
      <c r="I30" s="144" t="s">
        <v>5014</v>
      </c>
      <c r="J30" s="144" t="s">
        <v>2857</v>
      </c>
      <c r="K30" s="144" t="s">
        <v>5014</v>
      </c>
      <c r="L30" s="144" t="s">
        <v>2857</v>
      </c>
      <c r="M30" s="144" t="s">
        <v>5014</v>
      </c>
      <c r="N30" s="144" t="s">
        <v>2857</v>
      </c>
      <c r="O30" s="144" t="s">
        <v>5014</v>
      </c>
      <c r="P30" s="144" t="s">
        <v>2857</v>
      </c>
      <c r="Q30" s="144" t="s">
        <v>5014</v>
      </c>
      <c r="R30" s="144" t="s">
        <v>2857</v>
      </c>
      <c r="S30" s="144" t="s">
        <v>5014</v>
      </c>
      <c r="T30" s="144" t="s">
        <v>2857</v>
      </c>
      <c r="U30" s="144" t="s">
        <v>5014</v>
      </c>
      <c r="V30" s="144" t="s">
        <v>2857</v>
      </c>
      <c r="W30" s="144" t="s">
        <v>5014</v>
      </c>
      <c r="X30" s="144" t="s">
        <v>2857</v>
      </c>
      <c r="Y30" s="144" t="s">
        <v>5014</v>
      </c>
      <c r="Z30" s="144" t="s">
        <v>2857</v>
      </c>
      <c r="AA30" s="144" t="s">
        <v>5014</v>
      </c>
      <c r="AB30" s="144" t="s">
        <v>2857</v>
      </c>
      <c r="AC30" s="144" t="s">
        <v>5014</v>
      </c>
      <c r="AD30" s="144" t="s">
        <v>2857</v>
      </c>
      <c r="AE30" s="144" t="s">
        <v>5014</v>
      </c>
      <c r="AF30" s="144" t="s">
        <v>2857</v>
      </c>
      <c r="AG30" s="144" t="s">
        <v>5014</v>
      </c>
      <c r="AH30" s="144" t="s">
        <v>2857</v>
      </c>
      <c r="AI30" s="144" t="s">
        <v>5014</v>
      </c>
      <c r="AJ30" s="144" t="s">
        <v>2857</v>
      </c>
      <c r="AK30" s="144" t="s">
        <v>5014</v>
      </c>
    </row>
    <row r="31" spans="2:37" x14ac:dyDescent="0.15">
      <c r="B31" s="146" t="str">
        <f>"=保育所型認定こども園"</f>
        <v>=保育所型認定こども園</v>
      </c>
      <c r="C31" s="146" t="str">
        <f>"=公"</f>
        <v>=公</v>
      </c>
      <c r="D31" s="146" t="str">
        <f>"=保育所型認定こども園"</f>
        <v>=保育所型認定こども園</v>
      </c>
      <c r="E31" s="146" t="str">
        <f>"=独法"</f>
        <v>=独法</v>
      </c>
      <c r="F31" s="146" t="str">
        <f>"=保育所型認定こども園"</f>
        <v>=保育所型認定こども園</v>
      </c>
      <c r="G31" s="146" t="str">
        <f>"=福法"</f>
        <v>=福法</v>
      </c>
      <c r="H31" s="146" t="str">
        <f>"=保育所型認定こども園"</f>
        <v>=保育所型認定こども園</v>
      </c>
      <c r="I31" s="146" t="str">
        <f>"=一財"</f>
        <v>=一財</v>
      </c>
      <c r="J31" s="146" t="str">
        <f>"=保育所型認定こども園"</f>
        <v>=保育所型認定こども園</v>
      </c>
      <c r="K31" s="146" t="str">
        <f>"=公財"</f>
        <v>=公財</v>
      </c>
      <c r="L31" s="146" t="str">
        <f>"=保育所型認定こども園"</f>
        <v>=保育所型認定こども園</v>
      </c>
      <c r="M31" s="146" t="str">
        <f>"=宗法"</f>
        <v>=宗法</v>
      </c>
      <c r="N31" s="146" t="str">
        <f>"=保育所型認定こども園"</f>
        <v>=保育所型認定こども園</v>
      </c>
      <c r="O31" s="146" t="str">
        <f>"=私立"</f>
        <v>=私立</v>
      </c>
      <c r="P31" s="146" t="str">
        <f>"=保育所型認定こども園"</f>
        <v>=保育所型認定こども園</v>
      </c>
      <c r="Q31" s="146" t="str">
        <f>"=個人"</f>
        <v>=個人</v>
      </c>
      <c r="R31" s="146" t="str">
        <f>"=保育所型認定こども園"</f>
        <v>=保育所型認定こども園</v>
      </c>
      <c r="S31" s="146" t="str">
        <f>"=医法"</f>
        <v>=医法</v>
      </c>
      <c r="T31" s="146" t="str">
        <f>"=保育所型認定こども園"</f>
        <v>=保育所型認定こども園</v>
      </c>
      <c r="U31" s="146" t="str">
        <f>"=社医"</f>
        <v>=社医</v>
      </c>
      <c r="V31" s="146" t="str">
        <f>"=保育所型認定こども園"</f>
        <v>=保育所型認定こども園</v>
      </c>
      <c r="W31" s="146" t="str">
        <f>"=生協"</f>
        <v>=生協</v>
      </c>
      <c r="X31" s="146" t="str">
        <f>"=保育所型認定こども園"</f>
        <v>=保育所型認定こども園</v>
      </c>
      <c r="Y31" s="146" t="str">
        <f>"=一社"</f>
        <v>=一社</v>
      </c>
      <c r="Z31" s="146" t="str">
        <f>"=保育所型認定こども園"</f>
        <v>=保育所型認定こども園</v>
      </c>
      <c r="AA31" s="146" t="str">
        <f>"=公社"</f>
        <v>=公社</v>
      </c>
      <c r="AB31" s="146" t="str">
        <f>"=保育所型認定こども園"</f>
        <v>=保育所型認定こども園</v>
      </c>
      <c r="AC31" s="146" t="str">
        <f>"=NPO"</f>
        <v>=NPO</v>
      </c>
      <c r="AD31" s="146" t="str">
        <f>"=保育所型認定こども園"</f>
        <v>=保育所型認定こども園</v>
      </c>
      <c r="AE31" s="146" t="str">
        <f>"=学法"</f>
        <v>=学法</v>
      </c>
      <c r="AF31" s="146" t="str">
        <f>"=保育所型認定こども園"</f>
        <v>=保育所型認定こども園</v>
      </c>
      <c r="AG31" s="146" t="str">
        <f>"=株式"</f>
        <v>=株式</v>
      </c>
      <c r="AH31" s="146" t="str">
        <f>"=保育所型認定こども園"</f>
        <v>=保育所型認定こども園</v>
      </c>
      <c r="AI31" s="146" t="str">
        <f>"=日赤"</f>
        <v>=日赤</v>
      </c>
      <c r="AJ31" s="146" t="str">
        <f>"=保育所型認定こども園"</f>
        <v>=保育所型認定こども園</v>
      </c>
      <c r="AK31" s="146" t="str">
        <f>"=有限"</f>
        <v>=有限</v>
      </c>
    </row>
    <row r="32" spans="2:37" x14ac:dyDescent="0.15">
      <c r="B32" s="144" t="s">
        <v>2857</v>
      </c>
      <c r="C32" s="144" t="s">
        <v>5014</v>
      </c>
      <c r="D32" s="144" t="s">
        <v>2857</v>
      </c>
      <c r="E32" s="144" t="s">
        <v>5014</v>
      </c>
      <c r="F32" s="144" t="s">
        <v>2857</v>
      </c>
      <c r="G32" s="144" t="s">
        <v>5014</v>
      </c>
      <c r="H32" s="144" t="s">
        <v>2857</v>
      </c>
      <c r="I32" s="144" t="s">
        <v>5014</v>
      </c>
      <c r="J32" s="144" t="s">
        <v>2857</v>
      </c>
      <c r="K32" s="144" t="s">
        <v>5015</v>
      </c>
      <c r="L32" s="144" t="s">
        <v>2857</v>
      </c>
      <c r="M32" s="144" t="s">
        <v>5014</v>
      </c>
      <c r="N32" s="144" t="s">
        <v>2857</v>
      </c>
      <c r="O32" s="144" t="s">
        <v>5014</v>
      </c>
      <c r="P32" s="144" t="s">
        <v>2857</v>
      </c>
      <c r="Q32" s="144" t="s">
        <v>5014</v>
      </c>
      <c r="R32" s="144" t="s">
        <v>2857</v>
      </c>
      <c r="S32" s="144" t="s">
        <v>5014</v>
      </c>
      <c r="T32" s="144" t="s">
        <v>2857</v>
      </c>
      <c r="U32" s="144" t="s">
        <v>5014</v>
      </c>
      <c r="V32" s="144" t="s">
        <v>2857</v>
      </c>
      <c r="W32" s="144" t="s">
        <v>5014</v>
      </c>
      <c r="X32" s="144" t="s">
        <v>2857</v>
      </c>
      <c r="Y32" s="144" t="s">
        <v>5014</v>
      </c>
      <c r="Z32" s="144" t="s">
        <v>2857</v>
      </c>
      <c r="AA32" s="144" t="s">
        <v>5014</v>
      </c>
      <c r="AB32" s="144" t="s">
        <v>2857</v>
      </c>
      <c r="AC32" s="144" t="s">
        <v>5014</v>
      </c>
      <c r="AD32" s="144" t="s">
        <v>2857</v>
      </c>
      <c r="AE32" s="144" t="s">
        <v>5014</v>
      </c>
      <c r="AF32" s="144" t="s">
        <v>2857</v>
      </c>
      <c r="AG32" s="144" t="s">
        <v>5014</v>
      </c>
      <c r="AH32" s="144" t="s">
        <v>2857</v>
      </c>
      <c r="AI32" s="144" t="s">
        <v>5014</v>
      </c>
      <c r="AJ32" s="144" t="s">
        <v>2857</v>
      </c>
      <c r="AK32" s="144" t="s">
        <v>5014</v>
      </c>
    </row>
    <row r="33" spans="2:37" x14ac:dyDescent="0.15">
      <c r="B33" s="146" t="str">
        <f>"=障害者支援施設"</f>
        <v>=障害者支援施設</v>
      </c>
      <c r="C33" s="146" t="str">
        <f>"=公"</f>
        <v>=公</v>
      </c>
      <c r="D33" s="146" t="str">
        <f>"=障害者支援施設"</f>
        <v>=障害者支援施設</v>
      </c>
      <c r="E33" s="146" t="str">
        <f>"=独法"</f>
        <v>=独法</v>
      </c>
      <c r="F33" s="146" t="str">
        <f>"=障害者支援施設"</f>
        <v>=障害者支援施設</v>
      </c>
      <c r="G33" s="146" t="str">
        <f>"=福法"</f>
        <v>=福法</v>
      </c>
      <c r="H33" s="146" t="str">
        <f>"=障害者支援施設"</f>
        <v>=障害者支援施設</v>
      </c>
      <c r="I33" s="146" t="str">
        <f>"=一財"</f>
        <v>=一財</v>
      </c>
      <c r="J33" s="146" t="str">
        <f>"=障害者支援施設"</f>
        <v>=障害者支援施設</v>
      </c>
      <c r="K33" s="146" t="str">
        <f>"=公財"</f>
        <v>=公財</v>
      </c>
      <c r="L33" s="146" t="str">
        <f>"=障害者支援施設"</f>
        <v>=障害者支援施設</v>
      </c>
      <c r="M33" s="146" t="str">
        <f>"=宗法"</f>
        <v>=宗法</v>
      </c>
      <c r="N33" s="146" t="str">
        <f>"=障害者支援施設"</f>
        <v>=障害者支援施設</v>
      </c>
      <c r="O33" s="146" t="str">
        <f>"=私立"</f>
        <v>=私立</v>
      </c>
      <c r="P33" s="146" t="str">
        <f>"=障害者支援施設"</f>
        <v>=障害者支援施設</v>
      </c>
      <c r="Q33" s="146" t="str">
        <f>"=個人"</f>
        <v>=個人</v>
      </c>
      <c r="R33" s="146" t="str">
        <f>"=障害者支援施設"</f>
        <v>=障害者支援施設</v>
      </c>
      <c r="S33" s="146" t="str">
        <f>"=医法"</f>
        <v>=医法</v>
      </c>
      <c r="T33" s="146" t="str">
        <f>"=障害者支援施設"</f>
        <v>=障害者支援施設</v>
      </c>
      <c r="U33" s="146" t="str">
        <f>"=社医"</f>
        <v>=社医</v>
      </c>
      <c r="V33" s="146" t="str">
        <f>"=障害者支援施設"</f>
        <v>=障害者支援施設</v>
      </c>
      <c r="W33" s="146" t="str">
        <f>"=生協"</f>
        <v>=生協</v>
      </c>
      <c r="X33" s="146" t="str">
        <f>"=障害者支援施設"</f>
        <v>=障害者支援施設</v>
      </c>
      <c r="Y33" s="146" t="str">
        <f>"=一社"</f>
        <v>=一社</v>
      </c>
      <c r="Z33" s="146" t="str">
        <f>"=障害者支援施設"</f>
        <v>=障害者支援施設</v>
      </c>
      <c r="AA33" s="146" t="str">
        <f>"=公社"</f>
        <v>=公社</v>
      </c>
      <c r="AB33" s="146" t="str">
        <f>"=障害者支援施設"</f>
        <v>=障害者支援施設</v>
      </c>
      <c r="AC33" s="146" t="str">
        <f>"=NPO"</f>
        <v>=NPO</v>
      </c>
      <c r="AD33" s="146" t="str">
        <f>"=障害者支援施設"</f>
        <v>=障害者支援施設</v>
      </c>
      <c r="AE33" s="146" t="str">
        <f>"=学法"</f>
        <v>=学法</v>
      </c>
      <c r="AF33" s="146" t="str">
        <f>"=障害者支援施設"</f>
        <v>=障害者支援施設</v>
      </c>
      <c r="AG33" s="146" t="str">
        <f>"=株式"</f>
        <v>=株式</v>
      </c>
      <c r="AH33" s="146" t="str">
        <f>"=障害者支援施設"</f>
        <v>=障害者支援施設</v>
      </c>
      <c r="AI33" s="146" t="str">
        <f>"=日赤"</f>
        <v>=日赤</v>
      </c>
      <c r="AJ33" s="146" t="str">
        <f>"=障害者支援施設"</f>
        <v>=障害者支援施設</v>
      </c>
      <c r="AK33" s="146" t="str">
        <f>"=有限"</f>
        <v>=有限</v>
      </c>
    </row>
    <row r="34" spans="2:37" x14ac:dyDescent="0.15">
      <c r="B34" s="144" t="s">
        <v>2857</v>
      </c>
      <c r="C34" s="144" t="s">
        <v>5015</v>
      </c>
      <c r="D34" s="144" t="s">
        <v>2857</v>
      </c>
      <c r="E34" s="144" t="s">
        <v>5014</v>
      </c>
      <c r="F34" s="144" t="s">
        <v>2857</v>
      </c>
      <c r="G34" s="144" t="s">
        <v>5014</v>
      </c>
      <c r="H34" s="144" t="s">
        <v>2857</v>
      </c>
      <c r="I34" s="144" t="s">
        <v>5014</v>
      </c>
      <c r="J34" s="144" t="s">
        <v>2857</v>
      </c>
      <c r="K34" s="144" t="s">
        <v>5014</v>
      </c>
      <c r="L34" s="144" t="s">
        <v>2857</v>
      </c>
      <c r="M34" s="144" t="s">
        <v>5014</v>
      </c>
      <c r="N34" s="144" t="s">
        <v>2857</v>
      </c>
      <c r="O34" s="144" t="s">
        <v>5014</v>
      </c>
      <c r="P34" s="144" t="s">
        <v>2857</v>
      </c>
      <c r="Q34" s="144" t="s">
        <v>5014</v>
      </c>
      <c r="R34" s="144" t="s">
        <v>2857</v>
      </c>
      <c r="S34" s="144" t="s">
        <v>5014</v>
      </c>
      <c r="T34" s="144" t="s">
        <v>2857</v>
      </c>
      <c r="U34" s="144" t="s">
        <v>5014</v>
      </c>
      <c r="V34" s="144" t="s">
        <v>2857</v>
      </c>
      <c r="W34" s="144" t="s">
        <v>5014</v>
      </c>
      <c r="X34" s="144" t="s">
        <v>2857</v>
      </c>
      <c r="Y34" s="144" t="s">
        <v>5014</v>
      </c>
      <c r="Z34" s="144" t="s">
        <v>2857</v>
      </c>
      <c r="AA34" s="144" t="s">
        <v>5014</v>
      </c>
      <c r="AB34" s="144" t="s">
        <v>2857</v>
      </c>
      <c r="AC34" s="144" t="s">
        <v>5014</v>
      </c>
      <c r="AD34" s="144" t="s">
        <v>2857</v>
      </c>
      <c r="AE34" s="144" t="s">
        <v>5014</v>
      </c>
      <c r="AF34" s="144" t="s">
        <v>2857</v>
      </c>
      <c r="AG34" s="144" t="s">
        <v>5014</v>
      </c>
      <c r="AH34" s="144" t="s">
        <v>2857</v>
      </c>
      <c r="AI34" s="144" t="s">
        <v>5014</v>
      </c>
      <c r="AJ34" s="144" t="s">
        <v>2857</v>
      </c>
      <c r="AK34" s="144" t="s">
        <v>5014</v>
      </c>
    </row>
    <row r="35" spans="2:37" x14ac:dyDescent="0.15">
      <c r="B35" s="146" t="str">
        <f>"=救護施設"</f>
        <v>=救護施設</v>
      </c>
      <c r="C35" s="146" t="str">
        <f>"=公"</f>
        <v>=公</v>
      </c>
      <c r="D35" s="146" t="str">
        <f>"=救護施設"</f>
        <v>=救護施設</v>
      </c>
      <c r="E35" s="146" t="str">
        <f>"=独法"</f>
        <v>=独法</v>
      </c>
      <c r="F35" s="146" t="str">
        <f>"=救護施設"</f>
        <v>=救護施設</v>
      </c>
      <c r="G35" s="146" t="str">
        <f>"=福法"</f>
        <v>=福法</v>
      </c>
      <c r="H35" s="146" t="str">
        <f>"=救護施設"</f>
        <v>=救護施設</v>
      </c>
      <c r="I35" s="146" t="str">
        <f>"=一財"</f>
        <v>=一財</v>
      </c>
      <c r="J35" s="146" t="str">
        <f>"=救護施設"</f>
        <v>=救護施設</v>
      </c>
      <c r="K35" s="146" t="str">
        <f>"=公財"</f>
        <v>=公財</v>
      </c>
      <c r="L35" s="146" t="str">
        <f>"=救護施設"</f>
        <v>=救護施設</v>
      </c>
      <c r="M35" s="146" t="str">
        <f>"=宗法"</f>
        <v>=宗法</v>
      </c>
      <c r="N35" s="146" t="str">
        <f>"=救護施設"</f>
        <v>=救護施設</v>
      </c>
      <c r="O35" s="146" t="str">
        <f>"=私立"</f>
        <v>=私立</v>
      </c>
      <c r="P35" s="146" t="str">
        <f>"=救護施設"</f>
        <v>=救護施設</v>
      </c>
      <c r="Q35" s="146" t="str">
        <f>"=個人"</f>
        <v>=個人</v>
      </c>
      <c r="R35" s="146" t="str">
        <f>"=救護施設"</f>
        <v>=救護施設</v>
      </c>
      <c r="S35" s="146" t="str">
        <f>"=医法"</f>
        <v>=医法</v>
      </c>
      <c r="T35" s="146" t="str">
        <f>"=救護施設"</f>
        <v>=救護施設</v>
      </c>
      <c r="U35" s="146" t="str">
        <f>"=社医"</f>
        <v>=社医</v>
      </c>
      <c r="V35" s="146" t="str">
        <f>"=救護施設"</f>
        <v>=救護施設</v>
      </c>
      <c r="W35" s="146" t="str">
        <f>"=生協"</f>
        <v>=生協</v>
      </c>
      <c r="X35" s="146" t="str">
        <f>"=救護施設"</f>
        <v>=救護施設</v>
      </c>
      <c r="Y35" s="146" t="str">
        <f>"=一社"</f>
        <v>=一社</v>
      </c>
      <c r="Z35" s="146" t="str">
        <f>"=救護施設"</f>
        <v>=救護施設</v>
      </c>
      <c r="AA35" s="146" t="str">
        <f>"=公社"</f>
        <v>=公社</v>
      </c>
      <c r="AB35" s="146" t="str">
        <f>"=救護施設"</f>
        <v>=救護施設</v>
      </c>
      <c r="AC35" s="146" t="str">
        <f>"=NPO"</f>
        <v>=NPO</v>
      </c>
      <c r="AD35" s="146" t="str">
        <f>"=救護施設"</f>
        <v>=救護施設</v>
      </c>
      <c r="AE35" s="146" t="str">
        <f>"=学法"</f>
        <v>=学法</v>
      </c>
      <c r="AF35" s="146" t="str">
        <f>"=救護施設"</f>
        <v>=救護施設</v>
      </c>
      <c r="AG35" s="146" t="str">
        <f>"=株式"</f>
        <v>=株式</v>
      </c>
      <c r="AH35" s="146" t="str">
        <f>"=救護施設"</f>
        <v>=救護施設</v>
      </c>
      <c r="AI35" s="146" t="str">
        <f>"=日赤"</f>
        <v>=日赤</v>
      </c>
      <c r="AJ35" s="146" t="str">
        <f>"=救護施設"</f>
        <v>=救護施設</v>
      </c>
      <c r="AK35" s="146" t="str">
        <f>"=有限"</f>
        <v>=有限</v>
      </c>
    </row>
    <row r="36" spans="2:37" x14ac:dyDescent="0.15">
      <c r="B36" s="144" t="s">
        <v>2857</v>
      </c>
      <c r="C36" s="144" t="s">
        <v>5014</v>
      </c>
      <c r="D36" s="144" t="s">
        <v>2857</v>
      </c>
      <c r="E36" s="144" t="s">
        <v>5014</v>
      </c>
      <c r="F36" s="144" t="s">
        <v>2857</v>
      </c>
      <c r="G36" s="144" t="s">
        <v>5014</v>
      </c>
      <c r="H36" s="144" t="s">
        <v>2857</v>
      </c>
      <c r="I36" s="144" t="s">
        <v>5014</v>
      </c>
      <c r="J36" s="144" t="s">
        <v>2857</v>
      </c>
      <c r="K36" s="144" t="s">
        <v>5014</v>
      </c>
      <c r="L36" s="144" t="s">
        <v>2857</v>
      </c>
      <c r="M36" s="144" t="s">
        <v>5014</v>
      </c>
      <c r="N36" s="144" t="s">
        <v>2857</v>
      </c>
      <c r="O36" s="144" t="s">
        <v>5014</v>
      </c>
      <c r="P36" s="144" t="s">
        <v>2857</v>
      </c>
      <c r="Q36" s="144" t="s">
        <v>5014</v>
      </c>
      <c r="R36" s="144" t="s">
        <v>2857</v>
      </c>
      <c r="S36" s="144" t="s">
        <v>5014</v>
      </c>
      <c r="T36" s="144" t="s">
        <v>2857</v>
      </c>
      <c r="U36" s="144" t="s">
        <v>5014</v>
      </c>
      <c r="V36" s="144" t="s">
        <v>2857</v>
      </c>
      <c r="W36" s="144" t="s">
        <v>5014</v>
      </c>
      <c r="X36" s="144" t="s">
        <v>2857</v>
      </c>
      <c r="Y36" s="144" t="s">
        <v>5014</v>
      </c>
      <c r="Z36" s="144" t="s">
        <v>2857</v>
      </c>
      <c r="AA36" s="144" t="s">
        <v>5014</v>
      </c>
      <c r="AB36" s="144" t="s">
        <v>2857</v>
      </c>
      <c r="AC36" s="144" t="s">
        <v>5014</v>
      </c>
      <c r="AD36" s="144" t="s">
        <v>2857</v>
      </c>
      <c r="AE36" s="144" t="s">
        <v>5014</v>
      </c>
      <c r="AF36" s="144" t="s">
        <v>2857</v>
      </c>
      <c r="AG36" s="144" t="s">
        <v>5014</v>
      </c>
      <c r="AH36" s="144" t="s">
        <v>2857</v>
      </c>
      <c r="AI36" s="144" t="s">
        <v>5014</v>
      </c>
      <c r="AJ36" s="144" t="s">
        <v>2857</v>
      </c>
      <c r="AK36" s="144" t="s">
        <v>5014</v>
      </c>
    </row>
    <row r="37" spans="2:37" x14ac:dyDescent="0.15">
      <c r="B37" s="146" t="str">
        <f>"=養護老人ホーム"</f>
        <v>=養護老人ホーム</v>
      </c>
      <c r="C37" s="146" t="str">
        <f>"=公"</f>
        <v>=公</v>
      </c>
      <c r="D37" s="146" t="str">
        <f>"=養護老人ホーム"</f>
        <v>=養護老人ホーム</v>
      </c>
      <c r="E37" s="146" t="str">
        <f>"=独法"</f>
        <v>=独法</v>
      </c>
      <c r="F37" s="146" t="str">
        <f>"=養護老人ホーム"</f>
        <v>=養護老人ホーム</v>
      </c>
      <c r="G37" s="146" t="str">
        <f>"=福法"</f>
        <v>=福法</v>
      </c>
      <c r="H37" s="146" t="str">
        <f>"=養護老人ホーム"</f>
        <v>=養護老人ホーム</v>
      </c>
      <c r="I37" s="146" t="str">
        <f>"=一財"</f>
        <v>=一財</v>
      </c>
      <c r="J37" s="146" t="str">
        <f>"=養護老人ホーム"</f>
        <v>=養護老人ホーム</v>
      </c>
      <c r="K37" s="146" t="str">
        <f>"=公財"</f>
        <v>=公財</v>
      </c>
      <c r="L37" s="146" t="str">
        <f>"=養護老人ホーム"</f>
        <v>=養護老人ホーム</v>
      </c>
      <c r="M37" s="146" t="str">
        <f>"=宗法"</f>
        <v>=宗法</v>
      </c>
      <c r="N37" s="146" t="str">
        <f>"=養護老人ホーム"</f>
        <v>=養護老人ホーム</v>
      </c>
      <c r="O37" s="146" t="str">
        <f>"=私立"</f>
        <v>=私立</v>
      </c>
      <c r="P37" s="146" t="str">
        <f>"=養護老人ホーム"</f>
        <v>=養護老人ホーム</v>
      </c>
      <c r="Q37" s="146" t="str">
        <f>"=個人"</f>
        <v>=個人</v>
      </c>
      <c r="R37" s="146" t="str">
        <f>"=養護老人ホーム"</f>
        <v>=養護老人ホーム</v>
      </c>
      <c r="S37" s="146" t="str">
        <f>"=医法"</f>
        <v>=医法</v>
      </c>
      <c r="T37" s="146" t="str">
        <f>"=養護老人ホーム"</f>
        <v>=養護老人ホーム</v>
      </c>
      <c r="U37" s="146" t="str">
        <f>"=社医"</f>
        <v>=社医</v>
      </c>
      <c r="V37" s="146" t="str">
        <f>"=養護老人ホーム"</f>
        <v>=養護老人ホーム</v>
      </c>
      <c r="W37" s="146" t="str">
        <f>"=生協"</f>
        <v>=生協</v>
      </c>
      <c r="X37" s="146" t="str">
        <f>"=養護老人ホーム"</f>
        <v>=養護老人ホーム</v>
      </c>
      <c r="Y37" s="146" t="str">
        <f>"=一社"</f>
        <v>=一社</v>
      </c>
      <c r="Z37" s="146" t="str">
        <f>"=養護老人ホーム"</f>
        <v>=養護老人ホーム</v>
      </c>
      <c r="AA37" s="146" t="str">
        <f>"=公社"</f>
        <v>=公社</v>
      </c>
      <c r="AB37" s="146" t="str">
        <f>"=養護老人ホーム"</f>
        <v>=養護老人ホーム</v>
      </c>
      <c r="AC37" s="146" t="str">
        <f>"=NPO"</f>
        <v>=NPO</v>
      </c>
      <c r="AD37" s="146" t="str">
        <f>"=養護老人ホーム"</f>
        <v>=養護老人ホーム</v>
      </c>
      <c r="AE37" s="146" t="str">
        <f>"=学法"</f>
        <v>=学法</v>
      </c>
      <c r="AF37" s="146" t="str">
        <f>"=養護老人ホーム"</f>
        <v>=養護老人ホーム</v>
      </c>
      <c r="AG37" s="146" t="str">
        <f>"=株式"</f>
        <v>=株式</v>
      </c>
      <c r="AH37" s="146" t="str">
        <f>"=養護老人ホーム"</f>
        <v>=養護老人ホーム</v>
      </c>
      <c r="AI37" s="146" t="str">
        <f>"=日赤"</f>
        <v>=日赤</v>
      </c>
      <c r="AJ37" s="146" t="str">
        <f>"=養護老人ホーム"</f>
        <v>=養護老人ホーム</v>
      </c>
      <c r="AK37" s="146" t="str">
        <f>"=有限"</f>
        <v>=有限</v>
      </c>
    </row>
    <row r="38" spans="2:37" x14ac:dyDescent="0.15">
      <c r="B38" s="144" t="s">
        <v>2857</v>
      </c>
      <c r="C38" s="144" t="s">
        <v>5014</v>
      </c>
      <c r="D38" s="144" t="s">
        <v>2857</v>
      </c>
      <c r="E38" s="144" t="s">
        <v>5014</v>
      </c>
      <c r="F38" s="144" t="s">
        <v>2857</v>
      </c>
      <c r="G38" s="144" t="s">
        <v>5014</v>
      </c>
      <c r="H38" s="144" t="s">
        <v>2857</v>
      </c>
      <c r="I38" s="144" t="s">
        <v>5014</v>
      </c>
      <c r="J38" s="144" t="s">
        <v>2857</v>
      </c>
      <c r="K38" s="144" t="s">
        <v>5014</v>
      </c>
      <c r="L38" s="144" t="s">
        <v>2857</v>
      </c>
      <c r="M38" s="144" t="s">
        <v>5015</v>
      </c>
      <c r="N38" s="144" t="s">
        <v>2857</v>
      </c>
      <c r="O38" s="144" t="s">
        <v>5015</v>
      </c>
      <c r="P38" s="144" t="s">
        <v>2857</v>
      </c>
      <c r="Q38" s="144" t="s">
        <v>5015</v>
      </c>
      <c r="R38" s="144" t="s">
        <v>2857</v>
      </c>
      <c r="S38" s="144" t="s">
        <v>5015</v>
      </c>
      <c r="T38" s="144" t="s">
        <v>2857</v>
      </c>
      <c r="U38" s="144" t="s">
        <v>5015</v>
      </c>
      <c r="V38" s="144" t="s">
        <v>2857</v>
      </c>
      <c r="W38" s="144" t="s">
        <v>5015</v>
      </c>
      <c r="X38" s="144" t="s">
        <v>2857</v>
      </c>
      <c r="Y38" s="144" t="s">
        <v>5015</v>
      </c>
      <c r="Z38" s="144" t="s">
        <v>2857</v>
      </c>
      <c r="AA38" s="144" t="s">
        <v>5015</v>
      </c>
      <c r="AB38" s="144" t="s">
        <v>2857</v>
      </c>
      <c r="AC38" s="144" t="s">
        <v>5015</v>
      </c>
      <c r="AD38" s="144" t="s">
        <v>2857</v>
      </c>
      <c r="AE38" s="144" t="s">
        <v>5015</v>
      </c>
      <c r="AF38" s="144" t="s">
        <v>2857</v>
      </c>
      <c r="AG38" s="144" t="s">
        <v>5015</v>
      </c>
      <c r="AH38" s="144" t="s">
        <v>2857</v>
      </c>
      <c r="AI38" s="144" t="s">
        <v>5015</v>
      </c>
      <c r="AJ38" s="144" t="s">
        <v>2857</v>
      </c>
      <c r="AK38" s="144" t="s">
        <v>5015</v>
      </c>
    </row>
    <row r="39" spans="2:37" x14ac:dyDescent="0.15">
      <c r="B39" s="146" t="str">
        <f>"=特別養護老人ホーム"</f>
        <v>=特別養護老人ホーム</v>
      </c>
      <c r="C39" s="146" t="str">
        <f>"=公"</f>
        <v>=公</v>
      </c>
      <c r="D39" s="146" t="str">
        <f>"=特別養護老人ホーム"</f>
        <v>=特別養護老人ホーム</v>
      </c>
      <c r="E39" s="146" t="str">
        <f>"=独法"</f>
        <v>=独法</v>
      </c>
      <c r="F39" s="146" t="str">
        <f>"=特別養護老人ホーム*"</f>
        <v>=特別養護老人ホーム*</v>
      </c>
      <c r="G39" s="146" t="str">
        <f>"=福法"</f>
        <v>=福法</v>
      </c>
      <c r="H39" s="146" t="str">
        <f>"=特別養護老人ホーム"</f>
        <v>=特別養護老人ホーム</v>
      </c>
      <c r="I39" s="146" t="str">
        <f>"=一財"</f>
        <v>=一財</v>
      </c>
      <c r="J39" s="146" t="str">
        <f>"=特別養護老人ホーム"</f>
        <v>=特別養護老人ホーム</v>
      </c>
      <c r="K39" s="146" t="str">
        <f>"=公財"</f>
        <v>=公財</v>
      </c>
      <c r="L39" s="146" t="str">
        <f>"=特別養護老人ホーム"</f>
        <v>=特別養護老人ホーム</v>
      </c>
      <c r="M39" s="146" t="str">
        <f>"=宗法"</f>
        <v>=宗法</v>
      </c>
      <c r="N39" s="146" t="str">
        <f>"=特別養護老人ホーム"</f>
        <v>=特別養護老人ホーム</v>
      </c>
      <c r="O39" s="146" t="str">
        <f>"=私立"</f>
        <v>=私立</v>
      </c>
      <c r="P39" s="146" t="str">
        <f>"=特別養護老人ホーム"</f>
        <v>=特別養護老人ホーム</v>
      </c>
      <c r="Q39" s="146" t="str">
        <f>"=個人"</f>
        <v>=個人</v>
      </c>
      <c r="R39" s="146" t="str">
        <f>"=特別養護老人ホーム"</f>
        <v>=特別養護老人ホーム</v>
      </c>
      <c r="S39" s="146" t="str">
        <f>"=医法"</f>
        <v>=医法</v>
      </c>
      <c r="T39" s="146" t="str">
        <f>"=特別養護老人ホーム"</f>
        <v>=特別養護老人ホーム</v>
      </c>
      <c r="U39" s="146" t="str">
        <f>"=社医"</f>
        <v>=社医</v>
      </c>
      <c r="V39" s="146" t="str">
        <f>"=特別養護老人ホーム"</f>
        <v>=特別養護老人ホーム</v>
      </c>
      <c r="W39" s="146" t="str">
        <f>"=生協"</f>
        <v>=生協</v>
      </c>
      <c r="X39" s="146" t="str">
        <f>"=特別養護老人ホーム"</f>
        <v>=特別養護老人ホーム</v>
      </c>
      <c r="Y39" s="146" t="str">
        <f>"=一社"</f>
        <v>=一社</v>
      </c>
      <c r="Z39" s="146" t="str">
        <f>"=特別養護老人ホーム"</f>
        <v>=特別養護老人ホーム</v>
      </c>
      <c r="AA39" s="146" t="str">
        <f>"=公社"</f>
        <v>=公社</v>
      </c>
      <c r="AB39" s="146" t="str">
        <f>"=特別養護老人ホーム"</f>
        <v>=特別養護老人ホーム</v>
      </c>
      <c r="AC39" s="146" t="str">
        <f>"=NPO"</f>
        <v>=NPO</v>
      </c>
      <c r="AD39" s="146" t="str">
        <f>"=特別養護老人ホーム"</f>
        <v>=特別養護老人ホーム</v>
      </c>
      <c r="AE39" s="146" t="str">
        <f>"=学法"</f>
        <v>=学法</v>
      </c>
      <c r="AF39" s="146" t="str">
        <f>"=特別養護老人ホーム"</f>
        <v>=特別養護老人ホーム</v>
      </c>
      <c r="AG39" s="146" t="str">
        <f>"=株式"</f>
        <v>=株式</v>
      </c>
      <c r="AH39" s="146" t="str">
        <f>"=特別養護老人ホーム"</f>
        <v>=特別養護老人ホーム</v>
      </c>
      <c r="AI39" s="146" t="str">
        <f>"=日赤"</f>
        <v>=日赤</v>
      </c>
      <c r="AJ39" s="146" t="str">
        <f>"=特別養護老人ホーム"</f>
        <v>=特別養護老人ホーム</v>
      </c>
      <c r="AK39" s="146" t="str">
        <f>"=有限"</f>
        <v>=有限</v>
      </c>
    </row>
    <row r="40" spans="2:37" x14ac:dyDescent="0.15">
      <c r="B40" s="144" t="s">
        <v>2857</v>
      </c>
      <c r="C40" s="144" t="s">
        <v>5014</v>
      </c>
      <c r="D40" s="144" t="s">
        <v>2857</v>
      </c>
      <c r="E40" s="144" t="s">
        <v>5014</v>
      </c>
      <c r="F40" s="144" t="s">
        <v>2857</v>
      </c>
      <c r="G40" s="144" t="s">
        <v>5014</v>
      </c>
      <c r="H40" s="144" t="s">
        <v>2857</v>
      </c>
      <c r="I40" s="144" t="s">
        <v>5014</v>
      </c>
      <c r="J40" s="144" t="s">
        <v>2857</v>
      </c>
      <c r="K40" s="144" t="s">
        <v>5014</v>
      </c>
      <c r="L40" s="144" t="s">
        <v>2857</v>
      </c>
      <c r="M40" s="144" t="s">
        <v>5014</v>
      </c>
      <c r="N40" s="144" t="s">
        <v>2857</v>
      </c>
      <c r="O40" s="144" t="s">
        <v>5014</v>
      </c>
      <c r="P40" s="144" t="s">
        <v>2857</v>
      </c>
      <c r="Q40" s="144" t="s">
        <v>5014</v>
      </c>
      <c r="R40" s="144" t="s">
        <v>2857</v>
      </c>
      <c r="S40" s="144" t="s">
        <v>5014</v>
      </c>
      <c r="T40" s="144" t="s">
        <v>2857</v>
      </c>
      <c r="U40" s="144" t="s">
        <v>5014</v>
      </c>
      <c r="V40" s="144" t="s">
        <v>2857</v>
      </c>
      <c r="W40" s="144" t="s">
        <v>5014</v>
      </c>
      <c r="X40" s="144" t="s">
        <v>2857</v>
      </c>
      <c r="Y40" s="144" t="s">
        <v>5014</v>
      </c>
      <c r="Z40" s="144" t="s">
        <v>2857</v>
      </c>
      <c r="AA40" s="144" t="s">
        <v>5014</v>
      </c>
      <c r="AB40" s="144" t="s">
        <v>2857</v>
      </c>
      <c r="AC40" s="144" t="s">
        <v>5014</v>
      </c>
      <c r="AD40" s="144" t="s">
        <v>2857</v>
      </c>
      <c r="AE40" s="144" t="s">
        <v>5014</v>
      </c>
      <c r="AF40" s="144" t="s">
        <v>2857</v>
      </c>
      <c r="AG40" s="144" t="s">
        <v>5014</v>
      </c>
      <c r="AH40" s="144" t="s">
        <v>2857</v>
      </c>
      <c r="AI40" s="144" t="s">
        <v>5014</v>
      </c>
      <c r="AJ40" s="144" t="s">
        <v>2857</v>
      </c>
      <c r="AK40" s="144" t="s">
        <v>5014</v>
      </c>
    </row>
    <row r="41" spans="2:37" x14ac:dyDescent="0.15">
      <c r="B41" s="146" t="str">
        <f>"=軽費老人ホーム（Ａ型）"</f>
        <v>=軽費老人ホーム（Ａ型）</v>
      </c>
      <c r="C41" s="146" t="str">
        <f>"=公"</f>
        <v>=公</v>
      </c>
      <c r="D41" s="146" t="str">
        <f>"=軽費老人ホーム（Ａ型）"</f>
        <v>=軽費老人ホーム（Ａ型）</v>
      </c>
      <c r="E41" s="146" t="str">
        <f>"=独法"</f>
        <v>=独法</v>
      </c>
      <c r="F41" s="146" t="str">
        <f>"=軽費老人ホーム（Ａ型）"</f>
        <v>=軽費老人ホーム（Ａ型）</v>
      </c>
      <c r="G41" s="146" t="str">
        <f>"=福法"</f>
        <v>=福法</v>
      </c>
      <c r="H41" s="146" t="str">
        <f>"=軽費老人ホーム（Ａ型）"</f>
        <v>=軽費老人ホーム（Ａ型）</v>
      </c>
      <c r="I41" s="146" t="str">
        <f>"=一財"</f>
        <v>=一財</v>
      </c>
      <c r="J41" s="146" t="str">
        <f>"=軽費老人ホーム（Ａ型）"</f>
        <v>=軽費老人ホーム（Ａ型）</v>
      </c>
      <c r="K41" s="146" t="str">
        <f>"=公財"</f>
        <v>=公財</v>
      </c>
      <c r="L41" s="146" t="str">
        <f>"=軽費老人ホーム（Ａ型）"</f>
        <v>=軽費老人ホーム（Ａ型）</v>
      </c>
      <c r="M41" s="146" t="str">
        <f>"=宗法"</f>
        <v>=宗法</v>
      </c>
      <c r="N41" s="146" t="str">
        <f>"=軽費老人ホーム（Ａ型）"</f>
        <v>=軽費老人ホーム（Ａ型）</v>
      </c>
      <c r="O41" s="146" t="str">
        <f>"=私立"</f>
        <v>=私立</v>
      </c>
      <c r="P41" s="146" t="str">
        <f>"=軽費老人ホーム（Ａ型）"</f>
        <v>=軽費老人ホーム（Ａ型）</v>
      </c>
      <c r="Q41" s="146" t="str">
        <f>"=個人"</f>
        <v>=個人</v>
      </c>
      <c r="R41" s="146" t="str">
        <f>"=軽費老人ホーム（Ａ型）"</f>
        <v>=軽費老人ホーム（Ａ型）</v>
      </c>
      <c r="S41" s="146" t="str">
        <f>"=医法"</f>
        <v>=医法</v>
      </c>
      <c r="T41" s="146" t="str">
        <f>"=軽費老人ホーム（Ａ型）"</f>
        <v>=軽費老人ホーム（Ａ型）</v>
      </c>
      <c r="U41" s="146" t="str">
        <f>"=社医"</f>
        <v>=社医</v>
      </c>
      <c r="V41" s="146" t="str">
        <f>"=軽費老人ホーム（Ａ型）"</f>
        <v>=軽費老人ホーム（Ａ型）</v>
      </c>
      <c r="W41" s="146" t="str">
        <f>"=生協"</f>
        <v>=生協</v>
      </c>
      <c r="X41" s="146" t="str">
        <f>"=軽費老人ホーム（Ａ型）"</f>
        <v>=軽費老人ホーム（Ａ型）</v>
      </c>
      <c r="Y41" s="146" t="str">
        <f>"=一社"</f>
        <v>=一社</v>
      </c>
      <c r="Z41" s="146" t="str">
        <f>"=軽費老人ホーム（Ａ型）"</f>
        <v>=軽費老人ホーム（Ａ型）</v>
      </c>
      <c r="AA41" s="146" t="str">
        <f>"=公社"</f>
        <v>=公社</v>
      </c>
      <c r="AB41" s="146" t="str">
        <f>"=軽費老人ホーム（Ａ型）"</f>
        <v>=軽費老人ホーム（Ａ型）</v>
      </c>
      <c r="AC41" s="146" t="str">
        <f>"=NPO"</f>
        <v>=NPO</v>
      </c>
      <c r="AD41" s="146" t="str">
        <f>"=軽費老人ホーム（Ａ型）"</f>
        <v>=軽費老人ホーム（Ａ型）</v>
      </c>
      <c r="AE41" s="146" t="str">
        <f>"=学法"</f>
        <v>=学法</v>
      </c>
      <c r="AF41" s="146" t="str">
        <f>"=軽費老人ホーム（Ａ型）"</f>
        <v>=軽費老人ホーム（Ａ型）</v>
      </c>
      <c r="AG41" s="146" t="str">
        <f>"=株式"</f>
        <v>=株式</v>
      </c>
      <c r="AH41" s="146" t="str">
        <f>"=軽費老人ホーム（Ａ型）"</f>
        <v>=軽費老人ホーム（Ａ型）</v>
      </c>
      <c r="AI41" s="146" t="str">
        <f>"=日赤"</f>
        <v>=日赤</v>
      </c>
      <c r="AJ41" s="146" t="str">
        <f>"=軽費老人ホーム（Ａ型）"</f>
        <v>=軽費老人ホーム（Ａ型）</v>
      </c>
      <c r="AK41" s="146" t="str">
        <f>"=有限"</f>
        <v>=有限</v>
      </c>
    </row>
    <row r="42" spans="2:37" x14ac:dyDescent="0.15">
      <c r="B42" s="144" t="s">
        <v>2857</v>
      </c>
      <c r="C42" s="144" t="s">
        <v>5014</v>
      </c>
      <c r="D42" s="144" t="s">
        <v>2857</v>
      </c>
      <c r="E42" s="144" t="s">
        <v>5014</v>
      </c>
      <c r="F42" s="144" t="s">
        <v>2857</v>
      </c>
      <c r="G42" s="144" t="s">
        <v>5014</v>
      </c>
      <c r="H42" s="144" t="s">
        <v>2857</v>
      </c>
      <c r="I42" s="144" t="s">
        <v>5014</v>
      </c>
      <c r="J42" s="144" t="s">
        <v>2857</v>
      </c>
      <c r="K42" s="144" t="s">
        <v>5014</v>
      </c>
      <c r="L42" s="144" t="s">
        <v>2857</v>
      </c>
      <c r="M42" s="144" t="s">
        <v>5014</v>
      </c>
      <c r="N42" s="144" t="s">
        <v>2857</v>
      </c>
      <c r="O42" s="144" t="s">
        <v>5014</v>
      </c>
      <c r="P42" s="144" t="s">
        <v>2857</v>
      </c>
      <c r="Q42" s="144" t="s">
        <v>5014</v>
      </c>
      <c r="R42" s="144" t="s">
        <v>2857</v>
      </c>
      <c r="S42" s="144" t="s">
        <v>5014</v>
      </c>
      <c r="T42" s="144" t="s">
        <v>2857</v>
      </c>
      <c r="U42" s="144" t="s">
        <v>5014</v>
      </c>
      <c r="V42" s="144" t="s">
        <v>2857</v>
      </c>
      <c r="W42" s="144" t="s">
        <v>5014</v>
      </c>
      <c r="X42" s="144" t="s">
        <v>2857</v>
      </c>
      <c r="Y42" s="144" t="s">
        <v>5014</v>
      </c>
      <c r="Z42" s="144" t="s">
        <v>2857</v>
      </c>
      <c r="AA42" s="144" t="s">
        <v>5014</v>
      </c>
      <c r="AB42" s="144" t="s">
        <v>2857</v>
      </c>
      <c r="AC42" s="144" t="s">
        <v>5014</v>
      </c>
      <c r="AD42" s="144" t="s">
        <v>2857</v>
      </c>
      <c r="AE42" s="144" t="s">
        <v>5014</v>
      </c>
      <c r="AF42" s="144" t="s">
        <v>2857</v>
      </c>
      <c r="AG42" s="144" t="s">
        <v>5014</v>
      </c>
      <c r="AH42" s="144" t="s">
        <v>2857</v>
      </c>
      <c r="AI42" s="144" t="s">
        <v>5014</v>
      </c>
      <c r="AJ42" s="144" t="s">
        <v>2857</v>
      </c>
      <c r="AK42" s="144" t="s">
        <v>5014</v>
      </c>
    </row>
    <row r="43" spans="2:37" x14ac:dyDescent="0.15">
      <c r="B43" s="146" t="str">
        <f>"=軽費老人ホーム（ケアハウス）"</f>
        <v>=軽費老人ホーム（ケアハウス）</v>
      </c>
      <c r="C43" s="146" t="str">
        <f>"=公"</f>
        <v>=公</v>
      </c>
      <c r="D43" s="146" t="str">
        <f>"=軽費老人ホーム（ケアハウス）"</f>
        <v>=軽費老人ホーム（ケアハウス）</v>
      </c>
      <c r="E43" s="146" t="str">
        <f>"=独法"</f>
        <v>=独法</v>
      </c>
      <c r="F43" s="146" t="str">
        <f>"=軽費老人ホーム（ケアハウス）"</f>
        <v>=軽費老人ホーム（ケアハウス）</v>
      </c>
      <c r="G43" s="146" t="str">
        <f>"=福法"</f>
        <v>=福法</v>
      </c>
      <c r="H43" s="146" t="str">
        <f>"=軽費老人ホーム（ケアハウス）"</f>
        <v>=軽費老人ホーム（ケアハウス）</v>
      </c>
      <c r="I43" s="146" t="str">
        <f>"=一財"</f>
        <v>=一財</v>
      </c>
      <c r="J43" s="146" t="str">
        <f>"=軽費老人ホーム（ケアハウス）"</f>
        <v>=軽費老人ホーム（ケアハウス）</v>
      </c>
      <c r="K43" s="146" t="str">
        <f>"=公財"</f>
        <v>=公財</v>
      </c>
      <c r="L43" s="146" t="str">
        <f>"=軽費老人ホーム（ケアハウス）"</f>
        <v>=軽費老人ホーム（ケアハウス）</v>
      </c>
      <c r="M43" s="146" t="str">
        <f>"=宗法"</f>
        <v>=宗法</v>
      </c>
      <c r="N43" s="146" t="str">
        <f>"=軽費老人ホーム（ケアハウス）"</f>
        <v>=軽費老人ホーム（ケアハウス）</v>
      </c>
      <c r="O43" s="146" t="str">
        <f>"=私立"</f>
        <v>=私立</v>
      </c>
      <c r="P43" s="146" t="str">
        <f>"=軽費老人ホーム（ケアハウス）"</f>
        <v>=軽費老人ホーム（ケアハウス）</v>
      </c>
      <c r="Q43" s="146" t="str">
        <f>"=個人"</f>
        <v>=個人</v>
      </c>
      <c r="R43" s="146" t="str">
        <f>"=軽費老人ホーム（ケアハウス）"</f>
        <v>=軽費老人ホーム（ケアハウス）</v>
      </c>
      <c r="S43" s="146" t="str">
        <f>"=医法"</f>
        <v>=医法</v>
      </c>
      <c r="T43" s="146" t="str">
        <f>"=軽費老人ホーム（ケアハウス）"</f>
        <v>=軽費老人ホーム（ケアハウス）</v>
      </c>
      <c r="U43" s="146" t="str">
        <f>"=社医"</f>
        <v>=社医</v>
      </c>
      <c r="V43" s="146" t="str">
        <f>"=軽費老人ホーム（ケアハウス）"</f>
        <v>=軽費老人ホーム（ケアハウス）</v>
      </c>
      <c r="W43" s="146" t="str">
        <f>"=生協"</f>
        <v>=生協</v>
      </c>
      <c r="X43" s="146" t="str">
        <f>"=軽費老人ホーム（ケアハウス）"</f>
        <v>=軽費老人ホーム（ケアハウス）</v>
      </c>
      <c r="Y43" s="146" t="str">
        <f>"=一社"</f>
        <v>=一社</v>
      </c>
      <c r="Z43" s="146" t="str">
        <f>"=軽費老人ホーム（ケアハウス）"</f>
        <v>=軽費老人ホーム（ケアハウス）</v>
      </c>
      <c r="AA43" s="146" t="str">
        <f>"=公社"</f>
        <v>=公社</v>
      </c>
      <c r="AB43" s="146" t="str">
        <f>"=軽費老人ホーム（ケアハウス）"</f>
        <v>=軽費老人ホーム（ケアハウス）</v>
      </c>
      <c r="AC43" s="146" t="str">
        <f>"=NPO"</f>
        <v>=NPO</v>
      </c>
      <c r="AD43" s="146" t="str">
        <f>"=軽費老人ホーム（ケアハウス）"</f>
        <v>=軽費老人ホーム（ケアハウス）</v>
      </c>
      <c r="AE43" s="146" t="str">
        <f>"=学法"</f>
        <v>=学法</v>
      </c>
      <c r="AF43" s="146" t="str">
        <f>"=軽費老人ホーム（ケアハウス）"</f>
        <v>=軽費老人ホーム（ケアハウス）</v>
      </c>
      <c r="AG43" s="146" t="str">
        <f>"=株式"</f>
        <v>=株式</v>
      </c>
      <c r="AH43" s="146" t="str">
        <f>"=軽費老人ホーム（ケアハウス）"</f>
        <v>=軽費老人ホーム（ケアハウス）</v>
      </c>
      <c r="AI43" s="146" t="str">
        <f>"=日赤"</f>
        <v>=日赤</v>
      </c>
      <c r="AJ43" s="146" t="str">
        <f>"=軽費老人ホーム（ケアハウス）"</f>
        <v>=軽費老人ホーム（ケアハウス）</v>
      </c>
      <c r="AK43" s="146" t="str">
        <f>"=有限"</f>
        <v>=有限</v>
      </c>
    </row>
    <row r="44" spans="2:37" x14ac:dyDescent="0.15">
      <c r="B44" s="144" t="s">
        <v>2857</v>
      </c>
      <c r="C44" s="144" t="s">
        <v>5014</v>
      </c>
      <c r="D44" s="144" t="s">
        <v>2857</v>
      </c>
      <c r="E44" s="144" t="s">
        <v>5014</v>
      </c>
      <c r="F44" s="144" t="s">
        <v>2857</v>
      </c>
      <c r="G44" s="144" t="s">
        <v>5014</v>
      </c>
      <c r="H44" s="144" t="s">
        <v>2857</v>
      </c>
      <c r="I44" s="144" t="s">
        <v>5014</v>
      </c>
      <c r="J44" s="144" t="s">
        <v>2857</v>
      </c>
      <c r="K44" s="144" t="s">
        <v>5014</v>
      </c>
      <c r="L44" s="144" t="s">
        <v>2857</v>
      </c>
      <c r="M44" s="144" t="s">
        <v>5014</v>
      </c>
      <c r="N44" s="144" t="s">
        <v>2857</v>
      </c>
      <c r="O44" s="144" t="s">
        <v>5014</v>
      </c>
      <c r="P44" s="144" t="s">
        <v>2857</v>
      </c>
      <c r="Q44" s="144" t="s">
        <v>5014</v>
      </c>
      <c r="R44" s="144" t="s">
        <v>2857</v>
      </c>
      <c r="S44" s="144" t="s">
        <v>5014</v>
      </c>
      <c r="T44" s="144" t="s">
        <v>2857</v>
      </c>
      <c r="U44" s="144" t="s">
        <v>5014</v>
      </c>
      <c r="V44" s="144" t="s">
        <v>2857</v>
      </c>
      <c r="W44" s="144" t="s">
        <v>5014</v>
      </c>
      <c r="X44" s="144" t="s">
        <v>2857</v>
      </c>
      <c r="Y44" s="144" t="s">
        <v>5014</v>
      </c>
      <c r="Z44" s="144" t="s">
        <v>2857</v>
      </c>
      <c r="AA44" s="144" t="s">
        <v>5014</v>
      </c>
      <c r="AB44" s="144" t="s">
        <v>2857</v>
      </c>
      <c r="AC44" s="144" t="s">
        <v>5014</v>
      </c>
      <c r="AD44" s="144" t="s">
        <v>2857</v>
      </c>
      <c r="AE44" s="144" t="s">
        <v>5014</v>
      </c>
      <c r="AF44" s="144" t="s">
        <v>2857</v>
      </c>
      <c r="AG44" s="144" t="s">
        <v>5014</v>
      </c>
      <c r="AH44" s="144" t="s">
        <v>2857</v>
      </c>
      <c r="AI44" s="144" t="s">
        <v>5014</v>
      </c>
      <c r="AJ44" s="144" t="s">
        <v>2857</v>
      </c>
      <c r="AK44" s="144" t="s">
        <v>5014</v>
      </c>
    </row>
    <row r="45" spans="2:37" x14ac:dyDescent="0.15">
      <c r="B45" s="146" t="str">
        <f>"=生活支援ハウス
（高齢者生活福祉ｾﾝﾀｰ）"</f>
        <v>=生活支援ハウス
（高齢者生活福祉ｾﾝﾀｰ）</v>
      </c>
      <c r="C45" s="146" t="str">
        <f>"=公"</f>
        <v>=公</v>
      </c>
      <c r="D45" s="146" t="str">
        <f>"=生活支援ハウス
（高齢者生活福祉ｾﾝﾀｰ）"</f>
        <v>=生活支援ハウス
（高齢者生活福祉ｾﾝﾀｰ）</v>
      </c>
      <c r="E45" s="146" t="str">
        <f>"=独法"</f>
        <v>=独法</v>
      </c>
      <c r="F45" s="146" t="str">
        <f>"=生活支援ハウス
（高齢者生活福祉ｾﾝﾀｰ）"</f>
        <v>=生活支援ハウス
（高齢者生活福祉ｾﾝﾀｰ）</v>
      </c>
      <c r="G45" s="146" t="str">
        <f>"=福法"</f>
        <v>=福法</v>
      </c>
      <c r="H45" s="146" t="str">
        <f>"=生活支援ハウス
（高齢者生活福祉ｾﾝﾀｰ）"</f>
        <v>=生活支援ハウス
（高齢者生活福祉ｾﾝﾀｰ）</v>
      </c>
      <c r="I45" s="146" t="str">
        <f>"=一財"</f>
        <v>=一財</v>
      </c>
      <c r="J45" s="146" t="str">
        <f>"=生活支援ハウス
（高齢者生活福祉ｾﾝﾀｰ）"</f>
        <v>=生活支援ハウス
（高齢者生活福祉ｾﾝﾀｰ）</v>
      </c>
      <c r="K45" s="146" t="str">
        <f>"=公財"</f>
        <v>=公財</v>
      </c>
      <c r="L45" s="146" t="str">
        <f>"=生活支援ハウス
（高齢者生活福祉ｾﾝﾀｰ）"</f>
        <v>=生活支援ハウス
（高齢者生活福祉ｾﾝﾀｰ）</v>
      </c>
      <c r="M45" s="146" t="str">
        <f>"=宗法"</f>
        <v>=宗法</v>
      </c>
      <c r="N45" s="146" t="str">
        <f>"=生活支援ハウス
（高齢者生活福祉ｾﾝﾀｰ）"</f>
        <v>=生活支援ハウス
（高齢者生活福祉ｾﾝﾀｰ）</v>
      </c>
      <c r="O45" s="146" t="str">
        <f>"=私立"</f>
        <v>=私立</v>
      </c>
      <c r="P45" s="146" t="str">
        <f>"=生活支援ハウス
（高齢者生活福祉ｾﾝﾀｰ）"</f>
        <v>=生活支援ハウス
（高齢者生活福祉ｾﾝﾀｰ）</v>
      </c>
      <c r="Q45" s="146" t="str">
        <f>"=個人"</f>
        <v>=個人</v>
      </c>
      <c r="R45" s="146" t="str">
        <f>"=生活支援ハウス
（高齢者生活福祉ｾﾝﾀｰ）"</f>
        <v>=生活支援ハウス
（高齢者生活福祉ｾﾝﾀｰ）</v>
      </c>
      <c r="S45" s="146" t="str">
        <f>"=医法"</f>
        <v>=医法</v>
      </c>
      <c r="T45" s="146" t="str">
        <f>"=生活支援ハウス
（高齢者生活福祉ｾﾝﾀｰ）"</f>
        <v>=生活支援ハウス
（高齢者生活福祉ｾﾝﾀｰ）</v>
      </c>
      <c r="U45" s="146" t="str">
        <f>"=社医"</f>
        <v>=社医</v>
      </c>
      <c r="V45" s="146" t="str">
        <f>"=生活支援ハウス
（高齢者生活福祉ｾﾝﾀｰ）"</f>
        <v>=生活支援ハウス
（高齢者生活福祉ｾﾝﾀｰ）</v>
      </c>
      <c r="W45" s="146" t="str">
        <f>"=生協"</f>
        <v>=生協</v>
      </c>
      <c r="X45" s="146" t="str">
        <f>"=生活支援ハウス
（高齢者生活福祉ｾﾝﾀｰ）"</f>
        <v>=生活支援ハウス
（高齢者生活福祉ｾﾝﾀｰ）</v>
      </c>
      <c r="Y45" s="146" t="str">
        <f>"=一社"</f>
        <v>=一社</v>
      </c>
      <c r="Z45" s="146" t="str">
        <f>"=生活支援ハウス
（高齢者生活福祉ｾﾝﾀｰ）"</f>
        <v>=生活支援ハウス
（高齢者生活福祉ｾﾝﾀｰ）</v>
      </c>
      <c r="AA45" s="146" t="str">
        <f>"=公社"</f>
        <v>=公社</v>
      </c>
      <c r="AB45" s="146" t="str">
        <f>"=生活支援ハウス
（高齢者生活福祉ｾﾝﾀｰ）"</f>
        <v>=生活支援ハウス
（高齢者生活福祉ｾﾝﾀｰ）</v>
      </c>
      <c r="AC45" s="146" t="str">
        <f>"=NPO"</f>
        <v>=NPO</v>
      </c>
      <c r="AD45" s="146" t="str">
        <f>"=生活支援ハウス
（高齢者生活福祉ｾﾝﾀｰ）"</f>
        <v>=生活支援ハウス
（高齢者生活福祉ｾﾝﾀｰ）</v>
      </c>
      <c r="AE45" s="146" t="str">
        <f>"=学法"</f>
        <v>=学法</v>
      </c>
      <c r="AF45" s="146" t="str">
        <f>"=生活支援ハウス
（高齢者生活福祉ｾﾝﾀｰ）"</f>
        <v>=生活支援ハウス
（高齢者生活福祉ｾﾝﾀｰ）</v>
      </c>
      <c r="AG45" s="146" t="str">
        <f>"=株式"</f>
        <v>=株式</v>
      </c>
      <c r="AH45" s="146" t="str">
        <f>"=生活支援ハウス
（高齢者生活福祉ｾﾝﾀｰ）"</f>
        <v>=生活支援ハウス
（高齢者生活福祉ｾﾝﾀｰ）</v>
      </c>
      <c r="AI45" s="146" t="str">
        <f>"=日赤"</f>
        <v>=日赤</v>
      </c>
      <c r="AJ45" s="146" t="str">
        <f>"=生活支援ハウス
（高齢者生活福祉ｾﾝﾀｰ）"</f>
        <v>=生活支援ハウス
（高齢者生活福祉ｾﾝﾀｰ）</v>
      </c>
      <c r="AK45" s="146" t="str">
        <f>"=有限"</f>
        <v>=有限</v>
      </c>
    </row>
    <row r="46" spans="2:37" x14ac:dyDescent="0.15">
      <c r="B46" s="144" t="s">
        <v>2857</v>
      </c>
      <c r="C46" s="144" t="s">
        <v>5014</v>
      </c>
      <c r="D46" s="144" t="s">
        <v>2857</v>
      </c>
      <c r="E46" s="144" t="s">
        <v>5014</v>
      </c>
      <c r="F46" s="144" t="s">
        <v>2857</v>
      </c>
      <c r="G46" s="144" t="s">
        <v>5014</v>
      </c>
      <c r="H46" s="144" t="s">
        <v>2857</v>
      </c>
      <c r="I46" s="144" t="s">
        <v>5014</v>
      </c>
      <c r="J46" s="144" t="s">
        <v>2857</v>
      </c>
      <c r="K46" s="144" t="s">
        <v>5014</v>
      </c>
      <c r="L46" s="144" t="s">
        <v>2857</v>
      </c>
      <c r="M46" s="144" t="s">
        <v>5014</v>
      </c>
      <c r="N46" s="144" t="s">
        <v>2857</v>
      </c>
      <c r="O46" s="144" t="s">
        <v>5014</v>
      </c>
      <c r="P46" s="144" t="s">
        <v>2857</v>
      </c>
      <c r="Q46" s="144" t="s">
        <v>5014</v>
      </c>
      <c r="R46" s="144" t="s">
        <v>2857</v>
      </c>
      <c r="S46" s="144" t="s">
        <v>5014</v>
      </c>
      <c r="T46" s="144" t="s">
        <v>2857</v>
      </c>
      <c r="U46" s="144" t="s">
        <v>5014</v>
      </c>
      <c r="V46" s="144" t="s">
        <v>2857</v>
      </c>
      <c r="W46" s="144" t="s">
        <v>5014</v>
      </c>
      <c r="X46" s="144" t="s">
        <v>2857</v>
      </c>
      <c r="Y46" s="144" t="s">
        <v>5014</v>
      </c>
      <c r="Z46" s="144" t="s">
        <v>2857</v>
      </c>
      <c r="AA46" s="144" t="s">
        <v>5014</v>
      </c>
      <c r="AB46" s="144" t="s">
        <v>2857</v>
      </c>
      <c r="AC46" s="144" t="s">
        <v>5014</v>
      </c>
      <c r="AD46" s="144" t="s">
        <v>2857</v>
      </c>
      <c r="AE46" s="144" t="s">
        <v>5014</v>
      </c>
      <c r="AF46" s="144" t="s">
        <v>2857</v>
      </c>
      <c r="AG46" s="144" t="s">
        <v>5014</v>
      </c>
      <c r="AH46" s="144" t="s">
        <v>2857</v>
      </c>
      <c r="AI46" s="144" t="s">
        <v>5014</v>
      </c>
      <c r="AJ46" s="144" t="s">
        <v>2857</v>
      </c>
      <c r="AK46" s="144" t="s">
        <v>5014</v>
      </c>
    </row>
    <row r="47" spans="2:37" x14ac:dyDescent="0.15">
      <c r="B47" s="146" t="str">
        <f>"=介護老人保健施設"</f>
        <v>=介護老人保健施設</v>
      </c>
      <c r="C47" s="146" t="str">
        <f>"=公"</f>
        <v>=公</v>
      </c>
      <c r="D47" s="146" t="str">
        <f>"=介護老人保健施設"</f>
        <v>=介護老人保健施設</v>
      </c>
      <c r="E47" s="146" t="str">
        <f>"=独法"</f>
        <v>=独法</v>
      </c>
      <c r="F47" s="146" t="str">
        <f>"=介護老人保健施設"</f>
        <v>=介護老人保健施設</v>
      </c>
      <c r="G47" s="146" t="str">
        <f>"=福法"</f>
        <v>=福法</v>
      </c>
      <c r="H47" s="146" t="str">
        <f>"=介護老人保健施設"</f>
        <v>=介護老人保健施設</v>
      </c>
      <c r="I47" s="146" t="str">
        <f>"=一財"</f>
        <v>=一財</v>
      </c>
      <c r="J47" s="146" t="str">
        <f>"=介護老人保健施設"</f>
        <v>=介護老人保健施設</v>
      </c>
      <c r="K47" s="146" t="str">
        <f>"=公財"</f>
        <v>=公財</v>
      </c>
      <c r="L47" s="146" t="str">
        <f>"=介護老人保健施設"</f>
        <v>=介護老人保健施設</v>
      </c>
      <c r="M47" s="146" t="str">
        <f>"=宗法"</f>
        <v>=宗法</v>
      </c>
      <c r="N47" s="146" t="str">
        <f>"=介護老人保健施設"</f>
        <v>=介護老人保健施設</v>
      </c>
      <c r="O47" s="146" t="str">
        <f>"=私立"</f>
        <v>=私立</v>
      </c>
      <c r="P47" s="146" t="str">
        <f>"=介護老人保健施設"</f>
        <v>=介護老人保健施設</v>
      </c>
      <c r="Q47" s="146" t="str">
        <f>"=個人"</f>
        <v>=個人</v>
      </c>
      <c r="R47" s="146" t="str">
        <f>"=介護老人保健施設"</f>
        <v>=介護老人保健施設</v>
      </c>
      <c r="S47" s="146" t="str">
        <f>"=医法"</f>
        <v>=医法</v>
      </c>
      <c r="T47" s="146" t="str">
        <f>"=介護老人保健施設"</f>
        <v>=介護老人保健施設</v>
      </c>
      <c r="U47" s="146" t="str">
        <f>"=社医"</f>
        <v>=社医</v>
      </c>
      <c r="V47" s="146" t="str">
        <f>"=介護老人保健施設"</f>
        <v>=介護老人保健施設</v>
      </c>
      <c r="W47" s="146" t="str">
        <f>"=生協"</f>
        <v>=生協</v>
      </c>
      <c r="X47" s="146" t="str">
        <f>"=介護老人保健施設"</f>
        <v>=介護老人保健施設</v>
      </c>
      <c r="Y47" s="146" t="str">
        <f>"=一社"</f>
        <v>=一社</v>
      </c>
      <c r="Z47" s="146" t="str">
        <f>"=介護老人保健施設"</f>
        <v>=介護老人保健施設</v>
      </c>
      <c r="AA47" s="146" t="str">
        <f>"=公社"</f>
        <v>=公社</v>
      </c>
      <c r="AB47" s="146" t="str">
        <f>"=介護老人保健施設"</f>
        <v>=介護老人保健施設</v>
      </c>
      <c r="AC47" s="146" t="str">
        <f>"=NPO"</f>
        <v>=NPO</v>
      </c>
      <c r="AD47" s="146" t="str">
        <f>"=介護老人保健施設"</f>
        <v>=介護老人保健施設</v>
      </c>
      <c r="AE47" s="146" t="str">
        <f>"=学法"</f>
        <v>=学法</v>
      </c>
      <c r="AF47" s="146" t="str">
        <f>"=介護老人保健施設"</f>
        <v>=介護老人保健施設</v>
      </c>
      <c r="AG47" s="146" t="str">
        <f>"=株式"</f>
        <v>=株式</v>
      </c>
      <c r="AH47" s="146" t="str">
        <f>"=介護老人保健施設"</f>
        <v>=介護老人保健施設</v>
      </c>
      <c r="AI47" s="146" t="str">
        <f>"=日赤"</f>
        <v>=日赤</v>
      </c>
      <c r="AJ47" s="146" t="str">
        <f>"=介護老人保健施設"</f>
        <v>=介護老人保健施設</v>
      </c>
      <c r="AK47" s="146" t="str">
        <f>"=有限"</f>
        <v>=有限</v>
      </c>
    </row>
    <row r="48" spans="2:37" x14ac:dyDescent="0.15">
      <c r="B48" s="144" t="s">
        <v>2857</v>
      </c>
      <c r="C48" s="144" t="s">
        <v>5013</v>
      </c>
      <c r="D48" s="144" t="s">
        <v>2857</v>
      </c>
      <c r="E48" s="144" t="s">
        <v>5013</v>
      </c>
      <c r="F48" s="144" t="s">
        <v>2857</v>
      </c>
      <c r="G48" s="144" t="s">
        <v>5013</v>
      </c>
      <c r="H48" s="144" t="s">
        <v>2857</v>
      </c>
      <c r="I48" s="144" t="s">
        <v>5013</v>
      </c>
      <c r="J48" s="144" t="s">
        <v>2857</v>
      </c>
      <c r="K48" s="144" t="s">
        <v>5013</v>
      </c>
      <c r="L48" s="144" t="s">
        <v>2857</v>
      </c>
      <c r="M48" s="144" t="s">
        <v>5013</v>
      </c>
      <c r="N48" s="144" t="s">
        <v>2857</v>
      </c>
      <c r="O48" s="144" t="s">
        <v>5013</v>
      </c>
      <c r="P48" s="144" t="s">
        <v>2857</v>
      </c>
      <c r="Q48" s="144" t="s">
        <v>5013</v>
      </c>
      <c r="R48" s="144" t="s">
        <v>2857</v>
      </c>
      <c r="S48" s="144" t="s">
        <v>5013</v>
      </c>
      <c r="T48" s="144" t="s">
        <v>2857</v>
      </c>
      <c r="U48" s="144" t="s">
        <v>5013</v>
      </c>
      <c r="V48" s="144" t="s">
        <v>2857</v>
      </c>
      <c r="W48" s="144" t="s">
        <v>5013</v>
      </c>
      <c r="X48" s="144" t="s">
        <v>2857</v>
      </c>
      <c r="Y48" s="144" t="s">
        <v>5013</v>
      </c>
      <c r="Z48" s="144" t="s">
        <v>2857</v>
      </c>
      <c r="AA48" s="144" t="s">
        <v>5013</v>
      </c>
      <c r="AB48" s="144" t="s">
        <v>2857</v>
      </c>
      <c r="AC48" s="144" t="s">
        <v>5013</v>
      </c>
      <c r="AD48" s="144" t="s">
        <v>2857</v>
      </c>
      <c r="AE48" s="144" t="s">
        <v>5013</v>
      </c>
      <c r="AF48" s="144" t="s">
        <v>2857</v>
      </c>
      <c r="AG48" s="144" t="s">
        <v>5013</v>
      </c>
      <c r="AH48" s="144" t="s">
        <v>2857</v>
      </c>
      <c r="AI48" s="144" t="s">
        <v>5013</v>
      </c>
      <c r="AJ48" s="144" t="s">
        <v>2857</v>
      </c>
      <c r="AK48" s="144" t="s">
        <v>5013</v>
      </c>
    </row>
    <row r="49" spans="2:37" x14ac:dyDescent="0.15">
      <c r="B49" s="146" t="str">
        <f>"=病院"</f>
        <v>=病院</v>
      </c>
      <c r="C49" s="146" t="str">
        <f>"=公"</f>
        <v>=公</v>
      </c>
      <c r="D49" s="146" t="str">
        <f>"=病院"</f>
        <v>=病院</v>
      </c>
      <c r="E49" s="146" t="str">
        <f>"=独法"</f>
        <v>=独法</v>
      </c>
      <c r="F49" s="146" t="str">
        <f>"=病院"</f>
        <v>=病院</v>
      </c>
      <c r="G49" s="146" t="str">
        <f>"=福法"</f>
        <v>=福法</v>
      </c>
      <c r="H49" s="146" t="str">
        <f>"=病院"</f>
        <v>=病院</v>
      </c>
      <c r="I49" s="146" t="str">
        <f>"=一財"</f>
        <v>=一財</v>
      </c>
      <c r="J49" s="146" t="str">
        <f>"=病院"</f>
        <v>=病院</v>
      </c>
      <c r="K49" s="146" t="str">
        <f>"=公財"</f>
        <v>=公財</v>
      </c>
      <c r="L49" s="146" t="str">
        <f>"=病院"</f>
        <v>=病院</v>
      </c>
      <c r="M49" s="146" t="str">
        <f>"=宗法"</f>
        <v>=宗法</v>
      </c>
      <c r="N49" s="146" t="str">
        <f>"=病院"</f>
        <v>=病院</v>
      </c>
      <c r="O49" s="146" t="str">
        <f>"=私立"</f>
        <v>=私立</v>
      </c>
      <c r="P49" s="146" t="str">
        <f>"=病院"</f>
        <v>=病院</v>
      </c>
      <c r="Q49" s="146" t="str">
        <f>"=個人"</f>
        <v>=個人</v>
      </c>
      <c r="R49" s="146" t="str">
        <f>"=病院"</f>
        <v>=病院</v>
      </c>
      <c r="S49" s="146" t="str">
        <f>"=医法"</f>
        <v>=医法</v>
      </c>
      <c r="T49" s="146" t="str">
        <f>"=病院"</f>
        <v>=病院</v>
      </c>
      <c r="U49" s="146" t="str">
        <f>"=社医"</f>
        <v>=社医</v>
      </c>
      <c r="V49" s="146" t="str">
        <f>"=病院"</f>
        <v>=病院</v>
      </c>
      <c r="W49" s="146" t="str">
        <f>"=生協"</f>
        <v>=生協</v>
      </c>
      <c r="X49" s="146" t="str">
        <f>"=病院"</f>
        <v>=病院</v>
      </c>
      <c r="Y49" s="146" t="str">
        <f>"=一社"</f>
        <v>=一社</v>
      </c>
      <c r="Z49" s="146" t="str">
        <f>"=病院"</f>
        <v>=病院</v>
      </c>
      <c r="AA49" s="146" t="str">
        <f>"=公社"</f>
        <v>=公社</v>
      </c>
      <c r="AB49" s="146" t="str">
        <f>"=病院"</f>
        <v>=病院</v>
      </c>
      <c r="AC49" s="146" t="str">
        <f>"=NPO"</f>
        <v>=NPO</v>
      </c>
      <c r="AD49" s="146" t="str">
        <f>"=病院"</f>
        <v>=病院</v>
      </c>
      <c r="AE49" s="146" t="str">
        <f>"=学法"</f>
        <v>=学法</v>
      </c>
      <c r="AF49" s="146" t="str">
        <f>"=病院"</f>
        <v>=病院</v>
      </c>
      <c r="AG49" s="146" t="str">
        <f>"=株式"</f>
        <v>=株式</v>
      </c>
      <c r="AH49" s="146" t="str">
        <f>"=病院"</f>
        <v>=病院</v>
      </c>
      <c r="AI49" s="146" t="str">
        <f>"=日赤"</f>
        <v>=日赤</v>
      </c>
      <c r="AJ49" s="146" t="str">
        <f>"=病院"</f>
        <v>=病院</v>
      </c>
      <c r="AK49" s="146" t="str">
        <f>"=有限"</f>
        <v>=有限</v>
      </c>
    </row>
    <row r="50" spans="2:37" x14ac:dyDescent="0.15">
      <c r="B50" s="144" t="s">
        <v>2857</v>
      </c>
      <c r="C50" s="144" t="s">
        <v>5013</v>
      </c>
      <c r="D50" s="144" t="s">
        <v>2857</v>
      </c>
      <c r="E50" s="144" t="s">
        <v>5013</v>
      </c>
      <c r="F50" s="144" t="s">
        <v>2857</v>
      </c>
      <c r="G50" s="144" t="s">
        <v>5013</v>
      </c>
      <c r="H50" s="144" t="s">
        <v>2857</v>
      </c>
      <c r="I50" s="144" t="s">
        <v>5013</v>
      </c>
      <c r="J50" s="144" t="s">
        <v>2857</v>
      </c>
      <c r="K50" s="144" t="s">
        <v>5013</v>
      </c>
      <c r="L50" s="144" t="s">
        <v>2857</v>
      </c>
      <c r="M50" s="144" t="s">
        <v>5013</v>
      </c>
      <c r="N50" s="144" t="s">
        <v>2857</v>
      </c>
      <c r="O50" s="144" t="s">
        <v>5013</v>
      </c>
      <c r="P50" s="144" t="s">
        <v>2857</v>
      </c>
      <c r="Q50" s="144" t="s">
        <v>5013</v>
      </c>
      <c r="R50" s="144" t="s">
        <v>2857</v>
      </c>
      <c r="S50" s="144" t="s">
        <v>5013</v>
      </c>
      <c r="T50" s="144" t="s">
        <v>2857</v>
      </c>
      <c r="U50" s="144" t="s">
        <v>5013</v>
      </c>
      <c r="V50" s="144" t="s">
        <v>2857</v>
      </c>
      <c r="W50" s="144" t="s">
        <v>5013</v>
      </c>
      <c r="X50" s="144" t="s">
        <v>2857</v>
      </c>
      <c r="Y50" s="144" t="s">
        <v>5013</v>
      </c>
      <c r="Z50" s="144" t="s">
        <v>2857</v>
      </c>
      <c r="AA50" s="144" t="s">
        <v>5013</v>
      </c>
      <c r="AB50" s="144" t="s">
        <v>2857</v>
      </c>
      <c r="AC50" s="144" t="s">
        <v>5013</v>
      </c>
      <c r="AD50" s="144" t="s">
        <v>2857</v>
      </c>
      <c r="AE50" s="144" t="s">
        <v>5013</v>
      </c>
      <c r="AF50" s="144" t="s">
        <v>2857</v>
      </c>
      <c r="AG50" s="144" t="s">
        <v>5013</v>
      </c>
      <c r="AH50" s="144" t="s">
        <v>2857</v>
      </c>
      <c r="AI50" s="144" t="s">
        <v>5013</v>
      </c>
      <c r="AJ50" s="144" t="s">
        <v>2857</v>
      </c>
      <c r="AK50" s="144" t="s">
        <v>5013</v>
      </c>
    </row>
    <row r="51" spans="2:37" x14ac:dyDescent="0.15">
      <c r="B51" s="146" t="str">
        <f>"=介護医療院"</f>
        <v>=介護医療院</v>
      </c>
      <c r="C51" s="146" t="str">
        <f>"=公"</f>
        <v>=公</v>
      </c>
      <c r="D51" s="146" t="str">
        <f>"=介護医療院"</f>
        <v>=介護医療院</v>
      </c>
      <c r="E51" s="146" t="str">
        <f>"=独法"</f>
        <v>=独法</v>
      </c>
      <c r="F51" s="146" t="str">
        <f>"=介護医療院"</f>
        <v>=介護医療院</v>
      </c>
      <c r="G51" s="146" t="str">
        <f>"=福法"</f>
        <v>=福法</v>
      </c>
      <c r="H51" s="146" t="str">
        <f>"=介護医療院"</f>
        <v>=介護医療院</v>
      </c>
      <c r="I51" s="146" t="str">
        <f>"=一財"</f>
        <v>=一財</v>
      </c>
      <c r="J51" s="146" t="str">
        <f>"=介護医療院"</f>
        <v>=介護医療院</v>
      </c>
      <c r="K51" s="146" t="str">
        <f>"=公財"</f>
        <v>=公財</v>
      </c>
      <c r="L51" s="146" t="str">
        <f>"=介護医療院"</f>
        <v>=介護医療院</v>
      </c>
      <c r="M51" s="146" t="str">
        <f>"=宗法"</f>
        <v>=宗法</v>
      </c>
      <c r="N51" s="146" t="str">
        <f>"=介護医療院"</f>
        <v>=介護医療院</v>
      </c>
      <c r="O51" s="146" t="str">
        <f>"=私立"</f>
        <v>=私立</v>
      </c>
      <c r="P51" s="146" t="str">
        <f>"=介護医療院"</f>
        <v>=介護医療院</v>
      </c>
      <c r="Q51" s="146" t="str">
        <f>"=個人"</f>
        <v>=個人</v>
      </c>
      <c r="R51" s="146" t="str">
        <f>"=介護医療院"</f>
        <v>=介護医療院</v>
      </c>
      <c r="S51" s="146" t="str">
        <f>"=医法"</f>
        <v>=医法</v>
      </c>
      <c r="T51" s="146" t="str">
        <f>"=介護医療院"</f>
        <v>=介護医療院</v>
      </c>
      <c r="U51" s="146" t="str">
        <f>"=社医"</f>
        <v>=社医</v>
      </c>
      <c r="V51" s="146" t="str">
        <f>"=介護医療院"</f>
        <v>=介護医療院</v>
      </c>
      <c r="W51" s="146" t="str">
        <f>"=生協"</f>
        <v>=生協</v>
      </c>
      <c r="X51" s="146" t="str">
        <f>"=介護医療院"</f>
        <v>=介護医療院</v>
      </c>
      <c r="Y51" s="146" t="str">
        <f>"=一社"</f>
        <v>=一社</v>
      </c>
      <c r="Z51" s="146" t="str">
        <f>"=介護医療院"</f>
        <v>=介護医療院</v>
      </c>
      <c r="AA51" s="146" t="str">
        <f>"=公社"</f>
        <v>=公社</v>
      </c>
      <c r="AB51" s="146" t="str">
        <f>"=介護医療院"</f>
        <v>=介護医療院</v>
      </c>
      <c r="AC51" s="146" t="str">
        <f>"=NPO"</f>
        <v>=NPO</v>
      </c>
      <c r="AD51" s="146" t="str">
        <f>"=介護医療院"</f>
        <v>=介護医療院</v>
      </c>
      <c r="AE51" s="146" t="str">
        <f>"=学法"</f>
        <v>=学法</v>
      </c>
      <c r="AF51" s="146" t="str">
        <f>"=介護医療院"</f>
        <v>=介護医療院</v>
      </c>
      <c r="AG51" s="146" t="str">
        <f>"=株式"</f>
        <v>=株式</v>
      </c>
      <c r="AH51" s="146" t="str">
        <f>"=介護医療院"</f>
        <v>=介護医療院</v>
      </c>
      <c r="AI51" s="146" t="str">
        <f>"=日赤"</f>
        <v>=日赤</v>
      </c>
      <c r="AJ51" s="146" t="str">
        <f>"=介護医療院"</f>
        <v>=介護医療院</v>
      </c>
      <c r="AK51" s="146" t="str">
        <f>"=有限"</f>
        <v>=有限</v>
      </c>
    </row>
    <row r="52" spans="2:37" x14ac:dyDescent="0.15">
      <c r="B52" s="144" t="s">
        <v>2857</v>
      </c>
      <c r="C52" s="144" t="s">
        <v>5013</v>
      </c>
      <c r="D52" s="144" t="s">
        <v>2857</v>
      </c>
      <c r="E52" s="144" t="s">
        <v>5013</v>
      </c>
      <c r="F52" s="144" t="s">
        <v>2857</v>
      </c>
      <c r="G52" s="144" t="s">
        <v>5013</v>
      </c>
      <c r="H52" s="144" t="s">
        <v>2857</v>
      </c>
      <c r="I52" s="144" t="s">
        <v>5013</v>
      </c>
      <c r="J52" s="144" t="s">
        <v>2857</v>
      </c>
      <c r="K52" s="144" t="s">
        <v>5013</v>
      </c>
      <c r="L52" s="144" t="s">
        <v>2857</v>
      </c>
      <c r="M52" s="144" t="s">
        <v>5013</v>
      </c>
      <c r="N52" s="144" t="s">
        <v>2857</v>
      </c>
      <c r="O52" s="144" t="s">
        <v>5013</v>
      </c>
      <c r="P52" s="144" t="s">
        <v>2857</v>
      </c>
      <c r="Q52" s="144" t="s">
        <v>5013</v>
      </c>
      <c r="R52" s="144" t="s">
        <v>2857</v>
      </c>
      <c r="S52" s="144" t="s">
        <v>5013</v>
      </c>
      <c r="T52" s="144" t="s">
        <v>2857</v>
      </c>
      <c r="U52" s="144" t="s">
        <v>5013</v>
      </c>
      <c r="V52" s="144" t="s">
        <v>2857</v>
      </c>
      <c r="W52" s="144" t="s">
        <v>5013</v>
      </c>
      <c r="X52" s="144" t="s">
        <v>2857</v>
      </c>
      <c r="Y52" s="144" t="s">
        <v>5013</v>
      </c>
      <c r="Z52" s="144" t="s">
        <v>2857</v>
      </c>
      <c r="AA52" s="144" t="s">
        <v>5013</v>
      </c>
      <c r="AB52" s="144" t="s">
        <v>2857</v>
      </c>
      <c r="AC52" s="144" t="s">
        <v>5013</v>
      </c>
      <c r="AD52" s="144" t="s">
        <v>2857</v>
      </c>
      <c r="AE52" s="144" t="s">
        <v>5013</v>
      </c>
      <c r="AF52" s="144" t="s">
        <v>2857</v>
      </c>
      <c r="AG52" s="144" t="s">
        <v>5013</v>
      </c>
      <c r="AH52" s="144" t="s">
        <v>2857</v>
      </c>
      <c r="AI52" s="144" t="s">
        <v>5013</v>
      </c>
      <c r="AJ52" s="144" t="s">
        <v>2857</v>
      </c>
      <c r="AK52" s="144" t="s">
        <v>5013</v>
      </c>
    </row>
    <row r="53" spans="2:37" x14ac:dyDescent="0.15">
      <c r="B53" s="146" t="str">
        <f>"=無料低額宿泊所"</f>
        <v>=無料低額宿泊所</v>
      </c>
      <c r="C53" s="146" t="str">
        <f>"=公"</f>
        <v>=公</v>
      </c>
      <c r="D53" s="146" t="str">
        <f>"=無料低額宿泊所"</f>
        <v>=無料低額宿泊所</v>
      </c>
      <c r="E53" s="146" t="str">
        <f>"=独法"</f>
        <v>=独法</v>
      </c>
      <c r="F53" s="146" t="str">
        <f>"=無料低額宿泊所"</f>
        <v>=無料低額宿泊所</v>
      </c>
      <c r="G53" s="146" t="str">
        <f>"=福法"</f>
        <v>=福法</v>
      </c>
      <c r="H53" s="146" t="str">
        <f>"=無料低額宿泊所"</f>
        <v>=無料低額宿泊所</v>
      </c>
      <c r="I53" s="146" t="str">
        <f>"=一財"</f>
        <v>=一財</v>
      </c>
      <c r="J53" s="146" t="str">
        <f>"=無料低額宿泊所"</f>
        <v>=無料低額宿泊所</v>
      </c>
      <c r="K53" s="146" t="str">
        <f>"=公財"</f>
        <v>=公財</v>
      </c>
      <c r="L53" s="146" t="str">
        <f>"=無料低額宿泊所"</f>
        <v>=無料低額宿泊所</v>
      </c>
      <c r="M53" s="146" t="str">
        <f>"=宗法"</f>
        <v>=宗法</v>
      </c>
      <c r="N53" s="146" t="str">
        <f>"=無料低額宿泊所"</f>
        <v>=無料低額宿泊所</v>
      </c>
      <c r="O53" s="146" t="str">
        <f>"=私立"</f>
        <v>=私立</v>
      </c>
      <c r="P53" s="146" t="str">
        <f>"=無料低額宿泊所"</f>
        <v>=無料低額宿泊所</v>
      </c>
      <c r="Q53" s="146" t="str">
        <f>"=個人"</f>
        <v>=個人</v>
      </c>
      <c r="R53" s="146" t="str">
        <f>"=無料低額宿泊所"</f>
        <v>=無料低額宿泊所</v>
      </c>
      <c r="S53" s="146" t="str">
        <f>"=医法"</f>
        <v>=医法</v>
      </c>
      <c r="T53" s="146" t="str">
        <f>"=無料低額宿泊所"</f>
        <v>=無料低額宿泊所</v>
      </c>
      <c r="U53" s="146" t="str">
        <f>"=社医"</f>
        <v>=社医</v>
      </c>
      <c r="V53" s="146" t="str">
        <f>"=無料低額宿泊所"</f>
        <v>=無料低額宿泊所</v>
      </c>
      <c r="W53" s="146" t="str">
        <f>"=生協"</f>
        <v>=生協</v>
      </c>
      <c r="X53" s="146" t="str">
        <f>"=無料低額宿泊所"</f>
        <v>=無料低額宿泊所</v>
      </c>
      <c r="Y53" s="146" t="str">
        <f>"=一社"</f>
        <v>=一社</v>
      </c>
      <c r="Z53" s="146" t="str">
        <f>"=無料低額宿泊所"</f>
        <v>=無料低額宿泊所</v>
      </c>
      <c r="AA53" s="146" t="str">
        <f>"=公社"</f>
        <v>=公社</v>
      </c>
      <c r="AB53" s="146" t="str">
        <f>"=無料低額宿泊所"</f>
        <v>=無料低額宿泊所</v>
      </c>
      <c r="AC53" s="146" t="str">
        <f>"=NPO"</f>
        <v>=NPO</v>
      </c>
      <c r="AD53" s="146" t="str">
        <f>"=無料低額宿泊所"</f>
        <v>=無料低額宿泊所</v>
      </c>
      <c r="AE53" s="146" t="str">
        <f>"=学法"</f>
        <v>=学法</v>
      </c>
      <c r="AF53" s="146" t="str">
        <f>"=無料低額宿泊所"</f>
        <v>=無料低額宿泊所</v>
      </c>
      <c r="AG53" s="146" t="str">
        <f>"=株式"</f>
        <v>=株式</v>
      </c>
      <c r="AH53" s="146" t="str">
        <f>"=無料低額宿泊所"</f>
        <v>=無料低額宿泊所</v>
      </c>
      <c r="AI53" s="146" t="str">
        <f>"=日赤"</f>
        <v>=日赤</v>
      </c>
      <c r="AJ53" s="146" t="str">
        <f>"=無料低額宿泊所"</f>
        <v>=無料低額宿泊所</v>
      </c>
      <c r="AK53" s="146" t="str">
        <f>"=有限"</f>
        <v>=有限</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4"/>
  <sheetViews>
    <sheetView view="pageBreakPreview" zoomScale="91" zoomScaleNormal="100" zoomScaleSheetLayoutView="91" workbookViewId="0">
      <selection activeCell="H22" sqref="H22"/>
    </sheetView>
  </sheetViews>
  <sheetFormatPr defaultRowHeight="21.75" customHeight="1" x14ac:dyDescent="0.15"/>
  <cols>
    <col min="1" max="1" width="2.85546875" style="44" customWidth="1"/>
    <col min="2" max="2" width="5.28515625" style="49" customWidth="1"/>
    <col min="3" max="3" width="51.7109375" style="211" customWidth="1"/>
    <col min="4" max="4" width="2.85546875" style="46" customWidth="1"/>
    <col min="5" max="5" width="5.28515625" style="46" customWidth="1"/>
    <col min="6" max="6" width="45.7109375" style="46" customWidth="1"/>
    <col min="7" max="7" width="2.7109375" style="46" customWidth="1"/>
    <col min="8" max="8" width="41.140625" style="46" customWidth="1"/>
    <col min="9" max="16384" width="9.140625" style="46"/>
  </cols>
  <sheetData>
    <row r="1" spans="1:12" ht="37.5" customHeight="1" x14ac:dyDescent="0.15">
      <c r="A1" s="852" t="s">
        <v>4959</v>
      </c>
      <c r="B1" s="852"/>
      <c r="C1" s="852"/>
      <c r="D1" s="852"/>
      <c r="E1" s="852"/>
      <c r="F1" s="852"/>
      <c r="G1" s="852"/>
      <c r="H1" s="852"/>
    </row>
    <row r="2" spans="1:12" ht="14.25" customHeight="1" x14ac:dyDescent="0.15">
      <c r="A2" s="47"/>
      <c r="B2" s="47"/>
      <c r="C2" s="210"/>
      <c r="D2" s="47"/>
      <c r="E2" s="47"/>
      <c r="F2" s="47"/>
    </row>
    <row r="3" spans="1:12" ht="21.75" customHeight="1" x14ac:dyDescent="0.15">
      <c r="B3" s="863" t="s">
        <v>4961</v>
      </c>
      <c r="C3" s="863"/>
      <c r="D3" s="863"/>
      <c r="E3" s="863"/>
      <c r="F3" s="863"/>
      <c r="G3" s="863"/>
      <c r="H3" s="863"/>
      <c r="I3" s="355"/>
    </row>
    <row r="4" spans="1:12" ht="19.5" customHeight="1" x14ac:dyDescent="0.15">
      <c r="A4" s="54" t="s">
        <v>4604</v>
      </c>
      <c r="B4" s="853" t="s">
        <v>4962</v>
      </c>
      <c r="C4" s="854"/>
      <c r="D4" s="52" t="s">
        <v>4609</v>
      </c>
      <c r="E4" s="860" t="s">
        <v>8330</v>
      </c>
      <c r="F4" s="860"/>
      <c r="G4" s="55" t="s">
        <v>7085</v>
      </c>
      <c r="H4" s="842" t="s">
        <v>8361</v>
      </c>
      <c r="I4" s="357"/>
      <c r="J4" s="51"/>
      <c r="K4" s="51"/>
      <c r="L4" s="51"/>
    </row>
    <row r="5" spans="1:12" ht="19.5" customHeight="1" x14ac:dyDescent="0.15">
      <c r="A5" s="370"/>
      <c r="B5" t="s">
        <v>4945</v>
      </c>
      <c r="C5" s="498" t="s">
        <v>5502</v>
      </c>
      <c r="D5" s="56" t="s">
        <v>4606</v>
      </c>
      <c r="E5" s="860" t="s">
        <v>8331</v>
      </c>
      <c r="F5" s="860"/>
      <c r="G5" s="55" t="s">
        <v>4620</v>
      </c>
      <c r="H5" s="384" t="s">
        <v>8362</v>
      </c>
      <c r="I5" s="51"/>
      <c r="J5" s="51"/>
      <c r="K5" s="51"/>
      <c r="L5" s="51"/>
    </row>
    <row r="6" spans="1:12" ht="19.5" customHeight="1" x14ac:dyDescent="0.15">
      <c r="A6" s="370"/>
      <c r="B6" s="375" t="s">
        <v>4946</v>
      </c>
      <c r="C6" s="841" t="s">
        <v>7958</v>
      </c>
      <c r="D6" s="54" t="s">
        <v>4610</v>
      </c>
      <c r="E6" s="471" t="s">
        <v>4611</v>
      </c>
      <c r="F6" s="472"/>
      <c r="G6" s="55" t="s">
        <v>4621</v>
      </c>
      <c r="H6" s="384" t="s">
        <v>8379</v>
      </c>
      <c r="I6" s="51"/>
      <c r="J6" s="51"/>
      <c r="K6" s="51"/>
      <c r="L6" s="51"/>
    </row>
    <row r="7" spans="1:12" ht="19.5" customHeight="1" x14ac:dyDescent="0.15">
      <c r="A7" s="370"/>
      <c r="B7" t="s">
        <v>4947</v>
      </c>
      <c r="C7" s="841" t="s">
        <v>8314</v>
      </c>
      <c r="D7" s="370"/>
      <c r="E7" t="s">
        <v>4945</v>
      </c>
      <c r="F7" s="841" t="s">
        <v>8332</v>
      </c>
      <c r="G7" s="55" t="s">
        <v>4622</v>
      </c>
      <c r="H7" s="840" t="s">
        <v>8380</v>
      </c>
      <c r="I7" s="51"/>
      <c r="J7" s="51"/>
      <c r="K7" s="51"/>
      <c r="L7" s="51"/>
    </row>
    <row r="8" spans="1:12" ht="19.5" customHeight="1" x14ac:dyDescent="0.15">
      <c r="A8" s="370"/>
      <c r="B8" s="379" t="s">
        <v>4948</v>
      </c>
      <c r="C8" s="841" t="s">
        <v>8315</v>
      </c>
      <c r="D8" s="370"/>
      <c r="E8" s="375" t="s">
        <v>4946</v>
      </c>
      <c r="F8" s="841" t="s">
        <v>8333</v>
      </c>
      <c r="G8" s="55" t="s">
        <v>4623</v>
      </c>
      <c r="H8" s="840" t="s">
        <v>8381</v>
      </c>
      <c r="I8" s="51"/>
      <c r="J8" s="51"/>
      <c r="K8" s="51"/>
      <c r="L8" s="51"/>
    </row>
    <row r="9" spans="1:12" ht="19.5" customHeight="1" x14ac:dyDescent="0.15">
      <c r="A9" s="370"/>
      <c r="B9" s="375" t="s">
        <v>4949</v>
      </c>
      <c r="C9" s="841" t="s">
        <v>8316</v>
      </c>
      <c r="D9" s="370"/>
      <c r="E9" s="375" t="s">
        <v>4947</v>
      </c>
      <c r="F9" s="841" t="s">
        <v>8334</v>
      </c>
      <c r="G9" s="55" t="s">
        <v>4624</v>
      </c>
      <c r="H9" s="840" t="s">
        <v>8382</v>
      </c>
      <c r="I9" s="51"/>
      <c r="J9" s="51"/>
      <c r="K9" s="51"/>
      <c r="L9" s="51"/>
    </row>
    <row r="10" spans="1:12" ht="19.5" customHeight="1" x14ac:dyDescent="0.15">
      <c r="A10" s="370"/>
      <c r="B10" s="375" t="s">
        <v>4950</v>
      </c>
      <c r="C10" s="841" t="s">
        <v>8317</v>
      </c>
      <c r="D10" s="370"/>
      <c r="E10" t="s">
        <v>4948</v>
      </c>
      <c r="F10" s="841" t="s">
        <v>8335</v>
      </c>
      <c r="G10" s="55" t="s">
        <v>4625</v>
      </c>
      <c r="H10" s="840" t="s">
        <v>8383</v>
      </c>
      <c r="I10" s="51"/>
      <c r="J10" s="51"/>
      <c r="K10" s="51"/>
      <c r="L10" s="51"/>
    </row>
    <row r="11" spans="1:12" ht="19.5" customHeight="1" x14ac:dyDescent="0.15">
      <c r="A11" s="370"/>
      <c r="B11" s="375" t="s">
        <v>4951</v>
      </c>
      <c r="C11" s="841" t="s">
        <v>8318</v>
      </c>
      <c r="D11" s="370"/>
      <c r="E11" s="375" t="s">
        <v>4949</v>
      </c>
      <c r="F11" s="841" t="s">
        <v>8336</v>
      </c>
      <c r="G11" s="55" t="s">
        <v>4626</v>
      </c>
      <c r="H11" s="840" t="s">
        <v>8384</v>
      </c>
      <c r="I11" s="51"/>
      <c r="J11" s="51"/>
      <c r="K11" s="51"/>
      <c r="L11" s="51"/>
    </row>
    <row r="12" spans="1:12" ht="19.5" customHeight="1" x14ac:dyDescent="0.15">
      <c r="A12" s="370"/>
      <c r="B12" t="s">
        <v>4952</v>
      </c>
      <c r="C12" s="841" t="s">
        <v>8319</v>
      </c>
      <c r="D12" s="371"/>
      <c r="E12" t="s">
        <v>4950</v>
      </c>
      <c r="F12" s="841" t="s">
        <v>8337</v>
      </c>
      <c r="G12" s="55" t="s">
        <v>7086</v>
      </c>
      <c r="H12" s="840" t="s">
        <v>8385</v>
      </c>
      <c r="I12" s="51"/>
      <c r="J12" s="51"/>
      <c r="K12" s="51"/>
      <c r="L12" s="51"/>
    </row>
    <row r="13" spans="1:12" ht="19.5" customHeight="1" x14ac:dyDescent="0.15">
      <c r="A13" s="370"/>
      <c r="B13" s="375" t="s">
        <v>4953</v>
      </c>
      <c r="C13" s="841" t="s">
        <v>8320</v>
      </c>
      <c r="D13" s="52" t="s">
        <v>4612</v>
      </c>
      <c r="E13" s="860" t="s">
        <v>8338</v>
      </c>
      <c r="F13" s="860"/>
      <c r="G13" s="55" t="s">
        <v>5457</v>
      </c>
      <c r="H13" s="840" t="s">
        <v>8386</v>
      </c>
      <c r="I13" s="51"/>
      <c r="J13" s="51"/>
    </row>
    <row r="14" spans="1:12" ht="19.5" customHeight="1" x14ac:dyDescent="0.15">
      <c r="A14" s="370"/>
      <c r="B14" s="375" t="s">
        <v>4955</v>
      </c>
      <c r="C14" s="841" t="s">
        <v>8321</v>
      </c>
      <c r="D14" s="56" t="s">
        <v>4613</v>
      </c>
      <c r="E14" s="860" t="s">
        <v>8339</v>
      </c>
      <c r="F14" s="860"/>
      <c r="G14" s="55" t="s">
        <v>4627</v>
      </c>
      <c r="H14" s="840" t="s">
        <v>8387</v>
      </c>
      <c r="I14" s="51"/>
      <c r="J14" s="51"/>
      <c r="K14" s="51"/>
      <c r="L14" s="51"/>
    </row>
    <row r="15" spans="1:12" ht="19.5" customHeight="1" x14ac:dyDescent="0.15">
      <c r="A15" s="370"/>
      <c r="B15" s="375" t="s">
        <v>4956</v>
      </c>
      <c r="C15" s="841" t="s">
        <v>8322</v>
      </c>
      <c r="D15" s="56" t="s">
        <v>4614</v>
      </c>
      <c r="E15" s="860" t="s">
        <v>8340</v>
      </c>
      <c r="F15" s="860"/>
      <c r="G15" s="55" t="s">
        <v>4628</v>
      </c>
      <c r="H15" s="840" t="s">
        <v>8388</v>
      </c>
      <c r="I15" s="51"/>
      <c r="J15" s="51"/>
      <c r="K15" s="51"/>
      <c r="L15" s="51"/>
    </row>
    <row r="16" spans="1:12" ht="19.5" customHeight="1" x14ac:dyDescent="0.15">
      <c r="A16" s="370"/>
      <c r="B16" s="375" t="s">
        <v>4957</v>
      </c>
      <c r="C16" s="841" t="s">
        <v>8323</v>
      </c>
      <c r="D16" s="56" t="s">
        <v>7084</v>
      </c>
      <c r="E16" s="860" t="s">
        <v>8341</v>
      </c>
      <c r="F16" s="860"/>
      <c r="G16" s="55" t="s">
        <v>5458</v>
      </c>
      <c r="H16" s="515" t="s">
        <v>8389</v>
      </c>
      <c r="I16" s="51"/>
      <c r="J16" s="51"/>
      <c r="K16" s="51"/>
      <c r="L16" s="51"/>
    </row>
    <row r="17" spans="1:12" ht="19.5" customHeight="1" x14ac:dyDescent="0.15">
      <c r="A17" s="370"/>
      <c r="B17" t="s">
        <v>4958</v>
      </c>
      <c r="C17" s="841" t="s">
        <v>8324</v>
      </c>
      <c r="D17" s="56" t="s">
        <v>7083</v>
      </c>
      <c r="E17" s="860" t="s">
        <v>8342</v>
      </c>
      <c r="F17" s="860"/>
      <c r="G17" s="55" t="s">
        <v>7952</v>
      </c>
      <c r="H17" s="57" t="s">
        <v>8390</v>
      </c>
      <c r="I17" s="51"/>
      <c r="J17" s="51"/>
      <c r="K17" s="51"/>
      <c r="L17" s="51"/>
    </row>
    <row r="18" spans="1:12" ht="19.5" customHeight="1" x14ac:dyDescent="0.15">
      <c r="A18" s="371"/>
      <c r="B18" s="375" t="s">
        <v>8241</v>
      </c>
      <c r="C18" s="841" t="s">
        <v>8325</v>
      </c>
      <c r="D18" s="56" t="s">
        <v>4615</v>
      </c>
      <c r="E18" s="858" t="s">
        <v>8343</v>
      </c>
      <c r="F18" s="859"/>
      <c r="G18" s="55" t="s">
        <v>7953</v>
      </c>
      <c r="H18" s="840" t="s">
        <v>8391</v>
      </c>
      <c r="I18" s="51"/>
      <c r="J18" s="58"/>
      <c r="K18" s="51"/>
      <c r="L18" s="51"/>
    </row>
    <row r="19" spans="1:12" ht="19.5" customHeight="1" x14ac:dyDescent="0.15">
      <c r="A19" s="54" t="s">
        <v>4608</v>
      </c>
      <c r="B19" s="372" t="s">
        <v>4963</v>
      </c>
      <c r="C19" s="373"/>
      <c r="D19" s="56" t="s">
        <v>4616</v>
      </c>
      <c r="E19" s="856" t="s">
        <v>8344</v>
      </c>
      <c r="F19" s="857"/>
      <c r="G19" s="55" t="s">
        <v>7954</v>
      </c>
      <c r="H19" s="840" t="s">
        <v>8392</v>
      </c>
      <c r="I19" s="51"/>
      <c r="J19" s="58"/>
      <c r="K19" s="51"/>
      <c r="L19" s="51"/>
    </row>
    <row r="20" spans="1:12" ht="19.5" customHeight="1" x14ac:dyDescent="0.15">
      <c r="A20" s="370"/>
      <c r="B20" s="374" t="s">
        <v>4960</v>
      </c>
      <c r="C20" s="841" t="s">
        <v>8326</v>
      </c>
      <c r="D20" s="56" t="s">
        <v>4617</v>
      </c>
      <c r="E20" s="856" t="s">
        <v>8345</v>
      </c>
      <c r="F20" s="857"/>
      <c r="G20" s="55" t="s">
        <v>7955</v>
      </c>
      <c r="H20" s="840" t="s">
        <v>8393</v>
      </c>
      <c r="I20" s="51"/>
      <c r="J20" s="51"/>
      <c r="K20" s="51"/>
      <c r="L20" s="51"/>
    </row>
    <row r="21" spans="1:12" ht="19.5" customHeight="1" x14ac:dyDescent="0.15">
      <c r="A21" s="370"/>
      <c r="B21" s="375" t="s">
        <v>4946</v>
      </c>
      <c r="C21" s="841" t="s">
        <v>8327</v>
      </c>
      <c r="D21" s="56" t="s">
        <v>4618</v>
      </c>
      <c r="E21" s="856" t="s">
        <v>8350</v>
      </c>
      <c r="F21" s="857"/>
      <c r="G21" s="55" t="s">
        <v>7956</v>
      </c>
      <c r="H21" s="376" t="s">
        <v>8394</v>
      </c>
      <c r="I21" s="377"/>
      <c r="J21" s="51"/>
      <c r="K21" s="51"/>
      <c r="L21" s="51"/>
    </row>
    <row r="22" spans="1:12" ht="19.5" customHeight="1" x14ac:dyDescent="0.15">
      <c r="A22" s="371"/>
      <c r="B22" s="378" t="s">
        <v>4947</v>
      </c>
      <c r="C22" s="841" t="s">
        <v>8328</v>
      </c>
      <c r="D22" s="56" t="s">
        <v>4619</v>
      </c>
      <c r="E22" s="861" t="s">
        <v>8360</v>
      </c>
      <c r="F22" s="862"/>
      <c r="G22" s="55" t="s">
        <v>7957</v>
      </c>
      <c r="H22" s="384" t="s">
        <v>7788</v>
      </c>
      <c r="I22" s="51"/>
      <c r="J22" s="51"/>
      <c r="K22" s="51"/>
      <c r="L22" s="51"/>
    </row>
    <row r="23" spans="1:12" ht="15" customHeight="1" x14ac:dyDescent="0.15">
      <c r="A23" s="56" t="s">
        <v>4605</v>
      </c>
      <c r="B23" s="855" t="s">
        <v>8329</v>
      </c>
      <c r="C23" s="855"/>
      <c r="D23" s="518"/>
      <c r="E23" s="516"/>
      <c r="F23" s="516"/>
      <c r="G23" s="518"/>
      <c r="H23" s="519"/>
    </row>
    <row r="24" spans="1:12" ht="15" customHeight="1" x14ac:dyDescent="0.15">
      <c r="A24" s="499"/>
      <c r="B24" s="518" t="s">
        <v>8313</v>
      </c>
      <c r="C24" s="518"/>
      <c r="D24" s="516"/>
      <c r="E24" s="48"/>
      <c r="F24" s="48"/>
      <c r="G24" s="516"/>
      <c r="H24" s="517"/>
    </row>
    <row r="25" spans="1:12" ht="21.75" customHeight="1" x14ac:dyDescent="0.15">
      <c r="A25" s="53"/>
      <c r="B25" s="516" t="s">
        <v>4954</v>
      </c>
      <c r="C25" s="516"/>
      <c r="D25" s="48"/>
      <c r="E25" s="48"/>
      <c r="F25" s="48"/>
    </row>
    <row r="26" spans="1:12" ht="21.75" customHeight="1" x14ac:dyDescent="0.15">
      <c r="D26" s="48"/>
      <c r="E26" s="48"/>
      <c r="F26" s="48"/>
    </row>
    <row r="27" spans="1:12" ht="21.75" customHeight="1" x14ac:dyDescent="0.15">
      <c r="D27" s="48"/>
    </row>
    <row r="30" spans="1:12" ht="21.75" customHeight="1" x14ac:dyDescent="0.15">
      <c r="E30" s="51"/>
      <c r="F30" s="51"/>
    </row>
    <row r="31" spans="1:12" ht="21.75" customHeight="1" x14ac:dyDescent="0.15">
      <c r="D31" s="51"/>
      <c r="E31" s="51"/>
      <c r="F31" s="51"/>
    </row>
    <row r="32" spans="1:12" ht="21.75" customHeight="1" x14ac:dyDescent="0.15">
      <c r="D32" s="51"/>
      <c r="E32" s="51"/>
      <c r="F32" s="51"/>
    </row>
    <row r="33" spans="4:6" ht="21.75" customHeight="1" x14ac:dyDescent="0.15">
      <c r="D33" s="51"/>
      <c r="E33" s="51"/>
      <c r="F33" s="51"/>
    </row>
    <row r="34" spans="4:6" ht="21.75" customHeight="1" x14ac:dyDescent="0.15">
      <c r="D34" s="51"/>
    </row>
  </sheetData>
  <sheetProtection autoFilter="0"/>
  <mergeCells count="16">
    <mergeCell ref="A1:H1"/>
    <mergeCell ref="B4:C4"/>
    <mergeCell ref="B23:C23"/>
    <mergeCell ref="E21:F21"/>
    <mergeCell ref="E19:F19"/>
    <mergeCell ref="E18:F18"/>
    <mergeCell ref="E17:F17"/>
    <mergeCell ref="E16:F16"/>
    <mergeCell ref="E15:F15"/>
    <mergeCell ref="E14:F14"/>
    <mergeCell ref="E13:F13"/>
    <mergeCell ref="E4:F4"/>
    <mergeCell ref="E5:F5"/>
    <mergeCell ref="E22:F22"/>
    <mergeCell ref="B3:H3"/>
    <mergeCell ref="E20:F20"/>
  </mergeCells>
  <phoneticPr fontId="3"/>
  <hyperlinks>
    <hyperlink ref="E5" location="生活保護施設_救護施設" display="生活保護施設（救護施設）(P40)" xr:uid="{00000000-0004-0000-0100-00000B000000}"/>
    <hyperlink ref="E13" location="地域包括支援センター" display="地域包括支援センター(P48)" xr:uid="{00000000-0004-0000-0100-000012000000}"/>
    <hyperlink ref="E14" location="'8'!Print_Area" display="介護老人保健施設(P51)" xr:uid="{00000000-0004-0000-0100-000013000000}"/>
    <hyperlink ref="E17" location="地域福祉センター" display="地域福祉センター(P53)" xr:uid="{00000000-0004-0000-0100-000014000000}"/>
    <hyperlink ref="B3" location="総括表!A1" display="総括表" xr:uid="{00000000-0004-0000-0100-000016000000}"/>
    <hyperlink ref="B23" location="'3'!Print_Area" display="障害者支援施設(P37)" xr:uid="{00000000-0004-0000-0100-000019000000}"/>
    <hyperlink ref="E4" location="'4'!Print_Area" display="地域活動支援センター（地域生活支援事業）(P39)" xr:uid="{00000000-0004-0000-0100-00001A000000}"/>
    <hyperlink ref="B19" location="'2'!A1" display="認定こども園" xr:uid="{00000000-0004-0000-0100-00001B000000}"/>
    <hyperlink ref="E19" location="施設名簿!C1147" display="病院(P58)" xr:uid="{00000000-0004-0000-0100-00001C000000}"/>
    <hyperlink ref="E20" location="社会福祉法人" display="社会福祉法人(P87)" xr:uid="{00000000-0004-0000-0100-00001D000000}"/>
    <hyperlink ref="E21" location="施設名簿!C1739" display="保育士養成校(P103)" xr:uid="{00000000-0004-0000-0100-00001E000000}"/>
    <hyperlink ref="B3:H3" location="総括表!A1" display="総括表" xr:uid="{00000000-0004-0000-0100-000022000000}"/>
    <hyperlink ref="H11" location="健康福祉施設名簿!C1744" display="臨床検査技師養成校(P91)" xr:uid="{00000000-0004-0000-0100-000024000000}"/>
    <hyperlink ref="H17" location="健康福祉施設名簿!C1754" display="柔道整復師養成校(P91)" xr:uid="{00000000-0004-0000-0100-000025000000}"/>
    <hyperlink ref="H6" location="健康福祉施設名簿!C1699" display="介護福祉士実務者養成施設(P89)" xr:uid="{00000000-0004-0000-0100-000026000000}"/>
    <hyperlink ref="H16" location="健康福祉施設名簿!C1766" display="救急救命士養成校(P90)" xr:uid="{00000000-0004-0000-0100-000027000000}"/>
    <hyperlink ref="H21" location="健康福祉施設名簿!C1767" display="関係行政機関(P92)" xr:uid="{00000000-0004-0000-0100-000028000000}"/>
    <hyperlink ref="H20" location="健康福祉施設名簿!C1761" display="県立保健大学(P92)" xr:uid="{00000000-0004-0000-0100-000029000000}"/>
    <hyperlink ref="H19" location="健康福祉施設名簿!C1757" display="栄養士養成校(P92)" xr:uid="{00000000-0004-0000-0100-00002A000000}"/>
    <hyperlink ref="H18" location="健康福祉施設名簿!C1755" display="管理栄養士養成校(P76)" xr:uid="{00000000-0004-0000-0100-00002B000000}"/>
    <hyperlink ref="H15" location="健康福祉施設名簿!C1752" display="言語聴覚士養成校(P91)" xr:uid="{00000000-0004-0000-0100-00002C000000}"/>
    <hyperlink ref="H14" location="健康福祉施設名簿!C1749" display="作業療法士養成校(P91)" xr:uid="{00000000-0004-0000-0100-00002D000000}"/>
    <hyperlink ref="H13" location="健康福祉施設名簿!C1746" display="理学療法士養成校(P75)" xr:uid="{00000000-0004-0000-0100-00002E000000}"/>
    <hyperlink ref="H12" location="健康福祉施設名簿!C1745" display="診療放射線技師養成校(P75)" xr:uid="{00000000-0004-0000-0100-00002F000000}"/>
    <hyperlink ref="H10" location="健康福祉施設名簿!C1741" display="歯科衛生士・歯科技工士養成校(P75)" xr:uid="{00000000-0004-0000-0100-000030000000}"/>
    <hyperlink ref="H9" location="健康福祉施設名簿!C1717" display="看護師等養成所(P89)" xr:uid="{00000000-0004-0000-0100-000031000000}"/>
    <hyperlink ref="H7" location="健康福祉施設名簿!C1715" display="医師養成校(P89)" xr:uid="{00000000-0004-0000-0100-000032000000}"/>
    <hyperlink ref="E15" location="'8'!Print_Area" display="介護老人保健施設(P51)" xr:uid="{00000000-0004-0000-0100-000033000000}"/>
    <hyperlink ref="E20:F20" location="健康福祉施設名簿!C1168" display="社会福祉法人(P76)" xr:uid="{00000000-0004-0000-0100-000034000000}"/>
    <hyperlink ref="I4" location="施設名簿!C1746" display="保育士養成校(P99)" xr:uid="{00000000-0004-0000-0100-000035000000}"/>
    <hyperlink ref="H4" location="健康福祉施設名簿!C1695" display="介護福祉士養成施設(P88)" xr:uid="{00000000-0004-0000-0100-000037000000}"/>
    <hyperlink ref="H8" location="健康福祉施設名簿!C1716" display="薬剤師養成校(P74)" xr:uid="{00000000-0004-0000-0100-000038000000}"/>
    <hyperlink ref="E16" location="地域福祉センター" display="地域福祉センター(P53)" xr:uid="{00000000-0004-0000-0100-000039000000}"/>
    <hyperlink ref="E18" location="地域福祉センター" display="地域福祉センター(P53)" xr:uid="{00000000-0004-0000-0100-00003A000000}"/>
    <hyperlink ref="E18:F18" location="健康福祉施設名簿!C1078" display="無料低額宿泊所(P52)" xr:uid="{00000000-0004-0000-0100-000042000000}"/>
    <hyperlink ref="E19:F19" location="健康福祉施設名簿!C1081" display="病院(P46)" xr:uid="{00000000-0004-0000-0100-000044000000}"/>
    <hyperlink ref="E21:F21" location="健康福祉施設名簿!C1685" display="保育士養成校(P88)" xr:uid="{00000000-0004-0000-0100-000045000000}"/>
    <hyperlink ref="C5" location="健康福祉施設名簿!C6" display="保育所(P1)" xr:uid="{E54418FD-268C-4F63-996F-E4469F16D9CA}"/>
    <hyperlink ref="C6" location="健康福祉施設名簿!C172" display="児童館(P3)" xr:uid="{58CA1E37-A22B-4BA6-AA6E-1BEF54CFD60F}"/>
    <hyperlink ref="C8" location="健康福祉施設名簿!C245" display="児童養護施設(P6)" xr:uid="{79CF7053-49DD-4102-8BAB-705E08C3E64B}"/>
    <hyperlink ref="C9" location="健康福祉施設名簿!C251" display="福祉型障害児入所施設(P6)" xr:uid="{9DCB368F-474A-4ADD-8717-E823AD442436}"/>
    <hyperlink ref="C10" location="健康福祉施設名簿!C258" display="児童自立支援施設(P6)" xr:uid="{FBA8AF4C-B2EE-4260-8FCE-0786E9A2E4DA}"/>
    <hyperlink ref="C11" location="健康福祉施設名簿!C260" display="母子生活支援施設(P5)" xr:uid="{E1776C36-58E0-4E80-BDC9-8216383A9697}"/>
    <hyperlink ref="C12" location="健康福祉施設名簿!C262" display="医療型障害児入所施設（旧肢体不自由児施設）(P6)" xr:uid="{CB7DF199-7F6F-40D9-97C3-20F22FC19D55}"/>
    <hyperlink ref="C13" location="健康福祉施設名簿!C263" display="進行性筋萎縮症児施設等(P5)" xr:uid="{111E302A-1218-4E47-891D-B7FCC0D872CD}"/>
    <hyperlink ref="C14" location="健康福祉施設名簿!C264" display="医療型障害児入所施設（旧重症心身障害児施設等）(P5)" xr:uid="{934F9E54-A74B-43DE-9251-BD6D8DB191DE}"/>
    <hyperlink ref="C15" location="健康福祉施設名簿!C267" display="児童心理治療施設(P6)" xr:uid="{7281AB67-AC03-4150-9904-DB6310818EB2}"/>
    <hyperlink ref="C16" location="健康福祉施設名簿!C268" display="乳児院(P5)" xr:uid="{16FBA278-EBF0-43AD-B3DA-9884159F5412}"/>
    <hyperlink ref="C17" location="健康福祉施設名簿!C271" display="児童家庭支援センター(P5)" xr:uid="{2533228D-7B38-4997-8755-408B93F99AE7}"/>
    <hyperlink ref="C18" location="健康福祉施設名簿!C272" display="助産施設(P5)" xr:uid="{3005E821-5C2F-4127-9A22-FF661575D7AC}"/>
    <hyperlink ref="C20" location="健康福祉施設名簿!C277" display="幼保連携型認定こども園(P7)" xr:uid="{1BF83D44-9DF7-487E-9A52-1448D6F980F2}"/>
    <hyperlink ref="C21" location="健康福祉施設名簿!C530" display="幼稚園型認定こども園(P28)" xr:uid="{167810EC-2B3B-40EE-BDF8-E2111619F52E}"/>
    <hyperlink ref="C22" location="健康福祉施設名簿!C562" display="保育所型認定こども園(P30)" xr:uid="{3B184AD9-1217-4AF6-830E-88EB84CC4C63}"/>
    <hyperlink ref="E4:F4" location="健康福祉施設名簿!C664" display="地域活動支援センター（地域生活支援事業）(P36)" xr:uid="{8D78CFDB-66AF-40D8-877D-67EFFEAB7A96}"/>
    <hyperlink ref="E5:F5" location="健康福祉施設名簿!C695" display="生活保護施設（救護施設）(P37)" xr:uid="{2B0B05AE-CEE7-4EFE-B96C-B950ED7867F5}"/>
    <hyperlink ref="F7" location="健康福祉施設名簿!C698" display="養護老人ホーム(P37)" xr:uid="{55F2A4BF-C015-4431-B3AE-2EAA5A9D4D99}"/>
    <hyperlink ref="F8" location="健康福祉施設名簿!C707" display="特別養護老人ホーム(P38)" xr:uid="{BFE77D36-B783-43B0-BE74-E8B2D128E966}"/>
    <hyperlink ref="F9" location="健康福祉施設名簿!C846" display="軽費老人ホーム（Ａ型）(P39)" xr:uid="{B89CC6B2-151E-4A8A-BD22-72F809D7D388}"/>
    <hyperlink ref="F10" location="健康福祉施設名簿!C848" display="軽費老人ホーム（ケアハウス）(P39)" xr:uid="{BF8D4D21-6116-42C2-9463-CFD4FEC43D45}"/>
    <hyperlink ref="F11" location="健康福祉施設名簿!C873" display="生活支援ハウス（高齢者生活福祉センター）(P40)" xr:uid="{AC8F02EB-3DE6-4423-8F01-CB57A6C8653F}"/>
    <hyperlink ref="F12" location="健康福祉施設名簿!C890" display="老人福祉センター(P41)" xr:uid="{61A69EDD-557A-45D8-A9B1-596BB7D1A2F1}"/>
    <hyperlink ref="E13:F13" location="健康福祉施設名簿!C926" display="地域包括支援センター(P42)" xr:uid="{DC16129B-BB85-469C-A0E8-29E14B3D3CC2}"/>
    <hyperlink ref="E14:F14" location="健康福祉施設名簿!C999" display="介護老人保健施設(P44)" xr:uid="{AF4D32DB-34E2-4536-BDDB-630349687A64}"/>
    <hyperlink ref="E15:F15" location="健康福祉施設名簿!C1056" display="介護医療院(P46)" xr:uid="{2E898F0F-97A0-424D-9601-949F821F7BA4}"/>
    <hyperlink ref="E16:F16" location="健康福祉施設名簿!C1068" display="へき地保健福祉館(P46)" xr:uid="{C8DFD568-DA6E-4FA2-BA06-E3D376C552FF}"/>
    <hyperlink ref="E17:F17" location="健康福祉施設名簿!C1071" display="地域福祉センター(P45)" xr:uid="{7F7F9642-DF58-4554-B2D5-8A5153C0CA7D}"/>
    <hyperlink ref="H22" location="'（参考）幼稚園名簿'!A2" display="（参考）幼稚園" xr:uid="{686815FE-99CC-4024-9FA1-D313907A1BDD}"/>
    <hyperlink ref="B23:C23" location="健康福祉施設名簿!C606" display="障害者支援施設(P34)" xr:uid="{61B591E4-97B0-4E12-A7AC-AAD201145B4A}"/>
    <hyperlink ref="H5" location="健康福祉施設名簿!C1698" display="福祉系高等学校（介護福祉士養成校）(P74)" xr:uid="{3C9FDDAF-8E50-4A0E-A741-3508E6A54F37}"/>
    <hyperlink ref="E22:F22" location="健康福祉施設名簿!C1691" display="社会福祉士養成施設(P74)" xr:uid="{C3EFB308-78E4-40CF-B05C-2A1279BA935F}"/>
    <hyperlink ref="C7" location="健康福祉施設名簿!C244" display="里親支援センター(P6)" xr:uid="{D66B8D5F-CD33-48D1-987E-0E2278AC74A0}"/>
  </hyperlinks>
  <printOptions horizontalCentered="1"/>
  <pageMargins left="0.3" right="0.33" top="0.78740157480314965" bottom="0.59055118110236227" header="0.51181102362204722" footer="0.39370078740157483"/>
  <pageSetup paperSize="9" scale="92" firstPageNumber="4294967295" orientation="landscape" useFirstPageNumber="1" r:id="rId1"/>
  <headerFooter differentFirst="1">
    <oddFooter>&amp;C&amp;K00+000&amp;P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6"/>
  <sheetViews>
    <sheetView showGridLines="0" showZeros="0" view="pageBreakPreview" zoomScaleNormal="100" zoomScaleSheetLayoutView="100" workbookViewId="0">
      <pane xSplit="5" ySplit="4" topLeftCell="F5" activePane="bottomRight" state="frozen"/>
      <selection activeCell="C386" sqref="C386"/>
      <selection pane="topRight" activeCell="C386" sqref="C386"/>
      <selection pane="bottomLeft" activeCell="C386" sqref="C386"/>
      <selection pane="bottomRight" activeCell="G36" sqref="G36"/>
    </sheetView>
  </sheetViews>
  <sheetFormatPr defaultRowHeight="22.5" customHeight="1" x14ac:dyDescent="0.15"/>
  <cols>
    <col min="1" max="1" width="2.7109375" style="5" customWidth="1"/>
    <col min="2" max="2" width="2.5703125" style="42" customWidth="1"/>
    <col min="3" max="3" width="28.85546875" style="3" customWidth="1"/>
    <col min="4" max="17" width="7" style="3" customWidth="1"/>
    <col min="18" max="34" width="7" style="4" customWidth="1"/>
    <col min="35" max="35" width="7" style="5" customWidth="1"/>
    <col min="36" max="36" width="9.140625" style="5" customWidth="1"/>
    <col min="37" max="37" width="9.140625" customWidth="1"/>
    <col min="38" max="16384" width="9.140625" style="5"/>
  </cols>
  <sheetData>
    <row r="1" spans="1:38" ht="22.5" customHeight="1" thickBot="1" x14ac:dyDescent="0.2">
      <c r="A1" s="1" t="s">
        <v>7789</v>
      </c>
      <c r="B1" s="2"/>
    </row>
    <row r="2" spans="1:38" ht="22.5" customHeight="1" x14ac:dyDescent="0.15">
      <c r="A2" s="881" t="s">
        <v>4561</v>
      </c>
      <c r="B2" s="882"/>
      <c r="C2" s="883"/>
      <c r="D2" s="865" t="s">
        <v>4562</v>
      </c>
      <c r="E2" s="866"/>
      <c r="F2" s="873" t="s">
        <v>4986</v>
      </c>
      <c r="G2" s="874"/>
      <c r="H2" s="874"/>
      <c r="I2" s="874"/>
      <c r="J2" s="874"/>
      <c r="K2" s="874"/>
      <c r="L2" s="874"/>
      <c r="M2" s="874"/>
      <c r="N2" s="874"/>
      <c r="O2" s="874"/>
      <c r="P2" s="874"/>
      <c r="Q2" s="875"/>
      <c r="R2" s="871" t="s">
        <v>4563</v>
      </c>
      <c r="S2" s="871"/>
      <c r="T2" s="871"/>
      <c r="U2" s="871"/>
      <c r="V2" s="871"/>
      <c r="W2" s="871"/>
      <c r="X2" s="871"/>
      <c r="Y2" s="871"/>
      <c r="Z2" s="871"/>
      <c r="AA2" s="871"/>
      <c r="AB2" s="871"/>
      <c r="AC2" s="871"/>
      <c r="AD2" s="871"/>
      <c r="AE2" s="871"/>
      <c r="AF2" s="871"/>
      <c r="AG2" s="871"/>
      <c r="AH2" s="871"/>
      <c r="AI2" s="872"/>
    </row>
    <row r="3" spans="1:38" ht="22.5" customHeight="1" x14ac:dyDescent="0.15">
      <c r="A3" s="884"/>
      <c r="B3" s="885"/>
      <c r="C3" s="886"/>
      <c r="D3" s="867"/>
      <c r="E3" s="868"/>
      <c r="F3" s="894" t="s">
        <v>4981</v>
      </c>
      <c r="G3" s="878"/>
      <c r="H3" s="868" t="s">
        <v>4982</v>
      </c>
      <c r="I3" s="876"/>
      <c r="J3" s="878" t="s">
        <v>5006</v>
      </c>
      <c r="K3" s="878"/>
      <c r="L3" s="868" t="s">
        <v>4983</v>
      </c>
      <c r="M3" s="876"/>
      <c r="N3" s="868" t="s">
        <v>4984</v>
      </c>
      <c r="O3" s="876"/>
      <c r="P3" s="878" t="s">
        <v>4985</v>
      </c>
      <c r="Q3" s="893"/>
      <c r="R3" s="869" t="s">
        <v>5007</v>
      </c>
      <c r="S3" s="870"/>
      <c r="T3" s="864" t="s">
        <v>4564</v>
      </c>
      <c r="U3" s="864"/>
      <c r="V3" s="870" t="s">
        <v>5010</v>
      </c>
      <c r="W3" s="870"/>
      <c r="X3" s="864" t="s">
        <v>4977</v>
      </c>
      <c r="Y3" s="864"/>
      <c r="Z3" s="864" t="s">
        <v>4978</v>
      </c>
      <c r="AA3" s="864"/>
      <c r="AB3" s="864" t="s">
        <v>4979</v>
      </c>
      <c r="AC3" s="864"/>
      <c r="AD3" s="864" t="s">
        <v>4565</v>
      </c>
      <c r="AE3" s="864"/>
      <c r="AF3" s="870" t="s">
        <v>4566</v>
      </c>
      <c r="AG3" s="870"/>
      <c r="AH3" s="864" t="s">
        <v>4980</v>
      </c>
      <c r="AI3" s="877"/>
    </row>
    <row r="4" spans="1:38" ht="22.5" customHeight="1" thickBot="1" x14ac:dyDescent="0.2">
      <c r="A4" s="887"/>
      <c r="B4" s="888"/>
      <c r="C4" s="889"/>
      <c r="D4" s="6" t="s">
        <v>4567</v>
      </c>
      <c r="E4" s="72" t="s">
        <v>4568</v>
      </c>
      <c r="F4" s="91" t="s">
        <v>4567</v>
      </c>
      <c r="G4" s="9" t="s">
        <v>4568</v>
      </c>
      <c r="H4" s="76" t="s">
        <v>4567</v>
      </c>
      <c r="I4" s="8" t="s">
        <v>4568</v>
      </c>
      <c r="J4" s="68" t="s">
        <v>4567</v>
      </c>
      <c r="K4" s="72" t="s">
        <v>4568</v>
      </c>
      <c r="L4" s="76" t="s">
        <v>4567</v>
      </c>
      <c r="M4" s="8" t="s">
        <v>4568</v>
      </c>
      <c r="N4" s="76" t="s">
        <v>4567</v>
      </c>
      <c r="O4" s="8" t="s">
        <v>4568</v>
      </c>
      <c r="P4" s="9" t="s">
        <v>4567</v>
      </c>
      <c r="Q4" s="92" t="s">
        <v>4568</v>
      </c>
      <c r="R4" s="9" t="s">
        <v>4567</v>
      </c>
      <c r="S4" s="8" t="s">
        <v>4568</v>
      </c>
      <c r="T4" s="9" t="s">
        <v>4567</v>
      </c>
      <c r="U4" s="8" t="s">
        <v>4568</v>
      </c>
      <c r="V4" s="9" t="s">
        <v>4567</v>
      </c>
      <c r="W4" s="8" t="s">
        <v>4568</v>
      </c>
      <c r="X4" s="9" t="s">
        <v>4567</v>
      </c>
      <c r="Y4" s="8" t="s">
        <v>4568</v>
      </c>
      <c r="Z4" s="9" t="s">
        <v>4567</v>
      </c>
      <c r="AA4" s="8" t="s">
        <v>4568</v>
      </c>
      <c r="AB4" s="9" t="s">
        <v>4567</v>
      </c>
      <c r="AC4" s="8" t="s">
        <v>4568</v>
      </c>
      <c r="AD4" s="9" t="s">
        <v>4567</v>
      </c>
      <c r="AE4" s="8" t="s">
        <v>4568</v>
      </c>
      <c r="AF4" s="6" t="s">
        <v>4567</v>
      </c>
      <c r="AG4" s="8" t="s">
        <v>4568</v>
      </c>
      <c r="AH4" s="6" t="s">
        <v>4567</v>
      </c>
      <c r="AI4" s="7" t="s">
        <v>4568</v>
      </c>
    </row>
    <row r="5" spans="1:38" ht="22.5" customHeight="1" x14ac:dyDescent="0.15">
      <c r="A5" s="125" t="s">
        <v>4604</v>
      </c>
      <c r="B5" s="891" t="s">
        <v>4999</v>
      </c>
      <c r="C5" s="892"/>
      <c r="D5" s="148">
        <f>SUM(D6:D19)</f>
        <v>270</v>
      </c>
      <c r="E5" s="149" t="s">
        <v>1815</v>
      </c>
      <c r="F5" s="150">
        <f>SUM(F6:F19)</f>
        <v>80</v>
      </c>
      <c r="G5" s="151" t="s">
        <v>1815</v>
      </c>
      <c r="H5" s="152">
        <f>SUM(H6:H19)</f>
        <v>72</v>
      </c>
      <c r="I5" s="153" t="s">
        <v>1815</v>
      </c>
      <c r="J5" s="152">
        <f>SUM(J6:J19)</f>
        <v>40</v>
      </c>
      <c r="K5" s="153" t="s">
        <v>1815</v>
      </c>
      <c r="L5" s="152">
        <f>SUM(L6:L19)</f>
        <v>14</v>
      </c>
      <c r="M5" s="153" t="s">
        <v>1815</v>
      </c>
      <c r="N5" s="154">
        <f>SUM(N6:N19)</f>
        <v>49</v>
      </c>
      <c r="O5" s="153" t="s">
        <v>1815</v>
      </c>
      <c r="P5" s="152">
        <f>SUM(P6:P19)</f>
        <v>15</v>
      </c>
      <c r="Q5" s="149" t="s">
        <v>1815</v>
      </c>
      <c r="R5" s="155">
        <f>SUM(R6:R19)</f>
        <v>92</v>
      </c>
      <c r="S5" s="153" t="s">
        <v>5016</v>
      </c>
      <c r="T5" s="156">
        <f>SUM(T6:T19)</f>
        <v>171</v>
      </c>
      <c r="U5" s="153" t="s">
        <v>5016</v>
      </c>
      <c r="V5" s="157">
        <f>SUM(V6:V19)</f>
        <v>0</v>
      </c>
      <c r="W5" s="153" t="s">
        <v>5016</v>
      </c>
      <c r="X5" s="156">
        <f>SUM(X6:X19)</f>
        <v>1</v>
      </c>
      <c r="Y5" s="153" t="s">
        <v>5016</v>
      </c>
      <c r="Z5" s="157">
        <f>SUM(Z6:Z19)</f>
        <v>2</v>
      </c>
      <c r="AA5" s="153" t="s">
        <v>5016</v>
      </c>
      <c r="AB5" s="156">
        <f>SUM(AB6:AB19)</f>
        <v>0</v>
      </c>
      <c r="AC5" s="153" t="s">
        <v>5016</v>
      </c>
      <c r="AD5" s="156">
        <f>SUM(AD6:AD19)</f>
        <v>1</v>
      </c>
      <c r="AE5" s="153" t="s">
        <v>5016</v>
      </c>
      <c r="AF5" s="156">
        <f>SUM(AF6:AF19)</f>
        <v>0</v>
      </c>
      <c r="AG5" s="153" t="s">
        <v>5016</v>
      </c>
      <c r="AH5" s="156">
        <f>SUM(AH6:AH19)</f>
        <v>3</v>
      </c>
      <c r="AI5" s="176" t="s">
        <v>5016</v>
      </c>
      <c r="AK5" s="199">
        <f>R5+T5+V5+X5+Z5+AB5+AD5+AF5+AH5</f>
        <v>270</v>
      </c>
      <c r="AL5" s="199" t="e">
        <f>S5+U5+W5+Y5+AA5+AC5+AE5+AG5+AI5</f>
        <v>#VALUE!</v>
      </c>
    </row>
    <row r="6" spans="1:38" s="12" customFormat="1" ht="22.5" customHeight="1" x14ac:dyDescent="0.15">
      <c r="A6" s="59"/>
      <c r="B6" s="60" t="s">
        <v>4589</v>
      </c>
      <c r="C6" s="65" t="s">
        <v>4569</v>
      </c>
      <c r="D6" s="84">
        <f>F6+H6+J6+L6+N6+P6</f>
        <v>166</v>
      </c>
      <c r="E6" s="130">
        <f>G6+I6+K6+M6+O6+Q6</f>
        <v>9084</v>
      </c>
      <c r="F6" s="93">
        <f>COUNTIFS(健康福祉施設名簿!$A$4:$A$1803,$C$6,健康福祉施設名簿!$B$4:$B$1803,"青森地域")</f>
        <v>53</v>
      </c>
      <c r="G6" s="110">
        <f>DSUM(健康福祉施設名簿!$A$4:$N$1803,健康福祉施設名簿!$L$4,Sheet1!B2:C3)</f>
        <v>2911</v>
      </c>
      <c r="H6" s="69">
        <f>COUNTIFS(健康福祉施設名簿!$A$4:$A$1803,$C$6,健康福祉施設名簿!$B$4:$B$1803,"津軽地域")</f>
        <v>43</v>
      </c>
      <c r="I6" s="112">
        <f>DSUM(健康福祉施設名簿!$A$4:$N$1803,健康福祉施設名簿!$L$4,Sheet1!D2:E3)</f>
        <v>2623</v>
      </c>
      <c r="J6" s="69">
        <f>COUNTIFS(健康福祉施設名簿!$A$4:$A$1803,$C$6,健康福祉施設名簿!$B$4:$B$1803,"八戸地域")</f>
        <v>14</v>
      </c>
      <c r="K6" s="110">
        <f>DSUM(健康福祉施設名簿!$A$4:$N$1803,健康福祉施設名簿!$L$4,Sheet1!F2:G3)</f>
        <v>630</v>
      </c>
      <c r="L6" s="69">
        <f>COUNTIFS(健康福祉施設名簿!$A$4:$A$1803,$C$6,健康福祉施設名簿!$B$4:$B$1803,"西北五地域")</f>
        <v>11</v>
      </c>
      <c r="M6" s="110">
        <f>DSUM(健康福祉施設名簿!$A$4:$N$1803,健康福祉施設名簿!$L$4,Sheet1!H2:I3)</f>
        <v>255</v>
      </c>
      <c r="N6" s="69">
        <f>COUNTIFS(健康福祉施設名簿!$A$4:$A$1803,$C$6,健康福祉施設名簿!$B$4:$B$1803,"上十三地域")</f>
        <v>32</v>
      </c>
      <c r="O6" s="110">
        <f>DSUM(健康福祉施設名簿!$A$4:$N$1803,健康福祉施設名簿!$L$4,Sheet1!J2:K3)</f>
        <v>1765</v>
      </c>
      <c r="P6" s="69">
        <f>COUNTIFS(健康福祉施設名簿!$A$4:$A$1803,$C$6,健康福祉施設名簿!$B$4:$B$1803,"下北地域")</f>
        <v>13</v>
      </c>
      <c r="Q6" s="94">
        <f>DSUM(健康福祉施設名簿!$A$4:$N$1803,健康福祉施設名簿!$L$4,Sheet1!L2:M3)</f>
        <v>900</v>
      </c>
      <c r="R6" s="93">
        <f>COUNTIFS(健康福祉施設名簿!$A$4:$A$1803,$C6,健康福祉施設名簿!$H$4:$H$1803,"公")+COUNTIFS(健康福祉施設名簿!$A$4:$A$1803,$C6,健康福祉施設名簿!$H$4:$H$1803,"独法")</f>
        <v>3</v>
      </c>
      <c r="S6" s="110">
        <f>DSUM(健康福祉施設名簿!$A$4:$N$1803,健康福祉施設名簿!$L$4,Sheet2!B2:C3)+DSUM(健康福祉施設名簿!$A$4:$N$1803,健康福祉施設名簿!$L$4,Sheet2!D2:E3)</f>
        <v>105</v>
      </c>
      <c r="T6" s="11">
        <f>COUNTIFS(健康福祉施設名簿!$A$4:$A$1803,$C6,健康福祉施設名簿!$H$4:$H$1803,"福法")</f>
        <v>157</v>
      </c>
      <c r="U6" s="10">
        <f>DSUM(健康福祉施設名簿!$A$4:$N$1803,健康福祉施設名簿!$L$4,Sheet2!F2:G3)</f>
        <v>8684</v>
      </c>
      <c r="V6" s="69">
        <f>COUNTIFS(健康福祉施設名簿!$A$4:$A$1803,$C6,健康福祉施設名簿!$H$4:$H$1803,"一財")+COUNTIFS(健康福祉施設名簿!$A$4:$A$1803,$C6,健康福祉施設名簿!$H$4:$H$1803,"公財")</f>
        <v>0</v>
      </c>
      <c r="W6" s="10">
        <f>DSUM(健康福祉施設名簿!$A$4:$N$1803,健康福祉施設名簿!$L$4,Sheet2!H2:I3)+DSUM(健康福祉施設名簿!$A$4:$N$1803,健康福祉施設名簿!$L$4,Sheet2!J2:K3)</f>
        <v>0</v>
      </c>
      <c r="X6" s="11">
        <f>COUNTIFS(健康福祉施設名簿!$A$4:$A$1803,$C6,健康福祉施設名簿!$H$4:$H$1803,"宗法")</f>
        <v>1</v>
      </c>
      <c r="Y6" s="10">
        <f>DSUM(健康福祉施設名簿!$A$4:$N$1803,健康福祉施設名簿!$L$4,Sheet2!L2:M3)</f>
        <v>90</v>
      </c>
      <c r="Z6" s="69">
        <f>COUNTIFS(健康福祉施設名簿!$A$4:$A$1803,$C6,健康福祉施設名簿!$H$4:$H$1803,"私立")+COUNTIFS(健康福祉施設名簿!$A$4:$A$1803,$C6,健康福祉施設名簿!$H$4:$H$1803,"個人")</f>
        <v>2</v>
      </c>
      <c r="AA6" s="10">
        <f>DSUM(健康福祉施設名簿!$A$4:$N$1803,健康福祉施設名簿!$L$4,Sheet2!N2:O3)+DSUM(健康福祉施設名簿!$A$4:$N$1803,健康福祉施設名簿!$L$4,Sheet2!P2:Q3)</f>
        <v>90</v>
      </c>
      <c r="AB6" s="11">
        <f>COUNTIFS(健康福祉施設名簿!$A$4:$A$1803,$C6,健康福祉施設名簿!$H$4:$H$1803,"医法")+COUNTIFS(健康福祉施設名簿!$A$4:$A$1803,$C6,健康福祉施設名簿!$H$4:$H$1803,"社医")</f>
        <v>0</v>
      </c>
      <c r="AC6" s="10">
        <f>DSUM(健康福祉施設名簿!$A$4:$N$1803,健康福祉施設名簿!$L$4,Sheet2!R2:S3)+DSUM(健康福祉施設名簿!$A$4:$N$1803,健康福祉施設名簿!$L$4,Sheet2!T2:U3)</f>
        <v>0</v>
      </c>
      <c r="AD6" s="11">
        <f>COUNTIFS(健康福祉施設名簿!$A$4:$A$1803,$C6,健康福祉施設名簿!$H$4:$H$1803,"生協")</f>
        <v>0</v>
      </c>
      <c r="AE6" s="10">
        <f>DSUM(健康福祉施設名簿!$A$4:$N$1803,健康福祉施設名簿!$L$4,Sheet2!V2:W3)</f>
        <v>0</v>
      </c>
      <c r="AF6" s="11">
        <f>COUNTIFS(健康福祉施設名簿!$A$4:$A$1803,$C6,健康福祉施設名簿!$H$4:$H$1803,"一社")+COUNTIFS(健康福祉施設名簿!$A$4:$A$1803,$C6,健康福祉施設名簿!$H$4:$H$1803,"公社")</f>
        <v>0</v>
      </c>
      <c r="AG6" s="10">
        <f>DSUM(健康福祉施設名簿!$A$4:$N$1803,健康福祉施設名簿!$L$4,Sheet2!X2:Y3)+DSUM(健康福祉施設名簿!$A$4:$N$1803,健康福祉施設名簿!$L$4,Sheet2!Z2:AA3)</f>
        <v>0</v>
      </c>
      <c r="AH6" s="11">
        <f>COUNTIFS(健康福祉施設名簿!$A$4:$A$1803,$C6,健康福祉施設名簿!$H$4:$H$1803,"NPO")+COUNTIFS(健康福祉施設名簿!$A$4:$A$1803,$C6,健康福祉施設名簿!$H$4:$H$1803,"学法")+COUNTIFS(健康福祉施設名簿!$A$4:$A$1803,$C6,健康福祉施設名簿!$H$4:$H$1803,"株式")+COUNTIFS(健康福祉施設名簿!$A$4:$A$1803,$C6,健康福祉施設名簿!$H$4:$H$1803,"日赤")+COUNTIFS(健康福祉施設名簿!$A$4:$A$1803,$C6,健康福祉施設名簿!$H$4:$H$1803,"有限")</f>
        <v>3</v>
      </c>
      <c r="AI6" s="177">
        <f>DSUM(健康福祉施設名簿!$A$4:$N$1803,健康福祉施設名簿!$L$4,Sheet2!AB2:AC3)+DSUM(健康福祉施設名簿!$A$4:$N$1803,健康福祉施設名簿!$L$4,Sheet2!AD2:AE3)+DSUM(健康福祉施設名簿!$A$4:$N$1803,健康福祉施設名簿!$L$4,Sheet2!AF2:AG3)+DSUM(健康福祉施設名簿!$A$4:$N$1803,健康福祉施設名簿!$L$4,Sheet2!AH2:AI3)+DSUM(健康福祉施設名簿!$A$4:$N$1803,健康福祉施設名簿!$L$4,Sheet2!AJ2:AK3)</f>
        <v>115</v>
      </c>
      <c r="AK6" s="199">
        <f>R6+T6+V6+X6+Z6+AB6+AD6+AF6+AH6</f>
        <v>166</v>
      </c>
      <c r="AL6" s="199">
        <f>S6+U6+W6+Y6+AA6+AC6+AE6+AG6+AI6</f>
        <v>9084</v>
      </c>
    </row>
    <row r="7" spans="1:38" ht="22.5" customHeight="1" x14ac:dyDescent="0.15">
      <c r="A7" s="59"/>
      <c r="B7" s="61" t="s">
        <v>4590</v>
      </c>
      <c r="C7" s="66" t="s">
        <v>4570</v>
      </c>
      <c r="D7" s="33">
        <f t="shared" ref="D7:D14" si="0">F7+H7+J7+L7+N7+P7</f>
        <v>72</v>
      </c>
      <c r="E7" s="126" t="s">
        <v>1815</v>
      </c>
      <c r="F7" s="93">
        <f>COUNTIFS(健康福祉施設名簿!$A$4:$A$1803,$C$7,健康福祉施設名簿!$B$4:$B$1803,"青森地域")</f>
        <v>17</v>
      </c>
      <c r="G7" s="127" t="s">
        <v>1815</v>
      </c>
      <c r="H7" s="69">
        <f>COUNTIFS(健康福祉施設名簿!$A$4:$A$1803,$C$7,健康福祉施設名簿!$B$4:$B$1803,"津軽地域")</f>
        <v>22</v>
      </c>
      <c r="I7" s="78" t="s">
        <v>1815</v>
      </c>
      <c r="J7" s="69">
        <f>COUNTIFS(健康福祉施設名簿!$A$4:$A$1803,$C$7,健康福祉施設名簿!$B$4:$B$1803,"八戸地域")</f>
        <v>19</v>
      </c>
      <c r="K7" s="78" t="s">
        <v>1815</v>
      </c>
      <c r="L7" s="69">
        <f>COUNTIFS(健康福祉施設名簿!$A$4:$A$1803,$C$7,健康福祉施設名簿!$B$4:$B$1803,"西北五地域")</f>
        <v>1</v>
      </c>
      <c r="M7" s="78" t="s">
        <v>1815</v>
      </c>
      <c r="N7" s="69">
        <f>COUNTIFS(健康福祉施設名簿!$A$4:$A$1803,$C$7,健康福祉施設名簿!$B$4:$B$1803,"上十三地域")</f>
        <v>13</v>
      </c>
      <c r="O7" s="78" t="s">
        <v>1815</v>
      </c>
      <c r="P7" s="69">
        <f>COUNTIFS(健康福祉施設名簿!$A$4:$A$1803,$C$7,健康福祉施設名簿!$B$4:$B$1803,"下北地域")</f>
        <v>0</v>
      </c>
      <c r="Q7" s="95" t="s">
        <v>1815</v>
      </c>
      <c r="R7" s="93">
        <f>COUNTIFS(健康福祉施設名簿!$A$4:$A$1803,$C7,健康福祉施設名簿!$H$4:$H$1803,"公")+COUNTIFS(健康福祉施設名簿!$A$4:$A$1803,$C7,健康福祉施設名簿!$H$4:$H$1803,"独法")</f>
        <v>72</v>
      </c>
      <c r="S7" s="13" t="s">
        <v>5016</v>
      </c>
      <c r="T7" s="14">
        <f>COUNTIFS(健康福祉施設名簿!$A$4:$A$1803,$C7,健康福祉施設名簿!$H$4:$H$1803,"福法")</f>
        <v>0</v>
      </c>
      <c r="U7" s="13" t="s">
        <v>5016</v>
      </c>
      <c r="V7" s="69">
        <f>COUNTIFS(健康福祉施設名簿!$A$4:$A$1803,$C7,健康福祉施設名簿!$H$4:$H$1803,"一財")+COUNTIFS(健康福祉施設名簿!$A$4:$A$1803,$C7,健康福祉施設名簿!$H$4:$H$1803,"公財")</f>
        <v>0</v>
      </c>
      <c r="W7" s="13" t="s">
        <v>7106</v>
      </c>
      <c r="X7" s="14">
        <f>COUNTIFS(健康福祉施設名簿!$A$4:$A$1803,$C7,健康福祉施設名簿!$H$4:$H$1803,"宗法")</f>
        <v>0</v>
      </c>
      <c r="Y7" s="13" t="s">
        <v>7106</v>
      </c>
      <c r="Z7" s="69">
        <f>COUNTIFS(健康福祉施設名簿!$A$4:$A$1803,$C7,健康福祉施設名簿!$H$4:$H$1803,"私立")+COUNTIFS(健康福祉施設名簿!$A$4:$A$1803,$C7,健康福祉施設名簿!$H$4:$H$1803,"個人")</f>
        <v>0</v>
      </c>
      <c r="AA7" s="13" t="s">
        <v>7106</v>
      </c>
      <c r="AB7" s="14">
        <f>COUNTIFS(健康福祉施設名簿!$A$4:$A$1803,$C7,健康福祉施設名簿!$H$4:$H$1803,"医法")+COUNTIFS(健康福祉施設名簿!$A$4:$A$1803,$C7,健康福祉施設名簿!$H$4:$H$1803,"社医")</f>
        <v>0</v>
      </c>
      <c r="AC7" s="13" t="s">
        <v>7106</v>
      </c>
      <c r="AD7" s="14">
        <f>COUNTIFS(健康福祉施設名簿!$A$4:$A$1803,$C7,健康福祉施設名簿!$H$4:$H$1803,"生協")</f>
        <v>0</v>
      </c>
      <c r="AE7" s="13" t="s">
        <v>7106</v>
      </c>
      <c r="AF7" s="14">
        <f>COUNTIFS(健康福祉施設名簿!$A$4:$A$1803,$C7,健康福祉施設名簿!$H$4:$H$1803,"一社")+COUNTIFS(健康福祉施設名簿!$A$4:$A$1803,$C7,健康福祉施設名簿!$H$4:$H$1803,"公社")</f>
        <v>0</v>
      </c>
      <c r="AG7" s="13" t="s">
        <v>7106</v>
      </c>
      <c r="AH7" s="33">
        <f>COUNTIFS(健康福祉施設名簿!$A$4:$A$1803,$C7,健康福祉施設名簿!$H$4:$H$1803,"NPO")+COUNTIFS(健康福祉施設名簿!$A$4:$A$1803,$C7,健康福祉施設名簿!$H$4:$H$1803,"学法")+COUNTIFS(健康福祉施設名簿!$A$4:$A$1803,$C7,健康福祉施設名簿!$H$4:$H$1803,"株式")+COUNTIFS(健康福祉施設名簿!$A$4:$A$1803,$C7,健康福祉施設名簿!$H$4:$H$1803,"日赤")+COUNTIFS(健康福祉施設名簿!$A$4:$A$1803,$C7,健康福祉施設名簿!$H$4:$H$1803,"有限")</f>
        <v>0</v>
      </c>
      <c r="AI7" s="178" t="s">
        <v>7106</v>
      </c>
      <c r="AK7" s="199">
        <f t="shared" ref="AK7:AK38" si="1">R7+T7+V7+X7+Z7+AB7+AD7+AF7+AH7</f>
        <v>72</v>
      </c>
      <c r="AL7" s="199" t="e">
        <f>S7+U7+W7+Y7+AA7+AC7+AE7+AG7+AI7</f>
        <v>#VALUE!</v>
      </c>
    </row>
    <row r="8" spans="1:38" ht="22.5" customHeight="1" x14ac:dyDescent="0.15">
      <c r="A8" s="59"/>
      <c r="B8" s="61" t="s">
        <v>4571</v>
      </c>
      <c r="C8" s="66" t="s">
        <v>4572</v>
      </c>
      <c r="D8" s="77">
        <f t="shared" si="0"/>
        <v>6</v>
      </c>
      <c r="E8" s="117">
        <f t="shared" ref="E8:E17" si="2">G8+I8+K8+M8+O8+Q8</f>
        <v>237</v>
      </c>
      <c r="F8" s="93">
        <f>COUNTIFS(健康福祉施設名簿!$A$4:$A$1803,$C$8,健康福祉施設名簿!$B$4:$B$1803,"青森地域")</f>
        <v>1</v>
      </c>
      <c r="G8" s="10">
        <f>DSUM(健康福祉施設名簿!$A$4:$N$1803,健康福祉施設名簿!$L$4,Sheet1!B4:C5)</f>
        <v>43</v>
      </c>
      <c r="H8" s="69">
        <f>COUNTIFS(健康福祉施設名簿!$A$4:$A$1803,$C$8,健康福祉施設名簿!$B$4:$B$1803,"津軽地域")</f>
        <v>1</v>
      </c>
      <c r="I8" s="10">
        <f>DSUM(健康福祉施設名簿!$A$4:$N$1803,健康福祉施設名簿!$L$4,Sheet1!D4:E5)</f>
        <v>36</v>
      </c>
      <c r="J8" s="69">
        <f>COUNTIFS(健康福祉施設名簿!$A$4:$A$1803,$C$8,健康福祉施設名簿!$B$4:$B$1803,"八戸地域")</f>
        <v>1</v>
      </c>
      <c r="K8" s="10">
        <f>DSUM(健康福祉施設名簿!$A$4:$N$1803,健康福祉施設名簿!$L$4,Sheet1!F4:G5)</f>
        <v>35</v>
      </c>
      <c r="L8" s="69">
        <f>COUNTIFS(健康福祉施設名簿!$A$4:$A$1803,$C$8,健康福祉施設名簿!$B$4:$B$1803,"西北五地域")</f>
        <v>1</v>
      </c>
      <c r="M8" s="10">
        <f>DSUM(健康福祉施設名簿!$A$4:$N$1803,健康福祉施設名簿!$L$4,Sheet1!H4:I5)</f>
        <v>42</v>
      </c>
      <c r="N8" s="69">
        <f>COUNTIFS(健康福祉施設名簿!$A$4:$A$1803,$C$8,健康福祉施設名簿!$B$4:$B$1803,"上十三地域")</f>
        <v>2</v>
      </c>
      <c r="O8" s="79">
        <f>DSUM(健康福祉施設名簿!$A$4:$N$1803,健康福祉施設名簿!$L$4,Sheet1!J4:K5)</f>
        <v>81</v>
      </c>
      <c r="P8" s="69">
        <f>COUNTIFS(健康福祉施設名簿!$A$4:$A$1803,$C$8,健康福祉施設名簿!$B$4:$B$1803,"下北地域")</f>
        <v>0</v>
      </c>
      <c r="Q8" s="96">
        <f>DSUM(健康福祉施設名簿!$A$4:$N$1803,健康福祉施設名簿!$L$4,Sheet1!L4:M5)</f>
        <v>0</v>
      </c>
      <c r="R8" s="93">
        <f>COUNTIFS(健康福祉施設名簿!$A$4:$A$1803,$C8,健康福祉施設名簿!$H$4:$H$1803,"公")+COUNTIFS(健康福祉施設名簿!$A$4:$A$1803,$C8,健康福祉施設名簿!$H$4:$H$1803,"独法")</f>
        <v>0</v>
      </c>
      <c r="S8" s="10">
        <f>DSUM(健康福祉施設名簿!$A$4:$N$1803,健康福祉施設名簿!$L$4,Sheet2!B4:C5)+DSUM(健康福祉施設名簿!$A$4:$N$1803,健康福祉施設名簿!$L$4,Sheet2!D4:E5)</f>
        <v>0</v>
      </c>
      <c r="T8" s="14">
        <f>COUNTIFS(健康福祉施設名簿!$A$4:$A$1803,$C8,健康福祉施設名簿!$H$4:$H$1803,"福法")</f>
        <v>6</v>
      </c>
      <c r="U8" s="15">
        <f>DSUM(健康福祉施設名簿!$A$4:$N$1803,健康福祉施設名簿!$L$4,Sheet2!F4:G5)</f>
        <v>237</v>
      </c>
      <c r="V8" s="69">
        <f>COUNTIFS(健康福祉施設名簿!$A$4:$A$1803,$C8,健康福祉施設名簿!$H$4:$H$1803,"一財")+COUNTIFS(健康福祉施設名簿!$A$4:$A$1803,$C8,健康福祉施設名簿!$H$4:$H$1803,"公財")</f>
        <v>0</v>
      </c>
      <c r="W8" s="10">
        <f>DSUM(健康福祉施設名簿!$A$4:$N$1803,健康福祉施設名簿!$L$4,Sheet2!H4:I5)+DSUM(健康福祉施設名簿!$A$4:$N$1803,健康福祉施設名簿!$L$4,Sheet2!J4:K5)</f>
        <v>0</v>
      </c>
      <c r="X8" s="14">
        <f>COUNTIFS(健康福祉施設名簿!$A$4:$A$1803,$C8,健康福祉施設名簿!$H$4:$H$1803,"宗法")</f>
        <v>0</v>
      </c>
      <c r="Y8" s="15">
        <f>DSUM(健康福祉施設名簿!$A$4:$N$1803,健康福祉施設名簿!$L$4,Sheet2!L4:M5)</f>
        <v>0</v>
      </c>
      <c r="Z8" s="69">
        <f>COUNTIFS(健康福祉施設名簿!$A$4:$A$1803,$C8,健康福祉施設名簿!$H$4:$H$1803,"私立")+COUNTIFS(健康福祉施設名簿!$A$4:$A$1803,$C8,健康福祉施設名簿!$H$4:$H$1803,"個人")</f>
        <v>0</v>
      </c>
      <c r="AA8" s="10">
        <f>DSUM(健康福祉施設名簿!$A$4:$N$1803,健康福祉施設名簿!$L$4,Sheet2!N4:O5)+DSUM(健康福祉施設名簿!$A$4:$N$1803,健康福祉施設名簿!$L$4,Sheet2!P4:Q5)</f>
        <v>0</v>
      </c>
      <c r="AB8" s="14">
        <f>COUNTIFS(健康福祉施設名簿!$A$4:$A$1803,$C8,健康福祉施設名簿!$H$4:$H$1803,"医法")+COUNTIFS(健康福祉施設名簿!$A$4:$A$1803,$C8,健康福祉施設名簿!$H$4:$H$1803,"社医")</f>
        <v>0</v>
      </c>
      <c r="AC8" s="10">
        <f>DSUM(健康福祉施設名簿!$A$4:$N$1803,健康福祉施設名簿!$L$4,Sheet2!R4:S5)+DSUM(健康福祉施設名簿!$A$4:$N$1803,健康福祉施設名簿!$L$4,Sheet2!T4:U5)</f>
        <v>0</v>
      </c>
      <c r="AD8" s="14">
        <f>COUNTIFS(健康福祉施設名簿!$A$4:$A$1803,$C8,健康福祉施設名簿!$H$4:$H$1803,"生協")</f>
        <v>0</v>
      </c>
      <c r="AE8" s="15">
        <f>DSUM(健康福祉施設名簿!$A$4:$N$1803,健康福祉施設名簿!$L$4,Sheet2!V4:W5)</f>
        <v>0</v>
      </c>
      <c r="AF8" s="14">
        <f>COUNTIFS(健康福祉施設名簿!$A$4:$A$1803,$C8,健康福祉施設名簿!$H$4:$H$1803,"一社")+COUNTIFS(健康福祉施設名簿!$A$4:$A$1803,$C8,健康福祉施設名簿!$H$4:$H$1803,"公社")</f>
        <v>0</v>
      </c>
      <c r="AG8" s="10">
        <f>DSUM(健康福祉施設名簿!$A$4:$N$1803,健康福祉施設名簿!$L$4,Sheet2!X4:Y5)+DSUM(健康福祉施設名簿!$A$4:$N$1803,健康福祉施設名簿!$L$4,Sheet2!Z4:AA5)</f>
        <v>0</v>
      </c>
      <c r="AH8" s="77">
        <f>COUNTIFS(健康福祉施設名簿!$A$4:$A$1803,$C8,健康福祉施設名簿!$H$4:$H$1803,"NPO")+COUNTIFS(健康福祉施設名簿!$A$4:$A$1803,$C8,健康福祉施設名簿!$H$4:$H$1803,"学法")+COUNTIFS(健康福祉施設名簿!$A$4:$A$1803,$C8,健康福祉施設名簿!$H$4:$H$1803,"株式")+COUNTIFS(健康福祉施設名簿!$A$4:$A$1803,$C8,健康福祉施設名簿!$H$4:$H$1803,"日赤")+COUNTIFS(健康福祉施設名簿!$A$4:$A$1803,$C8,健康福祉施設名簿!$H$4:$H$1803,"有限")</f>
        <v>0</v>
      </c>
      <c r="AI8" s="179">
        <f>DSUM(健康福祉施設名簿!$A$4:$N$1803,健康福祉施設名簿!$L$4,Sheet2!AB4:AC5)+DSUM(健康福祉施設名簿!$A$4:$N$1803,健康福祉施設名簿!$L$4,Sheet2!AD4:AE5)+DSUM(健康福祉施設名簿!$A$4:$N$1803,健康福祉施設名簿!$L$4,Sheet2!AF4:AG5)+DSUM(健康福祉施設名簿!$A$4:$N$1803,健康福祉施設名簿!$L$4,Sheet2!AH4:AI5)+DSUM(健康福祉施設名簿!$A$4:$N$1803,健康福祉施設名簿!$L$4,Sheet2!AJ4:AK5)</f>
        <v>0</v>
      </c>
      <c r="AK8" s="199">
        <f t="shared" si="1"/>
        <v>6</v>
      </c>
      <c r="AL8" s="199">
        <f t="shared" ref="AL8:AL37" si="3">S8+U8+W8+Y8+AA8+AC8+AE8+AG8+AI8</f>
        <v>237</v>
      </c>
    </row>
    <row r="9" spans="1:38" ht="22.5" customHeight="1" x14ac:dyDescent="0.15">
      <c r="A9" s="59"/>
      <c r="B9" s="61" t="s">
        <v>4573</v>
      </c>
      <c r="C9" s="66" t="s">
        <v>4574</v>
      </c>
      <c r="D9" s="123">
        <f t="shared" si="0"/>
        <v>8</v>
      </c>
      <c r="E9" s="117">
        <f t="shared" si="2"/>
        <v>136</v>
      </c>
      <c r="F9" s="93">
        <f>COUNTIFS(健康福祉施設名簿!$A$4:$A$1803,$C$9,健康福祉施設名簿!$B$4:$B$1803,"青森地域")</f>
        <v>2</v>
      </c>
      <c r="G9" s="79">
        <f>DSUM(健康福祉施設名簿!$A$4:$N$1803,健康福祉施設名簿!$L$4,Sheet1!B6:C7)</f>
        <v>16</v>
      </c>
      <c r="H9" s="69">
        <f>COUNTIFS(健康福祉施設名簿!$A$4:$A$1803,$C$9,健康福祉施設名簿!$B$4:$B$1803,"津軽地域")</f>
        <v>2</v>
      </c>
      <c r="I9" s="79">
        <f>DSUM(健康福祉施設名簿!$A$4:$N$1803,健康福祉施設名簿!$L$4,Sheet1!D6:E7)</f>
        <v>20</v>
      </c>
      <c r="J9" s="69">
        <f>COUNTIFS(健康福祉施設名簿!$A$4:$A$1803,$C$9,健康福祉施設名簿!$B$4:$B$1803,"八戸地域")</f>
        <v>1</v>
      </c>
      <c r="K9" s="10">
        <f>DSUM(健康福祉施設名簿!$A$4:$N$1803,健康福祉施設名簿!$L$4,Sheet1!F6:G7)</f>
        <v>40</v>
      </c>
      <c r="L9" s="69">
        <f>COUNTIFS(健康福祉施設名簿!$A$4:$A$1803,$C$9,健康福祉施設名簿!$B$4:$B$1803,"西北五地域")</f>
        <v>1</v>
      </c>
      <c r="M9" s="79">
        <f>DSUM(健康福祉施設名簿!$A$4:$N$1803,健康福祉施設名簿!$L$4,Sheet1!H6:I7)</f>
        <v>10</v>
      </c>
      <c r="N9" s="69">
        <f>COUNTIFS(健康福祉施設名簿!$A$4:$A$1803,$C$9,健康福祉施設名簿!$B$4:$B$1803,"上十三地域")</f>
        <v>1</v>
      </c>
      <c r="O9" s="10">
        <f>DSUM(健康福祉施設名簿!$A$4:$N$1803,健康福祉施設名簿!$L$4,Sheet1!J6:K7)</f>
        <v>20</v>
      </c>
      <c r="P9" s="69">
        <f>COUNTIFS(健康福祉施設名簿!$A$4:$A$1803,$C$9,健康福祉施設名簿!$B$4:$B$1803,"下北地域")</f>
        <v>1</v>
      </c>
      <c r="Q9" s="96">
        <f>DSUM(健康福祉施設名簿!$A$4:$N$1803,健康福祉施設名簿!$L$4,Sheet1!L6:M7)</f>
        <v>30</v>
      </c>
      <c r="R9" s="93">
        <f>COUNTIFS(健康福祉施設名簿!$A$4:$A$1803,$C9,健康福祉施設名簿!$H$4:$H$1803,"公")+COUNTIFS(健康福祉施設名簿!$A$4:$A$1803,$C9,健康福祉施設名簿!$H$4:$H$1803,"独法")</f>
        <v>6</v>
      </c>
      <c r="S9" s="15">
        <f>DSUM(健康福祉施設名簿!$A$4:$N$1803,健康福祉施設名簿!$L$4,Sheet2!B6:C7)+DSUM(健康福祉施設名簿!$A$4:$N$1803,健康福祉施設名簿!$L$4,Sheet2!D6:E7)</f>
        <v>86</v>
      </c>
      <c r="T9" s="14">
        <f>COUNTIFS(健康福祉施設名簿!$A$4:$A$1803,$C9,健康福祉施設名簿!$H$4:$H$1803,"福法")</f>
        <v>2</v>
      </c>
      <c r="U9" s="15">
        <f>DSUM(健康福祉施設名簿!$A$4:$N$1803,健康福祉施設名簿!$L$4,Sheet2!F6:G7)</f>
        <v>50</v>
      </c>
      <c r="V9" s="69">
        <f>COUNTIFS(健康福祉施設名簿!$A$4:$A$1803,$C9,健康福祉施設名簿!$H$4:$H$1803,"一財")+COUNTIFS(健康福祉施設名簿!$A$4:$A$1803,$C9,健康福祉施設名簿!$H$4:$H$1803,"公財")</f>
        <v>0</v>
      </c>
      <c r="W9" s="10">
        <f>DSUM(健康福祉施設名簿!$A$4:$N$1803,健康福祉施設名簿!$L$4,Sheet2!H6:I7)+DSUM(健康福祉施設名簿!$A$4:$N$1803,健康福祉施設名簿!$L$4,Sheet2!J6:K7)</f>
        <v>0</v>
      </c>
      <c r="X9" s="14">
        <f>COUNTIFS(健康福祉施設名簿!$A$4:$A$1803,$C9,健康福祉施設名簿!$H$4:$H$1803,"宗法")</f>
        <v>0</v>
      </c>
      <c r="Y9" s="15">
        <f>DSUM(健康福祉施設名簿!$A$4:$N$1803,健康福祉施設名簿!$L$4,Sheet2!L6:M7)</f>
        <v>0</v>
      </c>
      <c r="Z9" s="69">
        <f>COUNTIFS(健康福祉施設名簿!$A$4:$A$1803,$C9,健康福祉施設名簿!$H$4:$H$1803,"私立")+COUNTIFS(健康福祉施設名簿!$A$4:$A$1803,$C9,健康福祉施設名簿!$H$4:$H$1803,"個人")</f>
        <v>0</v>
      </c>
      <c r="AA9" s="10">
        <f>DSUM(健康福祉施設名簿!$A$4:$N$1803,健康福祉施設名簿!$L$4,Sheet2!N6:O7)+DSUM(健康福祉施設名簿!$A$4:$N$1803,健康福祉施設名簿!$L$4,Sheet2!P6:Q7)</f>
        <v>0</v>
      </c>
      <c r="AB9" s="14">
        <f>COUNTIFS(健康福祉施設名簿!$A$4:$A$1803,$C9,健康福祉施設名簿!$H$4:$H$1803,"医法")+COUNTIFS(健康福祉施設名簿!$A$4:$A$1803,$C9,健康福祉施設名簿!$H$4:$H$1803,"社医")</f>
        <v>0</v>
      </c>
      <c r="AC9" s="10">
        <f>DSUM(健康福祉施設名簿!$A$4:$N$1803,健康福祉施設名簿!$L$4,Sheet2!R6:S7)+DSUM(健康福祉施設名簿!$A$4:$N$1803,健康福祉施設名簿!$L$4,Sheet2!T6:U7)</f>
        <v>0</v>
      </c>
      <c r="AD9" s="14">
        <f>COUNTIFS(健康福祉施設名簿!$A$4:$A$1803,$C9,健康福祉施設名簿!$H$4:$H$1803,"生協")</f>
        <v>0</v>
      </c>
      <c r="AE9" s="15">
        <f>DSUM(健康福祉施設名簿!$A$4:$N$1803,健康福祉施設名簿!$L$4,Sheet2!V6:W7)</f>
        <v>0</v>
      </c>
      <c r="AF9" s="14">
        <f>COUNTIFS(健康福祉施設名簿!$A$4:$A$1803,$C9,健康福祉施設名簿!$H$4:$H$1803,"一社")+COUNTIFS(健康福祉施設名簿!$A$4:$A$1803,$C9,健康福祉施設名簿!$H$4:$H$1803,"公社")</f>
        <v>0</v>
      </c>
      <c r="AG9" s="10">
        <f>DSUM(健康福祉施設名簿!$A$4:$N$1803,健康福祉施設名簿!$L$4,Sheet2!X6:Y7)+DSUM(健康福祉施設名簿!$A$4:$N$1803,健康福祉施設名簿!$L$4,Sheet2!Z6:AA7)</f>
        <v>0</v>
      </c>
      <c r="AH9" s="77">
        <f>COUNTIFS(健康福祉施設名簿!$A$4:$A$1803,$C9,健康福祉施設名簿!$H$4:$H$1803,"NPO")+COUNTIFS(健康福祉施設名簿!$A$4:$A$1803,$C9,健康福祉施設名簿!$H$4:$H$1803,"学法")+COUNTIFS(健康福祉施設名簿!$A$4:$A$1803,$C9,健康福祉施設名簿!$H$4:$H$1803,"株式")+COUNTIFS(健康福祉施設名簿!$A$4:$A$1803,$C9,健康福祉施設名簿!$H$4:$H$1803,"日赤")+COUNTIFS(健康福祉施設名簿!$A$4:$A$1803,$C9,健康福祉施設名簿!$H$4:$H$1803,"有限")</f>
        <v>0</v>
      </c>
      <c r="AI9" s="180">
        <f>DSUM(健康福祉施設名簿!$A$4:$N$1803,健康福祉施設名簿!$L$4,Sheet2!AB6:AC7)+DSUM(健康福祉施設名簿!$A$4:$N$1803,健康福祉施設名簿!$L$4,Sheet2!AD6:AE7)+DSUM(健康福祉施設名簿!$A$4:$N$1803,健康福祉施設名簿!$L$4,Sheet2!AF6:AG7)+DSUM(健康福祉施設名簿!$A$4:$N$1803,健康福祉施設名簿!$L$4,Sheet2!AH6:AI7)+DSUM(健康福祉施設名簿!$A$4:$N$1803,健康福祉施設名簿!$L$4,Sheet2!AJ6:AK7)</f>
        <v>0</v>
      </c>
      <c r="AK9" s="199">
        <f t="shared" si="1"/>
        <v>8</v>
      </c>
      <c r="AL9" s="199">
        <f t="shared" si="3"/>
        <v>136</v>
      </c>
    </row>
    <row r="10" spans="1:38" ht="22.5" customHeight="1" x14ac:dyDescent="0.15">
      <c r="A10" s="59"/>
      <c r="B10" s="61" t="s">
        <v>4575</v>
      </c>
      <c r="C10" s="66" t="s">
        <v>4576</v>
      </c>
      <c r="D10" s="33">
        <f t="shared" si="0"/>
        <v>1</v>
      </c>
      <c r="E10" s="117">
        <f t="shared" si="2"/>
        <v>50</v>
      </c>
      <c r="F10" s="93">
        <f>COUNTIFS(健康福祉施設名簿!$A$4:$A$1803,$C$10,健康福祉施設名簿!$B$4:$B$1803,"青森地域")</f>
        <v>1</v>
      </c>
      <c r="G10" s="79">
        <f>DSUM(健康福祉施設名簿!$A$4:$N$1803,健康福祉施設名簿!$L$4,Sheet1!B8:C9)</f>
        <v>50</v>
      </c>
      <c r="H10" s="69">
        <f>COUNTIFS(健康福祉施設名簿!$A$4:$A$1803,$C$10,健康福祉施設名簿!$B$4:$B$1803,"津軽地域")</f>
        <v>0</v>
      </c>
      <c r="I10" s="79">
        <f>DSUM(健康福祉施設名簿!$A$4:$N$1803,健康福祉施設名簿!$L$4,Sheet1!D8:E9)</f>
        <v>0</v>
      </c>
      <c r="J10" s="69">
        <f>COUNTIFS(健康福祉施設名簿!$A$4:$A$1803,$C$10,健康福祉施設名簿!$B$4:$B$1803,"八戸地域")</f>
        <v>0</v>
      </c>
      <c r="K10" s="79">
        <f>DSUM(健康福祉施設名簿!$A$4:$N$1803,健康福祉施設名簿!$L$4,Sheet1!F8:G9)</f>
        <v>0</v>
      </c>
      <c r="L10" s="69">
        <f>COUNTIFS(健康福祉施設名簿!$A$4:$A$1803,$C$10,健康福祉施設名簿!$B$4:$B$1803,"西北五地域")</f>
        <v>0</v>
      </c>
      <c r="M10" s="79">
        <f>DSUM(健康福祉施設名簿!$A$4:$N$1803,健康福祉施設名簿!$L$4,Sheet1!H8:I9)</f>
        <v>0</v>
      </c>
      <c r="N10" s="69">
        <f>COUNTIFS(健康福祉施設名簿!$A$4:$A$1803,$C$10,健康福祉施設名簿!$B$4:$B$1803,"上十三地域")</f>
        <v>0</v>
      </c>
      <c r="O10" s="79">
        <f>DSUM(健康福祉施設名簿!$A$4:$N$1803,健康福祉施設名簿!$L$4,Sheet1!J8:K9)</f>
        <v>0</v>
      </c>
      <c r="P10" s="69">
        <f>COUNTIFS(健康福祉施設名簿!$A$4:$A$1803,$C$10,健康福祉施設名簿!$B$4:$B$1803,"下北地域")</f>
        <v>0</v>
      </c>
      <c r="Q10" s="96">
        <f>DSUM(健康福祉施設名簿!$A$4:$N$1803,健康福祉施設名簿!$L$4,Sheet1!L8:M9)</f>
        <v>0</v>
      </c>
      <c r="R10" s="93">
        <f>COUNTIFS(健康福祉施設名簿!$A$4:$A$1803,$C10,健康福祉施設名簿!$H$4:$H$1803,"公")+COUNTIFS(健康福祉施設名簿!$A$4:$A$1803,$C10,健康福祉施設名簿!$H$4:$H$1803,"独法")</f>
        <v>1</v>
      </c>
      <c r="S10" s="15">
        <f>DSUM(健康福祉施設名簿!$A$4:$N$1803,健康福祉施設名簿!$L$4,Sheet2!B8:C9)+DSUM(健康福祉施設名簿!$A$4:$N$1803,健康福祉施設名簿!$L$4,Sheet2!D8:E9)</f>
        <v>50</v>
      </c>
      <c r="T10" s="14">
        <f>COUNTIFS(健康福祉施設名簿!$A$4:$A$1803,$C10,健康福祉施設名簿!$H$4:$H$1803,"福法")</f>
        <v>0</v>
      </c>
      <c r="U10" s="15">
        <f>DSUM(健康福祉施設名簿!$A$4:$N$1803,健康福祉施設名簿!$L$4,Sheet2!F8:G9)</f>
        <v>0</v>
      </c>
      <c r="V10" s="69">
        <f>COUNTIFS(健康福祉施設名簿!$A$4:$A$1803,$C10,健康福祉施設名簿!$H$4:$H$1803,"一財")+COUNTIFS(健康福祉施設名簿!$A$4:$A$1803,$C10,健康福祉施設名簿!$H$4:$H$1803,"公財")</f>
        <v>0</v>
      </c>
      <c r="W10" s="10">
        <f>DSUM(健康福祉施設名簿!$A$4:$N$1803,健康福祉施設名簿!$L$4,Sheet2!H8:I9)+DSUM(健康福祉施設名簿!$A$4:$N$1803,健康福祉施設名簿!$L$4,Sheet2!J8:K9)</f>
        <v>0</v>
      </c>
      <c r="X10" s="14">
        <f>COUNTIFS(健康福祉施設名簿!$A$4:$A$1803,$C10,健康福祉施設名簿!$H$4:$H$1803,"宗法")</f>
        <v>0</v>
      </c>
      <c r="Y10" s="15">
        <f>DSUM(健康福祉施設名簿!$A$4:$N$1803,健康福祉施設名簿!$L$4,Sheet2!L8:M9)</f>
        <v>0</v>
      </c>
      <c r="Z10" s="69">
        <f>COUNTIFS(健康福祉施設名簿!$A$4:$A$1803,$C10,健康福祉施設名簿!$H$4:$H$1803,"私立")+COUNTIFS(健康福祉施設名簿!$A$4:$A$1803,$C10,健康福祉施設名簿!$H$4:$H$1803,"個人")</f>
        <v>0</v>
      </c>
      <c r="AA10" s="10">
        <f>DSUM(健康福祉施設名簿!$A$4:$N$1803,健康福祉施設名簿!$L$4,Sheet2!N8:O9)+DSUM(健康福祉施設名簿!$A$4:$N$1803,健康福祉施設名簿!$L$4,Sheet2!P8:Q9)</f>
        <v>0</v>
      </c>
      <c r="AB10" s="14">
        <f>COUNTIFS(健康福祉施設名簿!$A$4:$A$1803,$C10,健康福祉施設名簿!$H$4:$H$1803,"医法")+COUNTIFS(健康福祉施設名簿!$A$4:$A$1803,$C10,健康福祉施設名簿!$H$4:$H$1803,"社医")</f>
        <v>0</v>
      </c>
      <c r="AC10" s="10">
        <f>DSUM(健康福祉施設名簿!$A$4:$N$1803,健康福祉施設名簿!$L$4,Sheet2!R8:S9)+DSUM(健康福祉施設名簿!$A$4:$N$1803,健康福祉施設名簿!$L$4,Sheet2!T8:U9)</f>
        <v>0</v>
      </c>
      <c r="AD10" s="14">
        <f>COUNTIFS(健康福祉施設名簿!$A$4:$A$1803,$C10,健康福祉施設名簿!$H$4:$H$1803,"生協")</f>
        <v>0</v>
      </c>
      <c r="AE10" s="15">
        <f>DSUM(健康福祉施設名簿!$A$4:$N$1803,健康福祉施設名簿!$L$4,Sheet2!V8:W9)</f>
        <v>0</v>
      </c>
      <c r="AF10" s="14">
        <f>COUNTIFS(健康福祉施設名簿!$A$4:$A$1803,$C10,健康福祉施設名簿!$H$4:$H$1803,"一社")+COUNTIFS(健康福祉施設名簿!$A$4:$A$1803,$C10,健康福祉施設名簿!$H$4:$H$1803,"公社")</f>
        <v>0</v>
      </c>
      <c r="AG10" s="10">
        <f>DSUM(健康福祉施設名簿!$A$4:$N$1803,健康福祉施設名簿!$L$4,Sheet2!X8:Y9)+DSUM(健康福祉施設名簿!$A$4:$N$1803,健康福祉施設名簿!$L$4,Sheet2!Z8:AA9)</f>
        <v>0</v>
      </c>
      <c r="AH10" s="77">
        <f>COUNTIFS(健康福祉施設名簿!$A$4:$A$1803,$C10,健康福祉施設名簿!$H$4:$H$1803,"NPO")+COUNTIFS(健康福祉施設名簿!$A$4:$A$1803,$C10,健康福祉施設名簿!$H$4:$H$1803,"学法")+COUNTIFS(健康福祉施設名簿!$A$4:$A$1803,$C10,健康福祉施設名簿!$H$4:$H$1803,"株式")+COUNTIFS(健康福祉施設名簿!$A$4:$A$1803,$C10,健康福祉施設名簿!$H$4:$H$1803,"日赤")+COUNTIFS(健康福祉施設名簿!$A$4:$A$1803,$C10,健康福祉施設名簿!$H$4:$H$1803,"有限")</f>
        <v>0</v>
      </c>
      <c r="AI10" s="179">
        <f>DSUM(健康福祉施設名簿!$A$4:$N$1803,健康福祉施設名簿!$L$4,Sheet2!AB8:AC9)+DSUM(健康福祉施設名簿!$A$4:$N$1803,健康福祉施設名簿!$L$4,Sheet2!AD8:AE9)+DSUM(健康福祉施設名簿!$A$4:$N$1803,健康福祉施設名簿!$L$4,Sheet2!AF8:AG9)+DSUM(健康福祉施設名簿!$A$4:$N$1803,健康福祉施設名簿!$L$4,Sheet2!AH8:AI9)+DSUM(健康福祉施設名簿!$A$4:$N$1803,健康福祉施設名簿!$L$4,Sheet2!AJ8:AK9)</f>
        <v>0</v>
      </c>
      <c r="AK10" s="199">
        <f t="shared" si="1"/>
        <v>1</v>
      </c>
      <c r="AL10" s="199">
        <f t="shared" si="3"/>
        <v>50</v>
      </c>
    </row>
    <row r="11" spans="1:38" ht="22.5" customHeight="1" x14ac:dyDescent="0.15">
      <c r="A11" s="59"/>
      <c r="B11" s="61" t="s">
        <v>4591</v>
      </c>
      <c r="C11" s="66" t="s">
        <v>4577</v>
      </c>
      <c r="D11" s="33">
        <f t="shared" si="0"/>
        <v>2</v>
      </c>
      <c r="E11" s="117">
        <f t="shared" si="2"/>
        <v>36</v>
      </c>
      <c r="F11" s="93">
        <f>COUNTIFS(健康福祉施設名簿!$A$4:$A$1803,$C$11,健康福祉施設名簿!$B$4:$B$1803,"青森地域")</f>
        <v>1</v>
      </c>
      <c r="G11" s="79">
        <f>DSUM(健康福祉施設名簿!$A$4:$N$1803,健康福祉施設名簿!$L$4,Sheet1!B10:C11)</f>
        <v>20</v>
      </c>
      <c r="H11" s="69">
        <f>COUNTIFS(健康福祉施設名簿!$A$4:$A$1803,$C$11,健康福祉施設名簿!$B$4:$B$1803,"津軽地域")</f>
        <v>0</v>
      </c>
      <c r="I11" s="79">
        <f>DSUM(健康福祉施設名簿!$A$4:$N$1803,健康福祉施設名簿!$L$4,Sheet1!D10:E11)</f>
        <v>0</v>
      </c>
      <c r="J11" s="69">
        <f>COUNTIFS(健康福祉施設名簿!$A$4:$A$1803,$C$11,健康福祉施設名簿!$B$4:$B$1803,"八戸地域")</f>
        <v>1</v>
      </c>
      <c r="K11" s="79">
        <f>DSUM(健康福祉施設名簿!$A$4:$N$1803,健康福祉施設名簿!$L$4,Sheet1!F10:G11)</f>
        <v>16</v>
      </c>
      <c r="L11" s="69">
        <f>COUNTIFS(健康福祉施設名簿!$A$4:$A$1803,$C$11,健康福祉施設名簿!$B$4:$B$1803,"西北五地域")</f>
        <v>0</v>
      </c>
      <c r="M11" s="79">
        <f>DSUM(健康福祉施設名簿!$A$4:$N$1803,健康福祉施設名簿!$L$4,Sheet1!H10:I11)</f>
        <v>0</v>
      </c>
      <c r="N11" s="69">
        <f>COUNTIFS(健康福祉施設名簿!$A$4:$A$1803,$C$11,健康福祉施設名簿!$B$4:$B$1803,"上十三地域")</f>
        <v>0</v>
      </c>
      <c r="O11" s="79">
        <f>DSUM(健康福祉施設名簿!$A$4:$N$1803,健康福祉施設名簿!$L$4,Sheet1!J10:K11)</f>
        <v>0</v>
      </c>
      <c r="P11" s="69">
        <f>COUNTIFS(健康福祉施設名簿!$A$4:$A$1803,$C$11,健康福祉施設名簿!$B$4:$B$1803,"下北地域")</f>
        <v>0</v>
      </c>
      <c r="Q11" s="96">
        <f>DSUM(健康福祉施設名簿!$A$4:$N$1803,健康福祉施設名簿!$L$4,Sheet1!L10:M11)</f>
        <v>0</v>
      </c>
      <c r="R11" s="93">
        <f>COUNTIFS(健康福祉施設名簿!$A$4:$A$1803,$C11,健康福祉施設名簿!$H$4:$H$1803,"公")+COUNTIFS(健康福祉施設名簿!$A$4:$A$1803,$C11,健康福祉施設名簿!$H$4:$H$1803,"独法")</f>
        <v>1</v>
      </c>
      <c r="S11" s="15">
        <f>DSUM(健康福祉施設名簿!$A$4:$N$1803,健康福祉施設名簿!$L$4,Sheet2!B10:C11)+DSUM(健康福祉施設名簿!$A$4:$N$1803,健康福祉施設名簿!$L$4,Sheet2!D10:E11)</f>
        <v>20</v>
      </c>
      <c r="T11" s="14">
        <f>COUNTIFS(健康福祉施設名簿!$A$4:$A$1803,$C11,健康福祉施設名簿!$H$4:$H$1803,"福法")</f>
        <v>1</v>
      </c>
      <c r="U11" s="15">
        <f>DSUM(健康福祉施設名簿!$A$4:$N$1803,健康福祉施設名簿!$L$4,Sheet2!F10:G11)</f>
        <v>16</v>
      </c>
      <c r="V11" s="69">
        <f>COUNTIFS(健康福祉施設名簿!$A$4:$A$1803,$C11,健康福祉施設名簿!$H$4:$H$1803,"一財")+COUNTIFS(健康福祉施設名簿!$A$4:$A$1803,$C11,健康福祉施設名簿!$H$4:$H$1803,"公財")</f>
        <v>0</v>
      </c>
      <c r="W11" s="10">
        <f>DSUM(健康福祉施設名簿!$A$4:$N$1803,健康福祉施設名簿!$L$4,Sheet2!H10:I11)+DSUM(健康福祉施設名簿!$A$4:$N$1803,健康福祉施設名簿!$L$4,Sheet2!J10:K11)</f>
        <v>0</v>
      </c>
      <c r="X11" s="14">
        <f>COUNTIFS(健康福祉施設名簿!$A$4:$A$1803,$C11,健康福祉施設名簿!$H$4:$H$1803,"宗法")</f>
        <v>0</v>
      </c>
      <c r="Y11" s="15">
        <f>DSUM(健康福祉施設名簿!$A$4:$N$1803,健康福祉施設名簿!$L$4,Sheet2!L10:M11)</f>
        <v>0</v>
      </c>
      <c r="Z11" s="69">
        <f>COUNTIFS(健康福祉施設名簿!$A$4:$A$1803,$C11,健康福祉施設名簿!$H$4:$H$1803,"私立")+COUNTIFS(健康福祉施設名簿!$A$4:$A$1803,$C11,健康福祉施設名簿!$H$4:$H$1803,"個人")</f>
        <v>0</v>
      </c>
      <c r="AA11" s="10">
        <f>DSUM(健康福祉施設名簿!$A$4:$N$1803,健康福祉施設名簿!$L$4,Sheet2!N10:O11)+DSUM(健康福祉施設名簿!$A$4:$N$1803,健康福祉施設名簿!$L$4,Sheet2!P10:Q11)</f>
        <v>0</v>
      </c>
      <c r="AB11" s="14">
        <f>COUNTIFS(健康福祉施設名簿!$A$4:$A$1803,$C11,健康福祉施設名簿!$H$4:$H$1803,"医法")+COUNTIFS(健康福祉施設名簿!$A$4:$A$1803,$C11,健康福祉施設名簿!$H$4:$H$1803,"社医")</f>
        <v>0</v>
      </c>
      <c r="AC11" s="10">
        <f>DSUM(健康福祉施設名簿!$A$4:$N$1803,健康福祉施設名簿!$L$4,Sheet2!R10:S11)+DSUM(健康福祉施設名簿!$A$4:$N$1803,健康福祉施設名簿!$L$4,Sheet2!T10:U11)</f>
        <v>0</v>
      </c>
      <c r="AD11" s="14">
        <f>COUNTIFS(健康福祉施設名簿!$A$4:$A$1803,$C11,健康福祉施設名簿!$H$4:$H$1803,"生協")</f>
        <v>0</v>
      </c>
      <c r="AE11" s="15">
        <f>DSUM(健康福祉施設名簿!$A$4:$N$1803,健康福祉施設名簿!$L$4,Sheet2!V10:W11)</f>
        <v>0</v>
      </c>
      <c r="AF11" s="14">
        <f>COUNTIFS(健康福祉施設名簿!$A$4:$A$1803,$C11,健康福祉施設名簿!$H$4:$H$1803,"一社")+COUNTIFS(健康福祉施設名簿!$A$4:$A$1803,$C11,健康福祉施設名簿!$H$4:$H$1803,"公社")</f>
        <v>0</v>
      </c>
      <c r="AG11" s="10">
        <f>DSUM(健康福祉施設名簿!$A$4:$N$1803,健康福祉施設名簿!$L$4,Sheet2!X10:Y11)+DSUM(健康福祉施設名簿!$A$4:$N$1803,健康福祉施設名簿!$L$4,Sheet2!Z10:AA11)</f>
        <v>0</v>
      </c>
      <c r="AH11" s="77">
        <f>COUNTIFS(健康福祉施設名簿!$A$4:$A$1803,$C11,健康福祉施設名簿!$H$4:$H$1803,"NPO")+COUNTIFS(健康福祉施設名簿!$A$4:$A$1803,$C11,健康福祉施設名簿!$H$4:$H$1803,"学法")+COUNTIFS(健康福祉施設名簿!$A$4:$A$1803,$C11,健康福祉施設名簿!$H$4:$H$1803,"株式")+COUNTIFS(健康福祉施設名簿!$A$4:$A$1803,$C11,健康福祉施設名簿!$H$4:$H$1803,"日赤")+COUNTIFS(健康福祉施設名簿!$A$4:$A$1803,$C11,健康福祉施設名簿!$H$4:$H$1803,"有限")</f>
        <v>0</v>
      </c>
      <c r="AI11" s="180">
        <f>DSUM(健康福祉施設名簿!$A$4:$N$1803,健康福祉施設名簿!$L$4,Sheet2!AB10:AC11)+DSUM(健康福祉施設名簿!$A$4:$N$1803,健康福祉施設名簿!$L$4,Sheet2!AD10:AE11)+DSUM(健康福祉施設名簿!$A$4:$N$1803,健康福祉施設名簿!$L$4,Sheet2!AF10:AG11)+DSUM(健康福祉施設名簿!$A$4:$N$1803,健康福祉施設名簿!$L$4,Sheet2!AH10:AI11)+DSUM(健康福祉施設名簿!$A$4:$N$1803,健康福祉施設名簿!$L$4,Sheet2!AJ10:AK11)</f>
        <v>0</v>
      </c>
      <c r="AK11" s="199">
        <f t="shared" si="1"/>
        <v>2</v>
      </c>
      <c r="AL11" s="199">
        <f t="shared" si="3"/>
        <v>36</v>
      </c>
    </row>
    <row r="12" spans="1:38" ht="22.5" customHeight="1" x14ac:dyDescent="0.15">
      <c r="A12" s="59"/>
      <c r="B12" s="61" t="s">
        <v>4592</v>
      </c>
      <c r="C12" s="89" t="s">
        <v>4988</v>
      </c>
      <c r="D12" s="33">
        <f t="shared" si="0"/>
        <v>1</v>
      </c>
      <c r="E12" s="117">
        <f t="shared" si="2"/>
        <v>42</v>
      </c>
      <c r="F12" s="93">
        <f>COUNTIFS(健康福祉施設名簿!$A$4:$A$1803,"医療型障害児入所施設
（旧肢体不自由児施設）",健康福祉施設名簿!$B$4:$B$1803,"青森地域")</f>
        <v>0</v>
      </c>
      <c r="G12" s="79">
        <f>DSUM(健康福祉施設名簿!$A$4:$N$1803,健康福祉施設名簿!$L$4,Sheet1!B12:C13)</f>
        <v>0</v>
      </c>
      <c r="H12" s="69">
        <f>COUNTIFS(健康福祉施設名簿!$A$4:$A$1803,"医療型障害児入所施設
（旧肢体不自由児施設）",健康福祉施設名簿!$B$4:$B$1803,"津軽地域")</f>
        <v>0</v>
      </c>
      <c r="I12" s="79">
        <f>DSUM(健康福祉施設名簿!$A$4:$N$1803,健康福祉施設名簿!$L$4,Sheet1!D12:E13)</f>
        <v>0</v>
      </c>
      <c r="J12" s="69">
        <f>COUNTIFS(健康福祉施設名簿!$A$4:$A$1803,"医療型障害児入所施設
（旧肢体不自由児施設）",健康福祉施設名簿!$B$4:$B$1803,"八戸地域")</f>
        <v>1</v>
      </c>
      <c r="K12" s="79">
        <f>DSUM(健康福祉施設名簿!$A$4:$N$1803,健康福祉施設名簿!$L$4,Sheet1!F12:G13)</f>
        <v>42</v>
      </c>
      <c r="L12" s="69">
        <f>COUNTIFS(健康福祉施設名簿!$A$4:$A$1803,"医療型障害児入所施設
（旧肢体不自由児施設）",健康福祉施設名簿!$B$4:$B$1803,"西北五地域")</f>
        <v>0</v>
      </c>
      <c r="M12" s="79">
        <f>DSUM(健康福祉施設名簿!$A$4:$N$1803,健康福祉施設名簿!$L$4,Sheet1!H12:I13)</f>
        <v>0</v>
      </c>
      <c r="N12" s="69">
        <f>COUNTIFS(健康福祉施設名簿!$A$4:$A$1803,"医療型障害児入所施設
（旧肢体不自由児施設）",健康福祉施設名簿!$B$4:$B$1803,"上十三地域")</f>
        <v>0</v>
      </c>
      <c r="O12" s="79">
        <f>DSUM(健康福祉施設名簿!$A$4:$N$1803,健康福祉施設名簿!$L$4,Sheet1!J12:K13)</f>
        <v>0</v>
      </c>
      <c r="P12" s="69">
        <f>COUNTIFS(健康福祉施設名簿!$A$4:$A$1803,"医療型障害児入所施設
（旧肢体不自由児施設）",健康福祉施設名簿!$B$4:$B$1803,"下北地域")</f>
        <v>0</v>
      </c>
      <c r="Q12" s="96">
        <f>DSUM(健康福祉施設名簿!$A$4:$N$1803,健康福祉施設名簿!$L$4,Sheet1!L12:M13)</f>
        <v>0</v>
      </c>
      <c r="R12" s="93">
        <f>COUNTIFS(健康福祉施設名簿!$A$4:$A$1803,"医療型障害児入所施設
（旧肢体不自由児施設）",健康福祉施設名簿!$H$4:$H$1803,"公")+COUNTIFS(健康福祉施設名簿!$A$4:$A$1803,"医療型障害児入所施設
（旧肢体不自由児施設）",健康福祉施設名簿!$H$4:$H$1803,"独法")</f>
        <v>1</v>
      </c>
      <c r="S12" s="15">
        <f>DSUM(健康福祉施設名簿!$A$4:$N$1803,健康福祉施設名簿!$L$4,Sheet2!B12:C13)+DSUM(健康福祉施設名簿!$A$4:$N$1803,健康福祉施設名簿!$L$4,Sheet2!D12:E13)</f>
        <v>42</v>
      </c>
      <c r="T12" s="14">
        <f>COUNTIFS(健康福祉施設名簿!$A$4:$A$1803,"医療型障害児入所施設
（旧肢体不自由児施設）",健康福祉施設名簿!$H$4:$H$1803,"福法")</f>
        <v>0</v>
      </c>
      <c r="U12" s="16">
        <f>DSUM(健康福祉施設名簿!$A$4:$N$1803,健康福祉施設名簿!$L$4,Sheet2!F12:G13)</f>
        <v>0</v>
      </c>
      <c r="V12" s="69">
        <f>COUNTIFS(健康福祉施設名簿!$A$4:$A$1803,"医療型障害児入所施設
（旧肢体不自由児施設）",健康福祉施設名簿!$H$4:$H$1803,"一財")+COUNTIFS(健康福祉施設名簿!$A$4:$A$1803,"医療型障害児入所施設
（旧肢体不自由児施設）",健康福祉施設名簿!$H$4:$H$1803,"公財")</f>
        <v>0</v>
      </c>
      <c r="W12" s="10">
        <f>DSUM(健康福祉施設名簿!$A$4:$N$1803,健康福祉施設名簿!$L$4,Sheet2!H12:I13)+DSUM(健康福祉施設名簿!$A$4:$N$1803,健康福祉施設名簿!$L$4,Sheet2!J12:K13)</f>
        <v>0</v>
      </c>
      <c r="X12" s="17">
        <f>COUNTIFS(健康福祉施設名簿!$A$4:$A$1803,"医療型障害児入所施設
（旧肢体不自由児施設）",健康福祉施設名簿!$H$4:$H$1803,"宗法")</f>
        <v>0</v>
      </c>
      <c r="Y12" s="16">
        <f>DSUM(健康福祉施設名簿!$A$4:$N$1803,健康福祉施設名簿!$L$4,Sheet2!L12:M13)</f>
        <v>0</v>
      </c>
      <c r="Z12" s="69">
        <f>COUNTIFS(健康福祉施設名簿!$A$4:$A$1803,"医療型障害児入所施設
（旧肢体不自由児施設）",健康福祉施設名簿!$H$4:$H$1803,"私立")+COUNTIFS(健康福祉施設名簿!$A$4:$A$1803,"医療型障害児入所施設
（旧肢体不自由児施設）",健康福祉施設名簿!$H$4:$H$1803,"個人")</f>
        <v>0</v>
      </c>
      <c r="AA12" s="10">
        <f>DSUM(健康福祉施設名簿!$A$4:$N$1803,健康福祉施設名簿!$L$4,Sheet2!N12:O13)+DSUM(健康福祉施設名簿!$A$4:$N$1803,健康福祉施設名簿!$L$4,Sheet2!P12:Q13)</f>
        <v>0</v>
      </c>
      <c r="AB12" s="17">
        <f>COUNTIFS(健康福祉施設名簿!$A$4:$A$1803,"医療型障害児入所施設
（旧肢体不自由児施設）",健康福祉施設名簿!$H$4:$H$1803,"医法")+COUNTIFS(健康福祉施設名簿!$A$4:$A$1803,"医療型障害児入所施設
（旧肢体不自由児施設）",健康福祉施設名簿!$H$4:$H$1803,"社医")</f>
        <v>0</v>
      </c>
      <c r="AC12" s="10">
        <f>DSUM(健康福祉施設名簿!$A$4:$N$1803,健康福祉施設名簿!$L$4,Sheet2!R12:S13)+DSUM(健康福祉施設名簿!$A$4:$N$1803,健康福祉施設名簿!$L$4,Sheet2!T12:U13)</f>
        <v>0</v>
      </c>
      <c r="AD12" s="17">
        <f>COUNTIFS(健康福祉施設名簿!$A$4:$A$1803,"医療型障害児入所施設
（旧肢体不自由児施設）",健康福祉施設名簿!$H$4:$H$1803,"生協")</f>
        <v>0</v>
      </c>
      <c r="AE12" s="16">
        <f>DSUM(健康福祉施設名簿!$A$4:$N$1803,健康福祉施設名簿!$L$4,Sheet2!V12:W13)</f>
        <v>0</v>
      </c>
      <c r="AF12" s="17">
        <f>COUNTIFS(健康福祉施設名簿!$A$4:$A$1803,"医療型障害児入所施設
（旧肢体不自由児施設）",健康福祉施設名簿!$H$4:$H$1803,"一社")+COUNTIFS(健康福祉施設名簿!$A$4:$A$1803,"医療型障害児入所施設
（旧肢体不自由児施設）",健康福祉施設名簿!$H$4:$H$1803,"公社")</f>
        <v>0</v>
      </c>
      <c r="AG12" s="10">
        <f>DSUM(健康福祉施設名簿!$A$4:$N$1803,健康福祉施設名簿!$L$4,Sheet2!X12:Y13)+DSUM(健康福祉施設名簿!$A$4:$N$1803,健康福祉施設名簿!$L$4,Sheet2!Z12:AA13)</f>
        <v>0</v>
      </c>
      <c r="AH12" s="171">
        <f>COUNTIFS(健康福祉施設名簿!$A$4:$A$1803,"医療型障害児入所施設
（旧肢体不自由児施設）",健康福祉施設名簿!$H$4:$H$1803,"NPO")+COUNTIFS(健康福祉施設名簿!$A$4:$A$1803,"医療型障害児入所施設
（旧肢体不自由児施設）",健康福祉施設名簿!$H$4:$H$1803,"学法")+COUNTIFS(健康福祉施設名簿!$A$4:$A$1803,"医療型障害児入所施設
（旧肢体不自由児施設）",健康福祉施設名簿!$H$4:$H$1803,"株式")+COUNTIFS(健康福祉施設名簿!$A$4:$A$1803,"医療型障害児入所施設
（旧肢体不自由児施設）",健康福祉施設名簿!$H$4:$H$1803,"日赤")+COUNTIFS(健康福祉施設名簿!$A$4:$A$1803,"医療型障害児入所施設
（旧肢体不自由児施設）",健康福祉施設名簿!$H$4:$H$1803,"有限")</f>
        <v>0</v>
      </c>
      <c r="AI12" s="180">
        <f>DSUM(健康福祉施設名簿!$A$4:$N$1803,健康福祉施設名簿!$L$4,Sheet2!AB12:AC13)+DSUM(健康福祉施設名簿!$A$4:$N$1803,健康福祉施設名簿!$L$4,Sheet2!AD12:AE13)+DSUM(健康福祉施設名簿!$A$4:$N$1803,健康福祉施設名簿!$L$4,Sheet2!AF12:AG13)+DSUM(健康福祉施設名簿!$A$4:$N$1803,健康福祉施設名簿!$L$4,Sheet2!AH12:AI13)+DSUM(健康福祉施設名簿!$A$4:$N$1803,健康福祉施設名簿!$L$4,Sheet2!AJ12:AK13)</f>
        <v>0</v>
      </c>
      <c r="AK12" s="199">
        <f t="shared" si="1"/>
        <v>1</v>
      </c>
      <c r="AL12" s="199">
        <f t="shared" si="3"/>
        <v>42</v>
      </c>
    </row>
    <row r="13" spans="1:38" ht="22.5" customHeight="1" x14ac:dyDescent="0.15">
      <c r="A13" s="59"/>
      <c r="B13" s="61" t="s">
        <v>4593</v>
      </c>
      <c r="C13" s="66" t="s">
        <v>4578</v>
      </c>
      <c r="D13" s="33">
        <f t="shared" si="0"/>
        <v>1</v>
      </c>
      <c r="E13" s="117">
        <f t="shared" si="2"/>
        <v>80</v>
      </c>
      <c r="F13" s="93">
        <f>COUNTIFS(健康福祉施設名簿!$A$4:$A$1803,$C$13,健康福祉施設名簿!$B$4:$B$1803,"青森地域")</f>
        <v>1</v>
      </c>
      <c r="G13" s="79">
        <f>DSUM(健康福祉施設名簿!$A$4:$N$1803,健康福祉施設名簿!$L$4,Sheet1!B14:C15)</f>
        <v>80</v>
      </c>
      <c r="H13" s="69">
        <f>COUNTIFS(健康福祉施設名簿!$A$4:$A$1803,$C$13,健康福祉施設名簿!$B$4:$B$1803,"津軽地域")</f>
        <v>0</v>
      </c>
      <c r="I13" s="79">
        <f>DSUM(健康福祉施設名簿!$A$4:$N$1803,健康福祉施設名簿!$L$4,Sheet1!D13:E14)</f>
        <v>0</v>
      </c>
      <c r="J13" s="69">
        <f>COUNTIFS(健康福祉施設名簿!$A$4:$A$1803,$C$13,健康福祉施設名簿!$B$4:$B$1803,"八戸地域")</f>
        <v>0</v>
      </c>
      <c r="K13" s="79">
        <f>DSUM(健康福祉施設名簿!$A$4:$N$1803,健康福祉施設名簿!$L$4,Sheet1!F13:G14)</f>
        <v>0</v>
      </c>
      <c r="L13" s="69">
        <f>COUNTIFS(健康福祉施設名簿!$A$4:$A$1803,$C$13,健康福祉施設名簿!$B$4:$B$1803,"西北五地域")</f>
        <v>0</v>
      </c>
      <c r="M13" s="79">
        <f>DSUM(健康福祉施設名簿!$A$4:$N$1803,健康福祉施設名簿!$L$4,Sheet1!H13:I14)</f>
        <v>0</v>
      </c>
      <c r="N13" s="69">
        <f>COUNTIFS(健康福祉施設名簿!$A$4:$A$1803,$C$13,健康福祉施設名簿!$B$4:$B$1803,"上十三地域")</f>
        <v>0</v>
      </c>
      <c r="O13" s="79">
        <f>DSUM(健康福祉施設名簿!$A$4:$N$1803,健康福祉施設名簿!$L$4,Sheet1!J13:K14)</f>
        <v>0</v>
      </c>
      <c r="P13" s="69">
        <f>COUNTIFS(健康福祉施設名簿!$A$4:$A$1803,$C$13,健康福祉施設名簿!$B$4:$B$1803,"下北地域")</f>
        <v>0</v>
      </c>
      <c r="Q13" s="96">
        <f>DSUM(健康福祉施設名簿!$A$4:$N$1803,健康福祉施設名簿!$L$4,Sheet1!L13:M14)</f>
        <v>0</v>
      </c>
      <c r="R13" s="93">
        <f>COUNTIFS(健康福祉施設名簿!$A$4:$A$1803,$C13,健康福祉施設名簿!$H$4:$H$1803,"公")+COUNTIFS(健康福祉施設名簿!$A$4:$A$1803,$C13,健康福祉施設名簿!$H$4:$H$1803,"独法")</f>
        <v>1</v>
      </c>
      <c r="S13" s="15">
        <f>DSUM(健康福祉施設名簿!$A$4:$N$1803,健康福祉施設名簿!$L$4,Sheet2!B14:C15)+DSUM(健康福祉施設名簿!$A$4:$N$1803,健康福祉施設名簿!$L$4,Sheet2!D14:E15)</f>
        <v>80</v>
      </c>
      <c r="T13" s="14">
        <f>COUNTIFS(健康福祉施設名簿!$A$4:$A$1803,$C13,健康福祉施設名簿!$H$4:$H$1803,"福法")</f>
        <v>0</v>
      </c>
      <c r="U13" s="15">
        <f>DSUM(健康福祉施設名簿!$A$4:$N$1803,健康福祉施設名簿!$L$4,Sheet2!F14:G15)</f>
        <v>0</v>
      </c>
      <c r="V13" s="69">
        <f>COUNTIFS(健康福祉施設名簿!$A$4:$A$1803,$C13,健康福祉施設名簿!$H$4:$H$1803,"一財")+COUNTIFS(健康福祉施設名簿!$A$4:$A$1803,$C13,健康福祉施設名簿!$H$4:$H$1803,"公財")</f>
        <v>0</v>
      </c>
      <c r="W13" s="10">
        <f>DSUM(健康福祉施設名簿!$A$4:$N$1803,健康福祉施設名簿!$L$4,Sheet2!H14:I15)+DSUM(健康福祉施設名簿!$A$4:$N$1803,健康福祉施設名簿!$L$4,Sheet2!J14:K15)</f>
        <v>0</v>
      </c>
      <c r="X13" s="14">
        <f>COUNTIFS(健康福祉施設名簿!$A$4:$A$1803,$C13,健康福祉施設名簿!$H$4:$H$1803,"宗法")</f>
        <v>0</v>
      </c>
      <c r="Y13" s="15">
        <f>DSUM(健康福祉施設名簿!$A$4:$N$1803,健康福祉施設名簿!$L$4,Sheet2!L14:M15)</f>
        <v>0</v>
      </c>
      <c r="Z13" s="69">
        <f>COUNTIFS(健康福祉施設名簿!$A$4:$A$1803,$C13,健康福祉施設名簿!$H$4:$H$1803,"私立")+COUNTIFS(健康福祉施設名簿!$A$4:$A$1803,$C13,健康福祉施設名簿!$H$4:$H$1803,"個人")</f>
        <v>0</v>
      </c>
      <c r="AA13" s="10">
        <f>DSUM(健康福祉施設名簿!$A$4:$N$1803,健康福祉施設名簿!$L$4,Sheet2!N14:O15)+DSUM(健康福祉施設名簿!$A$4:$N$1803,健康福祉施設名簿!$L$4,Sheet2!P14:Q15)</f>
        <v>0</v>
      </c>
      <c r="AB13" s="14">
        <f>COUNTIFS(健康福祉施設名簿!$A$4:$A$1803,$C13,健康福祉施設名簿!$H$4:$H$1803,"医法")+COUNTIFS(健康福祉施設名簿!$A$4:$A$1803,$C13,健康福祉施設名簿!$H$4:$H$1803,"社医")</f>
        <v>0</v>
      </c>
      <c r="AC13" s="10">
        <f>DSUM(健康福祉施設名簿!$A$4:$N$1803,健康福祉施設名簿!$L$4,Sheet2!R14:S15)+DSUM(健康福祉施設名簿!$A$4:$N$1803,健康福祉施設名簿!$L$4,Sheet2!T14:U15)</f>
        <v>0</v>
      </c>
      <c r="AD13" s="14">
        <f>COUNTIFS(健康福祉施設名簿!$A$4:$A$1803,$C13,健康福祉施設名簿!$H$4:$H$1803,"生協")</f>
        <v>0</v>
      </c>
      <c r="AE13" s="15">
        <f>DSUM(健康福祉施設名簿!$A$4:$N$1803,健康福祉施設名簿!$L$4,Sheet2!V14:W15)</f>
        <v>0</v>
      </c>
      <c r="AF13" s="14">
        <f>COUNTIFS(健康福祉施設名簿!$A$4:$A$1803,$C13,健康福祉施設名簿!$H$4:$H$1803,"一社")+COUNTIFS(健康福祉施設名簿!$A$4:$A$1803,$C13,健康福祉施設名簿!$H$4:$H$1803,"公社")</f>
        <v>0</v>
      </c>
      <c r="AG13" s="10">
        <f>DSUM(健康福祉施設名簿!$A$4:$N$1803,健康福祉施設名簿!$L$4,Sheet2!X14:Y15)+DSUM(健康福祉施設名簿!$A$4:$N$1803,健康福祉施設名簿!$L$4,Sheet2!Z14:AA15)</f>
        <v>0</v>
      </c>
      <c r="AH13" s="33">
        <f>COUNTIFS(健康福祉施設名簿!$A$4:$A$1803,$C13,健康福祉施設名簿!$H$4:$H$1803,"NPO")+COUNTIFS(健康福祉施設名簿!$A$4:$A$1803,$C13,健康福祉施設名簿!$H$4:$H$1803,"学法")+COUNTIFS(健康福祉施設名簿!$A$4:$A$1803,$C13,健康福祉施設名簿!$H$4:$H$1803,"株式")+COUNTIFS(健康福祉施設名簿!$A$4:$A$1803,$C13,健康福祉施設名簿!$H$4:$H$1803,"日赤")+COUNTIFS(健康福祉施設名簿!$A$4:$A$1803,$C13,健康福祉施設名簿!$H$4:$H$1803,"有限")</f>
        <v>0</v>
      </c>
      <c r="AI13" s="179">
        <f>DSUM(健康福祉施設名簿!$A$4:$N$1803,健康福祉施設名簿!$L$4,Sheet2!AB14:AC15)+DSUM(健康福祉施設名簿!$A$4:$N$1803,健康福祉施設名簿!$L$4,Sheet2!AD14:AE15)+DSUM(健康福祉施設名簿!$A$4:$N$1803,健康福祉施設名簿!$L$4,Sheet2!AF14:AG15)+DSUM(健康福祉施設名簿!$A$4:$N$1803,健康福祉施設名簿!$L$4,Sheet2!AH14:AI15)+DSUM(健康福祉施設名簿!$A$4:$N$1803,健康福祉施設名簿!$L$4,Sheet2!AJ14:AK15)</f>
        <v>0</v>
      </c>
      <c r="AK13" s="199">
        <f t="shared" si="1"/>
        <v>1</v>
      </c>
      <c r="AL13" s="199">
        <f t="shared" si="3"/>
        <v>80</v>
      </c>
    </row>
    <row r="14" spans="1:38" ht="22.5" customHeight="1" x14ac:dyDescent="0.15">
      <c r="A14" s="59"/>
      <c r="B14" s="61" t="s">
        <v>4594</v>
      </c>
      <c r="C14" s="88" t="s">
        <v>7108</v>
      </c>
      <c r="D14" s="33">
        <f t="shared" si="0"/>
        <v>3</v>
      </c>
      <c r="E14" s="117">
        <f t="shared" si="2"/>
        <v>260</v>
      </c>
      <c r="F14" s="93">
        <f>COUNTIFS(健康福祉施設名簿!$A$4:$A$1803,"医療型障害児入所施設
（旧重症心身障害児施設等）",健康福祉施設名簿!$B$4:$B$1803,"青森地域")</f>
        <v>1</v>
      </c>
      <c r="G14" s="79">
        <f>DSUM(健康福祉施設名簿!$A$4:$N$1803,健康福祉施設名簿!$L$4,Sheet1!B16:C17)</f>
        <v>120</v>
      </c>
      <c r="H14" s="69">
        <f>COUNTIFS(健康福祉施設名簿!$A$4:$A$1803,"医療型障害児入所施設
（旧重症心身障害児施設等）",健康福祉施設名簿!$B$4:$B$1803,"津軽地域")</f>
        <v>0</v>
      </c>
      <c r="I14" s="79">
        <f>DSUM(健康福祉施設名簿!$A$4:$N$1803,健康福祉施設名簿!$L$4,Sheet1!D16:E17)</f>
        <v>0</v>
      </c>
      <c r="J14" s="69">
        <f>COUNTIFS(健康福祉施設名簿!$A$4:$A$1803,"医療型障害児入所施設
（旧重症心身障害児施設等）",健康福祉施設名簿!$B$4:$B$1803,"八戸地域")</f>
        <v>2</v>
      </c>
      <c r="K14" s="79">
        <f>DSUM(健康福祉施設名簿!$A$4:$N$1803,健康福祉施設名簿!$L$4,Sheet1!F16:G17)</f>
        <v>140</v>
      </c>
      <c r="L14" s="69">
        <f>COUNTIFS(健康福祉施設名簿!$A$4:$A$1803,"医療型障害児入所施設
（旧重症心身障害児施設等）",健康福祉施設名簿!$B$4:$B$1803,"西北五地域")</f>
        <v>0</v>
      </c>
      <c r="M14" s="79">
        <f>DSUM(健康福祉施設名簿!$A$4:$N$1803,健康福祉施設名簿!$L$4,Sheet1!H16:I17)</f>
        <v>0</v>
      </c>
      <c r="N14" s="69">
        <f>COUNTIFS(健康福祉施設名簿!$A$4:$A$1803,"医療型障害児入所施設
（旧重症心身障害児施設等）",健康福祉施設名簿!$B$4:$B$1803,"上十三地域")</f>
        <v>0</v>
      </c>
      <c r="O14" s="79">
        <f>DSUM(健康福祉施設名簿!$A$4:$N$1803,健康福祉施設名簿!$L$4,Sheet1!J16:K17)</f>
        <v>0</v>
      </c>
      <c r="P14" s="69">
        <f>COUNTIFS(健康福祉施設名簿!$A$4:$A$1803,"医療型障害児入所施設
（旧重症心身障害児施設等）",健康福祉施設名簿!$B$4:$B$1803,"下北地域")</f>
        <v>0</v>
      </c>
      <c r="Q14" s="96">
        <f>DSUM(健康福祉施設名簿!$A$4:$N$1803,健康福祉施設名簿!$L$4,Sheet1!L16:M17)</f>
        <v>0</v>
      </c>
      <c r="R14" s="93">
        <f>COUNTIFS(健康福祉施設名簿!$A$4:$A$1803,"医療型障害児入所施設
（旧重症心身障害児施設等）",健康福祉施設名簿!$H$4:$H$1803,"公")+COUNTIFS(健康福祉施設名簿!$A$4:$A$1803,"医療型障害児入所施設
（旧重症心身障害児施設等）",健康福祉施設名簿!$H$4:$H$1803,"独法")</f>
        <v>3</v>
      </c>
      <c r="S14" s="15">
        <f>DSUM(健康福祉施設名簿!$A$4:$N$1803,健康福祉施設名簿!$L$4,Sheet2!B16:C17)+DSUM(健康福祉施設名簿!$A$4:$N$1803,健康福祉施設名簿!$L$4,Sheet2!D16:E17)</f>
        <v>0</v>
      </c>
      <c r="T14" s="14">
        <f>COUNTIFS(健康福祉施設名簿!$A$4:$A$1803,"医療型障害児入所施設
（旧重症心身障害児施設等）",健康福祉施設名簿!$H$4:$H$1803,"福法")</f>
        <v>0</v>
      </c>
      <c r="U14" s="15">
        <f>DSUM(健康福祉施設名簿!$A$4:$N$1803,健康福祉施設名簿!$L$4,Sheet2!F16:G17)</f>
        <v>0</v>
      </c>
      <c r="V14" s="69">
        <f>COUNTIFS(健康福祉施設名簿!$A$4:$A$1803,"医療型障害児入所施設
（旧重症心身障害児施設等）",健康福祉施設名簿!$H$4:$H$1803,"一財")+COUNTIFS(健康福祉施設名簿!$A$4:$A$1803,"医療型障害児入所施設
（旧重症心身障害児施設等）",健康福祉施設名簿!$H$4:$H$1803,"公財")</f>
        <v>0</v>
      </c>
      <c r="W14" s="10">
        <f>DSUM(健康福祉施設名簿!$A$4:$N$1803,健康福祉施設名簿!$L$4,Sheet2!H16:I17)+DSUM(健康福祉施設名簿!$A$4:$N$1803,健康福祉施設名簿!$L$4,Sheet2!J16:K17)</f>
        <v>0</v>
      </c>
      <c r="X14" s="14">
        <f>COUNTIFS(健康福祉施設名簿!$A$4:$A$1803,"医療型障害児入所施設
（旧重症心身障害児施設等）",健康福祉施設名簿!$H$4:$H$1803,"宗法")</f>
        <v>0</v>
      </c>
      <c r="Y14" s="15">
        <f>DSUM(健康福祉施設名簿!$A$4:$N$1803,健康福祉施設名簿!$L$4,Sheet2!L16:M17)</f>
        <v>0</v>
      </c>
      <c r="Z14" s="69">
        <f>COUNTIFS(健康福祉施設名簿!$A$4:$A$1803,"医療型障害児入所施設
（旧重症心身障害児施設等）",健康福祉施設名簿!$H$4:$H$1803,"私立")+COUNTIFS(健康福祉施設名簿!$A$4:$A$1803,"医療型障害児入所施設
（旧重症心身障害児施設等）",健康福祉施設名簿!$H$4:$H$1803,"個人")</f>
        <v>0</v>
      </c>
      <c r="AA14" s="10">
        <f>DSUM(健康福祉施設名簿!$A$4:$N$1803,健康福祉施設名簿!$L$4,Sheet2!N16:O17)+DSUM(健康福祉施設名簿!$A$4:$N$1803,健康福祉施設名簿!$L$4,Sheet2!P16:Q17)</f>
        <v>0</v>
      </c>
      <c r="AB14" s="14">
        <f>COUNTIFS(健康福祉施設名簿!$A$4:$A$1803,"医療型障害児入所施設
（旧重症心身障害児施設等）",健康福祉施設名簿!$H$4:$H$1803,"医法")+COUNTIFS(健康福祉施設名簿!$A$4:$A$1803,"医療型障害児入所施設
（旧重症心身障害児施設等）",健康福祉施設名簿!$H$4:$H$1803,"社医")</f>
        <v>0</v>
      </c>
      <c r="AC14" s="10">
        <f>DSUM(健康福祉施設名簿!$A$4:$N$1803,健康福祉施設名簿!$L$4,Sheet2!R16:S17)+DSUM(健康福祉施設名簿!$A$4:$N$1803,健康福祉施設名簿!$L$4,Sheet2!T16:U17)</f>
        <v>0</v>
      </c>
      <c r="AD14" s="14">
        <f>COUNTIFS(健康福祉施設名簿!$A$4:$A$1803,"医療型障害児入所施設
（旧重症心身障害児施設等）",健康福祉施設名簿!$H$4:$H$1803,"生協")</f>
        <v>0</v>
      </c>
      <c r="AE14" s="15">
        <f>DSUM(健康福祉施設名簿!$A$4:$N$1803,健康福祉施設名簿!$L$4,Sheet2!V16:W17)</f>
        <v>0</v>
      </c>
      <c r="AF14" s="14">
        <f>COUNTIFS(健康福祉施設名簿!$A$4:$A$1803,"医療型障害児入所施設
（旧重症心身障害児施設等）",健康福祉施設名簿!$H$4:$H$1803,"一社")+COUNTIFS(健康福祉施設名簿!$A$4:$A$1803,"医療型障害児入所施設
（旧重症心身障害児施設等）",健康福祉施設名簿!$H$4:$H$1803,"公社")</f>
        <v>0</v>
      </c>
      <c r="AG14" s="10">
        <f>DSUM(健康福祉施設名簿!$A$4:$N$1803,健康福祉施設名簿!$L$4,Sheet2!X16:Y17)+DSUM(健康福祉施設名簿!$A$4:$N$1803,健康福祉施設名簿!$L$4,Sheet2!Z16:AA17)</f>
        <v>0</v>
      </c>
      <c r="AH14" s="172">
        <f>COUNTIFS(健康福祉施設名簿!$A$4:$A$1803,"医療型障害児入所施設
（旧重症心身障害児施設等）",健康福祉施設名簿!$H$4:$H$1803,"NPO")+COUNTIFS(健康福祉施設名簿!$A$4:$A$1803,"医療型障害児入所施設
（旧重症心身障害児施設等）",健康福祉施設名簿!$H$4:$H$1803,"学法")+COUNTIFS(健康福祉施設名簿!$A$4:$A$1803,"医療型障害児入所施設
（旧重症心身障害児施設等）",健康福祉施設名簿!$H$4:$H$1803,"株式")+COUNTIFS(健康福祉施設名簿!$A$4:$A$1803,"医療型障害児入所施設
（旧重症心身障害児施設等）",健康福祉施設名簿!$H$4:$H$1803,"日赤")+COUNTIFS(健康福祉施設名簿!$A$4:$A$1803,"医療型障害児入所施設
（旧重症心身障害児施設等）",健康福祉施設名簿!$H$4:$H$1803,"有限")</f>
        <v>0</v>
      </c>
      <c r="AI14" s="181">
        <f>DSUM(健康福祉施設名簿!$A$4:$N$1803,健康福祉施設名簿!$L$4,Sheet2!AB16:AC17)+DSUM(健康福祉施設名簿!$A$4:$N$1803,健康福祉施設名簿!$L$4,Sheet2!AD16:AE17)+DSUM(健康福祉施設名簿!$A$4:$N$1803,健康福祉施設名簿!$L$4,Sheet2!AF16:AG17)+DSUM(健康福祉施設名簿!$A$4:$N$1803,健康福祉施設名簿!$L$4,Sheet2!AH16:AI17)+DSUM(健康福祉施設名簿!$A$4:$N$1803,健康福祉施設名簿!$L$4,Sheet2!AJ16:AK17)</f>
        <v>0</v>
      </c>
      <c r="AK14" s="199">
        <f t="shared" si="1"/>
        <v>3</v>
      </c>
      <c r="AL14" s="199">
        <f t="shared" si="3"/>
        <v>0</v>
      </c>
    </row>
    <row r="15" spans="1:38" ht="11.25" customHeight="1" x14ac:dyDescent="0.15">
      <c r="A15" s="59"/>
      <c r="B15" s="896" t="s">
        <v>4595</v>
      </c>
      <c r="C15" s="897" t="s">
        <v>5772</v>
      </c>
      <c r="D15" s="899">
        <f>F15+H15+J15+L15+N15+P15</f>
        <v>1</v>
      </c>
      <c r="E15" s="129">
        <f t="shared" si="2"/>
        <v>30</v>
      </c>
      <c r="F15" s="895">
        <f>COUNTIFS(健康福祉施設名簿!$A$4:$A$1803,"児童心理治療施設",健康福祉施設名簿!$B$4:$B$1803,"青森地域")</f>
        <v>1</v>
      </c>
      <c r="G15" s="120">
        <f>DSUM(健康福祉施設名簿!$A$4:$N$1803,健康福祉施設名簿!$L$4,Sheet1!B18:C19)</f>
        <v>30</v>
      </c>
      <c r="H15" s="890">
        <f>COUNTIFS(健康福祉施設名簿!$A$4:$A$1803,"児童心理治療施設",健康福祉施設名簿!$B$4:$B$1803,"津軽地域")</f>
        <v>0</v>
      </c>
      <c r="I15" s="120">
        <f>DSUM(健康福祉施設名簿!$A$4:$N$1803,健康福祉施設名簿!$L$4,Sheet1!D18:E19)</f>
        <v>0</v>
      </c>
      <c r="J15" s="890">
        <f>COUNTIFS(健康福祉施設名簿!$A$4:$A$1803,"児童心理治療施設",健康福祉施設名簿!$B$4:$B$1803,"八戸地域")</f>
        <v>0</v>
      </c>
      <c r="K15" s="120">
        <f>DSUM(健康福祉施設名簿!$A$4:$N$1803,健康福祉施設名簿!$L$4,Sheet1!F18:G19)</f>
        <v>0</v>
      </c>
      <c r="L15" s="890">
        <f>COUNTIFS(健康福祉施設名簿!$A$4:$A$1803,"児童心理治療施設",健康福祉施設名簿!$B$4:$B$1803,"西北五地域")</f>
        <v>0</v>
      </c>
      <c r="M15" s="120">
        <f>DSUM(健康福祉施設名簿!$A$4:$N$1803,健康福祉施設名簿!$L$4,Sheet1!H18:I19)</f>
        <v>0</v>
      </c>
      <c r="N15" s="890">
        <f>COUNTIFS(健康福祉施設名簿!$A$4:$A$1803,"児童心理治療施設",健康福祉施設名簿!$B$4:$B$1803,"上十三地域")</f>
        <v>0</v>
      </c>
      <c r="O15" s="120">
        <f>DSUM(健康福祉施設名簿!$A$4:$N$1803,健康福祉施設名簿!$L$4,Sheet1!J18:K19)</f>
        <v>0</v>
      </c>
      <c r="P15" s="890">
        <f>COUNTIFS(健康福祉施設名簿!$A$4:$A$1803,"児童心理治療施設",健康福祉施設名簿!$B$4:$B$1803,"下北地域")</f>
        <v>0</v>
      </c>
      <c r="Q15" s="116">
        <f>DSUM(健康福祉施設名簿!$A$4:$N$1803,健康福祉施設名簿!$L$4,Sheet1!L18:M19)</f>
        <v>0</v>
      </c>
      <c r="R15" s="901">
        <f>COUNTIFS(健康福祉施設名簿!$A$4:$A$1803,"児童心理治療施設",健康福祉施設名簿!$H$4:$H$1803,"公")+COUNTIFS(健康福祉施設名簿!$A$4:$A$1803,"児童心理治療施設",健康福祉施設名簿!$H$4:$H$1803,"独法")</f>
        <v>0</v>
      </c>
      <c r="S15" s="16">
        <f>DSUM(健康福祉施設名簿!$A$4:$N$1803,健康福祉施設名簿!$L$4,Sheet2!B18:C19)+DSUM(健康福祉施設名簿!$A$4:$N$1803,健康福祉施設名簿!$L$4,Sheet2!D18:E19)</f>
        <v>0</v>
      </c>
      <c r="T15" s="907">
        <f>COUNTIFS(健康福祉施設名簿!$A$4:$A$1803,"児童心理治療施設",健康福祉施設名簿!$H$4:$H$1803,"福法")</f>
        <v>1</v>
      </c>
      <c r="U15" s="18">
        <f>DSUM(健康福祉施設名簿!$A$4:$N$1803,健康福祉施設名簿!$L$4,Sheet2!F18:G19)</f>
        <v>30</v>
      </c>
      <c r="V15" s="903">
        <f>COUNTIFS(健康福祉施設名簿!$A$4:$A$1803,"児童心理治療施設",健康福祉施設名簿!$H$4:$H$1803,"一財")+COUNTIFS(健康福祉施設名簿!$A$4:$A$1803,"児童心理治療施設",健康福祉施設名簿!$H$4:$H$1803,"公財")</f>
        <v>0</v>
      </c>
      <c r="W15" s="147">
        <f>DSUM(健康福祉施設名簿!$A$4:$N$1803,健康福祉施設名簿!$L$4,Sheet2!H18:I19)+DSUM(健康福祉施設名簿!$A$4:$N$1803,健康福祉施設名簿!$L$4,Sheet2!J18:K19)</f>
        <v>0</v>
      </c>
      <c r="X15" s="907">
        <f>COUNTIFS(健康福祉施設名簿!$A$4:$A$1803,"児童心理治療施設",健康福祉施設名簿!$H$4:$H$1803,"宗法")</f>
        <v>0</v>
      </c>
      <c r="Y15" s="18">
        <f>DSUM(健康福祉施設名簿!$A$4:$N$1803,健康福祉施設名簿!$L$4,Sheet2!L18:M19)</f>
        <v>0</v>
      </c>
      <c r="Z15" s="903">
        <f>COUNTIFS(健康福祉施設名簿!$A$4:$A$1803,"児童心理治療施設",健康福祉施設名簿!$H$4:$H$1803,"私立")+COUNTIFS(健康福祉施設名簿!$A$4:$A$1803,"児童心理治療施設",健康福祉施設名簿!$H$4:$H$1803,"個人")</f>
        <v>0</v>
      </c>
      <c r="AA15" s="147">
        <f>DSUM(健康福祉施設名簿!$A$4:$N$1803,健康福祉施設名簿!$L$4,Sheet2!N18:O19)+DSUM(健康福祉施設名簿!$A$4:$N$1803,健康福祉施設名簿!$L$4,Sheet2!P18:Q19)</f>
        <v>0</v>
      </c>
      <c r="AB15" s="907">
        <f>COUNTIFS(健康福祉施設名簿!$A$4:$A$1803,"児童心理治療施設",健康福祉施設名簿!$H$4:$H$1803,"医法")+COUNTIFS(健康福祉施設名簿!$A$4:$A$1803,"児童心理治療施設",健康福祉施設名簿!$H$4:$H$1803,"社医")</f>
        <v>0</v>
      </c>
      <c r="AC15" s="147">
        <f>DSUM(健康福祉施設名簿!$A$4:$N$1803,健康福祉施設名簿!$L$4,Sheet2!R18:S19)+DSUM(健康福祉施設名簿!$A$4:$N$1803,健康福祉施設名簿!$L$4,Sheet2!T18:U19)</f>
        <v>0</v>
      </c>
      <c r="AD15" s="907">
        <f>COUNTIFS(健康福祉施設名簿!$A$4:$A$1803,"児童心理治療施設",健康福祉施設名簿!$H$4:$H$1803,"生協")</f>
        <v>0</v>
      </c>
      <c r="AE15" s="18">
        <f>DSUM(健康福祉施設名簿!$A$4:$N$1803,健康福祉施設名簿!$L$4,Sheet2!V18:W19)</f>
        <v>0</v>
      </c>
      <c r="AF15" s="907">
        <f>COUNTIFS(健康福祉施設名簿!$A$4:$A$1803,"児童心理治療施設",健康福祉施設名簿!$H$4:$H$1803,"一社")+COUNTIFS(健康福祉施設名簿!$A$4:$A$1803,"児童心理治療施設",健康福祉施設名簿!$H$4:$H$1803,"公社")</f>
        <v>0</v>
      </c>
      <c r="AG15" s="147">
        <f>DSUM(健康福祉施設名簿!$A$4:$N$1803,健康福祉施設名簿!$L$4,Sheet2!X18:Y19)+DSUM(健康福祉施設名簿!$A$4:$N$1803,健康福祉施設名簿!$L$4,Sheet2!Z18:AA19)</f>
        <v>0</v>
      </c>
      <c r="AH15" s="907">
        <f>COUNTIFS(健康福祉施設名簿!$A$4:$A$1803,"児童心理治療施設",健康福祉施設名簿!$H$4:$H$1803,"NPO")+COUNTIFS(健康福祉施設名簿!$A$4:$A$1803,"児童心理治療施設",健康福祉施設名簿!$H$4:$H$1803,"学法")+COUNTIFS(健康福祉施設名簿!$A$4:$A$1803,"児童心理治療施設",健康福祉施設名簿!$H$4:$H$1803,"株式")+COUNTIFS(健康福祉施設名簿!$A$4:$A$1803,"児童心理治療施設",健康福祉施設名簿!$H$4:$H$1803,"日赤")+COUNTIFS(健康福祉施設名簿!$A$4:$A$1803,"児童心理治療施設",健康福祉施設名簿!$H$4:$H$1803,"有限")</f>
        <v>0</v>
      </c>
      <c r="AI15" s="182">
        <f>DSUM(健康福祉施設名簿!$A$4:$N$1803,健康福祉施設名簿!$L$4,Sheet2!AB18:AC19)+DSUM(健康福祉施設名簿!$A$4:$N$1803,健康福祉施設名簿!$L$4,Sheet2!AD18:AE19)+DSUM(健康福祉施設名簿!$A$4:$N$1803,健康福祉施設名簿!$L$4,Sheet2!AF18:AG19)+DSUM(健康福祉施設名簿!$A$4:$N$1803,健康福祉施設名簿!$L$4,Sheet2!AH18:AI19)+DSUM(健康福祉施設名簿!$A$4:$N$1803,健康福祉施設名簿!$L$4,Sheet2!AJ18:AK19)</f>
        <v>0</v>
      </c>
      <c r="AK15" s="199">
        <f t="shared" si="1"/>
        <v>1</v>
      </c>
      <c r="AL15" s="199">
        <f t="shared" si="3"/>
        <v>30</v>
      </c>
    </row>
    <row r="16" spans="1:38" ht="11.25" customHeight="1" x14ac:dyDescent="0.15">
      <c r="A16" s="59"/>
      <c r="B16" s="896"/>
      <c r="C16" s="898"/>
      <c r="D16" s="900"/>
      <c r="E16" s="118">
        <f t="shared" si="2"/>
        <v>15</v>
      </c>
      <c r="F16" s="895"/>
      <c r="G16" s="10">
        <f>DSUM(健康福祉施設名簿!$A$4:$N$1803,健康福祉施設名簿!$M$4,Sheet1!B18:C19)</f>
        <v>15</v>
      </c>
      <c r="H16" s="890"/>
      <c r="I16" s="10">
        <f>DSUM(健康福祉施設名簿!$A$4:$N$1803,健康福祉施設名簿!$M$4,Sheet1!D18:E19)</f>
        <v>0</v>
      </c>
      <c r="J16" s="890"/>
      <c r="K16" s="10">
        <f>DSUM(健康福祉施設名簿!$A$4:$N$1803,健康福祉施設名簿!$M$4,Sheet1!F18:G19)</f>
        <v>0</v>
      </c>
      <c r="L16" s="890"/>
      <c r="M16" s="10">
        <f>DSUM(健康福祉施設名簿!$A$4:$N$1803,健康福祉施設名簿!$M$4,Sheet1!H18:I19)</f>
        <v>0</v>
      </c>
      <c r="N16" s="890"/>
      <c r="O16" s="10">
        <f>DSUM(健康福祉施設名簿!$A$4:$N$1803,健康福祉施設名簿!$M$4,Sheet1!J18:K19)</f>
        <v>0</v>
      </c>
      <c r="P16" s="890"/>
      <c r="Q16" s="94">
        <f>DSUM(健康福祉施設名簿!$A$4:$N$1803,健康福祉施設名簿!$M$4,Sheet1!L18:M19)</f>
        <v>0</v>
      </c>
      <c r="R16" s="902"/>
      <c r="S16" s="303">
        <f>DSUM(健康福祉施設名簿!$A$4:$N$1803,健康福祉施設名簿!$M$4,Sheet2!N18:O19)</f>
        <v>0</v>
      </c>
      <c r="T16" s="908"/>
      <c r="U16" s="19">
        <f>DSUM(健康福祉施設名簿!$A$4:$N$1803,健康福祉施設名簿!$M$4,Sheet2!F18:G19)</f>
        <v>15</v>
      </c>
      <c r="V16" s="904"/>
      <c r="W16" s="10">
        <f>DSUM(健康福祉施設名簿!$A$4:$N$1803,健康福祉施設名簿!$M$4,Sheet2!H18:I19)+DSUM(健康福祉施設名簿!$A$4:$N$1803,健康福祉施設名簿!$M$4,Sheet2!J18:K19)</f>
        <v>0</v>
      </c>
      <c r="X16" s="908"/>
      <c r="Y16" s="19">
        <f>DSUM(健康福祉施設名簿!$A$4:$N$1803,健康福祉施設名簿!$M$4,Sheet2!L18:M19)</f>
        <v>0</v>
      </c>
      <c r="Z16" s="904"/>
      <c r="AA16" s="10">
        <f>DSUM(健康福祉施設名簿!$A$4:$N$1803,健康福祉施設名簿!$M$4,Sheet2!N18:O19)+DSUM(健康福祉施設名簿!$A$4:$N$1803,健康福祉施設名簿!$M$4,Sheet2!P18:Q19)</f>
        <v>0</v>
      </c>
      <c r="AB16" s="908"/>
      <c r="AC16" s="10">
        <f>DSUM(健康福祉施設名簿!$A$4:$N$1803,健康福祉施設名簿!$M$4,Sheet2!R18:S19)+DSUM(健康福祉施設名簿!$A$4:$N$1803,健康福祉施設名簿!$M$4,Sheet2!T18:U19)</f>
        <v>0</v>
      </c>
      <c r="AD16" s="908"/>
      <c r="AE16" s="19">
        <f>DSUM(健康福祉施設名簿!$A$4:$N$1803,健康福祉施設名簿!$M$4,Sheet2!V18:W19)</f>
        <v>0</v>
      </c>
      <c r="AF16" s="908"/>
      <c r="AG16" s="10">
        <f>DSUM(健康福祉施設名簿!$A$4:$N$1803,健康福祉施設名簿!$M$4,Sheet2!X18:Y19)+DSUM(健康福祉施設名簿!$A$4:$N$1803,健康福祉施設名簿!$M$4,Sheet2!Z18:AA19)</f>
        <v>0</v>
      </c>
      <c r="AH16" s="908"/>
      <c r="AI16" s="183">
        <f>DSUM(健康福祉施設名簿!$A$4:$N$1803,健康福祉施設名簿!$M$4,Sheet2!AB18:AC19)+DSUM(健康福祉施設名簿!$A$4:$N$1803,健康福祉施設名簿!$M$4,Sheet2!AD18:AE19)+DSUM(健康福祉施設名簿!$A$4:$N$1803,健康福祉施設名簿!$M$4,Sheet2!AF18:AG19)+DSUM(健康福祉施設名簿!$A$4:$N$1803,健康福祉施設名簿!$M$4,Sheet2!AH18:AI19)+DSUM(健康福祉施設名簿!$A$4:$N$1803,健康福祉施設名簿!$M$4,Sheet2!AJ18:AK19)</f>
        <v>0</v>
      </c>
      <c r="AK16" s="199">
        <f t="shared" si="1"/>
        <v>0</v>
      </c>
      <c r="AL16" s="199">
        <f t="shared" si="3"/>
        <v>15</v>
      </c>
    </row>
    <row r="17" spans="1:38" ht="22.5" customHeight="1" x14ac:dyDescent="0.15">
      <c r="A17" s="59"/>
      <c r="B17" s="61" t="s">
        <v>4596</v>
      </c>
      <c r="C17" s="66" t="s">
        <v>4579</v>
      </c>
      <c r="D17" s="33">
        <f>F17+H17+J17+L17+N17+P17</f>
        <v>3</v>
      </c>
      <c r="E17" s="117">
        <f t="shared" si="2"/>
        <v>36</v>
      </c>
      <c r="F17" s="93">
        <f>COUNTIFS(健康福祉施設名簿!$A$4:$A$1803,$C$17,健康福祉施設名簿!$B$4:$B$1803,"青森地域")</f>
        <v>1</v>
      </c>
      <c r="G17" s="79">
        <f>DSUM(健康福祉施設名簿!$A$4:$N$1803,健康福祉施設名簿!$L$4,Sheet1!B22:C23)</f>
        <v>10</v>
      </c>
      <c r="H17" s="69">
        <f>COUNTIFS(健康福祉施設名簿!$A$4:$A$1803,$C$17,健康福祉施設名簿!$B$4:$B$1803,"津軽地域")</f>
        <v>1</v>
      </c>
      <c r="I17" s="79">
        <f>DSUM(健康福祉施設名簿!$A$4:$N$1803,健康福祉施設名簿!$L$4,Sheet1!D22:E23)</f>
        <v>12</v>
      </c>
      <c r="J17" s="69">
        <f>COUNTIFS(健康福祉施設名簿!$A$4:$A$1803,$C$17,健康福祉施設名簿!$B$4:$B$1803,"八戸地域")</f>
        <v>0</v>
      </c>
      <c r="K17" s="79">
        <f>DSUM(健康福祉施設名簿!$A$4:$N$1803,健康福祉施設名簿!$L$4,Sheet1!F22:G23)</f>
        <v>0</v>
      </c>
      <c r="L17" s="69">
        <f>COUNTIFS(健康福祉施設名簿!$A$4:$A$1803,$C$17,健康福祉施設名簿!$B$4:$B$1803,"西北五地域")</f>
        <v>0</v>
      </c>
      <c r="M17" s="79">
        <f>DSUM(健康福祉施設名簿!$A$4:$N$1803,健康福祉施設名簿!$L$4,Sheet1!H22:I23)</f>
        <v>0</v>
      </c>
      <c r="N17" s="69">
        <f>COUNTIFS(健康福祉施設名簿!$A$4:$A$1803,$C$17,健康福祉施設名簿!$B$4:$B$1803,"上十三地域")</f>
        <v>1</v>
      </c>
      <c r="O17" s="79">
        <f>DSUM(健康福祉施設名簿!$A$4:$N$1803,健康福祉施設名簿!$L$4,Sheet1!J22:K23)</f>
        <v>14</v>
      </c>
      <c r="P17" s="69">
        <f>COUNTIFS(健康福祉施設名簿!$A$4:$A$1803,$C$17,健康福祉施設名簿!$B$4:$B$1803,"下北地域")</f>
        <v>0</v>
      </c>
      <c r="Q17" s="96">
        <f>DSUM(健康福祉施設名簿!$A$4:$N$1803,健康福祉施設名簿!$L$4,Sheet1!L22:M23)</f>
        <v>0</v>
      </c>
      <c r="R17" s="93">
        <f>COUNTIFS(健康福祉施設名簿!$A$4:$A$1803,$C17,健康福祉施設名簿!$H$4:$H$1803,"公")+COUNTIFS(健康福祉施設名簿!$A$4:$A$1803,$C17,健康福祉施設名簿!$H$4:$H$1803,"独法")</f>
        <v>0</v>
      </c>
      <c r="S17" s="15">
        <f>DSUM(健康福祉施設名簿!$A$4:$N$1803,健康福祉施設名簿!$L$4,Sheet2!B22:C23)+DSUM(健康福祉施設名簿!$A$4:$N$1803,健康福祉施設名簿!$L$4,Sheet2!D22:E23)</f>
        <v>0</v>
      </c>
      <c r="T17" s="14">
        <f>COUNTIFS(健康福祉施設名簿!$A$4:$A$1803,$C17,健康福祉施設名簿!$H$4:$H$1803,"福法")</f>
        <v>3</v>
      </c>
      <c r="U17" s="15">
        <f>DSUM(健康福祉施設名簿!$A$4:$N$1803,健康福祉施設名簿!$L$4,Sheet2!F22:G23)</f>
        <v>36</v>
      </c>
      <c r="V17" s="69">
        <f>COUNTIFS(健康福祉施設名簿!$A$4:$A$1803,$C17,健康福祉施設名簿!$H$4:$H$1803,"一財")+COUNTIFS(健康福祉施設名簿!$A$4:$A$1803,$C17,健康福祉施設名簿!$H$4:$H$1803,"公財")</f>
        <v>0</v>
      </c>
      <c r="W17" s="10">
        <f>DSUM(健康福祉施設名簿!$A$4:$N$1803,健康福祉施設名簿!$L$4,Sheet2!H22:I23)+DSUM(健康福祉施設名簿!$A$4:$N$1803,健康福祉施設名簿!$L$4,Sheet2!J22:K23)</f>
        <v>0</v>
      </c>
      <c r="X17" s="14">
        <f>COUNTIFS(健康福祉施設名簿!$A$4:$A$1803,$C17,健康福祉施設名簿!$H$4:$H$1803,"宗法")</f>
        <v>0</v>
      </c>
      <c r="Y17" s="15">
        <f>DSUM(健康福祉施設名簿!$A$4:$N$1803,健康福祉施設名簿!$L$4,Sheet2!L22:M23)</f>
        <v>0</v>
      </c>
      <c r="Z17" s="69">
        <f>COUNTIFS(健康福祉施設名簿!$A$4:$A$1803,$C17,健康福祉施設名簿!$H$4:$H$1803,"私立")+COUNTIFS(健康福祉施設名簿!$A$4:$A$1803,$C17,健康福祉施設名簿!$H$4:$H$1803,"個人")</f>
        <v>0</v>
      </c>
      <c r="AA17" s="10">
        <f>DSUM(健康福祉施設名簿!$A$4:$N$1803,健康福祉施設名簿!$L$4,Sheet2!N22:O23)+DSUM(健康福祉施設名簿!$A$4:$N$1803,健康福祉施設名簿!$L$4,Sheet2!P22:Q23)</f>
        <v>0</v>
      </c>
      <c r="AB17" s="14">
        <f>COUNTIFS(健康福祉施設名簿!$A$4:$A$1803,$C17,健康福祉施設名簿!$H$4:$H$1803,"医法")+COUNTIFS(健康福祉施設名簿!$A$4:$A$1803,$C17,健康福祉施設名簿!$H$4:$H$1803,"社医")</f>
        <v>0</v>
      </c>
      <c r="AC17" s="10">
        <f>DSUM(健康福祉施設名簿!$A$4:$N$1803,健康福祉施設名簿!$L$4,Sheet2!R22:S23)+DSUM(健康福祉施設名簿!$A$4:$N$1803,健康福祉施設名簿!$L$4,Sheet2!T22:U23)</f>
        <v>0</v>
      </c>
      <c r="AD17" s="14">
        <f>COUNTIFS(健康福祉施設名簿!$A$4:$A$1803,$C17,健康福祉施設名簿!$H$4:$H$1803,"生協")</f>
        <v>0</v>
      </c>
      <c r="AE17" s="15">
        <f>DSUM(健康福祉施設名簿!$A$4:$N$1803,健康福祉施設名簿!$L$4,Sheet2!V22:W23)</f>
        <v>0</v>
      </c>
      <c r="AF17" s="14">
        <f>COUNTIFS(健康福祉施設名簿!$A$4:$A$1803,$C17,健康福祉施設名簿!$H$4:$H$1803,"一社")+COUNTIFS(健康福祉施設名簿!$A$4:$A$1803,$C17,健康福祉施設名簿!$H$4:$H$1803,"公社")</f>
        <v>0</v>
      </c>
      <c r="AG17" s="10">
        <f>DSUM(健康福祉施設名簿!$A$4:$N$1803,健康福祉施設名簿!$L$4,Sheet2!X22:Y23)+DSUM(健康福祉施設名簿!$A$4:$N$1803,健康福祉施設名簿!$L$4,Sheet2!Z22:AA23)</f>
        <v>0</v>
      </c>
      <c r="AH17" s="33">
        <f>COUNTIFS(健康福祉施設名簿!$A$4:$A$1803,$C17,健康福祉施設名簿!$H$4:$H$1803,"NPO")+COUNTIFS(健康福祉施設名簿!$A$4:$A$1803,$C17,健康福祉施設名簿!$H$4:$H$1803,"学法")+COUNTIFS(健康福祉施設名簿!$A$4:$A$1803,$C17,健康福祉施設名簿!$H$4:$H$1803,"株式")+COUNTIFS(健康福祉施設名簿!$A$4:$A$1803,$C17,健康福祉施設名簿!$H$4:$H$1803,"日赤")+COUNTIFS(健康福祉施設名簿!$A$4:$A$1803,$C17,健康福祉施設名簿!$H$4:$H$1803,"有限")</f>
        <v>0</v>
      </c>
      <c r="AI17" s="179">
        <f>DSUM(健康福祉施設名簿!$A$4:$N$1803,健康福祉施設名簿!$L$4,Sheet2!AB22:AC23)+DSUM(健康福祉施設名簿!$A$4:$N$1803,健康福祉施設名簿!$L$4,Sheet2!AD22:AE23)+DSUM(健康福祉施設名簿!$A$4:$N$1803,健康福祉施設名簿!$L$4,Sheet2!AF22:AG23)+DSUM(健康福祉施設名簿!$A$4:$N$1803,健康福祉施設名簿!$L$4,Sheet2!AH22:AI23)+DSUM(健康福祉施設名簿!$A$4:$N$1803,健康福祉施設名簿!$L$4,Sheet2!AJ22:AK23)</f>
        <v>0</v>
      </c>
      <c r="AK17" s="199">
        <f t="shared" si="1"/>
        <v>3</v>
      </c>
      <c r="AL17" s="199">
        <f t="shared" si="3"/>
        <v>36</v>
      </c>
    </row>
    <row r="18" spans="1:38" ht="22.5" customHeight="1" x14ac:dyDescent="0.15">
      <c r="A18" s="59"/>
      <c r="B18" s="61" t="s">
        <v>4597</v>
      </c>
      <c r="C18" s="66" t="s">
        <v>4580</v>
      </c>
      <c r="D18" s="33">
        <f>F18+H18+J18+L18+N18+P18</f>
        <v>1</v>
      </c>
      <c r="E18" s="126" t="s">
        <v>4581</v>
      </c>
      <c r="F18" s="93">
        <f>COUNTIFS(健康福祉施設名簿!$A$4:$A$1803,$C$18,健康福祉施設名簿!$B$4:$B$1803,"青森地域")</f>
        <v>0</v>
      </c>
      <c r="G18" s="78"/>
      <c r="H18" s="69">
        <f>COUNTIFS(健康福祉施設名簿!$A$4:$A$1803,$C$18,健康福祉施設名簿!$B$4:$B$1803,"津軽地域")</f>
        <v>1</v>
      </c>
      <c r="I18" s="78" t="s">
        <v>1815</v>
      </c>
      <c r="J18" s="69">
        <f>COUNTIFS(健康福祉施設名簿!$A$4:$A$1803,$C$18,健康福祉施設名簿!$B$4:$B$1803,"八戸地域")</f>
        <v>0</v>
      </c>
      <c r="K18" s="78"/>
      <c r="L18" s="69">
        <f>COUNTIFS(健康福祉施設名簿!$A$4:$A$1803,$C$18,健康福祉施設名簿!$B$4:$B$1803,"西北五地域")</f>
        <v>0</v>
      </c>
      <c r="M18" s="78"/>
      <c r="N18" s="69">
        <f>COUNTIFS(健康福祉施設名簿!$A$4:$A$1803,$C$18,健康福祉施設名簿!$B$4:$B$1803,"上十三地域")</f>
        <v>0</v>
      </c>
      <c r="O18" s="78"/>
      <c r="P18" s="69">
        <f>COUNTIFS(健康福祉施設名簿!$A$4:$A$1803,$C$18,健康福祉施設名簿!$B$4:$B$1803,"下北地域")</f>
        <v>0</v>
      </c>
      <c r="Q18" s="95"/>
      <c r="R18" s="93">
        <f>COUNTIFS(健康福祉施設名簿!$A$4:$A$1803,$C18,健康福祉施設名簿!$H$4:$H$1803,"公")+COUNTIFS(健康福祉施設名簿!$A$4:$A$1803,$C18,健康福祉施設名簿!$H$4:$H$1803,"独法")</f>
        <v>0</v>
      </c>
      <c r="S18" s="15"/>
      <c r="T18" s="14">
        <f>COUNTIFS(健康福祉施設名簿!$A$4:$A$1803,$C18,健康福祉施設名簿!$H$4:$H$1803,"福法")</f>
        <v>1</v>
      </c>
      <c r="U18" s="13" t="s">
        <v>5016</v>
      </c>
      <c r="V18" s="69">
        <f>COUNTIFS(健康福祉施設名簿!$A$4:$A$1803,$C18,健康福祉施設名簿!$H$4:$H$1803,"一財")+COUNTIFS(健康福祉施設名簿!$A$4:$A$1803,$C18,健康福祉施設名簿!$H$4:$H$1803,"公財")</f>
        <v>0</v>
      </c>
      <c r="W18" s="127"/>
      <c r="X18" s="14">
        <f>COUNTIFS(健康福祉施設名簿!$A$4:$A$1803,$C18,健康福祉施設名簿!$H$4:$H$1803,"宗法")</f>
        <v>0</v>
      </c>
      <c r="Y18" s="13"/>
      <c r="Z18" s="69">
        <f>COUNTIFS(健康福祉施設名簿!$A$4:$A$1803,$C18,健康福祉施設名簿!$H$4:$H$1803,"私立")+COUNTIFS(健康福祉施設名簿!$A$4:$A$1803,$C18,健康福祉施設名簿!$H$4:$H$1803,"個人")</f>
        <v>0</v>
      </c>
      <c r="AA18" s="127"/>
      <c r="AB18" s="14">
        <f>COUNTIFS(健康福祉施設名簿!$A$4:$A$1803,$C18,健康福祉施設名簿!$H$4:$H$1803,"医法")+COUNTIFS(健康福祉施設名簿!$A$4:$A$1803,$C18,健康福祉施設名簿!$H$4:$H$1803,"社医")</f>
        <v>0</v>
      </c>
      <c r="AC18" s="127"/>
      <c r="AD18" s="14">
        <f>COUNTIFS(健康福祉施設名簿!$A$4:$A$1803,$C18,健康福祉施設名簿!$H$4:$H$1803,"生協")</f>
        <v>0</v>
      </c>
      <c r="AE18" s="13"/>
      <c r="AF18" s="14">
        <f>COUNTIFS(健康福祉施設名簿!$A$4:$A$1803,$C18,健康福祉施設名簿!$H$4:$H$1803,"一社")+COUNTIFS(健康福祉施設名簿!$A$4:$A$1803,$C18,健康福祉施設名簿!$H$4:$H$1803,"公社")</f>
        <v>0</v>
      </c>
      <c r="AG18" s="127"/>
      <c r="AH18" s="11">
        <f>COUNTIFS(健康福祉施設名簿!$A$4:$A$1803,$C18,健康福祉施設名簿!$H$4:$H$1803,"NPO")+COUNTIFS(健康福祉施設名簿!$A$4:$A$1803,$C18,健康福祉施設名簿!$H$4:$H$1803,"学法")+COUNTIFS(健康福祉施設名簿!$A$4:$A$1803,$C18,健康福祉施設名簿!$H$4:$H$1803,"株式")+COUNTIFS(健康福祉施設名簿!$A$4:$A$1803,$C18,健康福祉施設名簿!$H$4:$H$1803,"日赤")+COUNTIFS(健康福祉施設名簿!$A$4:$A$1803,$C18,健康福祉施設名簿!$H$4:$H$1803,"有限")</f>
        <v>0</v>
      </c>
      <c r="AI18" s="184"/>
      <c r="AK18" s="199">
        <f t="shared" si="1"/>
        <v>1</v>
      </c>
      <c r="AL18" s="199" t="e">
        <f t="shared" si="3"/>
        <v>#VALUE!</v>
      </c>
    </row>
    <row r="19" spans="1:38" ht="22.5" customHeight="1" thickBot="1" x14ac:dyDescent="0.2">
      <c r="A19" s="62"/>
      <c r="B19" s="63" t="s">
        <v>4598</v>
      </c>
      <c r="C19" s="67" t="s">
        <v>4582</v>
      </c>
      <c r="D19" s="34">
        <f>F19+H19+J19+L19+N19+P19</f>
        <v>5</v>
      </c>
      <c r="E19" s="128">
        <f>G19+I19+K19+M19+O19+Q19</f>
        <v>12</v>
      </c>
      <c r="F19" s="93">
        <f>COUNTIFS(健康福祉施設名簿!$A$4:$A$1803,$C$19,健康福祉施設名簿!$B$4:$B$1803,"青森地域")</f>
        <v>1</v>
      </c>
      <c r="G19" s="80">
        <f>DSUM(健康福祉施設名簿!$A$4:$N$1803,健康福祉施設名簿!$L$4,Sheet1!B24:C25)</f>
        <v>3</v>
      </c>
      <c r="H19" s="69">
        <f>COUNTIFS(健康福祉施設名簿!$A$4:$A$1803,$C$19,健康福祉施設名簿!$B$4:$B$1803,"津軽地域")</f>
        <v>2</v>
      </c>
      <c r="I19" s="80">
        <f>DSUM(健康福祉施設名簿!$A$4:$N$1803,健康福祉施設名簿!$L$4,Sheet1!D24:E25)</f>
        <v>3</v>
      </c>
      <c r="J19" s="69">
        <f>COUNTIFS(健康福祉施設名簿!$A$4:$A$1803,$C$19,健康福祉施設名簿!$B$4:$B$1803,"八戸地域")</f>
        <v>1</v>
      </c>
      <c r="K19" s="80">
        <f>DSUM(健康福祉施設名簿!$A$4:$N$1803,健康福祉施設名簿!$L$4,Sheet1!F24:G25)</f>
        <v>2</v>
      </c>
      <c r="L19" s="69">
        <f>COUNTIFS(健康福祉施設名簿!$A$4:$A$1803,$C$19,健康福祉施設名簿!$B$4:$B$1803,"西北五地域")</f>
        <v>0</v>
      </c>
      <c r="M19" s="80">
        <f>DSUM(健康福祉施設名簿!$A$4:$N$1803,健康福祉施設名簿!$L$4,Sheet1!H24:I25)</f>
        <v>0</v>
      </c>
      <c r="N19" s="69">
        <f>COUNTIFS(健康福祉施設名簿!$A$4:$A$1803,$C$19,健康福祉施設名簿!$B$4:$B$1803,"上十三地域")</f>
        <v>0</v>
      </c>
      <c r="O19" s="80">
        <f>DSUM(健康福祉施設名簿!$A$4:$N$1803,健康福祉施設名簿!$L$4,Sheet1!J24:K25)</f>
        <v>0</v>
      </c>
      <c r="P19" s="69">
        <f>COUNTIFS(健康福祉施設名簿!$A$4:$A$1803,$C$19,健康福祉施設名簿!$B$4:$B$1803,"下北地域")</f>
        <v>1</v>
      </c>
      <c r="Q19" s="97">
        <f>DSUM(健康福祉施設名簿!$A$4:$N$1803,健康福祉施設名簿!$L$4,Sheet1!L24:M25)</f>
        <v>4</v>
      </c>
      <c r="R19" s="93">
        <f>COUNTIFS(健康福祉施設名簿!$A$4:$A$1803,$C19,健康福祉施設名簿!$H$4:$H$1803,"公")+COUNTIFS(健康福祉施設名簿!$A$4:$A$1803,$C19,健康福祉施設名簿!$H$4:$H$1803,"独法")</f>
        <v>4</v>
      </c>
      <c r="S19" s="20">
        <f>DSUM(健康福祉施設名簿!$A$4:$N$1803,健康福祉施設名簿!$L$4,Sheet2!B24:C25)+DSUM(健康福祉施設名簿!$A$4:$N$1803,健康福祉施設名簿!$L$4,Sheet2!D24:E25)</f>
        <v>11</v>
      </c>
      <c r="T19" s="21">
        <f>COUNTIFS(健康福祉施設名簿!$A$4:$A$1803,$C19,健康福祉施設名簿!$H$4:$H$1803,"福法")</f>
        <v>0</v>
      </c>
      <c r="U19" s="20">
        <f>DSUM(健康福祉施設名簿!$A$4:$N$1803,健康福祉施設名簿!$L$4,Sheet2!F24:G25)</f>
        <v>0</v>
      </c>
      <c r="V19" s="69">
        <f>COUNTIFS(健康福祉施設名簿!$A$4:$A$1803,$C19,健康福祉施設名簿!$H$4:$H$1803,"一財")+COUNTIFS(健康福祉施設名簿!$A$4:$A$1803,$C19,健康福祉施設名簿!$H$4:$H$1803,"公財")</f>
        <v>0</v>
      </c>
      <c r="W19" s="80">
        <f>DSUM(健康福祉施設名簿!$A$4:$N$1803,健康福祉施設名簿!$L$4,Sheet2!H24:I25)+DSUM(健康福祉施設名簿!$A$4:$N$1803,健康福祉施設名簿!$L$4,Sheet2!J24:K25)</f>
        <v>0</v>
      </c>
      <c r="X19" s="21">
        <f>COUNTIFS(健康福祉施設名簿!$A$4:$A$1803,$C19,健康福祉施設名簿!$H$4:$H$1803,"宗法")</f>
        <v>0</v>
      </c>
      <c r="Y19" s="20">
        <f>DSUM(健康福祉施設名簿!$A$4:$N$1803,健康福祉施設名簿!$L$4,Sheet2!L24:M25)</f>
        <v>0</v>
      </c>
      <c r="Z19" s="69">
        <f>COUNTIFS(健康福祉施設名簿!$A$4:$A$1803,$C19,健康福祉施設名簿!$H$4:$H$1803,"私立")+COUNTIFS(健康福祉施設名簿!$A$4:$A$1803,$C19,健康福祉施設名簿!$H$4:$H$1803,"個人")</f>
        <v>0</v>
      </c>
      <c r="AA19" s="80">
        <f>DSUM(健康福祉施設名簿!$A$4:$N$1803,健康福祉施設名簿!$L$4,Sheet2!N24:O25)+DSUM(健康福祉施設名簿!$A$4:$N$1803,健康福祉施設名簿!$L$4,Sheet2!P24:Q25)</f>
        <v>0</v>
      </c>
      <c r="AB19" s="21">
        <f>COUNTIFS(健康福祉施設名簿!$A$4:$A$1803,$C19,健康福祉施設名簿!$H$4:$H$1803,"医法")+COUNTIFS(健康福祉施設名簿!$A$4:$A$1803,$C19,健康福祉施設名簿!$H$4:$H$1803,"社医")</f>
        <v>0</v>
      </c>
      <c r="AC19" s="80">
        <f>DSUM(健康福祉施設名簿!$A$4:$N$1803,健康福祉施設名簿!$L$4,Sheet2!R24:S25)+DSUM(健康福祉施設名簿!$A$4:$N$1803,健康福祉施設名簿!$L$4,Sheet2!T24:U25)</f>
        <v>0</v>
      </c>
      <c r="AD19" s="21">
        <f>COUNTIFS(健康福祉施設名簿!$A$4:$A$1803,$C19,健康福祉施設名簿!$H$4:$H$1803,"生協")</f>
        <v>1</v>
      </c>
      <c r="AE19" s="20">
        <f>DSUM(健康福祉施設名簿!$A$4:$N$1803,健康福祉施設名簿!$L$4,Sheet2!V24:W25)</f>
        <v>1</v>
      </c>
      <c r="AF19" s="21">
        <f>COUNTIFS(健康福祉施設名簿!$A$4:$A$1803,$C19,健康福祉施設名簿!$H$4:$H$1803,"一社")+COUNTIFS(健康福祉施設名簿!$A$4:$A$1803,$C19,健康福祉施設名簿!$H$4:$H$1803,"公社")</f>
        <v>0</v>
      </c>
      <c r="AG19" s="80">
        <f>DSUM(健康福祉施設名簿!$A$4:$N$1803,健康福祉施設名簿!$L$4,Sheet2!X24:Y25)+DSUM(健康福祉施設名簿!$A$4:$N$1803,健康福祉施設名簿!$L$4,Sheet2!Z24:AA25)</f>
        <v>0</v>
      </c>
      <c r="AH19" s="34">
        <f>COUNTIFS(健康福祉施設名簿!$A$4:$A$1803,$C19,健康福祉施設名簿!$H$4:$H$1803,"NPO")+COUNTIFS(健康福祉施設名簿!$A$4:$A$1803,$C19,健康福祉施設名簿!$H$4:$H$1803,"学法")+COUNTIFS(健康福祉施設名簿!$A$4:$A$1803,$C19,健康福祉施設名簿!$H$4:$H$1803,"株式")+COUNTIFS(健康福祉施設名簿!$A$4:$A$1803,$C19,健康福祉施設名簿!$H$4:$H$1803,"日赤")+COUNTIFS(健康福祉施設名簿!$A$4:$A$1803,$C19,健康福祉施設名簿!$H$4:$H$1803,"有限")</f>
        <v>0</v>
      </c>
      <c r="AI19" s="179">
        <f>DSUM(健康福祉施設名簿!$A$4:$N$1803,健康福祉施設名簿!$L$4,Sheet2!AB24:AC25)+DSUM(健康福祉施設名簿!$A$4:$N$1803,健康福祉施設名簿!$L$4,Sheet2!AD24:AE25)+DSUM(健康福祉施設名簿!$A$4:$N$1803,健康福祉施設名簿!$L$4,Sheet2!AF24:AG25)+DSUM(健康福祉施設名簿!$A$4:$N$1803,健康福祉施設名簿!$L$4,Sheet2!AH24:AI25)+DSUM(健康福祉施設名簿!$A$4:$N$1803,健康福祉施設名簿!$L$4,Sheet2!AJ24:AK25)</f>
        <v>0</v>
      </c>
      <c r="AK19" s="199">
        <f t="shared" si="1"/>
        <v>5</v>
      </c>
      <c r="AL19" s="199">
        <f t="shared" si="3"/>
        <v>12</v>
      </c>
    </row>
    <row r="20" spans="1:38" ht="22.5" customHeight="1" x14ac:dyDescent="0.15">
      <c r="A20" s="125" t="s">
        <v>4608</v>
      </c>
      <c r="B20" s="909" t="s">
        <v>5000</v>
      </c>
      <c r="C20" s="910"/>
      <c r="D20" s="131">
        <f>SUM(D21:D23)</f>
        <v>329</v>
      </c>
      <c r="E20" s="124">
        <f>G20+I20+K20+M20+O20+Q20</f>
        <v>759</v>
      </c>
      <c r="F20" s="132">
        <f>SUM(F21:F23)</f>
        <v>55</v>
      </c>
      <c r="G20" s="30">
        <f>SUM(G21:G23)</f>
        <v>0</v>
      </c>
      <c r="H20" s="133">
        <f>SUM(H21:H23)</f>
        <v>75</v>
      </c>
      <c r="I20" s="30">
        <f>SUM(I21:I23)</f>
        <v>0</v>
      </c>
      <c r="J20" s="133">
        <f>SUM(J21:J23)</f>
        <v>98</v>
      </c>
      <c r="K20" s="30">
        <f t="shared" ref="K20:Q20" si="4">SUM(K21:K23)</f>
        <v>684</v>
      </c>
      <c r="L20" s="133">
        <f>SUM(L21:L23)</f>
        <v>47</v>
      </c>
      <c r="M20" s="30">
        <f t="shared" si="4"/>
        <v>75</v>
      </c>
      <c r="N20" s="133">
        <f>SUM(N21:N23)</f>
        <v>44</v>
      </c>
      <c r="O20" s="30">
        <f t="shared" si="4"/>
        <v>0</v>
      </c>
      <c r="P20" s="133">
        <f>SUM(P21:P23)</f>
        <v>10</v>
      </c>
      <c r="Q20" s="124">
        <f t="shared" si="4"/>
        <v>0</v>
      </c>
      <c r="R20" s="155">
        <f t="shared" ref="R20:AI20" si="5">SUM(R21:R23)</f>
        <v>4</v>
      </c>
      <c r="S20" s="158">
        <f t="shared" si="5"/>
        <v>0</v>
      </c>
      <c r="T20" s="159">
        <f t="shared" si="5"/>
        <v>268</v>
      </c>
      <c r="U20" s="158">
        <f t="shared" si="5"/>
        <v>399</v>
      </c>
      <c r="V20" s="157">
        <f t="shared" si="5"/>
        <v>3</v>
      </c>
      <c r="W20" s="160">
        <f t="shared" si="5"/>
        <v>0</v>
      </c>
      <c r="X20" s="159">
        <f t="shared" si="5"/>
        <v>3</v>
      </c>
      <c r="Y20" s="158">
        <f t="shared" si="5"/>
        <v>0</v>
      </c>
      <c r="Z20" s="157">
        <f t="shared" si="5"/>
        <v>0</v>
      </c>
      <c r="AA20" s="160">
        <f t="shared" si="5"/>
        <v>0</v>
      </c>
      <c r="AB20" s="159">
        <f t="shared" si="5"/>
        <v>0</v>
      </c>
      <c r="AC20" s="160">
        <f t="shared" si="5"/>
        <v>0</v>
      </c>
      <c r="AD20" s="159">
        <f t="shared" si="5"/>
        <v>0</v>
      </c>
      <c r="AE20" s="158">
        <f t="shared" si="5"/>
        <v>0</v>
      </c>
      <c r="AF20" s="159">
        <f t="shared" si="5"/>
        <v>0</v>
      </c>
      <c r="AG20" s="160">
        <f t="shared" si="5"/>
        <v>0</v>
      </c>
      <c r="AH20" s="175">
        <f t="shared" si="5"/>
        <v>51</v>
      </c>
      <c r="AI20" s="185">
        <f t="shared" si="5"/>
        <v>360</v>
      </c>
      <c r="AK20" s="199">
        <f t="shared" si="1"/>
        <v>329</v>
      </c>
      <c r="AL20" s="199">
        <f t="shared" si="3"/>
        <v>759</v>
      </c>
    </row>
    <row r="21" spans="1:38" ht="22.5" customHeight="1" x14ac:dyDescent="0.15">
      <c r="A21" s="108"/>
      <c r="B21" s="60" t="s">
        <v>4589</v>
      </c>
      <c r="C21" s="65" t="s">
        <v>4989</v>
      </c>
      <c r="D21" s="77">
        <f t="shared" ref="D21:D34" si="6">F21+H21+J21+L21+N21+P21</f>
        <v>255</v>
      </c>
      <c r="E21" s="94">
        <f t="shared" ref="E21:E32" si="7">G21+I21+K21+M21+O21+Q21</f>
        <v>759</v>
      </c>
      <c r="F21" s="93">
        <f>COUNTIFS(健康福祉施設名簿!$A$4:$A$1803,$C$21,健康福祉施設名簿!$B$4:$B$1803,"青森地域")</f>
        <v>40</v>
      </c>
      <c r="G21" s="10">
        <f>DSUM(健康福祉施設名簿!$A$4:$R$1811,健康福祉施設名簿!$R$4,Sheet1!B26:C27)</f>
        <v>0</v>
      </c>
      <c r="H21" s="69">
        <f>COUNTIFS(健康福祉施設名簿!$A$4:$A$1803,$C$21,健康福祉施設名簿!$B$4:$B$1803,"津軽地域")</f>
        <v>64</v>
      </c>
      <c r="I21" s="10">
        <f>DSUM(健康福祉施設名簿!$A$4:$R$1811,健康福祉施設名簿!$R$4,Sheet1!D26:E27)</f>
        <v>0</v>
      </c>
      <c r="J21" s="69">
        <f>COUNTIFS(健康福祉施設名簿!$A$4:$A$1803,$C$21,健康福祉施設名簿!$B$4:$B$1803,"八戸地域")</f>
        <v>79</v>
      </c>
      <c r="K21" s="10">
        <f>DSUM(健康福祉施設名簿!$A$4:$R$1811,健康福祉施設名簿!$R$4,Sheet1!F26:G27)</f>
        <v>684</v>
      </c>
      <c r="L21" s="69">
        <f>COUNTIFS(健康福祉施設名簿!$A$4:$A$1803,$C$21,健康福祉施設名簿!$B$4:$B$1803,"西北五地域")</f>
        <v>29</v>
      </c>
      <c r="M21" s="10">
        <f>DSUM(健康福祉施設名簿!$A$4:$R$1811,健康福祉施設名簿!$R$4,Sheet1!H26:I27)</f>
        <v>75</v>
      </c>
      <c r="N21" s="69">
        <f>COUNTIFS(健康福祉施設名簿!$A$4:$A$1803,$C$21,健康福祉施設名簿!$B$4:$B$1803,"上十三地域")</f>
        <v>39</v>
      </c>
      <c r="O21" s="10">
        <f>DSUM(健康福祉施設名簿!$A$4:$R$1811,健康福祉施設名簿!$R$4,Sheet1!J26:K27)</f>
        <v>0</v>
      </c>
      <c r="P21" s="69">
        <f>COUNTIFS(健康福祉施設名簿!$A$4:$A$1803,$C$21,健康福祉施設名簿!$B$4:$B$1803,"下北地域")</f>
        <v>4</v>
      </c>
      <c r="Q21" s="94">
        <f>DSUM(健康福祉施設名簿!$A$4:$R$1811,健康福祉施設名簿!$R$4,Sheet1!L26:M27)</f>
        <v>0</v>
      </c>
      <c r="R21" s="93">
        <f>COUNTIFS(健康福祉施設名簿!$A$4:$A$1803,$C21,健康福祉施設名簿!$H$4:$H$1803,"公")+COUNTIFS(健康福祉施設名簿!$A$4:$A$1803,$C21,健康福祉施設名簿!$H$4:$H$1803,"独法")</f>
        <v>0</v>
      </c>
      <c r="S21" s="161">
        <f>DSUM(健康福祉施設名簿!$A$4:$R$1811,健康福祉施設名簿!$R$4,Sheet2!B26:C27)+DSUM(健康福祉施設名簿!$A$4:$R$1811,健康福祉施設名簿!$R$4,Sheet2!D26:E27)</f>
        <v>0</v>
      </c>
      <c r="T21" s="162">
        <f>COUNTIFS(健康福祉施設名簿!$A$4:$A$1803,$C21,健康福祉施設名簿!$H$4:$H$1803,"福法")</f>
        <v>235</v>
      </c>
      <c r="U21" s="161">
        <f>DSUM(健康福祉施設名簿!$A$4:$R$1811,健康福祉施設名簿!$R$4,Sheet2!F26:G27)</f>
        <v>399</v>
      </c>
      <c r="V21" s="69">
        <f>COUNTIFS(健康福祉施設名簿!$A$4:$A$1803,$C21,健康福祉施設名簿!$H$4:$H$1803,"一財")+COUNTIFS(健康福祉施設名簿!$A$4:$A$1803,$C21,健康福祉施設名簿!$H$4:$H$1803,"公財")</f>
        <v>0</v>
      </c>
      <c r="W21" s="163">
        <f>DSUM(健康福祉施設名簿!$A$4:$R$1811,健康福祉施設名簿!$R$4,Sheet2!H26:I27)+DSUM(健康福祉施設名簿!$A$4:$R$1811,健康福祉施設名簿!$R$4,Sheet2!J26:K27)</f>
        <v>0</v>
      </c>
      <c r="X21" s="162">
        <f>COUNTIFS(健康福祉施設名簿!$A$4:$A$1803,$C21,健康福祉施設名簿!$H$4:$H$1803,"宗法")</f>
        <v>0</v>
      </c>
      <c r="Y21" s="161">
        <f>DSUM(健康福祉施設名簿!$A$4:$R$1811,健康福祉施設名簿!$R$4,Sheet2!L26:M27)</f>
        <v>0</v>
      </c>
      <c r="Z21" s="69">
        <f>COUNTIFS(健康福祉施設名簿!$A$4:$A$1803,$C21,健康福祉施設名簿!$H$4:$H$1803,"私立")+COUNTIFS(健康福祉施設名簿!$A$4:$A$1803,$C21,健康福祉施設名簿!$H$4:$H$1803,"個人")</f>
        <v>0</v>
      </c>
      <c r="AA21" s="163">
        <f>DSUM(健康福祉施設名簿!$A$4:$R$1811,健康福祉施設名簿!$R$4,Sheet2!N26:O27)+DSUM(健康福祉施設名簿!$A$4:$R$1811,健康福祉施設名簿!$R$4,Sheet2!P26:Q27)</f>
        <v>0</v>
      </c>
      <c r="AB21" s="162">
        <f>COUNTIFS(健康福祉施設名簿!$A$4:$A$1803,$C21,健康福祉施設名簿!$H$4:$H$1803,"医法")+COUNTIFS(健康福祉施設名簿!$A$4:$A$1803,$C21,健康福祉施設名簿!$H$4:$H$1803,"社医")</f>
        <v>0</v>
      </c>
      <c r="AC21" s="163">
        <f>DSUM(健康福祉施設名簿!$A$4:$R$1811,健康福祉施設名簿!$R$4,Sheet2!R26:S27)+DSUM(健康福祉施設名簿!$A$4:$R$1811,健康福祉施設名簿!$R$4,Sheet2!T26:U27)</f>
        <v>0</v>
      </c>
      <c r="AD21" s="162">
        <f>COUNTIFS(健康福祉施設名簿!$A$4:$A$1803,$C21,健康福祉施設名簿!$H$4:$H$1803,"生協")</f>
        <v>0</v>
      </c>
      <c r="AE21" s="161">
        <f>DSUM(健康福祉施設名簿!$A$4:$R$1811,健康福祉施設名簿!$R$4,Sheet2!V26:W27)</f>
        <v>0</v>
      </c>
      <c r="AF21" s="162">
        <f>COUNTIFS(健康福祉施設名簿!$A$4:$A$1803,$C21,健康福祉施設名簿!$H$4:$H$1803,"一社")+COUNTIFS(健康福祉施設名簿!$A$4:$A$1803,$C21,健康福祉施設名簿!$H$4:$H$1803,"公社")</f>
        <v>0</v>
      </c>
      <c r="AG21" s="163">
        <f>DSUM(健康福祉施設名簿!$A$4:$R$1811,健康福祉施設名簿!$R$4,Sheet2!X26:Y27)+DSUM(健康福祉施設名簿!$A$4:$R$1811,健康福祉施設名簿!$R$4,Sheet2!Z26:AA27)</f>
        <v>0</v>
      </c>
      <c r="AH21" s="77">
        <f>COUNTIFS(健康福祉施設名簿!$A$4:$A$1803,$C21,健康福祉施設名簿!$H$4:$H$1803,"NPO")+COUNTIFS(健康福祉施設名簿!$A$4:$A$1803,$C21,健康福祉施設名簿!$H$4:$H$1803,"学法")+COUNTIFS(健康福祉施設名簿!$A$4:$A$1803,$C21,健康福祉施設名簿!$H$4:$H$1803,"株式")+COUNTIFS(健康福祉施設名簿!$A$4:$A$1803,$C21,健康福祉施設名簿!$H$4:$H$1803,"日赤")+COUNTIFS(健康福祉施設名簿!$A$4:$A$1803,$C21,健康福祉施設名簿!$H$4:$H$1803,"有限")</f>
        <v>20</v>
      </c>
      <c r="AI21" s="308">
        <f>DSUM(健康福祉施設名簿!$A$4:$R$1811,健康福祉施設名簿!$R$4,Sheet2!AB26:AC27)+DSUM(健康福祉施設名簿!$A$4:$R$1811,健康福祉施設名簿!$R$4,Sheet2!AD26:AE27)+DSUM(健康福祉施設名簿!$A$4:$R$1811,健康福祉施設名簿!$R$4,Sheet2!AF26:AG27)+DSUM(健康福祉施設名簿!$A$4:$R$1811,健康福祉施設名簿!$R$4,Sheet2!AH26:AI27)+DSUM(健康福祉施設名簿!$A$4:$R$1811,健康福祉施設名簿!$R$4,Sheet2!AJ26:AK27)</f>
        <v>360</v>
      </c>
      <c r="AK21" s="199">
        <f t="shared" si="1"/>
        <v>255</v>
      </c>
      <c r="AL21" s="199">
        <f t="shared" si="3"/>
        <v>759</v>
      </c>
    </row>
    <row r="22" spans="1:38" ht="22.5" customHeight="1" x14ac:dyDescent="0.15">
      <c r="A22" s="108"/>
      <c r="B22" s="61" t="s">
        <v>4590</v>
      </c>
      <c r="C22" s="66" t="s">
        <v>4990</v>
      </c>
      <c r="D22" s="33">
        <f t="shared" si="6"/>
        <v>30</v>
      </c>
      <c r="E22" s="96">
        <f t="shared" si="7"/>
        <v>0</v>
      </c>
      <c r="F22" s="93">
        <f>COUNTIFS(健康福祉施設名簿!$A$4:$A$1803,$C$22,健康福祉施設名簿!$B$4:$B$1803,"青森地域")</f>
        <v>13</v>
      </c>
      <c r="G22" s="79">
        <f>DSUM(健康福祉施設名簿!$A$4:$R$1811,健康福祉施設名簿!$R$4,Sheet1!B28:C29)</f>
        <v>0</v>
      </c>
      <c r="H22" s="69">
        <f>COUNTIFS(健康福祉施設名簿!$A$4:$A$1803,$C$22,健康福祉施設名簿!$B$4:$B$1803,"津軽地域")</f>
        <v>6</v>
      </c>
      <c r="I22" s="79">
        <f>DSUM(健康福祉施設名簿!$A$4:$R$1811,健康福祉施設名簿!$R$4,Sheet1!D28:E29)</f>
        <v>0</v>
      </c>
      <c r="J22" s="69">
        <f>COUNTIFS(健康福祉施設名簿!$A$4:$A$1803,$C$22,健康福祉施設名簿!$B$4:$B$1803,"八戸地域")</f>
        <v>5</v>
      </c>
      <c r="K22" s="79">
        <f>DSUM(健康福祉施設名簿!$A$4:$R$1811,健康福祉施設名簿!$R$4,Sheet1!F28:G29)</f>
        <v>0</v>
      </c>
      <c r="L22" s="69">
        <f>COUNTIFS(健康福祉施設名簿!$A$4:$A$1803,$C$22,健康福祉施設名簿!$B$4:$B$1803,"西北五地域")</f>
        <v>2</v>
      </c>
      <c r="M22" s="79">
        <f>DSUM(健康福祉施設名簿!$A$4:$R$1811,健康福祉施設名簿!$R$4,Sheet1!H28:I29)</f>
        <v>0</v>
      </c>
      <c r="N22" s="69">
        <f>COUNTIFS(健康福祉施設名簿!$A$4:$A$1803,$C$22,健康福祉施設名簿!$B$4:$B$1803,"上十三地域")</f>
        <v>1</v>
      </c>
      <c r="O22" s="79">
        <f>DSUM(健康福祉施設名簿!$A$4:$R$1811,健康福祉施設名簿!$R$4,Sheet1!J28:K29)</f>
        <v>0</v>
      </c>
      <c r="P22" s="69">
        <f>COUNTIFS(健康福祉施設名簿!$A$4:$A$1803,$C$22,健康福祉施設名簿!$B$4:$B$1803,"下北地域")</f>
        <v>3</v>
      </c>
      <c r="Q22" s="96">
        <f>DSUM(健康福祉施設名簿!$A$4:$R$1811,健康福祉施設名簿!$R$4,Sheet1!L28:M29)</f>
        <v>0</v>
      </c>
      <c r="R22" s="93">
        <f>COUNTIFS(健康福祉施設名簿!$A$4:$A$1803,$C22,健康福祉施設名簿!$H$4:$H$1803,"公")+COUNTIFS(健康福祉施設名簿!$A$4:$A$1803,$C22,健康福祉施設名簿!$H$4:$H$1803,"独法")</f>
        <v>0</v>
      </c>
      <c r="S22" s="164">
        <f>DSUM(健康福祉施設名簿!$A$4:$R$1811,健康福祉施設名簿!$R$4,Sheet2!B28:C29)+DSUM(健康福祉施設名簿!$A$4:$R$1811,健康福祉施設名簿!$R$4,Sheet2!D28:E29)</f>
        <v>0</v>
      </c>
      <c r="T22" s="165">
        <f>COUNTIFS(健康福祉施設名簿!$A$4:$A$1803,$C22,健康福祉施設名簿!$H$4:$H$1803,"福法")</f>
        <v>0</v>
      </c>
      <c r="U22" s="164">
        <f>DSUM(健康福祉施設名簿!$A$4:$R$1811,健康福祉施設名簿!$R$4,Sheet2!F28:G29)</f>
        <v>0</v>
      </c>
      <c r="V22" s="69">
        <f>COUNTIFS(健康福祉施設名簿!$A$4:$A$1803,$C22,健康福祉施設名簿!$H$4:$H$1803,"一財")+COUNTIFS(健康福祉施設名簿!$A$4:$A$1803,$C22,健康福祉施設名簿!$H$4:$H$1803,"公財")</f>
        <v>0</v>
      </c>
      <c r="W22" s="164">
        <f>DSUM(健康福祉施設名簿!$A$4:$R$1811,健康福祉施設名簿!$R$4,Sheet2!H28:I29)+DSUM(健康福祉施設名簿!$A$4:$R$1811,健康福祉施設名簿!$R$4,Sheet2!J28:K29)</f>
        <v>0</v>
      </c>
      <c r="X22" s="165">
        <f>COUNTIFS(健康福祉施設名簿!$A$4:$A$1803,$C22,健康福祉施設名簿!$H$4:$H$1803,"宗法")</f>
        <v>0</v>
      </c>
      <c r="Y22" s="164">
        <f>DSUM(健康福祉施設名簿!$A$4:$R$1811,健康福祉施設名簿!$R$4,Sheet2!L28:M29)</f>
        <v>0</v>
      </c>
      <c r="Z22" s="69">
        <f>COUNTIFS(健康福祉施設名簿!$A$4:$A$1803,$C22,健康福祉施設名簿!$H$4:$H$1803,"私立")+COUNTIFS(健康福祉施設名簿!$A$4:$A$1803,$C22,健康福祉施設名簿!$H$4:$H$1803,"個人")</f>
        <v>0</v>
      </c>
      <c r="AA22" s="164">
        <f>DSUM(健康福祉施設名簿!$A$4:$R$1811,健康福祉施設名簿!$R$4,Sheet2!N28:O29)+DSUM(健康福祉施設名簿!$A$4:$R$1811,健康福祉施設名簿!$R$4,Sheet2!P28:Q29)</f>
        <v>0</v>
      </c>
      <c r="AB22" s="165">
        <f>COUNTIFS(健康福祉施設名簿!$A$4:$A$1803,$C22,健康福祉施設名簿!$H$4:$H$1803,"医法")+COUNTIFS(健康福祉施設名簿!$A$4:$A$1803,$C22,健康福祉施設名簿!$H$4:$H$1803,"社医")</f>
        <v>0</v>
      </c>
      <c r="AC22" s="164">
        <f>DSUM(健康福祉施設名簿!$A$4:$R$1811,健康福祉施設名簿!$R$4,Sheet2!R28:S29)+DSUM(健康福祉施設名簿!$A$4:$R$1811,健康福祉施設名簿!$R$4,Sheet2!T28:U29)</f>
        <v>0</v>
      </c>
      <c r="AD22" s="165">
        <f>COUNTIFS(健康福祉施設名簿!$A$4:$A$1803,$C22,健康福祉施設名簿!$H$4:$H$1803,"生協")</f>
        <v>0</v>
      </c>
      <c r="AE22" s="164">
        <f>DSUM(健康福祉施設名簿!$A$4:$R$1811,健康福祉施設名簿!$R$4,Sheet2!V28:W29)</f>
        <v>0</v>
      </c>
      <c r="AF22" s="165">
        <f>COUNTIFS(健康福祉施設名簿!$A$4:$A$1803,$C22,健康福祉施設名簿!$H$4:$H$1803,"一社")+COUNTIFS(健康福祉施設名簿!$A$4:$A$1803,$C22,健康福祉施設名簿!$H$4:$H$1803,"公社")</f>
        <v>0</v>
      </c>
      <c r="AG22" s="164">
        <f>DSUM(健康福祉施設名簿!$A$4:$R$1811,健康福祉施設名簿!$R$4,Sheet2!X28:Y29)+DSUM(健康福祉施設名簿!$A$4:$R$1811,健康福祉施設名簿!$R$4,Sheet2!Z28:AA29)</f>
        <v>0</v>
      </c>
      <c r="AH22" s="77">
        <f>COUNTIFS(健康福祉施設名簿!$A$4:$A$1803,$C22,健康福祉施設名簿!$H$4:$H$1803,"NPO")+COUNTIFS(健康福祉施設名簿!$A$4:$A$1803,$C22,健康福祉施設名簿!$H$4:$H$1803,"学法")+COUNTIFS(健康福祉施設名簿!$A$4:$A$1803,$C22,健康福祉施設名簿!$H$4:$H$1803,"株式")+COUNTIFS(健康福祉施設名簿!$A$4:$A$1803,$C22,健康福祉施設名簿!$H$4:$H$1803,"日赤")+COUNTIFS(健康福祉施設名簿!$A$4:$A$1803,$C22,健康福祉施設名簿!$H$4:$H$1803,"有限")</f>
        <v>30</v>
      </c>
      <c r="AI22" s="309">
        <f>DSUM(健康福祉施設名簿!$A$4:$R$1811,健康福祉施設名簿!$R$4,Sheet2!AB28:AC29)+DSUM(健康福祉施設名簿!$A$4:$R$1811,健康福祉施設名簿!$R$4,Sheet2!AD28:AE29)+DSUM(健康福祉施設名簿!$A$4:$R$1811,健康福祉施設名簿!$R$4,Sheet2!AF28:AG29)+DSUM(健康福祉施設名簿!$A$4:$R$1811,健康福祉施設名簿!$R$4,Sheet2!AH28:AI29)+DSUM(健康福祉施設名簿!$A$4:$R$1811,健康福祉施設名簿!$R$4,Sheet2!AJ28:AK29)</f>
        <v>0</v>
      </c>
      <c r="AK22" s="199">
        <f t="shared" si="1"/>
        <v>30</v>
      </c>
      <c r="AL22" s="199">
        <f t="shared" si="3"/>
        <v>0</v>
      </c>
    </row>
    <row r="23" spans="1:38" ht="22.5" customHeight="1" thickBot="1" x14ac:dyDescent="0.2">
      <c r="A23" s="121"/>
      <c r="B23" s="63" t="s">
        <v>4571</v>
      </c>
      <c r="C23" s="67" t="s">
        <v>4991</v>
      </c>
      <c r="D23" s="34">
        <f t="shared" si="6"/>
        <v>44</v>
      </c>
      <c r="E23" s="97">
        <f t="shared" si="7"/>
        <v>0</v>
      </c>
      <c r="F23" s="119">
        <f>COUNTIFS(健康福祉施設名簿!$A$4:$A$1803,$C$23,健康福祉施設名簿!$B$4:$B$1803,"青森地域")</f>
        <v>2</v>
      </c>
      <c r="G23" s="80">
        <f>DSUM(健康福祉施設名簿!$A$4:$R$1811,健康福祉施設名簿!$R$4,Sheet1!B30:C31)</f>
        <v>0</v>
      </c>
      <c r="H23" s="70">
        <f>COUNTIFS(健康福祉施設名簿!$A$4:$A$1803,$C$23,健康福祉施設名簿!$B$4:$B$1803,"津軽地域")</f>
        <v>5</v>
      </c>
      <c r="I23" s="80">
        <f>DSUM(健康福祉施設名簿!$A$4:$R$1811,健康福祉施設名簿!$R$4,Sheet1!D30:E31)</f>
        <v>0</v>
      </c>
      <c r="J23" s="70">
        <f>COUNTIFS(健康福祉施設名簿!$A$4:$A$1803,$C$23,健康福祉施設名簿!$B$4:$B$1803,"八戸地域")</f>
        <v>14</v>
      </c>
      <c r="K23" s="80">
        <f>DSUM(健康福祉施設名簿!$A$4:$R$1811,健康福祉施設名簿!$R$4,Sheet1!F30:G31)</f>
        <v>0</v>
      </c>
      <c r="L23" s="70">
        <f>COUNTIFS(健康福祉施設名簿!$A$4:$A$1803,$C$23,健康福祉施設名簿!$B$4:$B$1803,"西北五地域")</f>
        <v>16</v>
      </c>
      <c r="M23" s="80">
        <f>DSUM(健康福祉施設名簿!$A$4:$R$1811,健康福祉施設名簿!$R$4,Sheet1!H30:I31)</f>
        <v>0</v>
      </c>
      <c r="N23" s="70">
        <f>COUNTIFS(健康福祉施設名簿!$A$4:$A$1803,$C$23,健康福祉施設名簿!$B$4:$B$1803,"上十三地域")</f>
        <v>4</v>
      </c>
      <c r="O23" s="80">
        <f>DSUM(健康福祉施設名簿!$A$4:$R$1811,健康福祉施設名簿!$R$4,Sheet1!J30:K31)</f>
        <v>0</v>
      </c>
      <c r="P23" s="70">
        <f>COUNTIFS(健康福祉施設名簿!$A$4:$A$1803,$C$23,健康福祉施設名簿!$B$4:$B$1803,"下北地域")</f>
        <v>3</v>
      </c>
      <c r="Q23" s="97">
        <f>DSUM(健康福祉施設名簿!$A$4:$R$1811,健康福祉施設名簿!$R$4,Sheet1!L30:M31)</f>
        <v>0</v>
      </c>
      <c r="R23" s="122">
        <f>COUNTIFS(健康福祉施設名簿!$A$4:$A$1803,$C23,健康福祉施設名簿!$H$4:$H$1803,"公")+COUNTIFS(健康福祉施設名簿!$A$4:$A$1803,$C23,健康福祉施設名簿!$H$4:$H$1803,"独法")</f>
        <v>4</v>
      </c>
      <c r="S23" s="166">
        <f>DSUM(健康福祉施設名簿!$A$4:$R$1811,健康福祉施設名簿!$R$4,Sheet2!B30:C31)+DSUM(健康福祉施設名簿!$A$4:$R$1811,健康福祉施設名簿!$R$4,Sheet2!D30:E31)</f>
        <v>0</v>
      </c>
      <c r="T23" s="167">
        <f>COUNTIFS(健康福祉施設名簿!$A$4:$A$1803,$C23,健康福祉施設名簿!$H$4:$H$1803,"福法")</f>
        <v>33</v>
      </c>
      <c r="U23" s="166">
        <f>DSUM(健康福祉施設名簿!$A$4:$R$1811,健康福祉施設名簿!$R$4,Sheet2!F30:G31)</f>
        <v>0</v>
      </c>
      <c r="V23" s="139">
        <f>COUNTIFS(健康福祉施設名簿!$A$4:$A$1803,$C23,健康福祉施設名簿!$H$4:$H$1803,"一財")+COUNTIFS(健康福祉施設名簿!$A$4:$A$1803,$C23,健康福祉施設名簿!$H$4:$H$1803,"公財")</f>
        <v>3</v>
      </c>
      <c r="W23" s="158">
        <f>DSUM(健康福祉施設名簿!$A$4:$R$1811,健康福祉施設名簿!$R$4,Sheet2!H30:I31)+DSUM(健康福祉施設名簿!$A$4:$R$1811,健康福祉施設名簿!$R$4,Sheet2!J30:K31)</f>
        <v>0</v>
      </c>
      <c r="X23" s="167">
        <f>COUNTIFS(健康福祉施設名簿!$A$4:$A$1803,$C23,健康福祉施設名簿!$H$4:$H$1803,"宗法")</f>
        <v>3</v>
      </c>
      <c r="Y23" s="166">
        <f>DSUM(健康福祉施設名簿!$A$4:$R$1811,健康福祉施設名簿!$R$4,Sheet2!L30:M31)</f>
        <v>0</v>
      </c>
      <c r="Z23" s="139">
        <f>COUNTIFS(健康福祉施設名簿!$A$4:$A$1803,$C23,健康福祉施設名簿!$H$4:$H$1803,"私立")+COUNTIFS(健康福祉施設名簿!$A$4:$A$1803,$C23,健康福祉施設名簿!$H$4:$H$1803,"個人")</f>
        <v>0</v>
      </c>
      <c r="AA23" s="158">
        <f>DSUM(健康福祉施設名簿!$A$4:$R$1811,健康福祉施設名簿!$R$4,Sheet2!N30:O31)+DSUM(健康福祉施設名簿!$A$4:$R$1811,健康福祉施設名簿!$R$4,Sheet2!P30:Q31)</f>
        <v>0</v>
      </c>
      <c r="AB23" s="167">
        <f>COUNTIFS(健康福祉施設名簿!$A$4:$A$1803,$C23,健康福祉施設名簿!$H$4:$H$1803,"医法")+COUNTIFS(健康福祉施設名簿!$A$4:$A$1803,$C23,健康福祉施設名簿!$H$4:$H$1803,"社医")</f>
        <v>0</v>
      </c>
      <c r="AC23" s="158">
        <f>DSUM(健康福祉施設名簿!$A$4:$R$1811,健康福祉施設名簿!$R$4,Sheet2!R30:S31)+DSUM(健康福祉施設名簿!$A$4:$R$1811,健康福祉施設名簿!$R$4,Sheet2!T30:U31)</f>
        <v>0</v>
      </c>
      <c r="AD23" s="167">
        <f>COUNTIFS(健康福祉施設名簿!$A$4:$A$1803,$C23,健康福祉施設名簿!$H$4:$H$1803,"生協")</f>
        <v>0</v>
      </c>
      <c r="AE23" s="166">
        <f>DSUM(健康福祉施設名簿!$A$4:$R$1811,健康福祉施設名簿!$R$4,Sheet2!V30:W31)</f>
        <v>0</v>
      </c>
      <c r="AF23" s="167">
        <f>COUNTIFS(健康福祉施設名簿!$A$4:$A$1803,$C23,健康福祉施設名簿!$H$4:$H$1803,"一社")+COUNTIFS(健康福祉施設名簿!$A$4:$A$1803,$C23,健康福祉施設名簿!$H$4:$H$1803,"公社")</f>
        <v>0</v>
      </c>
      <c r="AG23" s="158">
        <f>DSUM(健康福祉施設名簿!$A$4:$R$1811,健康福祉施設名簿!$R$4,Sheet2!X30:Y31)+DSUM(健康福祉施設名簿!$A$4:$R$1811,健康福祉施設名簿!$R$4,Sheet2!Z30:AA31)</f>
        <v>0</v>
      </c>
      <c r="AH23" s="174">
        <f>COUNTIFS(健康福祉施設名簿!$A$4:$A$1803,$C23,健康福祉施設名簿!$H$4:$H$1803,"NPO")+COUNTIFS(健康福祉施設名簿!$A$4:$A$1803,$C23,健康福祉施設名簿!$H$4:$H$1803,"学法")+COUNTIFS(健康福祉施設名簿!$A$4:$A$1803,$C23,健康福祉施設名簿!$H$4:$H$1803,"株式")+COUNTIFS(健康福祉施設名簿!$A$4:$A$1803,$C23,健康福祉施設名簿!$H$4:$H$1803,"日赤")+COUNTIFS(健康福祉施設名簿!$A$4:$A$1803,$C23,健康福祉施設名簿!$H$4:$H$1803,"有限")</f>
        <v>1</v>
      </c>
      <c r="AI23" s="186">
        <f>DSUM(健康福祉施設名簿!$A$4:$R$1811,健康福祉施設名簿!$R$4,Sheet2!AB30:AC31)+DSUM(健康福祉施設名簿!$A$4:$R$1811,健康福祉施設名簿!$R$4,Sheet2!AD30:AE31)+DSUM(健康福祉施設名簿!$A$4:$R$1811,健康福祉施設名簿!$R$4,Sheet2!AF30:AG31)+DSUM(健康福祉施設名簿!$A$4:$R$1811,健康福祉施設名簿!$R$4,Sheet2!AH30:AI31)+DSUM(健康福祉施設名簿!$A$4:$R$1811,健康福祉施設名簿!$R$4,Sheet2!AJ30:AK31)</f>
        <v>0</v>
      </c>
      <c r="AK23" s="199">
        <f t="shared" si="1"/>
        <v>44</v>
      </c>
      <c r="AL23" s="199">
        <f t="shared" si="3"/>
        <v>0</v>
      </c>
    </row>
    <row r="24" spans="1:38" ht="22.5" customHeight="1" thickBot="1" x14ac:dyDescent="0.2">
      <c r="A24" s="125" t="s">
        <v>4605</v>
      </c>
      <c r="B24" s="911" t="s">
        <v>5001</v>
      </c>
      <c r="C24" s="912"/>
      <c r="D24" s="81">
        <f>F24+H24+J24+L24+N24+P24</f>
        <v>58</v>
      </c>
      <c r="E24" s="99">
        <f t="shared" si="7"/>
        <v>2793</v>
      </c>
      <c r="F24" s="98">
        <f>COUNTIFS(健康福祉施設名簿!$A$4:$A$1803,$B$24,健康福祉施設名簿!$B$4:$B$1803,"青森地域")</f>
        <v>15</v>
      </c>
      <c r="G24" s="82">
        <f>DSUM(健康福祉施設名簿!$A$4:$N$1803,健康福祉施設名簿!$L$4,Sheet1!B32:C33)</f>
        <v>806</v>
      </c>
      <c r="H24" s="71">
        <f>COUNTIFS(健康福祉施設名簿!$A$4:$A$1803,$B$24,健康福祉施設名簿!$B$4:$B$1803,"津軽地域")</f>
        <v>13</v>
      </c>
      <c r="I24" s="82">
        <f>DSUM(健康福祉施設名簿!$A$4:$N$1803,健康福祉施設名簿!$L$4,Sheet1!D32:E33)</f>
        <v>570</v>
      </c>
      <c r="J24" s="71">
        <f>COUNTIFS(健康福祉施設名簿!$A$4:$A$1803,$B$24,健康福祉施設名簿!$B$4:$B$1803,"八戸地域")</f>
        <v>11</v>
      </c>
      <c r="K24" s="82">
        <f>DSUM(健康福祉施設名簿!$A$4:$N$1803,健康福祉施設名簿!$L$4,Sheet1!F32:G33)</f>
        <v>512</v>
      </c>
      <c r="L24" s="71">
        <f>COUNTIFS(健康福祉施設名簿!$A$4:$A$1803,$B$24,健康福祉施設名簿!$B$4:$B$1803,"西北五地域")</f>
        <v>7</v>
      </c>
      <c r="M24" s="82">
        <f>DSUM(健康福祉施設名簿!$A$4:$N$1803,健康福祉施設名簿!$L$4,Sheet1!H32:I33)</f>
        <v>286</v>
      </c>
      <c r="N24" s="71">
        <f>COUNTIFS(健康福祉施設名簿!$A$4:$A$1803,$B$24,健康福祉施設名簿!$B$4:$B$1803,"上十三地域")</f>
        <v>9</v>
      </c>
      <c r="O24" s="82">
        <f>DSUM(健康福祉施設名簿!$A$4:$N$1803,健康福祉施設名簿!$L$4,Sheet1!J32:K33)</f>
        <v>499</v>
      </c>
      <c r="P24" s="71">
        <f>COUNTIFS(健康福祉施設名簿!$A$4:$A$1803,$B$24,健康福祉施設名簿!$B$4:$B$1803,"下北地域")</f>
        <v>3</v>
      </c>
      <c r="Q24" s="116">
        <f>DSUM(健康福祉施設名簿!$A$4:$N$1803,健康福祉施設名簿!$L$4,Sheet1!L32:M33)</f>
        <v>120</v>
      </c>
      <c r="R24" s="102">
        <f>COUNTIFS(健康福祉施設名簿!$A$4:$A$1803,$B24,健康福祉施設名簿!$H$4:$H$1803,"公")+COUNTIFS(健康福祉施設名簿!$A$4:$A$1803,$B24,健康福祉施設名簿!$H$4:$H$1803,"独法")</f>
        <v>5</v>
      </c>
      <c r="S24" s="22">
        <f>DSUM(健康福祉施設名簿!$A$4:$N$1803,健康福祉施設名簿!$L$4,Sheet2!B32:C33)+DSUM(健康福祉施設名簿!$A$4:$N$1803,健康福祉施設名簿!$L$4,Sheet2!D32:E33)</f>
        <v>165</v>
      </c>
      <c r="T24" s="23">
        <f>COUNTIFS(健康福祉施設名簿!$A$4:$A$1803,$B24,健康福祉施設名簿!$H$4:$H$1803,"福法")</f>
        <v>53</v>
      </c>
      <c r="U24" s="24">
        <f>DSUM(健康福祉施設名簿!$A$4:$N$1803,健康福祉施設名簿!$L$4,Sheet2!F32:G33)</f>
        <v>2628</v>
      </c>
      <c r="V24" s="140">
        <f>COUNTIFS(健康福祉施設名簿!$A$4:$A$1803,$B24,健康福祉施設名簿!$H$4:$H$1803,"一財")+COUNTIFS(健康福祉施設名簿!$A$4:$A$1803,$B24,健康福祉施設名簿!$H$4:$H$1803,"公財")</f>
        <v>0</v>
      </c>
      <c r="W24" s="168">
        <f>DSUM(健康福祉施設名簿!$A$4:$N$1803,健康福祉施設名簿!$L$4,Sheet2!H32:I33)+DSUM(健康福祉施設名簿!$A$4:$N$1803,健康福祉施設名簿!$L$4,Sheet2!J32:K33)</f>
        <v>0</v>
      </c>
      <c r="X24" s="23">
        <f>COUNTIFS(健康福祉施設名簿!$A$4:$A$1803,$B24,健康福祉施設名簿!$H$4:$H$1803,"宗法")</f>
        <v>0</v>
      </c>
      <c r="Y24" s="24">
        <f>DSUM(健康福祉施設名簿!$A$4:$N$1803,健康福祉施設名簿!$L$4,Sheet2!L32:M33)</f>
        <v>0</v>
      </c>
      <c r="Z24" s="140">
        <f>COUNTIFS(健康福祉施設名簿!$A$4:$A$1803,$B24,健康福祉施設名簿!$H$4:$H$1803,"私立")+COUNTIFS(健康福祉施設名簿!$A$4:$A$1803,$B24,健康福祉施設名簿!$H$4:$H$1803,"個人")</f>
        <v>0</v>
      </c>
      <c r="AA24" s="168">
        <f>DSUM(健康福祉施設名簿!$A$4:$N$1803,健康福祉施設名簿!$L$4,Sheet2!N32:O33)+DSUM(健康福祉施設名簿!$A$4:$N$1803,健康福祉施設名簿!$L$4,Sheet2!P32:Q33)</f>
        <v>0</v>
      </c>
      <c r="AB24" s="23">
        <f>COUNTIFS(健康福祉施設名簿!$A$4:$A$1803,$B24,健康福祉施設名簿!$H$4:$H$1803,"医法")+COUNTIFS(健康福祉施設名簿!$A$4:$A$1803,$B24,健康福祉施設名簿!$H$4:$H$1803,"社医")</f>
        <v>0</v>
      </c>
      <c r="AC24" s="168">
        <f>DSUM(健康福祉施設名簿!$A$4:$N$1803,健康福祉施設名簿!$L$4,Sheet2!R32:S33)+DSUM(健康福祉施設名簿!$A$4:$N$1803,健康福祉施設名簿!$L$4,Sheet2!T32:U33)</f>
        <v>0</v>
      </c>
      <c r="AD24" s="25">
        <f>COUNTIFS(健康福祉施設名簿!$A$4:$A$1803,$B24,健康福祉施設名簿!$H$4:$H$1803,"生協")</f>
        <v>0</v>
      </c>
      <c r="AE24" s="24">
        <f>DSUM(健康福祉施設名簿!$A$4:$N$1803,健康福祉施設名簿!$L$4,Sheet2!V32:W33)</f>
        <v>0</v>
      </c>
      <c r="AF24" s="25">
        <f>COUNTIFS(健康福祉施設名簿!$A$4:$A$1803,$B24,健康福祉施設名簿!$H$4:$H$1803,"一社")+COUNTIFS(健康福祉施設名簿!$A$4:$A$1803,$B24,健康福祉施設名簿!$H$4:$H$1803,"公社")</f>
        <v>0</v>
      </c>
      <c r="AG24" s="168">
        <f>DSUM(健康福祉施設名簿!$A$4:$N$1803,健康福祉施設名簿!$L$4,Sheet2!X32:Y33)+DSUM(健康福祉施設名簿!$A$4:$N$1803,健康福祉施設名簿!$L$4,Sheet2!Z32:AA33)</f>
        <v>0</v>
      </c>
      <c r="AH24" s="81">
        <f>COUNTIFS(健康福祉施設名簿!$A$4:$A$1803,$B24,健康福祉施設名簿!$H$4:$H$1803,"NPO")+COUNTIFS(健康福祉施設名簿!$A$4:$A$1803,$B24,健康福祉施設名簿!$H$4:$H$1803,"学法")+COUNTIFS(健康福祉施設名簿!$A$4:$A$1803,$B24,健康福祉施設名簿!$H$4:$H$1803,"株式")+COUNTIFS(健康福祉施設名簿!$A$4:$A$1803,$B24,健康福祉施設名簿!$H$4:$H$1803,"日赤")+COUNTIFS(健康福祉施設名簿!$A$4:$A$1803,$B24,健康福祉施設名簿!$H$4:$H$1803,"有限")</f>
        <v>0</v>
      </c>
      <c r="AI24" s="187">
        <f>DSUM(健康福祉施設名簿!$A$4:$N$1803,健康福祉施設名簿!$L$4,Sheet2!AB32:AC33)+DSUM(健康福祉施設名簿!$A$4:$N$1803,健康福祉施設名簿!$L$4,Sheet2!AD32:AE33)+DSUM(健康福祉施設名簿!$A$4:$N$1803,健康福祉施設名簿!$L$4,Sheet2!AF32:AG33)+DSUM(健康福祉施設名簿!$A$4:$N$1803,健康福祉施設名簿!$L$4,Sheet2!AH32:AI33)+DSUM(健康福祉施設名簿!$A$4:$N$1803,健康福祉施設名簿!$L$4,Sheet2!AJ32:AK33)</f>
        <v>0</v>
      </c>
      <c r="AK24" s="199">
        <f t="shared" si="1"/>
        <v>58</v>
      </c>
      <c r="AL24" s="199">
        <f t="shared" si="3"/>
        <v>2793</v>
      </c>
    </row>
    <row r="25" spans="1:38" ht="22.5" customHeight="1" thickBot="1" x14ac:dyDescent="0.2">
      <c r="A25" s="125" t="s">
        <v>4609</v>
      </c>
      <c r="B25" s="911" t="s">
        <v>5002</v>
      </c>
      <c r="C25" s="912"/>
      <c r="D25" s="81">
        <f t="shared" si="6"/>
        <v>31</v>
      </c>
      <c r="E25" s="74" t="s">
        <v>1815</v>
      </c>
      <c r="F25" s="98">
        <f>COUNTIFS(健康福祉施設名簿!$A$4:$A$1803,"地域活動支援センター
（地域生活支援事業）",健康福祉施設名簿!$B$4:$B$1803,"青森地域")</f>
        <v>10</v>
      </c>
      <c r="G25" s="86" t="s">
        <v>1815</v>
      </c>
      <c r="H25" s="71">
        <f>COUNTIFS(健康福祉施設名簿!$A$4:$A$1803,"地域活動支援センター
（地域生活支援事業）",健康福祉施設名簿!$B$4:$B$1803,"津軽地域")</f>
        <v>8</v>
      </c>
      <c r="I25" s="86" t="s">
        <v>1815</v>
      </c>
      <c r="J25" s="71">
        <f>COUNTIFS(健康福祉施設名簿!$A$4:$A$1803,"地域活動支援センター
（地域生活支援事業）",健康福祉施設名簿!$B$4:$B$1803,"八戸地域")</f>
        <v>4</v>
      </c>
      <c r="K25" s="86" t="s">
        <v>1815</v>
      </c>
      <c r="L25" s="71">
        <f>COUNTIFS(健康福祉施設名簿!$A$4:$A$1803,"地域活動支援センター
（地域生活支援事業）",健康福祉施設名簿!$B$4:$B$1803,"西北五地域")</f>
        <v>6</v>
      </c>
      <c r="M25" s="86" t="s">
        <v>1815</v>
      </c>
      <c r="N25" s="71">
        <f>COUNTIFS(健康福祉施設名簿!$A$4:$A$1803,"地域活動支援センター
（地域生活支援事業）",健康福祉施設名簿!$B$4:$B$1803,"上十三地域")</f>
        <v>1</v>
      </c>
      <c r="O25" s="86" t="s">
        <v>1815</v>
      </c>
      <c r="P25" s="71">
        <f>COUNTIFS(健康福祉施設名簿!$A$4:$A$1803,"地域活動支援センター
（地域生活支援事業）",健康福祉施設名簿!$B$4:$B$1803,"下北地域")</f>
        <v>2</v>
      </c>
      <c r="Q25" s="101" t="s">
        <v>1815</v>
      </c>
      <c r="R25" s="102">
        <f>COUNTIFS(健康福祉施設名簿!$A$4:$A$1803,"地域活動支援センター
（地域生活支援事業）",健康福祉施設名簿!$H$4:$H$1803,"公")+COUNTIFS(健康福祉施設名簿!$A$4:$A$1803,"地域活動支援センター
（地域生活支援事業）",健康福祉施設名簿!$H$4:$H$1803,"独法")</f>
        <v>2</v>
      </c>
      <c r="S25" s="19" t="s">
        <v>5016</v>
      </c>
      <c r="T25" s="26">
        <f>COUNTIFS(健康福祉施設名簿!$A$4:$A$1803,"地域活動支援センター
（地域生活支援事業）",健康福祉施設名簿!$H$4:$H$1803,"福法")</f>
        <v>15</v>
      </c>
      <c r="U25" s="19" t="s">
        <v>5016</v>
      </c>
      <c r="V25" s="140">
        <f>COUNTIFS(健康福祉施設名簿!$A$4:$A$1803,"地域活動支援センター
（地域生活支援事業）",健康福祉施設名簿!$H$4:$H$1803,"一財")+COUNTIFS(健康福祉施設名簿!$A$4:$A$1803,"地域活動支援センター
（地域生活支援事業）",健康福祉施設名簿!$H$4:$H$1803,"公財")</f>
        <v>2</v>
      </c>
      <c r="W25" s="22" t="s">
        <v>5016</v>
      </c>
      <c r="X25" s="26">
        <f>COUNTIFS(健康福祉施設名簿!$A$4:$A$1803,"地域活動支援センター
（地域生活支援事業）",健康福祉施設名簿!$H$4:$H$1803,"宗法")</f>
        <v>0</v>
      </c>
      <c r="Y25" s="19"/>
      <c r="Z25" s="140">
        <f>COUNTIFS(健康福祉施設名簿!$A$4:$A$1803,"地域活動支援センター
（地域生活支援事業）",健康福祉施設名簿!$H$4:$H$1803,"私立")+COUNTIFS(健康福祉施設名簿!$A$4:$A$1803,"地域活動支援センター
（地域生活支援事業）",健康福祉施設名簿!$H$4:$H$1803,"個人")</f>
        <v>0</v>
      </c>
      <c r="AA25" s="22"/>
      <c r="AB25" s="26">
        <f>COUNTIFS(健康福祉施設名簿!$A$4:$A$1803,"地域活動支援センター
（地域生活支援事業）",健康福祉施設名簿!$H$4:$H$1803,"医法")+COUNTIFS(健康福祉施設名簿!$A$4:$A$1803,"地域活動支援センター
（地域生活支援事業）",健康福祉施設名簿!$H$4:$H$1803,"社医")</f>
        <v>3</v>
      </c>
      <c r="AC25" s="22" t="s">
        <v>5016</v>
      </c>
      <c r="AD25" s="26">
        <f>COUNTIFS(健康福祉施設名簿!$A$4:$A$1803,"地域活動支援センター
（地域生活支援事業）",健康福祉施設名簿!$H$4:$H$1803,"生協")</f>
        <v>1</v>
      </c>
      <c r="AE25" s="19" t="s">
        <v>5016</v>
      </c>
      <c r="AF25" s="26">
        <f>COUNTIFS(健康福祉施設名簿!$A$4:$A$1803,"地域活動支援センター
（地域生活支援事業）",健康福祉施設名簿!$H$4:$H$1803,"一社")+COUNTIFS(健康福祉施設名簿!$A$4:$A$1803,"地域活動支援センター
（地域生活支援事業）",健康福祉施設名簿!$H$4:$H$1803,"公社")</f>
        <v>0</v>
      </c>
      <c r="AG25" s="22"/>
      <c r="AH25" s="143">
        <f>COUNTIFS(健康福祉施設名簿!$A$4:$A$1803,"地域活動支援センター
（地域生活支援事業）",健康福祉施設名簿!$H$4:$H$1803,"NPO")+COUNTIFS(健康福祉施設名簿!$A$4:$A$1803,"地域活動支援センター
（地域生活支援事業）",健康福祉施設名簿!$H$4:$H$1803,"学法")+COUNTIFS(健康福祉施設名簿!$A$4:$A$1803,"地域活動支援センター
（地域生活支援事業）",健康福祉施設名簿!$H$4:$H$1803,"株式")+COUNTIFS(健康福祉施設名簿!$A$4:$A$1803,"地域活動支援センター
（地域生活支援事業）",健康福祉施設名簿!$H$4:$H$1803,"日赤")+COUNTIFS(健康福祉施設名簿!$A$4:$A$1803,"地域活動支援センター
（地域生活支援事業）",健康福祉施設名簿!$H$4:$H$1803,"有限")</f>
        <v>8</v>
      </c>
      <c r="AI25" s="188" t="s">
        <v>6135</v>
      </c>
      <c r="AK25" s="199">
        <f t="shared" si="1"/>
        <v>31</v>
      </c>
      <c r="AL25" s="199" t="e">
        <f t="shared" si="3"/>
        <v>#VALUE!</v>
      </c>
    </row>
    <row r="26" spans="1:38" ht="22.5" customHeight="1" thickBot="1" x14ac:dyDescent="0.2">
      <c r="A26" s="125" t="s">
        <v>4606</v>
      </c>
      <c r="B26" s="911" t="s">
        <v>5003</v>
      </c>
      <c r="C26" s="912"/>
      <c r="D26" s="81">
        <f t="shared" si="6"/>
        <v>3</v>
      </c>
      <c r="E26" s="99">
        <f t="shared" si="7"/>
        <v>343</v>
      </c>
      <c r="F26" s="98">
        <f>COUNTIFS(健康福祉施設名簿!$A$4:$A$1803,"救護施設",健康福祉施設名簿!$B$4:$B$1803,"青森地域")</f>
        <v>1</v>
      </c>
      <c r="G26" s="82">
        <f>DSUM(健康福祉施設名簿!$A$4:$N$1803,健康福祉施設名簿!$L$4,Sheet1!B34:C35)</f>
        <v>130</v>
      </c>
      <c r="H26" s="71">
        <f>COUNTIFS(健康福祉施設名簿!$A$4:$A$1803,"救護施設",健康福祉施設名簿!$B$4:$B$1803,"津軽地域")</f>
        <v>0</v>
      </c>
      <c r="I26" s="82">
        <f>DSUM(健康福祉施設名簿!$A$4:$N$1803,健康福祉施設名簿!$L$4,Sheet1!D34:E35)</f>
        <v>0</v>
      </c>
      <c r="J26" s="71">
        <f>COUNTIFS(健康福祉施設名簿!$A$4:$A$1803,"救護施設",健康福祉施設名簿!$B$4:$B$1803,"八戸地域")</f>
        <v>0</v>
      </c>
      <c r="K26" s="82">
        <f>DSUM(健康福祉施設名簿!$A$4:$N$1803,健康福祉施設名簿!$L$4,Sheet1!F34:G35)</f>
        <v>0</v>
      </c>
      <c r="L26" s="71">
        <f>COUNTIFS(健康福祉施設名簿!$A$4:$A$1803,"救護施設",健康福祉施設名簿!$B$4:$B$1803,"西北五地域")</f>
        <v>0</v>
      </c>
      <c r="M26" s="82">
        <f>DSUM(健康福祉施設名簿!$A$4:$N$1803,健康福祉施設名簿!$L$4,Sheet1!H34:I35)</f>
        <v>0</v>
      </c>
      <c r="N26" s="71">
        <f>COUNTIFS(健康福祉施設名簿!$A$4:$A$1803,"救護施設",健康福祉施設名簿!$B$4:$B$1803,"上十三地域")</f>
        <v>2</v>
      </c>
      <c r="O26" s="82">
        <f>DSUM(健康福祉施設名簿!$A$4:$N$1803,健康福祉施設名簿!$L$4,Sheet1!J34:K35)</f>
        <v>213</v>
      </c>
      <c r="P26" s="71">
        <f>COUNTIFS(健康福祉施設名簿!$A$4:$A$1803,"救護施設",健康福祉施設名簿!$B$4:$B$1803,"下北地域")</f>
        <v>0</v>
      </c>
      <c r="Q26" s="99">
        <f>DSUM(健康福祉施設名簿!$A$4:$N$1803,健康福祉施設名簿!$L$4,Sheet1!L34:M35)</f>
        <v>0</v>
      </c>
      <c r="R26" s="98">
        <f>COUNTIFS(健康福祉施設名簿!$A$4:$A$1803,"救護施設",健康福祉施設名簿!$H$4:$H$1803,"公")+COUNTIFS(健康福祉施設名簿!$A$4:$A$1803,"救護施設",健康福祉施設名簿!$H$4:$H$1803,"独法")</f>
        <v>0</v>
      </c>
      <c r="S26" s="24">
        <f>DSUM(健康福祉施設名簿!$A$4:$N$1803,健康福祉施設名簿!$L$4,Sheet2!B34:C35)+DSUM(健康福祉施設名簿!$A$4:$N$1803,健康福祉施設名簿!$L$4,Sheet2!D34:E35)</f>
        <v>0</v>
      </c>
      <c r="T26" s="23">
        <f>COUNTIFS(健康福祉施設名簿!$A$4:$A$1803,"救護施設",健康福祉施設名簿!$H$4:$H$1803,"福法")</f>
        <v>3</v>
      </c>
      <c r="U26" s="24">
        <f>DSUM(健康福祉施設名簿!$A$4:$N$1803,健康福祉施設名簿!$L$4,Sheet2!F34:G35)</f>
        <v>343</v>
      </c>
      <c r="V26" s="71">
        <f>COUNTIFS(健康福祉施設名簿!$A$4:$A$1803,"救護施設",健康福祉施設名簿!$H$4:$H$1803,"一財")+COUNTIFS(健康福祉施設名簿!$A$4:$A$1803,"救護施設",健康福祉施設名簿!$H$4:$H$1803,"公財")</f>
        <v>0</v>
      </c>
      <c r="W26" s="158">
        <f>DSUM(健康福祉施設名簿!$A$4:$N$1803,健康福祉施設名簿!$L$4,Sheet2!H34:I35)+DSUM(健康福祉施設名簿!$A$4:$N$1803,健康福祉施設名簿!$L$4,Sheet2!J34:K35)</f>
        <v>0</v>
      </c>
      <c r="X26" s="23">
        <f>COUNTIFS(健康福祉施設名簿!$A$4:$A$1803,"救護施設",健康福祉施設名簿!$H$4:$H$1803,"宗法")</f>
        <v>0</v>
      </c>
      <c r="Y26" s="24">
        <f>DSUM(健康福祉施設名簿!$A$4:$N$1803,健康福祉施設名簿!$L$4,Sheet2!L34:M35)</f>
        <v>0</v>
      </c>
      <c r="Z26" s="71">
        <f>COUNTIFS(健康福祉施設名簿!$A$4:$A$1803,"救護施設",健康福祉施設名簿!$H$4:$H$1803,"私立")+COUNTIFS(健康福祉施設名簿!$A$4:$A$1803,"救護施設",健康福祉施設名簿!$H$4:$H$1803,"個人")</f>
        <v>0</v>
      </c>
      <c r="AA26" s="158">
        <f>DSUM(健康福祉施設名簿!$A$4:$N$1803,健康福祉施設名簿!$L$4,Sheet2!N34:O35)+DSUM(健康福祉施設名簿!$A$4:$N$1803,健康福祉施設名簿!$L$4,Sheet2!P34:Q35)</f>
        <v>0</v>
      </c>
      <c r="AB26" s="23">
        <f>COUNTIFS(健康福祉施設名簿!$A$4:$A$1803,"救護施設",健康福祉施設名簿!$H$4:$H$1803,"医法")+COUNTIFS(健康福祉施設名簿!$A$4:$A$1803,"救護施設",健康福祉施設名簿!$H$4:$H$1803,"社医")</f>
        <v>0</v>
      </c>
      <c r="AC26" s="158">
        <f>DSUM(健康福祉施設名簿!$A$4:$N$1803,健康福祉施設名簿!$L$4,Sheet2!R34:S35)+DSUM(健康福祉施設名簿!$A$4:$N$1803,健康福祉施設名簿!$L$4,Sheet2!T34:U35)</f>
        <v>0</v>
      </c>
      <c r="AD26" s="23">
        <f>COUNTIFS(健康福祉施設名簿!$A$4:$A$1803,"救護施設",健康福祉施設名簿!$H$4:$H$1803,"生協")</f>
        <v>0</v>
      </c>
      <c r="AE26" s="24">
        <f>DSUM(健康福祉施設名簿!$A$4:$N$1803,健康福祉施設名簿!$L$4,Sheet2!V34:W35)</f>
        <v>0</v>
      </c>
      <c r="AF26" s="23">
        <f>COUNTIFS(健康福祉施設名簿!$A$4:$A$1803,"救護施設",健康福祉施設名簿!$H$4:$H$1803,"一社")+COUNTIFS(健康福祉施設名簿!$A$4:$A$1803,"救護施設",健康福祉施設名簿!$H$4:$H$1803,"公社")</f>
        <v>0</v>
      </c>
      <c r="AG26" s="158">
        <f>DSUM(健康福祉施設名簿!$A$4:$N$1803,健康福祉施設名簿!$L$4,Sheet2!X34:Y35)+DSUM(健康福祉施設名簿!$A$4:$N$1803,健康福祉施設名簿!$L$4,Sheet2!Z34:AA35)</f>
        <v>0</v>
      </c>
      <c r="AH26" s="81">
        <f>COUNTIFS(健康福祉施設名簿!$A$4:$A$1803,$B26,健康福祉施設名簿!$H$4:$H$1803,"NPO")+COUNTIFS(健康福祉施設名簿!$A$4:$A$1803,$B26,健康福祉施設名簿!$H$4:$H$1803,"学法")+COUNTIFS(健康福祉施設名簿!$A$4:$A$1803,$B26,健康福祉施設名簿!$H$4:$H$1803,"株式")+COUNTIFS(健康福祉施設名簿!$A$4:$A$1803,$B26,健康福祉施設名簿!$H$4:$H$1803,"日赤")+COUNTIFS(健康福祉施設名簿!$A$4:$A$1803,$B26,健康福祉施設名簿!$H$4:$H$1803,"有限")</f>
        <v>0</v>
      </c>
      <c r="AI26" s="179">
        <f>DSUM(健康福祉施設名簿!$A$4:$N$1803,健康福祉施設名簿!$L$4,Sheet2!AB34:AC35)+DSUM(健康福祉施設名簿!$A$4:$N$1803,健康福祉施設名簿!$L$4,Sheet2!AD34:AE35)+DSUM(健康福祉施設名簿!$A$4:$N$1803,健康福祉施設名簿!$L$4,Sheet2!AF34:AG35)+DSUM(健康福祉施設名簿!$A$4:$N$1803,健康福祉施設名簿!$L$4,Sheet2!AH34:AI35)+DSUM(健康福祉施設名簿!$A$4:$N$1803,健康福祉施設名簿!$L$4,Sheet2!AJ34:AK35)</f>
        <v>0</v>
      </c>
      <c r="AK26" s="199">
        <f t="shared" si="1"/>
        <v>3</v>
      </c>
      <c r="AL26" s="199">
        <f t="shared" si="3"/>
        <v>343</v>
      </c>
    </row>
    <row r="27" spans="1:38" ht="22.5" customHeight="1" x14ac:dyDescent="0.15">
      <c r="A27" s="125" t="s">
        <v>4610</v>
      </c>
      <c r="B27" s="913" t="s">
        <v>5004</v>
      </c>
      <c r="C27" s="914"/>
      <c r="D27" s="134">
        <f>SUM(D28:D33)</f>
        <v>228</v>
      </c>
      <c r="E27" s="138" t="s">
        <v>1815</v>
      </c>
      <c r="F27" s="135">
        <f>SUM(F28:F33)</f>
        <v>40</v>
      </c>
      <c r="G27" s="137" t="s">
        <v>1815</v>
      </c>
      <c r="H27" s="136">
        <f>SUM(H28:H33)</f>
        <v>48</v>
      </c>
      <c r="I27" s="137" t="s">
        <v>1815</v>
      </c>
      <c r="J27" s="136">
        <f>SUM(J28:J33)</f>
        <v>48</v>
      </c>
      <c r="K27" s="137" t="s">
        <v>1815</v>
      </c>
      <c r="L27" s="136">
        <f>SUM(L28:L33)</f>
        <v>40</v>
      </c>
      <c r="M27" s="137" t="s">
        <v>1815</v>
      </c>
      <c r="N27" s="136">
        <f>SUM(N28:N33)</f>
        <v>35</v>
      </c>
      <c r="O27" s="137" t="s">
        <v>1815</v>
      </c>
      <c r="P27" s="136">
        <f>SUM(P28:P33)</f>
        <v>17</v>
      </c>
      <c r="Q27" s="105" t="s">
        <v>1815</v>
      </c>
      <c r="R27" s="90">
        <f>SUM(R28:R33)</f>
        <v>57</v>
      </c>
      <c r="S27" s="27" t="s">
        <v>5016</v>
      </c>
      <c r="T27" s="28">
        <f>SUM(T28:T33)</f>
        <v>171</v>
      </c>
      <c r="U27" s="29" t="s">
        <v>5016</v>
      </c>
      <c r="V27" s="90">
        <f>SUM(V28:V33)</f>
        <v>0</v>
      </c>
      <c r="W27" s="153"/>
      <c r="X27" s="28">
        <f>SUM(X28:X33)</f>
        <v>0</v>
      </c>
      <c r="Y27" s="29"/>
      <c r="Z27" s="90">
        <f>SUM(Z28:Z33)</f>
        <v>0</v>
      </c>
      <c r="AA27" s="153"/>
      <c r="AB27" s="28">
        <f>SUM(AB28:AB33)</f>
        <v>0</v>
      </c>
      <c r="AC27" s="153"/>
      <c r="AD27" s="28">
        <f>SUM(AD28:AD33)</f>
        <v>0</v>
      </c>
      <c r="AE27" s="29"/>
      <c r="AF27" s="28">
        <f>SUM(AF28:AF33)</f>
        <v>0</v>
      </c>
      <c r="AG27" s="153"/>
      <c r="AH27" s="28">
        <f>SUM(AH28:AH33)</f>
        <v>0</v>
      </c>
      <c r="AI27" s="176"/>
      <c r="AK27" s="199">
        <f t="shared" si="1"/>
        <v>228</v>
      </c>
      <c r="AL27" s="199" t="e">
        <f t="shared" si="3"/>
        <v>#VALUE!</v>
      </c>
    </row>
    <row r="28" spans="1:38" ht="22.5" customHeight="1" x14ac:dyDescent="0.15">
      <c r="A28" s="59"/>
      <c r="B28" s="64" t="s">
        <v>4589</v>
      </c>
      <c r="C28" s="65" t="s">
        <v>4583</v>
      </c>
      <c r="D28" s="77">
        <f t="shared" si="6"/>
        <v>9</v>
      </c>
      <c r="E28" s="94">
        <f t="shared" si="7"/>
        <v>535</v>
      </c>
      <c r="F28" s="93">
        <f>COUNTIFS(健康福祉施設名簿!$A$4:$A$1803,"養護老人ホーム*",健康福祉施設名簿!$B$4:$B$1803,"青森地域")</f>
        <v>2</v>
      </c>
      <c r="G28" s="10">
        <f>DSUM(健康福祉施設名簿!$A$4:$N$1803,健康福祉施設名簿!$L$4,Sheet1!B36:C37)</f>
        <v>115</v>
      </c>
      <c r="H28" s="69">
        <f>COUNTIFS(健康福祉施設名簿!$A$4:$A$1803,$C$28,健康福祉施設名簿!$B$4:$B$1803,"津軽地域")</f>
        <v>3</v>
      </c>
      <c r="I28" s="10">
        <f>DSUM(健康福祉施設名簿!$A$4:$N$1803,健康福祉施設名簿!$L$4,Sheet1!D36:E37)</f>
        <v>220</v>
      </c>
      <c r="J28" s="69">
        <f>COUNTIFS(健康福祉施設名簿!$A$4:$A$1803,$C$28,健康福祉施設名簿!$B$4:$B$1803,"八戸地域")</f>
        <v>1</v>
      </c>
      <c r="K28" s="10">
        <f>DSUM(健康福祉施設名簿!$A$4:$N$1803,健康福祉施設名簿!$L$4,Sheet1!F36:G37)</f>
        <v>50</v>
      </c>
      <c r="L28" s="69">
        <f>COUNTIFS(健康福祉施設名簿!$A$4:$A$1803,$C$28,健康福祉施設名簿!$B$4:$B$1803,"西北五地域")</f>
        <v>1</v>
      </c>
      <c r="M28" s="10">
        <f>DSUM(健康福祉施設名簿!$A$4:$N$1803,健康福祉施設名簿!$L$4,Sheet1!H36:I37)</f>
        <v>50</v>
      </c>
      <c r="N28" s="69">
        <f>COUNTIFS(健康福祉施設名簿!$A$4:$A$1803,$C$28,健康福祉施設名簿!$B$4:$B$1803,"上十三地域")</f>
        <v>1</v>
      </c>
      <c r="O28" s="10">
        <f>DSUM(健康福祉施設名簿!$A$4:$N$1803,健康福祉施設名簿!$L$4,Sheet1!J36:K37)</f>
        <v>50</v>
      </c>
      <c r="P28" s="69">
        <f>COUNTIFS(健康福祉施設名簿!$A$4:$A$1803,$C$28,健康福祉施設名簿!$B$4:$B$1803,"下北地域")</f>
        <v>1</v>
      </c>
      <c r="Q28" s="111">
        <f>DSUM(健康福祉施設名簿!$A$4:$N$1803,健康福祉施設名簿!$L$4,Sheet1!L36:M37)</f>
        <v>50</v>
      </c>
      <c r="R28" s="109">
        <f>COUNTIFS(健康福祉施設名簿!$A$4:$A$1803,$C28,健康福祉施設名簿!$H$4:$H$1803,"公")+COUNTIFS(健康福祉施設名簿!$A$4:$A$1803,$C28,健康福祉施設名簿!$H$4:$H$1803,"独法")</f>
        <v>1</v>
      </c>
      <c r="S28" s="31">
        <f>DSUM(健康福祉施設名簿!$A$4:$N$1803,健康福祉施設名簿!$L$4,Sheet2!B36:C37)+DSUM(健康福祉施設名簿!$A$4:$N$1803,健康福祉施設名簿!$L$4,Sheet2!D36:E37)</f>
        <v>50</v>
      </c>
      <c r="T28" s="32">
        <f>COUNTIFS(健康福祉施設名簿!$A$4:$A$1803,$C28,健康福祉施設名簿!$H$4:$H$1803,"福法")</f>
        <v>8</v>
      </c>
      <c r="U28" s="31">
        <f>DSUM(健康福祉施設名簿!$A$4:$N$1803,健康福祉施設名簿!$L$4,Sheet2!F36:G37)</f>
        <v>485</v>
      </c>
      <c r="V28" s="141">
        <f>COUNTIFS(健康福祉施設名簿!$A$4:$A$1803,$C28,健康福祉施設名簿!$H$4:$H$1803,"一財")+COUNTIFS(健康福祉施設名簿!$A$4:$A$1803,$C28,健康福祉施設名簿!$H$4:$H$1803,"公財")</f>
        <v>0</v>
      </c>
      <c r="W28" s="169">
        <f>DSUM(健康福祉施設名簿!$A$4:$N$1803,健康福祉施設名簿!$L$4,Sheet2!H36:I37)+DSUM(健康福祉施設名簿!$A$4:$N$1803,健康福祉施設名簿!$L$4,Sheet2!J36:K37)</f>
        <v>0</v>
      </c>
      <c r="X28" s="32">
        <f>COUNTIFS(健康福祉施設名簿!$A$4:$A$1803,$C28,健康福祉施設名簿!$H$4:$H$1803,"宗法")</f>
        <v>0</v>
      </c>
      <c r="Y28" s="31">
        <f>DSUM(健康福祉施設名簿!$A$4:$N$1803,健康福祉施設名簿!$L$4,Sheet2!L36:M37)</f>
        <v>0</v>
      </c>
      <c r="Z28" s="141">
        <f>COUNTIFS(健康福祉施設名簿!$A$4:$A$1803,$C28,健康福祉施設名簿!$H$4:$H$1803,"私立")+COUNTIFS(健康福祉施設名簿!$A$4:$A$1803,$C28,健康福祉施設名簿!$H$4:$H$1803,"個人")</f>
        <v>0</v>
      </c>
      <c r="AA28" s="169">
        <f>DSUM(健康福祉施設名簿!$A$4:$N$1803,健康福祉施設名簿!$L$4,Sheet2!N36:O37)+DSUM(健康福祉施設名簿!$A$4:$N$1803,健康福祉施設名簿!$L$4,Sheet2!P36:Q37)</f>
        <v>0</v>
      </c>
      <c r="AB28" s="32">
        <f>COUNTIFS(健康福祉施設名簿!$A$4:$A$1803,$C28,健康福祉施設名簿!$H$4:$H$1803,"医法")+COUNTIFS(健康福祉施設名簿!$A$4:$A$1803,$C28,健康福祉施設名簿!$H$4:$H$1803,"社医")</f>
        <v>0</v>
      </c>
      <c r="AC28" s="169">
        <f>DSUM(健康福祉施設名簿!$A$4:$N$1803,健康福祉施設名簿!$L$4,Sheet2!R36:S37)+DSUM(健康福祉施設名簿!$A$4:$N$1803,健康福祉施設名簿!$L$4,Sheet2!T36:U37)</f>
        <v>0</v>
      </c>
      <c r="AD28" s="32">
        <f>COUNTIFS(健康福祉施設名簿!$A$4:$A$1803,$C28,健康福祉施設名簿!$H$4:$H$1803,"生協")</f>
        <v>0</v>
      </c>
      <c r="AE28" s="31">
        <f>DSUM(健康福祉施設名簿!$A$4:$N$1803,健康福祉施設名簿!$L$4,Sheet2!V36:W37)</f>
        <v>0</v>
      </c>
      <c r="AF28" s="32">
        <f>COUNTIFS(健康福祉施設名簿!$A$4:$A$1803,$C28,健康福祉施設名簿!$H$4:$H$1803,"一社")+COUNTIFS(健康福祉施設名簿!$A$4:$A$1803,$C28,健康福祉施設名簿!$H$4:$H$1803,"公社")</f>
        <v>0</v>
      </c>
      <c r="AG28" s="169">
        <f>DSUM(健康福祉施設名簿!$A$4:$N$1803,健康福祉施設名簿!$L$4,Sheet2!X36:Y37)+DSUM(健康福祉施設名簿!$A$4:$N$1803,健康福祉施設名簿!$L$4,Sheet2!Z36:AA37)</f>
        <v>0</v>
      </c>
      <c r="AH28" s="173">
        <f>COUNTIFS(健康福祉施設名簿!$A$4:$A$1803,$C28,健康福祉施設名簿!$H$4:$H$1803,"NPO")+COUNTIFS(健康福祉施設名簿!$A$4:$A$1803,$C28,健康福祉施設名簿!$H$4:$H$1803,"学法")+COUNTIFS(健康福祉施設名簿!$A$4:$A$1803,$C28,健康福祉施設名簿!$H$4:$H$1803,"株式")+COUNTIFS(健康福祉施設名簿!$A$4:$A$1803,$C28,健康福祉施設名簿!$H$4:$H$1803,"日赤")+COUNTIFS(健康福祉施設名簿!$A$4:$A$1803,$C28,健康福祉施設名簿!$H$4:$H$1803,"有限")</f>
        <v>0</v>
      </c>
      <c r="AI28" s="179">
        <f>DSUM(健康福祉施設名簿!$A$4:$N$1803,健康福祉施設名簿!$L$4,Sheet2!AB36:AC37)+DSUM(健康福祉施設名簿!$A$4:$N$1803,健康福祉施設名簿!$L$4,Sheet2!AD36:AE37)+DSUM(健康福祉施設名簿!$A$4:$N$1803,健康福祉施設名簿!$L$4,Sheet2!AF36:AG37)+DSUM(健康福祉施設名簿!$A$4:$N$1803,健康福祉施設名簿!$L$4,Sheet2!AH36:AI37)+DSUM(健康福祉施設名簿!$A$4:$N$1803,健康福祉施設名簿!$L$4,Sheet2!AJ36:AK37)</f>
        <v>0</v>
      </c>
      <c r="AK28" s="199">
        <f t="shared" si="1"/>
        <v>9</v>
      </c>
      <c r="AL28" s="199">
        <f t="shared" si="3"/>
        <v>535</v>
      </c>
    </row>
    <row r="29" spans="1:38" ht="22.5" customHeight="1" x14ac:dyDescent="0.15">
      <c r="A29" s="59"/>
      <c r="B29" s="61" t="s">
        <v>4590</v>
      </c>
      <c r="C29" s="66" t="s">
        <v>4584</v>
      </c>
      <c r="D29" s="33">
        <f t="shared" si="6"/>
        <v>139</v>
      </c>
      <c r="E29" s="96">
        <f t="shared" si="7"/>
        <v>7050</v>
      </c>
      <c r="F29" s="93">
        <f>COUNTIFS(健康福祉施設名簿!$A$4:$A$1803,"特別養護老人ホーム*",健康福祉施設名簿!$B$4:$B$1803,"青森地域")</f>
        <v>26</v>
      </c>
      <c r="G29" s="79">
        <f>DSUM(健康福祉施設名簿!$A$4:$N$1803,健康福祉施設名簿!$L$4,Sheet1!B38:C39)</f>
        <v>1331</v>
      </c>
      <c r="H29" s="69">
        <f>COUNTIFS(健康福祉施設名簿!$A$4:$A$1803,"特別養護老人ホーム*",健康福祉施設名簿!$B$4:$B$1803,"津軽地域")</f>
        <v>27</v>
      </c>
      <c r="I29" s="79">
        <f>DSUM(健康福祉施設名簿!$A$4:$N$1803,健康福祉施設名簿!$L$4,Sheet1!D38:E39)</f>
        <v>1443</v>
      </c>
      <c r="J29" s="69">
        <f>COUNTIFS(健康福祉施設名簿!$A$4:$A$1803,"特別養護老人ホーム*",健康福祉施設名簿!$B$4:$B$1803,"八戸地域")</f>
        <v>28</v>
      </c>
      <c r="K29" s="79">
        <f>DSUM(健康福祉施設名簿!$A$4:$N$1803,健康福祉施設名簿!$L$4,Sheet1!F38:G39)</f>
        <v>1469</v>
      </c>
      <c r="L29" s="69">
        <f>COUNTIFS(健康福祉施設名簿!$A$4:$A$1803,"特別養護老人ホーム*",健康福祉施設名簿!$B$4:$B$1803,"西北五地域")</f>
        <v>23</v>
      </c>
      <c r="M29" s="79">
        <f>DSUM(健康福祉施設名簿!$A$4:$N$1803,健康福祉施設名簿!$L$4,Sheet1!H38:I39)</f>
        <v>1026</v>
      </c>
      <c r="N29" s="69">
        <f>COUNTIFS(健康福祉施設名簿!$A$4:$A$1803,"特別養護老人ホーム*",健康福祉施設名簿!$B$4:$B$1803,"上十三地域")</f>
        <v>22</v>
      </c>
      <c r="O29" s="79">
        <f>DSUM(健康福祉施設名簿!$A$4:$N$1803,健康福祉施設名簿!$L$4,Sheet1!J38:K39)</f>
        <v>1179</v>
      </c>
      <c r="P29" s="69">
        <f>COUNTIFS(健康福祉施設名簿!$A$4:$A$1803,"特別養護老人ホーム*",健康福祉施設名簿!$B$4:$B$1803,"下北地域")</f>
        <v>13</v>
      </c>
      <c r="Q29" s="96">
        <f>DSUM(健康福祉施設名簿!$A$4:$N$1803,健康福祉施設名簿!$L$4,Sheet1!L38:M39)</f>
        <v>602</v>
      </c>
      <c r="R29" s="93">
        <f>COUNTIFS(健康福祉施設名簿!$A$4:$A$1803,$C29,健康福祉施設名簿!$H$4:$H$1803,"公")+COUNTIFS(健康福祉施設名簿!$A$4:$A$1803,$C29,健康福祉施設名簿!$H$4:$H$1803,"独法")</f>
        <v>3</v>
      </c>
      <c r="S29" s="15">
        <f>DSUM(健康福祉施設名簿!$A$4:$N$1803,健康福祉施設名簿!$L$4,Sheet2!B38:C39)+DSUM(健康福祉施設名簿!$A$4:$N$1803,健康福祉施設名簿!$L$4,Sheet2!D38:E39)</f>
        <v>118</v>
      </c>
      <c r="T29" s="14">
        <f>COUNTIFS(健康福祉施設名簿!$A$4:$A$1803,"特別養護老人ホーム*",健康福祉施設名簿!$H$4:$H$1803,"福法")</f>
        <v>136</v>
      </c>
      <c r="U29" s="15">
        <f>DSUM(健康福祉施設名簿!$A$4:$N$1803,健康福祉施設名簿!$L$4,Sheet2!F38:G39)</f>
        <v>6932</v>
      </c>
      <c r="V29" s="69">
        <f>COUNTIFS(健康福祉施設名簿!$A$4:$A$1803,$C29,健康福祉施設名簿!$H$4:$H$1803,"一財")+COUNTIFS(健康福祉施設名簿!$A$4:$A$1803,$C29,健康福祉施設名簿!$H$4:$H$1803,"公財")</f>
        <v>0</v>
      </c>
      <c r="W29" s="164">
        <f>DSUM(健康福祉施設名簿!$A$4:$N$1803,健康福祉施設名簿!$L$4,Sheet2!H38:I39)+DSUM(健康福祉施設名簿!$A$4:$N$1803,健康福祉施設名簿!$L$4,Sheet2!J38:K39)</f>
        <v>0</v>
      </c>
      <c r="X29" s="14">
        <f>COUNTIFS(健康福祉施設名簿!$A$4:$A$1803,$C29,健康福祉施設名簿!$H$4:$H$1803,"宗法")</f>
        <v>0</v>
      </c>
      <c r="Y29" s="15">
        <f>DSUM(健康福祉施設名簿!$A$4:$N$1803,健康福祉施設名簿!$L$4,Sheet2!L38:M39)</f>
        <v>0</v>
      </c>
      <c r="Z29" s="69">
        <f>COUNTIFS(健康福祉施設名簿!$A$4:$A$1803,$C29,健康福祉施設名簿!$H$4:$H$1803,"私立")+COUNTIFS(健康福祉施設名簿!$A$4:$A$1803,$C29,健康福祉施設名簿!$H$4:$H$1803,"個人")</f>
        <v>0</v>
      </c>
      <c r="AA29" s="164">
        <f>DSUM(健康福祉施設名簿!$A$4:$N$1803,健康福祉施設名簿!$L$4,Sheet2!N38:O39)+DSUM(健康福祉施設名簿!$A$4:$N$1803,健康福祉施設名簿!$L$4,Sheet2!P38:Q39)</f>
        <v>0</v>
      </c>
      <c r="AB29" s="14">
        <f>COUNTIFS(健康福祉施設名簿!$A$4:$A$1803,$C29,健康福祉施設名簿!$H$4:$H$1803,"医法")+COUNTIFS(健康福祉施設名簿!$A$4:$A$1803,$C29,健康福祉施設名簿!$H$4:$H$1803,"社医")</f>
        <v>0</v>
      </c>
      <c r="AC29" s="164">
        <f>DSUM(健康福祉施設名簿!$A$4:$N$1803,健康福祉施設名簿!$L$4,Sheet2!R38:S39)+DSUM(健康福祉施設名簿!$A$4:$N$1803,健康福祉施設名簿!$L$4,Sheet2!T38:U39)</f>
        <v>0</v>
      </c>
      <c r="AD29" s="14">
        <f>COUNTIFS(健康福祉施設名簿!$A$4:$A$1803,$C29,健康福祉施設名簿!$H$4:$H$1803,"生協")</f>
        <v>0</v>
      </c>
      <c r="AE29" s="15">
        <f>DSUM(健康福祉施設名簿!$A$4:$N$1803,健康福祉施設名簿!$L$4,Sheet2!V38:W39)</f>
        <v>0</v>
      </c>
      <c r="AF29" s="14">
        <f>COUNTIFS(健康福祉施設名簿!$A$4:$A$1803,$C29,健康福祉施設名簿!$H$4:$H$1803,"一社")+COUNTIFS(健康福祉施設名簿!$A$4:$A$1803,$C29,健康福祉施設名簿!$H$4:$H$1803,"公社")</f>
        <v>0</v>
      </c>
      <c r="AG29" s="164">
        <f>DSUM(健康福祉施設名簿!$A$4:$N$1803,健康福祉施設名簿!$L$4,Sheet2!X38:Y39)+DSUM(健康福祉施設名簿!$A$4:$N$1803,健康福祉施設名簿!$L$4,Sheet2!Z38:AA39)</f>
        <v>0</v>
      </c>
      <c r="AH29" s="77">
        <f>COUNTIFS(健康福祉施設名簿!$A$4:$A$1803,$C29,健康福祉施設名簿!$H$4:$H$1803,"NPO")+COUNTIFS(健康福祉施設名簿!$A$4:$A$1803,$C29,健康福祉施設名簿!$H$4:$H$1803,"学法")+COUNTIFS(健康福祉施設名簿!$A$4:$A$1803,$C29,健康福祉施設名簿!$H$4:$H$1803,"株式")+COUNTIFS(健康福祉施設名簿!$A$4:$A$1803,$C29,健康福祉施設名簿!$H$4:$H$1803,"日赤")+COUNTIFS(健康福祉施設名簿!$A$4:$A$1803,$C29,健康福祉施設名簿!$H$4:$H$1803,"有限")</f>
        <v>0</v>
      </c>
      <c r="AI29" s="186">
        <f>DSUM(健康福祉施設名簿!$A$4:$N$1803,健康福祉施設名簿!$L$4,Sheet2!AB38:AC39)+DSUM(健康福祉施設名簿!$A$4:$N$1803,健康福祉施設名簿!$L$4,Sheet2!AD38:AE39)+DSUM(健康福祉施設名簿!$A$4:$N$1803,健康福祉施設名簿!$L$4,Sheet2!AF38:AG39)+DSUM(健康福祉施設名簿!$A$4:$N$1803,健康福祉施設名簿!$L$4,Sheet2!AH38:AI39)+DSUM(健康福祉施設名簿!$A$4:$N$1803,健康福祉施設名簿!$L$4,Sheet2!AJ38:AK39)</f>
        <v>0</v>
      </c>
      <c r="AK29" s="199">
        <f t="shared" si="1"/>
        <v>139</v>
      </c>
      <c r="AL29" s="199">
        <f t="shared" si="3"/>
        <v>7050</v>
      </c>
    </row>
    <row r="30" spans="1:38" ht="22.5" customHeight="1" x14ac:dyDescent="0.15">
      <c r="A30" s="59"/>
      <c r="B30" s="61" t="s">
        <v>4571</v>
      </c>
      <c r="C30" s="66" t="s">
        <v>4992</v>
      </c>
      <c r="D30" s="33">
        <f>F30+H30+J30+L30+N30+P30</f>
        <v>2</v>
      </c>
      <c r="E30" s="96">
        <f t="shared" si="7"/>
        <v>110</v>
      </c>
      <c r="F30" s="93">
        <f>COUNTIFS(健康福祉施設名簿!$A$4:$A$1803,"軽費老人ホーム（Ａ型）*",健康福祉施設名簿!$B$4:$B$1803,"青森地域")</f>
        <v>1</v>
      </c>
      <c r="G30" s="79">
        <f>DSUM(健康福祉施設名簿!$A$4:$N$1803,健康福祉施設名簿!$L$4,Sheet1!B40:C41)</f>
        <v>60</v>
      </c>
      <c r="H30" s="69">
        <f>COUNTIFS(健康福祉施設名簿!$A$4:$A$1803,"軽費老人ホーム（Ａ型）*",健康福祉施設名簿!$B$4:$B$1803,"津軽地域")</f>
        <v>1</v>
      </c>
      <c r="I30" s="79">
        <f>DSUM(健康福祉施設名簿!$A$4:$N$1803,健康福祉施設名簿!$L$4,Sheet1!D40:E41)</f>
        <v>50</v>
      </c>
      <c r="J30" s="69">
        <f>COUNTIFS(健康福祉施設名簿!$A$4:$A$1803,"軽費老人ホーム（Ａ型）*",健康福祉施設名簿!$B$4:$B$1803,"八戸地域")</f>
        <v>0</v>
      </c>
      <c r="K30" s="79">
        <f>DSUM(健康福祉施設名簿!$A$4:$N$1803,健康福祉施設名簿!$L$4,Sheet1!F40:G41)</f>
        <v>0</v>
      </c>
      <c r="L30" s="69">
        <f>COUNTIFS(健康福祉施設名簿!$A$4:$A$1803,"軽費老人ホーム（Ａ型）*",健康福祉施設名簿!$B$4:$B$1803,"西北五地域")</f>
        <v>0</v>
      </c>
      <c r="M30" s="79">
        <f>DSUM(健康福祉施設名簿!$A$4:$N$1803,健康福祉施設名簿!$L$4,Sheet1!H40:I41)</f>
        <v>0</v>
      </c>
      <c r="N30" s="69">
        <f>COUNTIFS(健康福祉施設名簿!$A$4:$A$1803,"軽費老人ホーム（Ａ型）*",健康福祉施設名簿!$B$4:$B$1803,"上十三地域")</f>
        <v>0</v>
      </c>
      <c r="O30" s="79">
        <f>DSUM(健康福祉施設名簿!$A$4:$N$1803,健康福祉施設名簿!$L$4,Sheet1!J40:K41)</f>
        <v>0</v>
      </c>
      <c r="P30" s="69">
        <f>COUNTIFS(健康福祉施設名簿!$A$4:$A$1803,"軽費老人ホーム（Ａ型）*",健康福祉施設名簿!$B$4:$B$1803,"下北地域")</f>
        <v>0</v>
      </c>
      <c r="Q30" s="96">
        <f>DSUM(健康福祉施設名簿!$A$4:$N$1803,健康福祉施設名簿!$L$4,Sheet1!L40:M41)</f>
        <v>0</v>
      </c>
      <c r="R30" s="93">
        <f>COUNTIFS(健康福祉施設名簿!$A$4:$A$1803,$C30,健康福祉施設名簿!$H$4:$H$1803,"公")+COUNTIFS(健康福祉施設名簿!$A$4:$A$1803,$C30,健康福祉施設名簿!$H$4:$H$1803,"独法")</f>
        <v>0</v>
      </c>
      <c r="S30" s="15">
        <f>DSUM(健康福祉施設名簿!$A$4:$N$1803,健康福祉施設名簿!$L$4,Sheet2!B40:C41)+DSUM(健康福祉施設名簿!$A$4:$N$1803,健康福祉施設名簿!$L$4,Sheet2!D40:E41)</f>
        <v>0</v>
      </c>
      <c r="T30" s="14">
        <f>COUNTIFS(健康福祉施設名簿!$A$4:$A$1803,$C30,健康福祉施設名簿!$H$4:$H$1803,"福法")</f>
        <v>2</v>
      </c>
      <c r="U30" s="15">
        <f>DSUM(健康福祉施設名簿!$A$4:$N$1803,健康福祉施設名簿!$L$4,Sheet2!F40:G41)</f>
        <v>110</v>
      </c>
      <c r="V30" s="69">
        <f>COUNTIFS(健康福祉施設名簿!$A$4:$A$1803,$C30,健康福祉施設名簿!$H$4:$H$1803,"一財")+COUNTIFS(健康福祉施設名簿!$A$4:$A$1803,$C30,健康福祉施設名簿!$H$4:$H$1803,"公財")</f>
        <v>0</v>
      </c>
      <c r="W30" s="164">
        <f>DSUM(健康福祉施設名簿!$A$4:$N$1803,健康福祉施設名簿!$L$4,Sheet2!H40:I41)+DSUM(健康福祉施設名簿!$A$4:$N$1803,健康福祉施設名簿!$L$4,Sheet2!J40:K41)</f>
        <v>0</v>
      </c>
      <c r="X30" s="14">
        <f>COUNTIFS(健康福祉施設名簿!$A$4:$A$1803,$C30,健康福祉施設名簿!$H$4:$H$1803,"宗法")</f>
        <v>0</v>
      </c>
      <c r="Y30" s="15">
        <f>DSUM(健康福祉施設名簿!$A$4:$N$1803,健康福祉施設名簿!$L$4,Sheet2!L40:M41)</f>
        <v>0</v>
      </c>
      <c r="Z30" s="69">
        <f>COUNTIFS(健康福祉施設名簿!$A$4:$A$1803,$C30,健康福祉施設名簿!$H$4:$H$1803,"私立")+COUNTIFS(健康福祉施設名簿!$A$4:$A$1803,$C30,健康福祉施設名簿!$H$4:$H$1803,"個人")</f>
        <v>0</v>
      </c>
      <c r="AA30" s="164">
        <f>DSUM(健康福祉施設名簿!$A$4:$N$1803,健康福祉施設名簿!$L$4,Sheet2!N40:O41)+DSUM(健康福祉施設名簿!$A$4:$N$1803,健康福祉施設名簿!$L$4,Sheet2!P40:Q41)</f>
        <v>0</v>
      </c>
      <c r="AB30" s="14">
        <f>COUNTIFS(健康福祉施設名簿!$A$4:$A$1803,$C30,健康福祉施設名簿!$H$4:$H$1803,"医法")+COUNTIFS(健康福祉施設名簿!$A$4:$A$1803,$C30,健康福祉施設名簿!$H$4:$H$1803,"社医")</f>
        <v>0</v>
      </c>
      <c r="AC30" s="164">
        <f>DSUM(健康福祉施設名簿!$A$4:$N$1803,健康福祉施設名簿!$L$4,Sheet2!R40:S41)+DSUM(健康福祉施設名簿!$A$4:$N$1803,健康福祉施設名簿!$L$4,Sheet2!T40:U41)</f>
        <v>0</v>
      </c>
      <c r="AD30" s="14">
        <f>COUNTIFS(健康福祉施設名簿!$A$4:$A$1803,$C30,健康福祉施設名簿!$H$4:$H$1803,"生協")</f>
        <v>0</v>
      </c>
      <c r="AE30" s="15">
        <f>DSUM(健康福祉施設名簿!$A$4:$N$1803,健康福祉施設名簿!$L$4,Sheet2!V40:W41)</f>
        <v>0</v>
      </c>
      <c r="AF30" s="14">
        <f>COUNTIFS(健康福祉施設名簿!$A$4:$A$1803,$C30,健康福祉施設名簿!$H$4:$H$1803,"一社")+COUNTIFS(健康福祉施設名簿!$A$4:$A$1803,$C30,健康福祉施設名簿!$H$4:$H$1803,"公社")</f>
        <v>0</v>
      </c>
      <c r="AG30" s="164">
        <f>DSUM(健康福祉施設名簿!$A$4:$N$1803,健康福祉施設名簿!$L$4,Sheet2!X40:Y41)+DSUM(健康福祉施設名簿!$A$4:$N$1803,健康福祉施設名簿!$L$4,Sheet2!Z40:AA41)</f>
        <v>0</v>
      </c>
      <c r="AH30" s="77">
        <f>COUNTIFS(健康福祉施設名簿!$A$4:$A$1803,$C30,健康福祉施設名簿!$H$4:$H$1803,"NPO")+COUNTIFS(健康福祉施設名簿!$A$4:$A$1803,$C30,健康福祉施設名簿!$H$4:$H$1803,"学法")+COUNTIFS(健康福祉施設名簿!$A$4:$A$1803,$C30,健康福祉施設名簿!$H$4:$H$1803,"株式")+COUNTIFS(健康福祉施設名簿!$A$4:$A$1803,$C30,健康福祉施設名簿!$H$4:$H$1803,"日赤")+COUNTIFS(健康福祉施設名簿!$A$4:$A$1803,$C30,健康福祉施設名簿!$H$4:$H$1803,"有限")</f>
        <v>0</v>
      </c>
      <c r="AI30" s="189">
        <f>DSUM(健康福祉施設名簿!$A$4:$N$1803,健康福祉施設名簿!$L$4,Sheet2!AB40:AC41)+DSUM(健康福祉施設名簿!$A$4:$N$1803,健康福祉施設名簿!$L$4,Sheet2!AD40:AE41)+DSUM(健康福祉施設名簿!$A$4:$N$1803,健康福祉施設名簿!$L$4,Sheet2!AF40:AG41)+DSUM(健康福祉施設名簿!$A$4:$N$1803,健康福祉施設名簿!$L$4,Sheet2!AH40:AI41)+DSUM(健康福祉施設名簿!$A$4:$N$1803,健康福祉施設名簿!$L$4,Sheet2!AJ40:AK41)</f>
        <v>0</v>
      </c>
      <c r="AK30" s="199">
        <f t="shared" si="1"/>
        <v>2</v>
      </c>
      <c r="AL30" s="199">
        <f t="shared" si="3"/>
        <v>110</v>
      </c>
    </row>
    <row r="31" spans="1:38" ht="22.5" customHeight="1" x14ac:dyDescent="0.15">
      <c r="A31" s="59"/>
      <c r="B31" s="61" t="s">
        <v>4573</v>
      </c>
      <c r="C31" s="66" t="s">
        <v>4585</v>
      </c>
      <c r="D31" s="33">
        <f t="shared" si="6"/>
        <v>25</v>
      </c>
      <c r="E31" s="96">
        <f t="shared" si="7"/>
        <v>698</v>
      </c>
      <c r="F31" s="93">
        <f>COUNTIFS(健康福祉施設名簿!$A$4:$A$1803,"軽費老人ホーム（ケアハウス）*",健康福祉施設名簿!$B$4:$B$1803,"青森地域")</f>
        <v>7</v>
      </c>
      <c r="G31" s="79">
        <f>DSUM(健康福祉施設名簿!$A$4:$N$1803,健康福祉施設名簿!$L$4,Sheet1!B42:C43)</f>
        <v>169</v>
      </c>
      <c r="H31" s="69">
        <f>COUNTIFS(健康福祉施設名簿!$A$4:$A$1803,"軽費老人ホーム（ケアハウス）*",健康福祉施設名簿!$B$4:$B$1803,"津軽地域")</f>
        <v>6</v>
      </c>
      <c r="I31" s="79">
        <f>DSUM(健康福祉施設名簿!$A$4:$N$1803,健康福祉施設名簿!$L$4,Sheet1!D42:E43)</f>
        <v>170</v>
      </c>
      <c r="J31" s="69">
        <f>COUNTIFS(健康福祉施設名簿!$A$4:$A$1803,"軽費老人ホーム（ケアハウス）*",健康福祉施設名簿!$B$4:$B$1803,"八戸地域")</f>
        <v>6</v>
      </c>
      <c r="K31" s="79">
        <f>DSUM(健康福祉施設名簿!$A$4:$N$1803,健康福祉施設名簿!$L$4,Sheet1!F42:G43)</f>
        <v>189</v>
      </c>
      <c r="L31" s="69">
        <f>COUNTIFS(健康福祉施設名簿!$A$4:$A$1803,"軽費老人ホーム（ケアハウス）*",健康福祉施設名簿!$B$4:$B$1803,"西北五地域")</f>
        <v>3</v>
      </c>
      <c r="M31" s="79">
        <f>DSUM(健康福祉施設名簿!$A$4:$N$1803,健康福祉施設名簿!$L$4,Sheet1!H42:I43)</f>
        <v>90</v>
      </c>
      <c r="N31" s="69">
        <f>COUNTIFS(健康福祉施設名簿!$A$4:$A$1803,"軽費老人ホーム（ケアハウス）*",健康福祉施設名簿!$B$4:$B$1803,"上十三地域")</f>
        <v>2</v>
      </c>
      <c r="O31" s="79">
        <f>DSUM(健康福祉施設名簿!$A$4:$N$1803,健康福祉施設名簿!$L$4,Sheet1!J42:K43)</f>
        <v>60</v>
      </c>
      <c r="P31" s="69">
        <f>COUNTIFS(健康福祉施設名簿!$A$4:$A$1803,"軽費老人ホーム（ケアハウス）*",健康福祉施設名簿!$B$4:$B$1803,"下北地域")</f>
        <v>1</v>
      </c>
      <c r="Q31" s="96">
        <f>DSUM(健康福祉施設名簿!$A$4:$N$1803,健康福祉施設名簿!$L$4,Sheet1!L42:M43)</f>
        <v>20</v>
      </c>
      <c r="R31" s="93">
        <f>COUNTIFS(健康福祉施設名簿!$A$4:$A$1803,$C31,健康福祉施設名簿!$H$4:$H$1803,"公")+COUNTIFS(健康福祉施設名簿!$A$4:$A$1803,$C31,健康福祉施設名簿!$H$4:$H$1803,"独法")</f>
        <v>0</v>
      </c>
      <c r="S31" s="15">
        <f>DSUM(健康福祉施設名簿!$A$4:$N$1803,健康福祉施設名簿!$L$4,Sheet2!B42:C43)+DSUM(健康福祉施設名簿!$A$4:$N$1803,健康福祉施設名簿!$L$4,Sheet2!D42:E43)</f>
        <v>0</v>
      </c>
      <c r="T31" s="14">
        <f>COUNTIFS(健康福祉施設名簿!$A$4:$A$1803,$C31,健康福祉施設名簿!$H$4:$H$1803,"福法")</f>
        <v>25</v>
      </c>
      <c r="U31" s="15">
        <f>DSUM(健康福祉施設名簿!$A$4:$N$1803,健康福祉施設名簿!$L$4,Sheet2!F42:G43)</f>
        <v>698</v>
      </c>
      <c r="V31" s="69">
        <f>COUNTIFS(健康福祉施設名簿!$A$4:$A$1803,$C31,健康福祉施設名簿!$H$4:$H$1803,"一財")+COUNTIFS(健康福祉施設名簿!$A$4:$A$1803,$C31,健康福祉施設名簿!$H$4:$H$1803,"公財")</f>
        <v>0</v>
      </c>
      <c r="W31" s="164">
        <f>DSUM(健康福祉施設名簿!$A$4:$N$1803,健康福祉施設名簿!$L$4,Sheet2!H42:I43)+DSUM(健康福祉施設名簿!$A$4:$N$1803,健康福祉施設名簿!$L$4,Sheet2!J42:K43)</f>
        <v>0</v>
      </c>
      <c r="X31" s="14">
        <f>COUNTIFS(健康福祉施設名簿!$A$4:$A$1803,$C31,健康福祉施設名簿!$H$4:$H$1803,"宗法")</f>
        <v>0</v>
      </c>
      <c r="Y31" s="15">
        <f>DSUM(健康福祉施設名簿!$A$4:$N$1803,健康福祉施設名簿!$L$4,Sheet2!L42:M43)</f>
        <v>0</v>
      </c>
      <c r="Z31" s="69">
        <f>COUNTIFS(健康福祉施設名簿!$A$4:$A$1803,$C31,健康福祉施設名簿!$H$4:$H$1803,"私立")+COUNTIFS(健康福祉施設名簿!$A$4:$A$1803,$C31,健康福祉施設名簿!$H$4:$H$1803,"個人")</f>
        <v>0</v>
      </c>
      <c r="AA31" s="164">
        <f>DSUM(健康福祉施設名簿!$A$4:$N$1803,健康福祉施設名簿!$L$4,Sheet2!N42:O43)+DSUM(健康福祉施設名簿!$A$4:$N$1803,健康福祉施設名簿!$L$4,Sheet2!P42:Q43)</f>
        <v>0</v>
      </c>
      <c r="AB31" s="14">
        <f>COUNTIFS(健康福祉施設名簿!$A$4:$A$1803,$C31,健康福祉施設名簿!$H$4:$H$1803,"医法")+COUNTIFS(健康福祉施設名簿!$A$4:$A$1803,$C31,健康福祉施設名簿!$H$4:$H$1803,"社医")</f>
        <v>0</v>
      </c>
      <c r="AC31" s="164">
        <f>DSUM(健康福祉施設名簿!$A$4:$N$1803,健康福祉施設名簿!$L$4,Sheet2!R42:S43)+DSUM(健康福祉施設名簿!$A$4:$N$1803,健康福祉施設名簿!$L$4,Sheet2!T42:U43)</f>
        <v>0</v>
      </c>
      <c r="AD31" s="14">
        <f>COUNTIFS(健康福祉施設名簿!$A$4:$A$1803,$C31,健康福祉施設名簿!$H$4:$H$1803,"生協")</f>
        <v>0</v>
      </c>
      <c r="AE31" s="15">
        <f>DSUM(健康福祉施設名簿!$A$4:$N$1803,健康福祉施設名簿!$L$4,Sheet2!V42:W43)</f>
        <v>0</v>
      </c>
      <c r="AF31" s="14">
        <f>COUNTIFS(健康福祉施設名簿!$A$4:$A$1803,$C31,健康福祉施設名簿!$H$4:$H$1803,"一社")+COUNTIFS(健康福祉施設名簿!$A$4:$A$1803,$C31,健康福祉施設名簿!$H$4:$H$1803,"公社")</f>
        <v>0</v>
      </c>
      <c r="AG31" s="164">
        <f>DSUM(健康福祉施設名簿!$A$4:$N$1803,健康福祉施設名簿!$L$4,Sheet2!X42:Y43)+DSUM(健康福祉施設名簿!$A$4:$N$1803,健康福祉施設名簿!$L$4,Sheet2!Z42:AA43)</f>
        <v>0</v>
      </c>
      <c r="AH31" s="77">
        <f>COUNTIFS(健康福祉施設名簿!$A$4:$A$1803,$C31,健康福祉施設名簿!$H$4:$H$1803,"NPO")+COUNTIFS(健康福祉施設名簿!$A$4:$A$1803,$C31,健康福祉施設名簿!$H$4:$H$1803,"学法")+COUNTIFS(健康福祉施設名簿!$A$4:$A$1803,$C31,健康福祉施設名簿!$H$4:$H$1803,"株式")+COUNTIFS(健康福祉施設名簿!$A$4:$A$1803,$C31,健康福祉施設名簿!$H$4:$H$1803,"日赤")+COUNTIFS(健康福祉施設名簿!$A$4:$A$1803,$C31,健康福祉施設名簿!$H$4:$H$1803,"有限")</f>
        <v>0</v>
      </c>
      <c r="AI31" s="179">
        <f>DSUM(健康福祉施設名簿!$A$4:$N$1803,健康福祉施設名簿!$L$4,Sheet2!AB42:AC43)+DSUM(健康福祉施設名簿!$A$4:$N$1803,健康福祉施設名簿!$L$4,Sheet2!AD42:AE43)+DSUM(健康福祉施設名簿!$A$4:$N$1803,健康福祉施設名簿!$L$4,Sheet2!AF42:AG43)+DSUM(健康福祉施設名簿!$A$4:$N$1803,健康福祉施設名簿!$L$4,Sheet2!AH42:AI43)+DSUM(健康福祉施設名簿!$A$4:$N$1803,健康福祉施設名簿!$L$4,Sheet2!AJ42:AK43)</f>
        <v>0</v>
      </c>
      <c r="AK31" s="199">
        <f t="shared" si="1"/>
        <v>25</v>
      </c>
      <c r="AL31" s="199">
        <f t="shared" si="3"/>
        <v>698</v>
      </c>
    </row>
    <row r="32" spans="1:38" ht="22.5" customHeight="1" x14ac:dyDescent="0.15">
      <c r="A32" s="59"/>
      <c r="B32" s="61" t="s">
        <v>4575</v>
      </c>
      <c r="C32" s="192" t="s">
        <v>5017</v>
      </c>
      <c r="D32" s="33">
        <f>F32+H32+J32+L32+N32+P32</f>
        <v>17</v>
      </c>
      <c r="E32" s="96">
        <f t="shared" si="7"/>
        <v>198</v>
      </c>
      <c r="F32" s="93">
        <f>COUNTIFS(健康福祉施設名簿!$A$4:$A$1803,"生活支援ハウス
（高齢者生活福祉ｾﾝﾀｰ）*",健康福祉施設名簿!$B$4:$B$1803,"青森地域")</f>
        <v>2</v>
      </c>
      <c r="G32" s="79">
        <f>DSUM(健康福祉施設名簿!$A$4:$N$1803,健康福祉施設名簿!$L$4,Sheet1!B44:C45)</f>
        <v>20</v>
      </c>
      <c r="H32" s="69">
        <f>COUNTIFS(健康福祉施設名簿!$A$4:$A$1803,"生活支援ハウス
（高齢者生活福祉ｾﾝﾀｰ）*",健康福祉施設名簿!$B$4:$B$1803,"津軽地域")</f>
        <v>3</v>
      </c>
      <c r="I32" s="79">
        <f>DSUM(健康福祉施設名簿!$A$4:$N$1803,健康福祉施設名簿!$L$4,Sheet1!D44:E45)</f>
        <v>40</v>
      </c>
      <c r="J32" s="69">
        <f>COUNTIFS(健康福祉施設名簿!$A$4:$A$1803,"生活支援ハウス
（高齢者生活福祉ｾﾝﾀｰ）*",健康福祉施設名簿!$B$4:$B$1803,"八戸地域")</f>
        <v>3</v>
      </c>
      <c r="K32" s="79">
        <f>DSUM(健康福祉施設名簿!$A$4:$N$1803,健康福祉施設名簿!$L$4,Sheet1!F44:G45)</f>
        <v>30</v>
      </c>
      <c r="L32" s="69">
        <f>COUNTIFS(健康福祉施設名簿!$A$4:$A$1803,"生活支援ハウス
（高齢者生活福祉ｾﾝﾀｰ）*",健康福祉施設名簿!$B$4:$B$1803,"西北五地域")</f>
        <v>5</v>
      </c>
      <c r="M32" s="79">
        <f>DSUM(健康福祉施設名簿!$A$4:$N$1803,健康福祉施設名簿!$L$4,Sheet1!H44:I45)</f>
        <v>66</v>
      </c>
      <c r="N32" s="69">
        <f>COUNTIFS(健康福祉施設名簿!$A$4:$A$1803,"生活支援ハウス
（高齢者生活福祉ｾﾝﾀｰ）*",健康福祉施設名簿!$B$4:$B$1803,"上十三地域")</f>
        <v>3</v>
      </c>
      <c r="O32" s="79">
        <f>DSUM(健康福祉施設名簿!$A$4:$N$1803,健康福祉施設名簿!$L$4,Sheet1!J44:K45)</f>
        <v>32</v>
      </c>
      <c r="P32" s="69">
        <f>COUNTIFS(健康福祉施設名簿!$A$4:$A$1803,"生活支援ハウス
（高齢者生活福祉ｾﾝﾀｰ）*",健康福祉施設名簿!$B$4:$B$1803,"下北地域")</f>
        <v>1</v>
      </c>
      <c r="Q32" s="96">
        <f>DSUM(健康福祉施設名簿!$A$4:$N$1803,健康福祉施設名簿!$L$4,Sheet1!L44:M45)</f>
        <v>10</v>
      </c>
      <c r="R32" s="93">
        <f>COUNTIFS(健康福祉施設名簿!$A$4:$A$1803,"生活支援ハウス
（高齢者生活福祉ｾﾝﾀｰ）",健康福祉施設名簿!$H$4:$H$1803,"公")+COUNTIFS(健康福祉施設名簿!$A$4:$A$1803,"生活支援ハウス
（高齢者生活福祉ｾﾝﾀｰ）",健康福祉施設名簿!$H$4:$H$1803,"独法")</f>
        <v>17</v>
      </c>
      <c r="S32" s="13">
        <f>DSUM(健康福祉施設名簿!$A$4:$N$1803,健康福祉施設名簿!$L$4,Sheet2!B44:C45)+DSUM(健康福祉施設名簿!$A$4:$N$1803,健康福祉施設名簿!$L$4,Sheet2!D44:E45)</f>
        <v>198</v>
      </c>
      <c r="T32" s="14">
        <f>COUNTIFS(健康福祉施設名簿!$A$4:$A$1803,"生活支援ハウス
（高齢者生活福祉ｾﾝﾀｰ）",健康福祉施設名簿!$H$4:$H$1803,"福法")</f>
        <v>0</v>
      </c>
      <c r="U32" s="13">
        <f>DSUM(健康福祉施設名簿!$A$4:$N$1803,健康福祉施設名簿!$L$4,Sheet2!F44:G45)</f>
        <v>0</v>
      </c>
      <c r="V32" s="69">
        <f>COUNTIFS(健康福祉施設名簿!$A$4:$A$1803,"生活支援ハウス
（高齢者生活福祉ｾﾝﾀｰ）",健康福祉施設名簿!$H$4:$H$1803,"一財")+COUNTIFS(健康福祉施設名簿!$A$4:$A$1803,"生活支援ハウス
（高齢者生活福祉ｾﾝﾀｰ）",健康福祉施設名簿!$H$4:$H$1803,"公財")</f>
        <v>0</v>
      </c>
      <c r="W32" s="164">
        <f>DSUM(健康福祉施設名簿!$A$4:$N$1803,健康福祉施設名簿!$L$4,Sheet2!H44:I45)+DSUM(健康福祉施設名簿!$A$4:$N$1803,健康福祉施設名簿!$L$4,Sheet2!J44:K45)</f>
        <v>0</v>
      </c>
      <c r="X32" s="14">
        <f>COUNTIFS(健康福祉施設名簿!$A$4:$A$1803,"生活支援ハウス
（高齢者生活福祉ｾﾝﾀｰ）",健康福祉施設名簿!$H$4:$H$1803,"宗法")</f>
        <v>0</v>
      </c>
      <c r="Y32" s="13">
        <f>DSUM(健康福祉施設名簿!$A$4:$N$1803,健康福祉施設名簿!$L$4,Sheet2!L44:M45)</f>
        <v>0</v>
      </c>
      <c r="Z32" s="69">
        <f>COUNTIFS(健康福祉施設名簿!$A$4:$A$1803,"生活支援ハウス
（高齢者生活福祉ｾﾝﾀｰ）",健康福祉施設名簿!$H$4:$H$1803,"私立")+COUNTIFS(健康福祉施設名簿!$A$4:$A$1803,"生活支援ハウス
（高齢者生活福祉ｾﾝﾀｰ）",健康福祉施設名簿!$H$4:$H$1803,"個人")</f>
        <v>0</v>
      </c>
      <c r="AA32" s="164">
        <f>DSUM(健康福祉施設名簿!$A$4:$N$1803,健康福祉施設名簿!$L$4,Sheet2!N44:O45)+DSUM(健康福祉施設名簿!$A$4:$N$1803,健康福祉施設名簿!$L$4,Sheet2!P44:Q45)</f>
        <v>0</v>
      </c>
      <c r="AB32" s="14">
        <f>COUNTIFS(健康福祉施設名簿!$A$4:$A$1803,"生活支援ハウス
（高齢者生活福祉ｾﾝﾀｰ）",健康福祉施設名簿!$H$4:$H$1803,"医法")+COUNTIFS(健康福祉施設名簿!$A$4:$A$1803,"生活支援ハウス
（高齢者生活福祉ｾﾝﾀｰ）",健康福祉施設名簿!$H$4:$H$1803,"社医")</f>
        <v>0</v>
      </c>
      <c r="AC32" s="164">
        <f>DSUM(健康福祉施設名簿!$A$4:$N$1803,健康福祉施設名簿!$L$4,Sheet2!R44:S45)+DSUM(健康福祉施設名簿!$A$4:$N$1803,健康福祉施設名簿!$L$4,Sheet2!T44:U45)</f>
        <v>0</v>
      </c>
      <c r="AD32" s="14">
        <f>COUNTIFS(健康福祉施設名簿!$A$4:$A$1803,"生活支援ハウス
（高齢者生活福祉ｾﾝﾀｰ）",健康福祉施設名簿!$H$4:$H$1803,"生協")</f>
        <v>0</v>
      </c>
      <c r="AE32" s="13">
        <f>DSUM(健康福祉施設名簿!$A$4:$N$1803,健康福祉施設名簿!$L$4,Sheet2!V44:W45)</f>
        <v>0</v>
      </c>
      <c r="AF32" s="14">
        <f>COUNTIFS(健康福祉施設名簿!$A$4:$A$1803,"生活支援ハウス
（高齢者生活福祉ｾﾝﾀｰ）",健康福祉施設名簿!$H$4:$H$1803,"一社")+COUNTIFS(健康福祉施設名簿!$A$4:$A$1803,"生活支援ハウス
（高齢者生活福祉ｾﾝﾀｰ）",健康福祉施設名簿!$H$4:$H$1803,"公社")</f>
        <v>0</v>
      </c>
      <c r="AG32" s="164">
        <f>DSUM(健康福祉施設名簿!$A$4:$N$1803,健康福祉施設名簿!$L$4,Sheet2!X44:Y45)+DSUM(健康福祉施設名簿!$A$4:$N$1803,健康福祉施設名簿!$L$4,Sheet2!Z44:AA45)</f>
        <v>0</v>
      </c>
      <c r="AH32" s="14">
        <f>COUNTIFS(健康福祉施設名簿!$A$4:$A$1803,"生活支援ハウス
（高齢者生活福祉ｾﾝﾀｰ）",健康福祉施設名簿!$H$4:$H$1803,"NPO")+COUNTIFS(健康福祉施設名簿!$A$4:$A$1803,"生活支援ハウス
（高齢者生活福祉ｾﾝﾀｰ）",健康福祉施設名簿!$H$4:$H$1803,"学法")+COUNTIFS(健康福祉施設名簿!$A$4:$A$1803,"生活支援ハウス
（高齢者生活福祉ｾﾝﾀｰ）",健康福祉施設名簿!$H$4:$H$1803,"株式")+COUNTIFS(健康福祉施設名簿!$A$4:$A$1803,"生活支援ハウス
（高齢者生活福祉ｾﾝﾀｰ）",健康福祉施設名簿!$H$4:$H$1803,"日赤")+COUNTIFS(健康福祉施設名簿!$A$4:$A$1803,"生活支援ハウス
（高齢者生活福祉ｾﾝﾀｰ）",健康福祉施設名簿!$H$4:$H$1803,"有限")</f>
        <v>0</v>
      </c>
      <c r="AI32" s="180">
        <f>DSUM(健康福祉施設名簿!$A$4:$N$1803,健康福祉施設名簿!$L$4,Sheet2!AB44:AC45)+DSUM(健康福祉施設名簿!$A$4:$N$1803,健康福祉施設名簿!$L$4,Sheet2!AD44:AE45)+DSUM(健康福祉施設名簿!$A$4:$N$1803,健康福祉施設名簿!$L$4,Sheet2!AF44:AG45)+DSUM(健康福祉施設名簿!$A$4:$N$1803,健康福祉施設名簿!$L$4,Sheet2!AH44:AI45)+DSUM(健康福祉施設名簿!$A$4:$N$1803,健康福祉施設名簿!$L$4,Sheet2!AJ44:AK45)</f>
        <v>0</v>
      </c>
      <c r="AK32" s="199">
        <f t="shared" si="1"/>
        <v>17</v>
      </c>
      <c r="AL32" s="199">
        <f t="shared" si="3"/>
        <v>198</v>
      </c>
    </row>
    <row r="33" spans="1:38" ht="22.5" customHeight="1" thickBot="1" x14ac:dyDescent="0.2">
      <c r="A33" s="62"/>
      <c r="B33" s="63" t="s">
        <v>4591</v>
      </c>
      <c r="C33" s="67" t="s">
        <v>4586</v>
      </c>
      <c r="D33" s="34">
        <f t="shared" si="6"/>
        <v>36</v>
      </c>
      <c r="E33" s="73" t="s">
        <v>1815</v>
      </c>
      <c r="F33" s="122">
        <f>COUNTIFS(健康福祉施設名簿!$A$4:$A$1803,"老人福祉センター*",健康福祉施設名簿!$B$4:$B$1803,"青森地域")</f>
        <v>2</v>
      </c>
      <c r="G33" s="85" t="s">
        <v>1815</v>
      </c>
      <c r="H33" s="139">
        <f>COUNTIFS(健康福祉施設名簿!$A$4:$A$1803,"老人福祉センター*",健康福祉施設名簿!$B$4:$B$1803,"津軽地域")</f>
        <v>8</v>
      </c>
      <c r="I33" s="85" t="s">
        <v>1815</v>
      </c>
      <c r="J33" s="139">
        <f>COUNTIFS(健康福祉施設名簿!$A$4:$A$1803,"老人福祉センター*",健康福祉施設名簿!$B$4:$B$1803,"八戸地域")</f>
        <v>10</v>
      </c>
      <c r="K33" s="85" t="s">
        <v>1815</v>
      </c>
      <c r="L33" s="34">
        <f>COUNTIFS(健康福祉施設名簿!$A$4:$A$1803,"老人福祉センター*",健康福祉施設名簿!$B$4:$B$1803,"西北五地域")</f>
        <v>8</v>
      </c>
      <c r="M33" s="85" t="s">
        <v>1815</v>
      </c>
      <c r="N33" s="34">
        <f>COUNTIFS(健康福祉施設名簿!$A$4:$A$1803,"老人福祉センター*",健康福祉施設名簿!$B$4:$B$1803,"上十三地域")</f>
        <v>7</v>
      </c>
      <c r="O33" s="85" t="s">
        <v>1815</v>
      </c>
      <c r="P33" s="139">
        <f>COUNTIFS(健康福祉施設名簿!$A$4:$A$1803,"老人福祉センター*",健康福祉施設名簿!$B$4:$B$1803,"下北地域")</f>
        <v>1</v>
      </c>
      <c r="Q33" s="197" t="s">
        <v>1815</v>
      </c>
      <c r="R33" s="195">
        <f>COUNTIFS(健康福祉施設名簿!$A$4:$A$1803,"老人福祉センター*",健康福祉施設名簿!$H$4:$H$1803,"公")+COUNTIFS(健康福祉施設名簿!$A$4:$A$1803,"老人福祉センター*",健康福祉施設名簿!$H$4:$H$1803,"独法")</f>
        <v>36</v>
      </c>
      <c r="S33" s="35" t="s">
        <v>5016</v>
      </c>
      <c r="T33" s="21">
        <f>COUNTIFS(健康福祉施設名簿!$A$4:$A$1803,"老人福祉センター*",健康福祉施設名簿!$H$4:$H$1803,"福法")</f>
        <v>0</v>
      </c>
      <c r="U33" s="35"/>
      <c r="V33" s="196">
        <f>COUNTIFS(健康福祉施設名簿!$A$4:$A$1803,"老人福祉センター*",健康福祉施設名簿!$H$4:$H$1803,"一財")+COUNTIFS(健康福祉施設名簿!$A$4:$A$1803,"老人福祉センター*",健康福祉施設名簿!$H$4:$H$1803,"公財")</f>
        <v>0</v>
      </c>
      <c r="W33" s="198"/>
      <c r="X33" s="21">
        <f>COUNTIFS(健康福祉施設名簿!$A$4:$A$1803,"老人福祉センター*",健康福祉施設名簿!$H$4:$H$1803,"宗法")</f>
        <v>0</v>
      </c>
      <c r="Y33" s="35"/>
      <c r="Z33" s="196">
        <f>COUNTIFS(健康福祉施設名簿!$A$4:$A$1803,"老人福祉センター*",健康福祉施設名簿!$H$4:$H$1803,"私立")+COUNTIFS(健康福祉施設名簿!$A$4:$A$1803,"老人福祉センター*",健康福祉施設名簿!$H$4:$H$1803,"個人")</f>
        <v>0</v>
      </c>
      <c r="AA33" s="198"/>
      <c r="AB33" s="21">
        <f>COUNTIFS(健康福祉施設名簿!$A$4:$A$1803,"老人福祉センター*",健康福祉施設名簿!$H$4:$H$1803,"医法")+COUNTIFS(健康福祉施設名簿!$A$4:$A$1803,"老人福祉センター*",健康福祉施設名簿!$H$4:$H$1803,"社医")</f>
        <v>0</v>
      </c>
      <c r="AC33" s="198"/>
      <c r="AD33" s="14">
        <f>COUNTIFS(健康福祉施設名簿!$A$4:$A$1803,"老人福祉センター*",健康福祉施設名簿!$H$4:$H$1803,"生協")</f>
        <v>0</v>
      </c>
      <c r="AE33" s="13"/>
      <c r="AF33" s="14">
        <f>COUNTIFS(健康福祉施設名簿!$A$4:$A$1803,"老人福祉センター*",健康福祉施設名簿!$H$4:$H$1803,"一社")+COUNTIFS(健康福祉施設名簿!$A$4:$A$1803,"老人福祉センター*",健康福祉施設名簿!$H$4:$H$1803,"公社")</f>
        <v>0</v>
      </c>
      <c r="AG33" s="170"/>
      <c r="AH33" s="14">
        <f>COUNTIFS(健康福祉施設名簿!$A$4:$A$1803,"老人福祉センター*",健康福祉施設名簿!$H$4:$H$1803,"NPO")+COUNTIFS(健康福祉施設名簿!$A$4:$A$1803,"老人福祉センター*",健康福祉施設名簿!$H$4:$H$1803,"学法")+COUNTIFS(健康福祉施設名簿!$A$4:$A$1803,"老人福祉センター*",健康福祉施設名簿!$H$4:$H$1803,"株式")+COUNTIFS(健康福祉施設名簿!$A$4:$A$1803,"老人福祉センター*",健康福祉施設名簿!$H$4:$H$1803,"日赤")+COUNTIFS(健康福祉施設名簿!$A$4:$A$1803,"老人福祉センター*",健康福祉施設名簿!$H$4:$H$1803,"有限")</f>
        <v>0</v>
      </c>
      <c r="AI33" s="190"/>
      <c r="AK33" s="199">
        <f t="shared" si="1"/>
        <v>36</v>
      </c>
      <c r="AL33" s="199" t="e">
        <f t="shared" si="3"/>
        <v>#VALUE!</v>
      </c>
    </row>
    <row r="34" spans="1:38" ht="22.5" customHeight="1" thickBot="1" x14ac:dyDescent="0.2">
      <c r="A34" s="193" t="s">
        <v>4612</v>
      </c>
      <c r="B34" s="919" t="s">
        <v>3256</v>
      </c>
      <c r="C34" s="920"/>
      <c r="D34" s="77">
        <f t="shared" si="6"/>
        <v>73</v>
      </c>
      <c r="E34" s="107" t="s">
        <v>1815</v>
      </c>
      <c r="F34" s="98">
        <f>COUNTIFS(健康福祉施設名簿!$A$4:$A$1803,$B$34,健康福祉施設名簿!$B$4:$B$1803,"青森地域")</f>
        <v>16</v>
      </c>
      <c r="G34" s="106" t="s">
        <v>1815</v>
      </c>
      <c r="H34" s="81">
        <f>COUNTIFS(健康福祉施設名簿!$A$4:$A$1803,$B$34,健康福祉施設名簿!$B$4:$B$1803,"津軽地域")</f>
        <v>14</v>
      </c>
      <c r="I34" s="106" t="s">
        <v>1815</v>
      </c>
      <c r="J34" s="81">
        <f>COUNTIFS(健康福祉施設名簿!$A$4:$A$1803,$B$34,健康福祉施設名簿!$B$4:$B$1803,"八戸地域")</f>
        <v>20</v>
      </c>
      <c r="K34" s="106" t="s">
        <v>1815</v>
      </c>
      <c r="L34" s="69">
        <f>COUNTIFS(健康福祉施設名簿!$A$4:$A$1803,$B$34,健康福祉施設名簿!$B$4:$B$1803,"西北五地域")</f>
        <v>6</v>
      </c>
      <c r="M34" s="106" t="s">
        <v>1815</v>
      </c>
      <c r="N34" s="69">
        <f>COUNTIFS(健康福祉施設名簿!$A$4:$A$1803,$B$34,健康福祉施設名簿!$B$4:$B$1803,"上十三地域")</f>
        <v>10</v>
      </c>
      <c r="O34" s="106" t="s">
        <v>1815</v>
      </c>
      <c r="P34" s="81">
        <f>COUNTIFS(健康福祉施設名簿!$A$4:$A$1803,$B$34,健康福祉施設名簿!$B$4:$B$1803,"下北地域")</f>
        <v>7</v>
      </c>
      <c r="Q34" s="194" t="s">
        <v>1815</v>
      </c>
      <c r="R34" s="195">
        <f>COUNTIFS(健康福祉施設名簿!$A$4:$A$1803,$B34,健康福祉施設名簿!$H$4:$H$1803,"公")+COUNTIFS(健康福祉施設名簿!$A$4:$A$1803,$B34,健康福祉施設名簿!$H$4:$H$1803,"独法")</f>
        <v>30</v>
      </c>
      <c r="S34" s="36" t="s">
        <v>5016</v>
      </c>
      <c r="T34" s="37">
        <f>COUNTIFS(健康福祉施設名簿!$A$4:$A$1803,$B34,健康福祉施設名簿!$H$4:$H$1803,"福法")</f>
        <v>28</v>
      </c>
      <c r="U34" s="36" t="s">
        <v>5016</v>
      </c>
      <c r="V34" s="196">
        <f>COUNTIFS(健康福祉施設名簿!$A$4:$A$1803,$B34,健康福祉施設名簿!$H$4:$H$1803,"一財")+COUNTIFS(健康福祉施設名簿!$A$4:$A$1803,$B34,健康福祉施設名簿!$H$4:$H$1803,"公財")</f>
        <v>1</v>
      </c>
      <c r="W34" s="36" t="s">
        <v>7106</v>
      </c>
      <c r="X34" s="37">
        <f>COUNTIFS(健康福祉施設名簿!$A$4:$A$1803,$B34,健康福祉施設名簿!$H$4:$H$1803,"宗法")</f>
        <v>0</v>
      </c>
      <c r="Y34" s="36" t="s">
        <v>7106</v>
      </c>
      <c r="Z34" s="196">
        <f>COUNTIFS(健康福祉施設名簿!$A$4:$A$1803,$B34,健康福祉施設名簿!$H$4:$H$1803,"私立")+COUNTIFS(健康福祉施設名簿!$A$4:$A$1803,$B34,健康福祉施設名簿!$H$4:$H$1803,"個人")</f>
        <v>0</v>
      </c>
      <c r="AA34" s="36" t="s">
        <v>7106</v>
      </c>
      <c r="AB34" s="37">
        <f>COUNTIFS(健康福祉施設名簿!$A$4:$A$1803,$B34,健康福祉施設名簿!$H$4:$H$1803,"医法")+COUNTIFS(健康福祉施設名簿!$A$4:$A$1803,$B34,健康福祉施設名簿!$H$4:$H$1803,"社医")</f>
        <v>7</v>
      </c>
      <c r="AC34" s="36" t="s">
        <v>5016</v>
      </c>
      <c r="AD34" s="23">
        <f>COUNTIFS(健康福祉施設名簿!$A$4:$A$1803,$B34,健康福祉施設名簿!$H$4:$H$1803,"生協")</f>
        <v>2</v>
      </c>
      <c r="AE34" s="22" t="s">
        <v>5016</v>
      </c>
      <c r="AF34" s="23">
        <f>COUNTIFS(健康福祉施設名簿!$A$4:$A$1803,$B34,健康福祉施設名簿!$H$4:$H$1803,"一社")+COUNTIFS(健康福祉施設名簿!$A$4:$A$1803,$B34,健康福祉施設名簿!$H$4:$H$1803,"公社")</f>
        <v>3</v>
      </c>
      <c r="AG34" s="22" t="s">
        <v>5016</v>
      </c>
      <c r="AH34" s="81">
        <f>COUNTIFS(健康福祉施設名簿!$A$4:$A$1803,$B34,健康福祉施設名簿!$H$4:$H$1803,"NPO")+COUNTIFS(健康福祉施設名簿!$A$4:$A$1803,$B34,健康福祉施設名簿!$H$4:$H$1803,"学法")+COUNTIFS(健康福祉施設名簿!$A$4:$A$1803,$B34,健康福祉施設名簿!$H$4:$H$1803,"株式")+COUNTIFS(健康福祉施設名簿!$A$4:$A$1803,$B34,健康福祉施設名簿!$H$4:$H$1803,"日赤")+COUNTIFS(健康福祉施設名簿!$A$4:$A$1803,$B34,健康福祉施設名簿!$H$4:$H$1803,"有限")</f>
        <v>2</v>
      </c>
      <c r="AI34" s="188" t="s">
        <v>7106</v>
      </c>
      <c r="AK34" s="199">
        <f t="shared" si="1"/>
        <v>73</v>
      </c>
      <c r="AL34" s="199" t="e">
        <f t="shared" si="3"/>
        <v>#VALUE!</v>
      </c>
    </row>
    <row r="35" spans="1:38" ht="11.25" customHeight="1" x14ac:dyDescent="0.15">
      <c r="A35" s="925" t="s">
        <v>4613</v>
      </c>
      <c r="B35" s="915" t="s">
        <v>5005</v>
      </c>
      <c r="C35" s="916"/>
      <c r="D35" s="930">
        <f>F35+H35+J35+L35+N35+P35</f>
        <v>57</v>
      </c>
      <c r="E35" s="103">
        <f>G35+I35+K35+M35+O35+Q35</f>
        <v>5139</v>
      </c>
      <c r="F35" s="934">
        <f>COUNTIFS(健康福祉施設名簿!$A$4:$A$1803,"介護老人保健施設",健康福祉施設名簿!$B$4:$B$1803,"青森地域")</f>
        <v>11</v>
      </c>
      <c r="G35" s="321">
        <f>DSUM(健康福祉施設名簿!$A$4:$N$1803,健康福祉施設名簿!$L$4,Sheet1!B46:C47)</f>
        <v>1024</v>
      </c>
      <c r="H35" s="932">
        <f>COUNTIFS(健康福祉施設名簿!$A$4:$A$1803,"介護老人保健施設",健康福祉施設名簿!$B$4:$B$1803,"津軽地域")</f>
        <v>14</v>
      </c>
      <c r="I35" s="321">
        <f>DSUM(健康福祉施設名簿!$A$4:$N$1803,健康福祉施設名簿!$L$4,Sheet1!D46:E47)</f>
        <v>1407</v>
      </c>
      <c r="J35" s="932">
        <f>COUNTIFS(健康福祉施設名簿!$A$4:$A$1803,"介護老人保健施設",健康福祉施設名簿!$B$4:$B$1803,"八戸地域")</f>
        <v>13</v>
      </c>
      <c r="K35" s="321">
        <f>DSUM(健康福祉施設名簿!$A$4:$N$1803,健康福祉施設名簿!$L$4,Sheet1!F46:G47)</f>
        <v>1080</v>
      </c>
      <c r="L35" s="932">
        <f>COUNTIFS(健康福祉施設名簿!$A$4:$A$1803,"介護老人保健施設",健康福祉施設名簿!$B$4:$B$1803,"西北五地域")</f>
        <v>6</v>
      </c>
      <c r="M35" s="321">
        <f>DSUM(健康福祉施設名簿!$A$4:$N$1803,健康福祉施設名簿!$L$4,Sheet1!H46:I47)</f>
        <v>600</v>
      </c>
      <c r="N35" s="932">
        <f>COUNTIFS(健康福祉施設名簿!$A$4:$A$1803,"介護老人保健施設",健康福祉施設名簿!$B$4:$B$1803,"上十三地域")</f>
        <v>9</v>
      </c>
      <c r="O35" s="321">
        <f>DSUM(健康福祉施設名簿!$A$4:$N$1803,健康福祉施設名簿!$L$4,Sheet1!J46:K47)</f>
        <v>769</v>
      </c>
      <c r="P35" s="932">
        <f>COUNTIFS(健康福祉施設名簿!$A$4:$A$1803,"介護老人保健施設",健康福祉施設名簿!$B$4:$B$1803,"下北地域")</f>
        <v>4</v>
      </c>
      <c r="Q35" s="103">
        <f>DSUM(健康福祉施設名簿!$A$4:$N$1803,健康福祉施設名簿!$L$4,Sheet1!L46:M47)</f>
        <v>259</v>
      </c>
      <c r="R35" s="879">
        <f>COUNTIFS(健康福祉施設名簿!$A$4:$A$1803,"介護老人保健施設",健康福祉施設名簿!$H$4:$H$1803,"公")+COUNTIFS(健康福祉施設名簿!$A$4:$A$1803,"介護老人保健施設",健康福祉施設名簿!$H$4:$H$1803,"独法")</f>
        <v>5</v>
      </c>
      <c r="S35" s="322">
        <f>DSUM(健康福祉施設名簿!$A$4:$N$1803,健康福祉施設名簿!$L$4,Sheet2!B46:C47)+DSUM(健康福祉施設名簿!$A$4:$N$1803,健康福祉施設名簿!$L$4,Sheet2!D46:E47)</f>
        <v>181</v>
      </c>
      <c r="T35" s="905">
        <f>COUNTIFS(健康福祉施設名簿!$A$4:$A$1803,"介護老人保健施設",健康福祉施設名簿!$H$4:$H$1803,"福法")</f>
        <v>25</v>
      </c>
      <c r="U35" s="322">
        <f>DSUM(健康福祉施設名簿!$A$4:$N$1803,健康福祉施設名簿!$L$4,Sheet2!F46:G47)</f>
        <v>2341</v>
      </c>
      <c r="V35" s="879">
        <f>COUNTIFS(健康福祉施設名簿!$A$4:$A$1803,"介護老人保健施設",健康福祉施設名簿!$H$4:$H$1803,"一財")+COUNTIFS(健康福祉施設名簿!$A$4:$A$1803,"介護老人保健施設",健康福祉施設名簿!$H$4:$H$1803,"公財")</f>
        <v>2</v>
      </c>
      <c r="W35" s="323">
        <f>DSUM(健康福祉施設名簿!$A$4:$N$1803,健康福祉施設名簿!$L$4,Sheet2!H46:I47)+DSUM(健康福祉施設名簿!$A$4:$N$1803,健康福祉施設名簿!$L$4,Sheet2!J46:K47)</f>
        <v>210</v>
      </c>
      <c r="X35" s="905">
        <f>COUNTIFS(健康福祉施設名簿!$A$4:$A$1803,"介護老人保健施設",健康福祉施設名簿!$H$4:$H$1803,"宗法")</f>
        <v>0</v>
      </c>
      <c r="Y35" s="322">
        <f>DSUM(健康福祉施設名簿!$A$4:$N$1803,健康福祉施設名簿!$L$4,Sheet2!L46:M47)</f>
        <v>0</v>
      </c>
      <c r="Z35" s="879">
        <f>COUNTIFS(健康福祉施設名簿!$A$4:$A$1803,"介護老人保健施設",健康福祉施設名簿!$H$4:$H$1803,"私立")+COUNTIFS(健康福祉施設名簿!$A$4:$A$1803,"介護老人保健施設",健康福祉施設名簿!$H$4:$H$1803,"個人")</f>
        <v>0</v>
      </c>
      <c r="AA35" s="323">
        <f>DSUM(健康福祉施設名簿!$A$4:$N$1803,健康福祉施設名簿!$L$4,Sheet2!N46:O47)+DSUM(健康福祉施設名簿!$A$4:$N$1803,健康福祉施設名簿!$L$4,Sheet2!P46:Q47)</f>
        <v>0</v>
      </c>
      <c r="AB35" s="905">
        <f>COUNTIFS(健康福祉施設名簿!$A$4:$A$1803,"介護老人保健施設",健康福祉施設名簿!$H$4:$H$1803,"医法")+COUNTIFS(健康福祉施設名簿!$A$4:$A$1803,"介護老人保健施設",健康福祉施設名簿!$H$4:$H$1803,"社医")</f>
        <v>24</v>
      </c>
      <c r="AC35" s="323">
        <f>DSUM(健康福祉施設名簿!$A$4:$N$1803,健康福祉施設名簿!$L$4,Sheet2!R46:S47)+DSUM(健康福祉施設名簿!$A$4:$N$1803,健康福祉施設名簿!$L$4,Sheet2!T46:U47)</f>
        <v>2307</v>
      </c>
      <c r="AD35" s="905">
        <f>COUNTIFS(健康福祉施設名簿!$A$4:$A$1803,"介護老人保健施設",健康福祉施設名簿!$H$4:$H$1803,"生協")</f>
        <v>0</v>
      </c>
      <c r="AE35" s="322">
        <f>DSUM(健康福祉施設名簿!$A$4:$N$1803,健康福祉施設名簿!$L$4,Sheet2!V46:W47)</f>
        <v>0</v>
      </c>
      <c r="AF35" s="905">
        <f>COUNTIFS(健康福祉施設名簿!$A$4:$A$1803,"介護老人保健施設",健康福祉施設名簿!$H$4:$H$1803,"一社")+COUNTIFS(健康福祉施設名簿!$A$4:$A$1803,"介護老人保健施設",健康福祉施設名簿!$H$4:$H$1803,"公社")</f>
        <v>1</v>
      </c>
      <c r="AG35" s="323">
        <f>DSUM(健康福祉施設名簿!$A$4:$N$1803,健康福祉施設名簿!$L$4,Sheet2!X46:Y47)+DSUM(健康福祉施設名簿!$A$4:$N$1803,健康福祉施設名簿!$L$4,Sheet2!Z46:AA47)</f>
        <v>100</v>
      </c>
      <c r="AH35" s="905">
        <f>COUNTIFS(健康福祉施設名簿!$A$4:$A$1803,"介護老人保健施設",健康福祉施設名簿!$H$4:$H$1803,"NPO")+COUNTIFS(健康福祉施設名簿!$A$4:$A$1803,"介護老人保健施設",健康福祉施設名簿!$H$4:$H$1803,"学法")+COUNTIFS(健康福祉施設名簿!$A$4:$A$1803,"介護老人保健施設",健康福祉施設名簿!$H$4:$H$1803,"株式")+COUNTIFS(健康福祉施設名簿!$A$4:$A$1803,"介護老人保健施設",健康福祉施設名簿!$H$4:$H$1803,"日赤")+COUNTIFS(健康福祉施設名簿!$A$4:$A$1803,"介護老人保健施設",健康福祉施設名簿!$H$4:$H$1803,"有限")</f>
        <v>0</v>
      </c>
      <c r="AI35" s="324">
        <f>DSUM(健康福祉施設名簿!$A$4:$N$1803,健康福祉施設名簿!$L$4,Sheet2!AB46:AC47)+DSUM(健康福祉施設名簿!$A$4:$N$1803,健康福祉施設名簿!$L$4,Sheet2!AD46:AE47)+DSUM(健康福祉施設名簿!$A$4:$N$1803,健康福祉施設名簿!$L$4,Sheet2!AF46:AG47)+DSUM(健康福祉施設名簿!$A$4:$N$1803,健康福祉施設名簿!$L$4,Sheet2!AH46:AI47)+DSUM(健康福祉施設名簿!$A$4:$N$1803,健康福祉施設名簿!$L$4,Sheet2!AJ46:AK47)</f>
        <v>0</v>
      </c>
      <c r="AK35" s="199">
        <f t="shared" si="1"/>
        <v>57</v>
      </c>
      <c r="AL35" s="199">
        <f t="shared" si="3"/>
        <v>5139</v>
      </c>
    </row>
    <row r="36" spans="1:38" ht="11.25" customHeight="1" thickBot="1" x14ac:dyDescent="0.2">
      <c r="A36" s="926"/>
      <c r="B36" s="917"/>
      <c r="C36" s="918"/>
      <c r="D36" s="931"/>
      <c r="E36" s="100">
        <f>G36+I36+K36+M36+O36+Q36</f>
        <v>2768</v>
      </c>
      <c r="F36" s="935">
        <f>COUNTIF(健康福祉施設名簿!$A$6:$A$1803,"地域活動支援センター
（地域生活支援事業）")</f>
        <v>31</v>
      </c>
      <c r="G36" s="83">
        <f>DSUM(健康福祉施設名簿!$A$4:$N$1803,健康福祉施設名簿!$M$4,Sheet1!B46:C47)</f>
        <v>510</v>
      </c>
      <c r="H36" s="933">
        <f>COUNTIF(健康福祉施設名簿!$A$6:$A$1803,"地域活動支援センター
（地域生活支援事業）")</f>
        <v>31</v>
      </c>
      <c r="I36" s="83">
        <f>DSUM(健康福祉施設名簿!$A$4:$N$1803,健康福祉施設名簿!$M$4,Sheet1!D46:E47)</f>
        <v>638</v>
      </c>
      <c r="J36" s="933">
        <f>COUNTIF(健康福祉施設名簿!$A$6:$A$1803,"地域活動支援センター
（地域生活支援事業）")</f>
        <v>31</v>
      </c>
      <c r="K36" s="83">
        <f>DSUM(健康福祉施設名簿!$A$4:$N$1803,健康福祉施設名簿!$M$4,Sheet1!F46:G47)</f>
        <v>703</v>
      </c>
      <c r="L36" s="933">
        <f>COUNTIF(健康福祉施設名簿!$A$6:$A$1803,"地域活動支援センター
（地域生活支援事業）")</f>
        <v>31</v>
      </c>
      <c r="M36" s="83">
        <f>DSUM(健康福祉施設名簿!$A$4:$N$1803,健康福祉施設名簿!$M$4,Sheet1!H46:I47)</f>
        <v>272</v>
      </c>
      <c r="N36" s="933">
        <f>COUNTIF(健康福祉施設名簿!$A$6:$A$1803,"地域活動支援センター
（地域生活支援事業）")</f>
        <v>31</v>
      </c>
      <c r="O36" s="83">
        <f>DSUM(健康福祉施設名簿!$A$4:$N$1803,健康福祉施設名簿!$M$4,Sheet1!J46:K47)</f>
        <v>580</v>
      </c>
      <c r="P36" s="933">
        <f>COUNTIF(健康福祉施設名簿!$A$6:$A$1803,"地域活動支援センター
（地域生活支援事業）")</f>
        <v>31</v>
      </c>
      <c r="Q36" s="100">
        <f>DSUM(健康福祉施設名簿!$A$4:$N$1803,健康福祉施設名簿!$M$4,Sheet1!L46:M47)</f>
        <v>65</v>
      </c>
      <c r="R36" s="880"/>
      <c r="S36" s="38">
        <f>DSUM(健康福祉施設名簿!$A$4:$N$1803,健康福祉施設名簿!$M$4,Sheet2!B46:C47)+DSUM(健康福祉施設名簿!$A$4:$N$1803,健康福祉施設名簿!$M$4,Sheet2!D46:E47)</f>
        <v>70</v>
      </c>
      <c r="T36" s="906"/>
      <c r="U36" s="38">
        <f>DSUM(健康福祉施設名簿!$A$4:$N$1803,健康福祉施設名簿!$M$4,Sheet2!F46:G47)</f>
        <v>1320</v>
      </c>
      <c r="V36" s="880"/>
      <c r="W36" s="38">
        <f>DSUM(健康福祉施設名簿!$A$4:$N$1803,健康福祉施設名簿!$M$4,Sheet2!H46:I47)+DSUM(健康福祉施設名簿!$A$4:$N$1803,健康福祉施設名簿!$M$4,Sheet2!J46:K47)</f>
        <v>140</v>
      </c>
      <c r="X36" s="906"/>
      <c r="Y36" s="38">
        <f>DSUM(健康福祉施設名簿!$A$4:$N$1803,健康福祉施設名簿!$M$4,Sheet2!L46:M47)</f>
        <v>0</v>
      </c>
      <c r="Z36" s="880"/>
      <c r="AA36" s="38">
        <f>DSUM(健康福祉施設名簿!$A$4:$N$1803,健康福祉施設名簿!$M$4,Sheet2!N46:O47)+DSUM(健康福祉施設名簿!$A$4:$N$1803,健康福祉施設名簿!$M$4,Sheet2!P46:Q47)</f>
        <v>0</v>
      </c>
      <c r="AB36" s="906"/>
      <c r="AC36" s="38">
        <f>DSUM(健康福祉施設名簿!$A$4:$N$1803,健康福祉施設名簿!$M$4,Sheet2!R46:S47)+DSUM(健康福祉施設名簿!$A$4:$N$1803,健康福祉施設名簿!$M$4,Sheet2!T46:U47)</f>
        <v>1118</v>
      </c>
      <c r="AD36" s="906"/>
      <c r="AE36" s="38">
        <f>DSUM(健康福祉施設名簿!$A$4:$N$1803,健康福祉施設名簿!$M$4,Sheet2!V46:W47)</f>
        <v>0</v>
      </c>
      <c r="AF36" s="906"/>
      <c r="AG36" s="38">
        <f>DSUM(健康福祉施設名簿!$A$4:$N$1803,健康福祉施設名簿!$M$4,Sheet2!X46:Y47)+DSUM(健康福祉施設名簿!$A$4:$N$1803,健康福祉施設名簿!$M$4,Sheet2!Z46:AA47)</f>
        <v>120</v>
      </c>
      <c r="AH36" s="906"/>
      <c r="AI36" s="191">
        <f>DSUM(健康福祉施設名簿!$A$4:$N$1803,健康福祉施設名簿!$M$4,Sheet2!AB46:AC47)+DSUM(健康福祉施設名簿!$A$4:$N$1803,健康福祉施設名簿!$M$4,Sheet2!AD46:AE47)+DSUM(健康福祉施設名簿!$A$4:$N$1803,健康福祉施設名簿!$M$4,Sheet2!AF46:AG47)+DSUM(健康福祉施設名簿!$A$4:$N$1803,健康福祉施設名簿!$M$4,Sheet2!AH46:AI47)+DSUM(健康福祉施設名簿!$A$4:$N$1803,健康福祉施設名簿!$M$4,Sheet2!AJ46:AK47)</f>
        <v>0</v>
      </c>
      <c r="AJ36" s="4"/>
      <c r="AK36" s="199">
        <f t="shared" si="1"/>
        <v>0</v>
      </c>
      <c r="AL36" s="199">
        <f t="shared" si="3"/>
        <v>2768</v>
      </c>
    </row>
    <row r="37" spans="1:38" ht="22.5" customHeight="1" thickBot="1" x14ac:dyDescent="0.2">
      <c r="A37" s="208" t="s">
        <v>6036</v>
      </c>
      <c r="B37" s="917" t="s">
        <v>6037</v>
      </c>
      <c r="C37" s="918"/>
      <c r="D37" s="81">
        <f t="shared" ref="D37" si="8">F37+H37+J37+L37+N37+P37</f>
        <v>12</v>
      </c>
      <c r="E37" s="99">
        <f t="shared" ref="E37" si="9">G37+I37+K37+M37+O37+Q37</f>
        <v>721</v>
      </c>
      <c r="F37" s="98">
        <f>COUNTIFS(健康福祉施設名簿!$A$4:$A$1803,$B$37,健康福祉施設名簿!$B$4:$B$1803,"青森地域")</f>
        <v>3</v>
      </c>
      <c r="G37" s="82">
        <f>DSUM(健康福祉施設名簿!$A$4:$N$1803,健康福祉施設名簿!$L$4,Sheet1!B50:C51)</f>
        <v>97</v>
      </c>
      <c r="H37" s="71">
        <f>COUNTIFS(健康福祉施設名簿!$A$4:$A$1803,$B$37,健康福祉施設名簿!$B$4:$B$1803,"津軽地域")</f>
        <v>4</v>
      </c>
      <c r="I37" s="82">
        <f>DSUM(健康福祉施設名簿!$A$4:$N$1803,健康福祉施設名簿!$L$4,Sheet1!D50:E51)</f>
        <v>141</v>
      </c>
      <c r="J37" s="71">
        <f>COUNTIFS(健康福祉施設名簿!$A$4:$A$1803,$B$37,健康福祉施設名簿!$B$4:$B$1803,"八戸地域")</f>
        <v>3</v>
      </c>
      <c r="K37" s="82">
        <f>DSUM(健康福祉施設名簿!$A$4:$N$1803,健康福祉施設名簿!$L$4,Sheet1!F50:G51)</f>
        <v>188</v>
      </c>
      <c r="L37" s="71">
        <f>COUNTIFS(健康福祉施設名簿!$A$4:$A$1803,$B$37,健康福祉施設名簿!$B$4:$B$1803,"西北五地域")</f>
        <v>2</v>
      </c>
      <c r="M37" s="82">
        <f>DSUM(健康福祉施設名簿!$A$4:$N$1803,健康福祉施設名簿!$L$4,Sheet1!H50:I51)</f>
        <v>295</v>
      </c>
      <c r="N37" s="71">
        <f>COUNTIFS(健康福祉施設名簿!$A$4:$A$1803,$B$37,健康福祉施設名簿!$B$4:$B$1803,"上十三地域")</f>
        <v>0</v>
      </c>
      <c r="O37" s="82">
        <f>DSUM(健康福祉施設名簿!$A$4:$N$1803,健康福祉施設名簿!$L$4,Sheet1!J50:K51)</f>
        <v>0</v>
      </c>
      <c r="P37" s="71">
        <f>COUNTIFS(健康福祉施設名簿!$A$4:$A$1803,$B$37,健康福祉施設名簿!$B$4:$B$1803,"下北地域")</f>
        <v>0</v>
      </c>
      <c r="Q37" s="99">
        <f>DSUM(健康福祉施設名簿!$A$4:$N$1803,健康福祉施設名簿!$L$4,Sheet1!L50:M51)</f>
        <v>0</v>
      </c>
      <c r="R37" s="98">
        <f>COUNTIFS(健康福祉施設名簿!$A$4:$A$1803,$B37,健康福祉施設名簿!$H$4:$H$1803,"公")+COUNTIFS(健康福祉施設名簿!$A$4:$A$1803,$B37,健康福祉施設名簿!$H$4:$H$1803,"独法")</f>
        <v>0</v>
      </c>
      <c r="S37" s="24">
        <f>DSUM(健康福祉施設名簿!$A$4:$N$1803,健康福祉施設名簿!$L$4,Sheet2!B50:C51)+DSUM(健康福祉施設名簿!$A$4:$N$1803,健康福祉施設名簿!$L$4,Sheet2!D50:E51)</f>
        <v>0</v>
      </c>
      <c r="T37" s="23">
        <f>COUNTIFS(健康福祉施設名簿!$A$4:$A$1803,$B37,健康福祉施設名簿!$H$4:$H$1803,"福法")</f>
        <v>1</v>
      </c>
      <c r="U37" s="24">
        <f>DSUM(健康福祉施設名簿!$A$4:$N$1803,健康福祉施設名簿!$L$4,Sheet2!F50:G51)</f>
        <v>64</v>
      </c>
      <c r="V37" s="71">
        <f>COUNTIFS(健康福祉施設名簿!$A$4:$A$1803,$B37,健康福祉施設名簿!$H$4:$H$1803,"一財")+COUNTIFS(健康福祉施設名簿!$A$4:$A$1803,$B37,健康福祉施設名簿!$H$4:$H$1803,"公財")</f>
        <v>0</v>
      </c>
      <c r="W37" s="168">
        <f>DSUM(健康福祉施設名簿!$A$4:$N$1803,健康福祉施設名簿!$L$4,Sheet2!H50:I51)+DSUM(健康福祉施設名簿!$A$4:$N$1803,健康福祉施設名簿!$L$4,Sheet2!J50:K51)</f>
        <v>0</v>
      </c>
      <c r="X37" s="23">
        <f>COUNTIFS(健康福祉施設名簿!$A$4:$A$1803,$B37,健康福祉施設名簿!$H$4:$H$1803,"宗法")</f>
        <v>0</v>
      </c>
      <c r="Y37" s="24">
        <f>DSUM(健康福祉施設名簿!$A$4:$N$1803,健康福祉施設名簿!$L$4,Sheet2!L50:M51)</f>
        <v>0</v>
      </c>
      <c r="Z37" s="71">
        <f>COUNTIFS(健康福祉施設名簿!$A$4:$A$1803,$B37,健康福祉施設名簿!$H$4:$H$1803,"私立")+COUNTIFS(健康福祉施設名簿!$A$4:$A$1803,$B37,健康福祉施設名簿!$H$4:$H$1803,"個人")</f>
        <v>0</v>
      </c>
      <c r="AA37" s="168">
        <f>DSUM(健康福祉施設名簿!$A$4:$N$1803,健康福祉施設名簿!$L$4,Sheet2!N50:O51)+DSUM(健康福祉施設名簿!$A$4:$N$1803,健康福祉施設名簿!$L$4,Sheet2!P50:Q51)</f>
        <v>0</v>
      </c>
      <c r="AB37" s="23">
        <f>COUNTIFS(健康福祉施設名簿!$A$4:$A$1803,$B37,健康福祉施設名簿!$H$4:$H$1803,"医法")+COUNTIFS(健康福祉施設名簿!$A$4:$A$1803,$B37,健康福祉施設名簿!$H$4:$H$1803,"社医")</f>
        <v>11</v>
      </c>
      <c r="AC37" s="168">
        <f>DSUM(健康福祉施設名簿!$A$4:$N$1803,健康福祉施設名簿!$L$4,Sheet2!R50:S51)+DSUM(健康福祉施設名簿!$A$4:$N$1803,健康福祉施設名簿!$L$4,Sheet2!T50:U51)</f>
        <v>657</v>
      </c>
      <c r="AD37" s="23">
        <f>COUNTIFS(健康福祉施設名簿!$A$4:$A$1803,$B37,健康福祉施設名簿!$H$4:$H$1803,"生協")</f>
        <v>0</v>
      </c>
      <c r="AE37" s="24">
        <f>DSUM(健康福祉施設名簿!$A$4:$N$1803,健康福祉施設名簿!$L$4,Sheet2!V50:W51)</f>
        <v>0</v>
      </c>
      <c r="AF37" s="23">
        <f>COUNTIFS(健康福祉施設名簿!$A$4:$A$1803,$B37,健康福祉施設名簿!$H$4:$H$1803,"一社")+COUNTIFS(健康福祉施設名簿!$A$4:$A$1803,$B37,健康福祉施設名簿!$H$4:$H$1803,"公社")</f>
        <v>0</v>
      </c>
      <c r="AG37" s="168">
        <f>DSUM(健康福祉施設名簿!$A$4:$N$1803,健康福祉施設名簿!$L$4,Sheet2!X50:Y51)+DSUM(健康福祉施設名簿!$A$4:$N$1803,健康福祉施設名簿!$L$4,Sheet2!Z50:AA51)</f>
        <v>0</v>
      </c>
      <c r="AH37" s="81">
        <f>COUNTIFS(健康福祉施設名簿!$A$4:$A$1803,$B37,健康福祉施設名簿!$H$4:$H$1803,"NPO")+COUNTIFS(健康福祉施設名簿!$A$4:$A$1803,$B37,健康福祉施設名簿!$H$4:$H$1803,"学法")+COUNTIFS(健康福祉施設名簿!$A$4:$A$1803,$C37,健康福祉施設名簿!$H$4:$H$1803,"株式")+COUNTIFS(健康福祉施設名簿!$A$4:$A$1803,$C37,健康福祉施設名簿!$H$4:$H$1803,"日赤")+COUNTIFS(健康福祉施設名簿!$A$4:$A$1803,$C37,健康福祉施設名簿!$H$4:$H$1803,"有限")</f>
        <v>0</v>
      </c>
      <c r="AI37" s="326">
        <f>DSUM(健康福祉施設名簿!$A$4:$N$1803,健康福祉施設名簿!$L$4,Sheet2!AB50:AC51)+DSUM(健康福祉施設名簿!$A$4:$N$1803,健康福祉施設名簿!$L$4,Sheet2!AD50:AE51)+DSUM(健康福祉施設名簿!$A$4:$N$1803,健康福祉施設名簿!$L$4,Sheet2!AF45:AG46)+DSUM(健康福祉施設名簿!$A$4:$N$1803,健康福祉施設名簿!$L$4,Sheet2!AH45:AI46)+DSUM(健康福祉施設名簿!$A$4:$N$1803,健康福祉施設名簿!$L$4,Sheet2!AJ50:AK51)</f>
        <v>0</v>
      </c>
      <c r="AJ37" s="4"/>
      <c r="AK37" s="199">
        <f t="shared" si="1"/>
        <v>12</v>
      </c>
      <c r="AL37" s="199">
        <f t="shared" si="3"/>
        <v>721</v>
      </c>
    </row>
    <row r="38" spans="1:38" ht="22.5" customHeight="1" thickBot="1" x14ac:dyDescent="0.2">
      <c r="A38" s="193" t="s">
        <v>7084</v>
      </c>
      <c r="B38" s="921" t="s">
        <v>7096</v>
      </c>
      <c r="C38" s="922"/>
      <c r="D38" s="77">
        <f t="shared" ref="D38" si="10">F38+H38+J38+L38+N38+P38</f>
        <v>3</v>
      </c>
      <c r="E38" s="362" t="s">
        <v>7102</v>
      </c>
      <c r="F38" s="98">
        <f>COUNTIFS(健康福祉施設名簿!$A$4:$A$1803,$B$38,健康福祉施設名簿!$B$4:$B$1803,"青森地域")</f>
        <v>1</v>
      </c>
      <c r="G38" s="86" t="s">
        <v>7102</v>
      </c>
      <c r="H38" s="71">
        <f>COUNTIFS(健康福祉施設名簿!$A$4:$A$1803,$B$38,健康福祉施設名簿!$B$4:$B$1803,"津軽地域")</f>
        <v>2</v>
      </c>
      <c r="I38" s="86" t="s">
        <v>7102</v>
      </c>
      <c r="J38" s="71">
        <f>COUNTIFS(健康福祉施設名簿!$A$4:$A$1803,$B$38,健康福祉施設名簿!$B$4:$B$1803,"八戸地域")</f>
        <v>0</v>
      </c>
      <c r="K38" s="86" t="s">
        <v>7102</v>
      </c>
      <c r="L38" s="71">
        <f>COUNTIFS(健康福祉施設名簿!$A$4:$A$1803,$B$38,健康福祉施設名簿!$B$4:$B$1803,"西北五地域")</f>
        <v>0</v>
      </c>
      <c r="M38" s="86" t="s">
        <v>7102</v>
      </c>
      <c r="N38" s="71">
        <f>COUNTIFS(健康福祉施設名簿!$A$4:$A$1803,$B$37,健康福祉施設名簿!$B$4:$B$1803,"上十三地域")</f>
        <v>0</v>
      </c>
      <c r="O38" s="86" t="s">
        <v>7102</v>
      </c>
      <c r="P38" s="71">
        <f>COUNTIFS(健康福祉施設名簿!$A$4:$A$1803,$B$37,健康福祉施設名簿!$B$4:$B$1803,"下北地域")</f>
        <v>0</v>
      </c>
      <c r="Q38" s="101" t="s">
        <v>7102</v>
      </c>
      <c r="R38" s="98">
        <f>COUNTIFS(健康福祉施設名簿!$A$4:$A$1803,$B38,健康福祉施設名簿!$H$4:$H$1803,"公")+COUNTIFS(健康福祉施設名簿!$A$4:$A$1803,$B38,健康福祉施設名簿!$H$4:$H$1803,"独法")</f>
        <v>3</v>
      </c>
      <c r="S38" s="22" t="s">
        <v>7102</v>
      </c>
      <c r="T38" s="363">
        <f>COUNTIFS(健康福祉施設名簿!$A$4:$A$1803,$B38,健康福祉施設名簿!$H$4:$H$1803,"福法")</f>
        <v>0</v>
      </c>
      <c r="U38" s="22" t="s">
        <v>7102</v>
      </c>
      <c r="V38" s="364">
        <f>COUNTIFS(健康福祉施設名簿!$A$4:$A$1803,$B38,健康福祉施設名簿!$H$4:$H$1803,"一財")+COUNTIFS(健康福祉施設名簿!$A$4:$A$1803,$B38,健康福祉施設名簿!$H$4:$H$1803,"公財")</f>
        <v>0</v>
      </c>
      <c r="W38" s="365" t="s">
        <v>7102</v>
      </c>
      <c r="X38" s="363">
        <f>COUNTIFS(健康福祉施設名簿!$A$4:$A$1803,$B38,健康福祉施設名簿!$H$4:$H$1803,"宗法")</f>
        <v>0</v>
      </c>
      <c r="Y38" s="22" t="s">
        <v>7102</v>
      </c>
      <c r="Z38" s="364">
        <f>COUNTIFS(健康福祉施設名簿!$A$4:$A$1803,$B38,健康福祉施設名簿!$H$4:$H$1803,"私立")+COUNTIFS(健康福祉施設名簿!$A$4:$A$1803,$B38,健康福祉施設名簿!$H$4:$H$1803,"個人")</f>
        <v>0</v>
      </c>
      <c r="AA38" s="365" t="s">
        <v>7102</v>
      </c>
      <c r="AB38" s="363">
        <f>COUNTIFS(健康福祉施設名簿!$A$4:$A$1803,$B38,健康福祉施設名簿!$H$4:$H$1803,"医法")+COUNTIFS(健康福祉施設名簿!$A$4:$A$1803,$B38,健康福祉施設名簿!$H$4:$H$1803,"社医")</f>
        <v>0</v>
      </c>
      <c r="AC38" s="365" t="s">
        <v>7102</v>
      </c>
      <c r="AD38" s="363">
        <f>COUNTIFS(健康福祉施設名簿!$A$4:$A$1803,$B38,健康福祉施設名簿!$H$4:$H$1803,"生協")</f>
        <v>0</v>
      </c>
      <c r="AE38" s="22" t="s">
        <v>7102</v>
      </c>
      <c r="AF38" s="363">
        <f>COUNTIFS(健康福祉施設名簿!$A$4:$A$1803,$B38,健康福祉施設名簿!$H$4:$H$1803,"一社")+COUNTIFS(健康福祉施設名簿!$A$4:$A$1803,$B38,健康福祉施設名簿!$H$4:$H$1803,"公社")</f>
        <v>0</v>
      </c>
      <c r="AG38" s="365" t="s">
        <v>7102</v>
      </c>
      <c r="AH38" s="366">
        <f>COUNTIFS(健康福祉施設名簿!$A$4:$A$1803,$B38,健康福祉施設名簿!$H$4:$H$1803,"NPO")+COUNTIFS(健康福祉施設名簿!$A$4:$A$1803,$B38,健康福祉施設名簿!$H$4:$H$1803,"学法")+COUNTIFS(健康福祉施設名簿!$A$4:$A$1803,$C38,健康福祉施設名簿!$H$4:$H$1803,"株式")+COUNTIFS(健康福祉施設名簿!$A$4:$A$1803,$C38,健康福祉施設名簿!$H$4:$H$1803,"日赤")+COUNTIFS(健康福祉施設名簿!$A$4:$A$1803,$C38,健康福祉施設名簿!$H$4:$H$1803,"有限")</f>
        <v>0</v>
      </c>
      <c r="AI38" s="367" t="s">
        <v>7102</v>
      </c>
      <c r="AJ38" s="4"/>
      <c r="AK38" s="199">
        <f t="shared" si="1"/>
        <v>3</v>
      </c>
      <c r="AL38" s="199"/>
    </row>
    <row r="39" spans="1:38" ht="22.5" customHeight="1" thickBot="1" x14ac:dyDescent="0.2">
      <c r="A39" s="125" t="s">
        <v>4607</v>
      </c>
      <c r="B39" s="911" t="s">
        <v>3259</v>
      </c>
      <c r="C39" s="912"/>
      <c r="D39" s="81">
        <f>F39+H39+J39+L39+N39+P39</f>
        <v>7</v>
      </c>
      <c r="E39" s="74" t="s">
        <v>1815</v>
      </c>
      <c r="F39" s="195">
        <f>COUNTIFS(健康福祉施設名簿!$A$4:$A$1803,$B$39,健康福祉施設名簿!$B$4:$B$1803,"青森地域")</f>
        <v>0</v>
      </c>
      <c r="G39" s="106" t="s">
        <v>7106</v>
      </c>
      <c r="H39" s="196">
        <f>COUNTIFS(健康福祉施設名簿!$A$4:$A$1803,$B$39,健康福祉施設名簿!$B$4:$B$1803,"津軽地域")</f>
        <v>2</v>
      </c>
      <c r="I39" s="106" t="s">
        <v>1815</v>
      </c>
      <c r="J39" s="196">
        <f>COUNTIFS(健康福祉施設名簿!$A$4:$A$1803,$B$39,健康福祉施設名簿!$B$4:$B$1803,"八戸地域")</f>
        <v>2</v>
      </c>
      <c r="K39" s="106" t="s">
        <v>1815</v>
      </c>
      <c r="L39" s="196">
        <f>COUNTIFS(健康福祉施設名簿!$A$4:$A$1803,$B$39,健康福祉施設名簿!$B$4:$B$1803,"西北五地域")</f>
        <v>2</v>
      </c>
      <c r="M39" s="106" t="s">
        <v>1815</v>
      </c>
      <c r="N39" s="196">
        <f>COUNTIFS(健康福祉施設名簿!$A$4:$A$1803,$B$39,健康福祉施設名簿!$B$4:$B$1803,"上十三地域")</f>
        <v>1</v>
      </c>
      <c r="O39" s="106" t="s">
        <v>7106</v>
      </c>
      <c r="P39" s="196">
        <f>COUNTIFS(健康福祉施設名簿!$A$4:$A$1803,$B$39,健康福祉施設名簿!$B$4:$B$1803,"下北地域")</f>
        <v>0</v>
      </c>
      <c r="Q39" s="194" t="s">
        <v>7106</v>
      </c>
      <c r="R39" s="195">
        <f>COUNTIFS(健康福祉施設名簿!$A$4:$A$1803,$B39,健康福祉施設名簿!$H$4:$H$1803,"公")+COUNTIFS(健康福祉施設名簿!$A$4:$A$1803,$B39,健康福祉施設名簿!$H$4:$H$1803,"独法")</f>
        <v>7</v>
      </c>
      <c r="S39" s="36" t="s">
        <v>5016</v>
      </c>
      <c r="T39" s="37">
        <f>COUNTIFS(健康福祉施設名簿!$A$4:$A$1803,$B39,健康福祉施設名簿!$H$4:$H$1803,"福法")</f>
        <v>0</v>
      </c>
      <c r="U39" s="36" t="s">
        <v>7102</v>
      </c>
      <c r="V39" s="196">
        <f>COUNTIFS(健康福祉施設名簿!$A$4:$A$1803,$B39,健康福祉施設名簿!$H$4:$H$1803,"一財")+COUNTIFS(健康福祉施設名簿!$A$4:$A$1803,$B39,健康福祉施設名簿!$H$4:$H$1803,"公財")</f>
        <v>0</v>
      </c>
      <c r="W39" s="36" t="s">
        <v>7102</v>
      </c>
      <c r="X39" s="37">
        <f>COUNTIFS(健康福祉施設名簿!$A$4:$A$1803,$B39,健康福祉施設名簿!$H$4:$H$1803,"宗法")</f>
        <v>0</v>
      </c>
      <c r="Y39" s="36" t="s">
        <v>7102</v>
      </c>
      <c r="Z39" s="196">
        <f>COUNTIFS(健康福祉施設名簿!$A$4:$A$1803,$B39,健康福祉施設名簿!$H$4:$H$1803,"私立")+COUNTIFS(健康福祉施設名簿!$A$4:$A$1803,$B39,健康福祉施設名簿!$H$4:$H$1803,"個人")</f>
        <v>0</v>
      </c>
      <c r="AA39" s="36" t="s">
        <v>7102</v>
      </c>
      <c r="AB39" s="37">
        <f>COUNTIFS(健康福祉施設名簿!$A$4:$A$1803,$B39,健康福祉施設名簿!$H$4:$H$1803,"医法")+COUNTIFS(健康福祉施設名簿!$A$4:$A$1803,$B39,健康福祉施設名簿!$H$4:$H$1803,"社医")</f>
        <v>0</v>
      </c>
      <c r="AC39" s="36" t="s">
        <v>7102</v>
      </c>
      <c r="AD39" s="37">
        <f>COUNTIFS(健康福祉施設名簿!$A$4:$A$1803,$B39,健康福祉施設名簿!$H$4:$H$1803,"生協")</f>
        <v>0</v>
      </c>
      <c r="AE39" s="36" t="s">
        <v>7102</v>
      </c>
      <c r="AF39" s="37">
        <f>COUNTIFS(健康福祉施設名簿!$A$4:$A$1803,$B39,健康福祉施設名簿!$H$4:$H$1803,"一社")+COUNTIFS(健康福祉施設名簿!$A$4:$A$1803,$B39,健康福祉施設名簿!$H$4:$H$1803,"公社")</f>
        <v>0</v>
      </c>
      <c r="AG39" s="36" t="s">
        <v>7102</v>
      </c>
      <c r="AH39" s="81">
        <f>COUNTIFS(健康福祉施設名簿!$A$4:$A$1803,$B39,健康福祉施設名簿!$H$4:$H$1803,"NPO")+COUNTIFS(健康福祉施設名簿!$A$4:$A$1803,$B39,健康福祉施設名簿!$H$4:$H$1803,"学法")+COUNTIFS(健康福祉施設名簿!$A$4:$A$1803,$B39,健康福祉施設名簿!$H$4:$H$1803,"株式")+COUNTIFS(健康福祉施設名簿!$A$4:$A$1803,$B39,健康福祉施設名簿!$H$4:$H$1803,"日赤")+COUNTIFS(健康福祉施設名簿!$A$4:$A$1803,$B39,健康福祉施設名簿!$H$4:$H$1803,"有限")</f>
        <v>0</v>
      </c>
      <c r="AI39" s="325" t="s">
        <v>7102</v>
      </c>
      <c r="AJ39" s="4"/>
      <c r="AK39" s="199">
        <f t="shared" ref="AK39:AL41" si="11">R39+T39+V39+X39+Z39+AB39+AD39+AF39+AH39</f>
        <v>7</v>
      </c>
      <c r="AL39" s="199" t="e">
        <f t="shared" si="11"/>
        <v>#VALUE!</v>
      </c>
    </row>
    <row r="40" spans="1:38" ht="22.5" customHeight="1" thickBot="1" x14ac:dyDescent="0.2">
      <c r="A40" s="368" t="s">
        <v>7098</v>
      </c>
      <c r="B40" s="923" t="s">
        <v>7087</v>
      </c>
      <c r="C40" s="924"/>
      <c r="D40" s="81">
        <f>F40+H40+J40+L40+N40+P40</f>
        <v>3</v>
      </c>
      <c r="E40" s="101">
        <f>G40+I40+K40+M40+O40+Q40</f>
        <v>37</v>
      </c>
      <c r="F40" s="196">
        <f>COUNTIFS(健康福祉施設名簿!$A$4:$A$1803,$B$40,健康福祉施設名簿!$B$4:$B$1803,"青森地域")</f>
        <v>0</v>
      </c>
      <c r="G40" s="106">
        <f>DSUM(健康福祉施設名簿!$A$4:$N$1803,健康福祉施設名簿!$L$4,Sheet1!B52:C53)</f>
        <v>0</v>
      </c>
      <c r="H40" s="196">
        <f>COUNTIFS(健康福祉施設名簿!$A$4:$A$1803,$B$40,健康福祉施設名簿!$B$4:$B$1803,"津軽地域")</f>
        <v>1</v>
      </c>
      <c r="I40" s="106">
        <f>DSUM(健康福祉施設名簿!$A$4:$N$1803,健康福祉施設名簿!$L$4,Sheet1!D52:E53)</f>
        <v>21</v>
      </c>
      <c r="J40" s="196">
        <f>COUNTIFS(健康福祉施設名簿!$A$4:$A$1803,$B$40,健康福祉施設名簿!$B$4:$B$1803,"八戸地域")</f>
        <v>1</v>
      </c>
      <c r="K40" s="106">
        <f>DSUM(健康福祉施設名簿!$A$4:$N$1803,健康福祉施設名簿!$L$4,Sheet1!G52:H53)</f>
        <v>9</v>
      </c>
      <c r="L40" s="196">
        <f>COUNTIFS(健康福祉施設名簿!$A$4:$A$1803,$B$40,健康福祉施設名簿!$B$4:$B$1803,"西北五地域")</f>
        <v>0</v>
      </c>
      <c r="M40" s="106">
        <f>DSUM(健康福祉施設名簿!$A$4:$N$1803,健康福祉施設名簿!$L$4,Sheet1!H52:I53)</f>
        <v>0</v>
      </c>
      <c r="N40" s="196">
        <f>COUNTIFS(健康福祉施設名簿!$A$4:$A$1803,$B$40,健康福祉施設名簿!$B$4:$B$1803,"上十三地域")</f>
        <v>1</v>
      </c>
      <c r="O40" s="106">
        <f>DSUM(健康福祉施設名簿!$A$4:$N$1803,健康福祉施設名簿!$L$4,Sheet1!J52:K53)</f>
        <v>7</v>
      </c>
      <c r="P40" s="196">
        <f>COUNTIFS(健康福祉施設名簿!$A$4:$A$1803,$B$40,健康福祉施設名簿!$B$4:$B$1803,"下北地域")</f>
        <v>0</v>
      </c>
      <c r="Q40" s="106">
        <f>DSUM(健康福祉施設名簿!$A$4:$N$1803,健康福祉施設名簿!$L$4,Sheet1!L52:M53)</f>
        <v>0</v>
      </c>
      <c r="R40" s="98">
        <f>COUNTIFS(健康福祉施設名簿!$A$4:$A$1803,$B40,健康福祉施設名簿!$H$4:$H$1803,"公")+COUNTIFS(健康福祉施設名簿!$A$4:$A$1803,$B40,健康福祉施設名簿!$H$4:$H$1803,"独法")</f>
        <v>0</v>
      </c>
      <c r="S40" s="24">
        <f>DSUM(健康福祉施設名簿!$A$4:$N$1803,健康福祉施設名簿!$L$4,Sheet2!B52:C53)+DSUM(健康福祉施設名簿!$A$4:$N$1803,健康福祉施設名簿!$L$4,Sheet2!D52:E53)</f>
        <v>0</v>
      </c>
      <c r="T40" s="23">
        <f>COUNTIFS(健康福祉施設名簿!$A$4:$A$1803,$B40,健康福祉施設名簿!$H$4:$H$1803,"福法")</f>
        <v>3</v>
      </c>
      <c r="U40" s="24">
        <f>DSUM(健康福祉施設名簿!$A$4:$N$1803,健康福祉施設名簿!$L$4,Sheet2!F52:G53)</f>
        <v>37</v>
      </c>
      <c r="V40" s="71">
        <f>COUNTIFS(健康福祉施設名簿!$A$4:$A$1803,$B40,健康福祉施設名簿!$H$4:$H$1803,"一財")+COUNTIFS(健康福祉施設名簿!$A$4:$A$1803,$B40,健康福祉施設名簿!$H$4:$H$1803,"公財")</f>
        <v>0</v>
      </c>
      <c r="W40" s="168">
        <f>DSUM(健康福祉施設名簿!$A$4:$N$1803,健康福祉施設名簿!$L$4,Sheet2!H52:I53)+DSUM(健康福祉施設名簿!$A$4:$N$1803,健康福祉施設名簿!$L$4,Sheet2!J52:K53)</f>
        <v>0</v>
      </c>
      <c r="X40" s="23">
        <f>COUNTIFS(健康福祉施設名簿!$A$4:$A$1803,$B40,健康福祉施設名簿!$H$4:$H$1803,"宗法")</f>
        <v>0</v>
      </c>
      <c r="Y40" s="24">
        <f>DSUM(健康福祉施設名簿!$A$4:$N$1803,健康福祉施設名簿!$L$4,Sheet2!L52:M53)</f>
        <v>0</v>
      </c>
      <c r="Z40" s="71">
        <f>COUNTIFS(健康福祉施設名簿!$A$4:$A$1803,$B40,健康福祉施設名簿!$H$4:$H$1803,"私立")+COUNTIFS(健康福祉施設名簿!$A$4:$A$1803,$B40,健康福祉施設名簿!$H$4:$H$1803,"個人")</f>
        <v>0</v>
      </c>
      <c r="AA40" s="168">
        <f>DSUM(健康福祉施設名簿!$A$4:$N$1803,健康福祉施設名簿!$L$4,Sheet2!N52:O53)+DSUM(健康福祉施設名簿!$A$4:$N$1803,健康福祉施設名簿!$L$4,Sheet2!P52:Q53)</f>
        <v>0</v>
      </c>
      <c r="AB40" s="23">
        <f>COUNTIFS(健康福祉施設名簿!$A$4:$A$1803,$B40,健康福祉施設名簿!$H$4:$H$1803,"医法")+COUNTIFS(健康福祉施設名簿!$A$4:$A$1803,$B40,健康福祉施設名簿!$H$4:$H$1803,"社医")</f>
        <v>0</v>
      </c>
      <c r="AC40" s="168">
        <f>DSUM(健康福祉施設名簿!$A$4:$N$1803,健康福祉施設名簿!$L$4,Sheet2!R52:S53)+DSUM(健康福祉施設名簿!$A$4:$N$1803,健康福祉施設名簿!$L$4,Sheet2!T52:U53)</f>
        <v>0</v>
      </c>
      <c r="AD40" s="23">
        <f>COUNTIFS(健康福祉施設名簿!$A$4:$A$1803,$B40,健康福祉施設名簿!$H$4:$H$1803,"生協")</f>
        <v>0</v>
      </c>
      <c r="AE40" s="24">
        <f>DSUM(健康福祉施設名簿!$A$4:$N$1803,健康福祉施設名簿!$L$4,Sheet2!V52:W53)</f>
        <v>0</v>
      </c>
      <c r="AF40" s="23">
        <f>COUNTIFS(健康福祉施設名簿!$A$4:$A$1803,$B40,健康福祉施設名簿!$H$4:$H$1803,"一社")+COUNTIFS(健康福祉施設名簿!$A$4:$A$1803,$B40,健康福祉施設名簿!$H$4:$H$1803,"公社")</f>
        <v>0</v>
      </c>
      <c r="AG40" s="168">
        <f>DSUM(健康福祉施設名簿!$A$4:$N$1803,健康福祉施設名簿!$L$4,Sheet2!X52:Y53)+DSUM(健康福祉施設名簿!$A$4:$N$1803,健康福祉施設名簿!$L$4,Sheet2!Z52:AA53)</f>
        <v>0</v>
      </c>
      <c r="AH40" s="81">
        <f>COUNTIFS(健康福祉施設名簿!$A$4:$A$1803,$B40,健康福祉施設名簿!$H$4:$H$1803,"NPO")+COUNTIFS(健康福祉施設名簿!$A$4:$A$1803,$B40,健康福祉施設名簿!$H$4:$H$1803,"学法")+COUNTIFS(健康福祉施設名簿!$A$4:$A$1803,$C40,健康福祉施設名簿!$H$4:$H$1803,"株式")+COUNTIFS(健康福祉施設名簿!$A$4:$A$1803,$C40,健康福祉施設名簿!$H$4:$H$1803,"日赤")+COUNTIFS(健康福祉施設名簿!$A$4:$A$1803,$C40,健康福祉施設名簿!$H$4:$H$1803,"有限")</f>
        <v>0</v>
      </c>
      <c r="AI40" s="326">
        <f>DSUM(健康福祉施設名簿!$A$4:$N$1803,健康福祉施設名簿!$L$4,Sheet2!AB52:AC53)+DSUM(健康福祉施設名簿!$A$4:$N$1803,健康福祉施設名簿!$L$4,Sheet2!AD52:AE53)+DSUM(健康福祉施設名簿!$A$4:$N$1803,健康福祉施設名簿!$L$4,Sheet2!AF48:AG49)+DSUM(健康福祉施設名簿!$A$4:$N$1803,健康福祉施設名簿!$L$4,Sheet2!AH48:AI49)+DSUM(健康福祉施設名簿!$A$4:$N$1803,健康福祉施設名簿!$L$4,Sheet2!AF52:AG53)</f>
        <v>0</v>
      </c>
      <c r="AJ40" s="4"/>
      <c r="AK40" s="369">
        <f t="shared" si="11"/>
        <v>3</v>
      </c>
      <c r="AL40" s="369">
        <f t="shared" si="11"/>
        <v>37</v>
      </c>
    </row>
    <row r="41" spans="1:38" ht="22.5" customHeight="1" thickBot="1" x14ac:dyDescent="0.2">
      <c r="A41" s="208" t="s">
        <v>7099</v>
      </c>
      <c r="B41" s="911" t="s">
        <v>3260</v>
      </c>
      <c r="C41" s="912"/>
      <c r="D41" s="81">
        <f>F41+H41+J41+L41+N41+P41</f>
        <v>0</v>
      </c>
      <c r="E41" s="74" t="s">
        <v>1815</v>
      </c>
      <c r="F41" s="98">
        <f>COUNTIFS(健康福祉施設名簿!$A$4:$A$1803,$B$41,健康福祉施設名簿!$B$4:$B$1803,"青森地域")</f>
        <v>0</v>
      </c>
      <c r="G41" s="86" t="s">
        <v>1815</v>
      </c>
      <c r="H41" s="71">
        <f>COUNTIFS(健康福祉施設名簿!$A$4:$A$1803,$B$41,健康福祉施設名簿!$B$4:$B$1803,"津軽地域")</f>
        <v>0</v>
      </c>
      <c r="I41" s="86" t="s">
        <v>1815</v>
      </c>
      <c r="J41" s="71">
        <f>COUNTIFS(健康福祉施設名簿!$A$4:$A$1803,$B$41,健康福祉施設名簿!$B$4:$B$1803,"八戸地域")</f>
        <v>0</v>
      </c>
      <c r="K41" s="86" t="s">
        <v>1815</v>
      </c>
      <c r="L41" s="71">
        <f>COUNTIFS(健康福祉施設名簿!$A$4:$A$1803,$B$41,健康福祉施設名簿!$B$4:$B$1803,"西北五地域")</f>
        <v>0</v>
      </c>
      <c r="M41" s="86" t="s">
        <v>1815</v>
      </c>
      <c r="N41" s="71">
        <f>COUNTIFS(健康福祉施設名簿!$A$4:$A$1803,$B$41,健康福祉施設名簿!$B$4:$B$1803,"上十三地域")</f>
        <v>0</v>
      </c>
      <c r="O41" s="86" t="s">
        <v>1815</v>
      </c>
      <c r="P41" s="71">
        <f>COUNTIFS(健康福祉施設名簿!$A$4:$A$1803,$B$41,健康福祉施設名簿!$B$4:$B$1803,"下北地域")</f>
        <v>0</v>
      </c>
      <c r="Q41" s="101" t="s">
        <v>1815</v>
      </c>
      <c r="R41" s="98">
        <f>COUNTIFS(健康福祉施設名簿!$A$4:$A$1803,$B41,健康福祉施設名簿!$H$4:$H$1803,"公")+COUNTIFS(健康福祉施設名簿!$A$4:$A$1803,$B41,健康福祉施設名簿!$H$4:$H$1803,"独法")</f>
        <v>0</v>
      </c>
      <c r="S41" s="22" t="s">
        <v>5016</v>
      </c>
      <c r="T41" s="23">
        <f>COUNTIFS(健康福祉施設名簿!$A$4:$A$1803,$B41,健康福祉施設名簿!$H$4:$H$1803,"福法")</f>
        <v>0</v>
      </c>
      <c r="U41" s="22" t="s">
        <v>7106</v>
      </c>
      <c r="V41" s="71">
        <f>COUNTIFS(健康福祉施設名簿!$A$4:$A$1803,$B41,健康福祉施設名簿!$H$4:$H$1803,"一財")+COUNTIFS(健康福祉施設名簿!$A$4:$A$1803,$B41,健康福祉施設名簿!$H$4:$H$1803,"公財")</f>
        <v>0</v>
      </c>
      <c r="W41" s="22" t="s">
        <v>7106</v>
      </c>
      <c r="X41" s="23">
        <f>COUNTIFS(健康福祉施設名簿!$A$4:$A$1803,$B41,健康福祉施設名簿!$H$4:$H$1803,"宗法")</f>
        <v>0</v>
      </c>
      <c r="Y41" s="22" t="s">
        <v>7106</v>
      </c>
      <c r="Z41" s="71">
        <f>COUNTIFS(健康福祉施設名簿!$A$4:$A$1803,$B41,健康福祉施設名簿!$H$4:$H$1803,"私立")+COUNTIFS(健康福祉施設名簿!$A$4:$A$1803,$B41,健康福祉施設名簿!$H$4:$H$1803,"個人")</f>
        <v>0</v>
      </c>
      <c r="AA41" s="22" t="s">
        <v>7106</v>
      </c>
      <c r="AB41" s="23">
        <f>COUNTIFS(健康福祉施設名簿!$A$4:$A$1803,$B41,健康福祉施設名簿!$H$4:$H$1803,"医法")+COUNTIFS(健康福祉施設名簿!$A$4:$A$1803,$B41,健康福祉施設名簿!$H$4:$H$1803,"社医")</f>
        <v>0</v>
      </c>
      <c r="AC41" s="22" t="s">
        <v>7106</v>
      </c>
      <c r="AD41" s="23">
        <f>COUNTIFS(健康福祉施設名簿!$A$4:$A$1803,$B41,健康福祉施設名簿!$H$4:$H$1803,"生協")</f>
        <v>0</v>
      </c>
      <c r="AE41" s="22" t="s">
        <v>7106</v>
      </c>
      <c r="AF41" s="23">
        <f>COUNTIFS(健康福祉施設名簿!$A$4:$A$1803,$B41,健康福祉施設名簿!$H$4:$H$1803,"一社")+COUNTIFS(健康福祉施設名簿!$A$4:$A$1803,$B41,健康福祉施設名簿!$H$4:$H$1803,"公社")</f>
        <v>0</v>
      </c>
      <c r="AG41" s="22" t="s">
        <v>7106</v>
      </c>
      <c r="AH41" s="81">
        <f>COUNTIFS(健康福祉施設名簿!$A$4:$A$1803,$B41,健康福祉施設名簿!$H$4:$H$1803,"NPO")+COUNTIFS(健康福祉施設名簿!$A$4:$A$1803,$B41,健康福祉施設名簿!$H$4:$H$1803,"学法")+COUNTIFS(健康福祉施設名簿!$A$4:$A$1803,$B41,健康福祉施設名簿!$H$4:$H$1803,"株式")+COUNTIFS(健康福祉施設名簿!$A$4:$A$1803,$B41,健康福祉施設名簿!$H$4:$H$1803,"日赤")+COUNTIFS(健康福祉施設名簿!$A$4:$A$1803,$B41,健康福祉施設名簿!$H$4:$H$1803,"有限")</f>
        <v>0</v>
      </c>
      <c r="AI41" s="188" t="s">
        <v>7106</v>
      </c>
      <c r="AK41" s="199">
        <f t="shared" si="11"/>
        <v>0</v>
      </c>
      <c r="AL41" s="199" t="e">
        <f t="shared" si="11"/>
        <v>#VALUE!</v>
      </c>
    </row>
    <row r="42" spans="1:38" ht="22.5" customHeight="1" thickBot="1" x14ac:dyDescent="0.2">
      <c r="A42" s="208" t="s">
        <v>7097</v>
      </c>
      <c r="B42" s="911" t="s">
        <v>3838</v>
      </c>
      <c r="C42" s="912"/>
      <c r="D42" s="81">
        <f>F42+H42+J42+L42+N42+P42</f>
        <v>87</v>
      </c>
      <c r="E42" s="74">
        <f>G42+I42+K42+M42+O42+Q42</f>
        <v>12707</v>
      </c>
      <c r="F42" s="98">
        <f>COUNTIFS(健康福祉施設名簿!$A$4:$A$1803,$B$42,健康福祉施設名簿!$B$4:$B$1803,"青森地域")</f>
        <v>21</v>
      </c>
      <c r="G42" s="86">
        <f>DSUM(健康福祉施設名簿!$A$4:$X$1789,健康福祉施設名簿!X4,Sheet1!B48:C49)</f>
        <v>4222</v>
      </c>
      <c r="H42" s="71">
        <f>COUNTIFS(健康福祉施設名簿!$A$4:$A$1803,$B$42,健康福祉施設名簿!$B$4:$B$1803,"津軽地域")</f>
        <v>19</v>
      </c>
      <c r="I42" s="86">
        <f>DSUM(健康福祉施設名簿!$A$4:$X$1789,健康福祉施設名簿!X4,Sheet1!D48:E49)</f>
        <v>3495</v>
      </c>
      <c r="J42" s="71">
        <f>COUNTIFS(健康福祉施設名簿!$A$4:$A$1803,$B$42,健康福祉施設名簿!$B$4:$B$1803,"八戸地域")</f>
        <v>26</v>
      </c>
      <c r="K42" s="86">
        <f>DSUM(健康福祉施設名簿!$A$4:$X$1789,健康福祉施設名簿!X4,Sheet1!F48:G49)</f>
        <v>3456</v>
      </c>
      <c r="L42" s="71">
        <f>COUNTIFS(健康福祉施設名簿!$A$4:$A$1803,$B$42,健康福祉施設名簿!$B$4:$B$1803,"西北五地域")</f>
        <v>7</v>
      </c>
      <c r="M42" s="86">
        <f>DSUM(健康福祉施設名簿!$A$4:$X$1789,健康福祉施設名簿!X4,Sheet1!H48:I49)</f>
        <v>892</v>
      </c>
      <c r="N42" s="71">
        <f>COUNTIFS(健康福祉施設名簿!$A$4:$A$1803,$B$42,健康福祉施設名簿!$B$4:$B$1803,"上十三地域")</f>
        <v>11</v>
      </c>
      <c r="O42" s="86">
        <f>DSUM(健康福祉施設名簿!$A$4:$X$1789,健康福祉施設名簿!X4,Sheet1!J48:K49)</f>
        <v>642</v>
      </c>
      <c r="P42" s="71">
        <f>COUNTIFS(健康福祉施設名簿!$A$4:$A$1803,$B$42,健康福祉施設名簿!$B$4:$B$1803,"下北地域")</f>
        <v>3</v>
      </c>
      <c r="Q42" s="101">
        <f>DSUM(健康福祉施設名簿!$A$4:$X$1789,健康福祉施設名簿!X4,Sheet1!L48:M49)</f>
        <v>0</v>
      </c>
      <c r="R42" s="98">
        <f>COUNTIFS(健康福祉施設名簿!$A$4:$A$1803,$B42,健康福祉施設名簿!$H$4:$H$1803,"公")+COUNTIFS(健康福祉施設名簿!$A$4:$A$1803,$B42,健康福祉施設名簿!$H$4:$H$1803,"独法")</f>
        <v>30</v>
      </c>
      <c r="S42" s="22">
        <f>DSUM(健康福祉施設名簿!$A$4:$X$1789,健康福祉施設名簿!$X$4,Sheet2!B48:C49)+DSUM(健康福祉施設名簿!$A$4:$X$1789,健康福祉施設名簿!$X$4,Sheet2!D48:E49)</f>
        <v>3305</v>
      </c>
      <c r="T42" s="23">
        <f>COUNTIFS(健康福祉施設名簿!$A$4:$A$1803,$B42,健康福祉施設名簿!$H$4:$H$1803,"福法")</f>
        <v>1</v>
      </c>
      <c r="U42" s="22">
        <f>DSUM(健康福祉施設名簿!$A$4:$X$1789,健康福祉施設名簿!$X$4,Sheet2!F48:G49)</f>
        <v>88</v>
      </c>
      <c r="V42" s="71">
        <f>COUNTIFS(健康福祉施設名簿!$A$4:$A$1803,$B42,健康福祉施設名簿!$H$4:$H$1803,"一財")+COUNTIFS(健康福祉施設名簿!$A$4:$A$1803,$B42,健康福祉施設名簿!$H$4:$H$1803,"公財")</f>
        <v>11</v>
      </c>
      <c r="W42" s="22">
        <f>DSUM(健康福祉施設名簿!$A$4:$X$1789,健康福祉施設名簿!$X$4,Sheet2!H48:I49)+DSUM(健康福祉施設名簿!$A$4:$X$1789,健康福祉施設名簿!$X$4,Sheet2!J48:K49)</f>
        <v>1851</v>
      </c>
      <c r="X42" s="23">
        <f>COUNTIFS(健康福祉施設名簿!$A$4:$A$1803,$B42,健康福祉施設名簿!$H$4:$H$1803,"宗法")</f>
        <v>0</v>
      </c>
      <c r="Y42" s="22">
        <f>DSUM(健康福祉施設名簿!$A$4:$N$1803,健康福祉施設名簿!$L$4,Sheet2!L46:M47)</f>
        <v>0</v>
      </c>
      <c r="Z42" s="71">
        <f>COUNTIFS(健康福祉施設名簿!$A$4:$A$1803,$B42,健康福祉施設名簿!$H$4:$H$1803,"私立")+COUNTIFS(健康福祉施設名簿!$A$4:$A$1803,$B42,健康福祉施設名簿!$H$4:$H$1803,"個人")</f>
        <v>1</v>
      </c>
      <c r="AA42" s="22">
        <f>DSUM(健康福祉施設名簿!$A$4:$X$1789,健康福祉施設名簿!$X$4,Sheet2!N48:O49)+DSUM(健康福祉施設名簿!$A$4:$X$1789,健康福祉施設名簿!$X$4,Sheet2!P48:Q49)</f>
        <v>70</v>
      </c>
      <c r="AB42" s="23">
        <f>COUNTIFS(健康福祉施設名簿!$A$4:$A$1803,$B42,健康福祉施設名簿!$H$4:$H$1803,"医法")+COUNTIFS(健康福祉施設名簿!$A$4:$A$1803,$B42,健康福祉施設名簿!$H$4:$H$1803,"社医")</f>
        <v>35</v>
      </c>
      <c r="AC42" s="22">
        <f>DSUM(健康福祉施設名簿!$A$4:$X$1789,健康福祉施設名簿!$X$4,Sheet2!R48:S49)+DSUM(健康福祉施設名簿!$A$4:$X$1789,健康福祉施設名簿!$X$4,Sheet2!T48:U49)</f>
        <v>4918</v>
      </c>
      <c r="AD42" s="23">
        <f>COUNTIFS(健康福祉施設名簿!$A$4:$A$1803,$B42,健康福祉施設名簿!$H$4:$H$1803,"生協")</f>
        <v>4</v>
      </c>
      <c r="AE42" s="22">
        <f>DSUM(健康福祉施設名簿!$A$4:$X$1789,健康福祉施設名簿!$X$4,Sheet2!V48:W49)</f>
        <v>1031</v>
      </c>
      <c r="AF42" s="23">
        <f>COUNTIFS(健康福祉施設名簿!$A$4:$A$1803,$B42,健康福祉施設名簿!$H$4:$H$1803,"一社")+COUNTIFS(健康福祉施設名簿!$A$4:$A$1803,$B42,健康福祉施設名簿!$H$4:$H$1803,"公社")</f>
        <v>4</v>
      </c>
      <c r="AG42" s="22">
        <f>DSUM(健康福祉施設名簿!$A$4:$X$1789,健康福祉施設名簿!$X$4,Sheet2!X48:Y49)+DSUM(健康福祉施設名簿!$A$4:$X$1789,健康福祉施設名簿!$X$4,Sheet2!Z48:AA49)</f>
        <v>1166</v>
      </c>
      <c r="AH42" s="81">
        <f>COUNTIFS(健康福祉施設名簿!$A$4:$A$1803,$B42,健康福祉施設名簿!$H$4:$H$1803,"NPO")+COUNTIFS(健康福祉施設名簿!$A$4:$A$1803,$B42,健康福祉施設名簿!$H$4:$H$1803,"学法")+COUNTIFS(健康福祉施設名簿!$A$4:$A$1803,$B42,健康福祉施設名簿!$H$4:$H$1803,"株式")+COUNTIFS(健康福祉施設名簿!$A$4:$A$1803,$B42,健康福祉施設名簿!$H$4:$H$1803,"日赤")+COUNTIFS(健康福祉施設名簿!$A$4:$A$1803,$B42,健康福祉施設名簿!$H$4:$H$1803,"有限")</f>
        <v>1</v>
      </c>
      <c r="AI42" s="188">
        <f>DSUM(健康福祉施設名簿!$A$4:$X$1789,健康福祉施設名簿!$X$4,Sheet2!AB48:AC49)+DSUM(健康福祉施設名簿!$A$4:$X$1789,健康福祉施設名簿!$X$4,Sheet2!AD48:AE49)+DSUM(健康福祉施設名簿!$A$4:$X$1789,健康福祉施設名簿!$X$4,Sheet2!AF48:AG49)+DSUM(健康福祉施設名簿!$A$4:$X$1789,健康福祉施設名簿!$X$4,Sheet2!AH48:AI49)+DSUM(健康福祉施設名簿!$A$4:$X$1789,健康福祉施設名簿!$X$4,Sheet2!AJ48:AK49)</f>
        <v>278</v>
      </c>
      <c r="AK42" s="199">
        <f t="shared" ref="AK42:AL44" si="12">R42+T42+V42+X42+Z42+AB42+AD42+AF42+AH42</f>
        <v>87</v>
      </c>
      <c r="AL42" s="199">
        <f>S42+U42+W42+Y42+AA42+AC42+AE42+AG42+AI42</f>
        <v>12707</v>
      </c>
    </row>
    <row r="43" spans="1:38" ht="22.5" customHeight="1" thickBot="1" x14ac:dyDescent="0.2">
      <c r="A43" s="209" t="s">
        <v>7100</v>
      </c>
      <c r="B43" s="936" t="s">
        <v>3541</v>
      </c>
      <c r="C43" s="937"/>
      <c r="D43" s="142">
        <f>F43+H43+J43+L43+N43+P43</f>
        <v>517</v>
      </c>
      <c r="E43" s="200" t="s">
        <v>1815</v>
      </c>
      <c r="F43" s="201">
        <f>COUNTIFS(健康福祉施設名簿!$A$4:$A$1803,$B$43,健康福祉施設名簿!$B$4:$B$1803,"青森地域")</f>
        <v>110</v>
      </c>
      <c r="G43" s="202" t="s">
        <v>1815</v>
      </c>
      <c r="H43" s="203">
        <f>COUNTIFS(健康福祉施設名簿!$A$4:$A$1803,$B$43,健康福祉施設名簿!$B$4:$B$1803,"津軽地域")</f>
        <v>109</v>
      </c>
      <c r="I43" s="202" t="s">
        <v>1815</v>
      </c>
      <c r="J43" s="203">
        <f>COUNTIFS(健康福祉施設名簿!$A$4:$A$1803,$B$43,健康福祉施設名簿!$B$4:$B$1803,"八戸地域")</f>
        <v>129</v>
      </c>
      <c r="K43" s="202" t="s">
        <v>1815</v>
      </c>
      <c r="L43" s="203">
        <f>COUNTIFS(健康福祉施設名簿!$A$4:$A$1803,$B$43,健康福祉施設名簿!$B$4:$B$1803,"西北五地域")</f>
        <v>68</v>
      </c>
      <c r="M43" s="202" t="s">
        <v>1815</v>
      </c>
      <c r="N43" s="203">
        <f>COUNTIFS(健康福祉施設名簿!$A$4:$A$1803,$B$43,健康福祉施設名簿!$B$4:$B$1803,"上十三地域")</f>
        <v>80</v>
      </c>
      <c r="O43" s="202" t="s">
        <v>1815</v>
      </c>
      <c r="P43" s="203">
        <f>COUNTIFS(健康福祉施設名簿!$A$4:$A$1803,$B$43,健康福祉施設名簿!$B$4:$B$1803,"下北地域")</f>
        <v>21</v>
      </c>
      <c r="Q43" s="204" t="s">
        <v>1815</v>
      </c>
      <c r="R43" s="201">
        <f>COUNTIFS(健康福祉施設名簿!$A$4:$A$1803,$B43,健康福祉施設名簿!$H$4:$H$1803,"公")+COUNTIFS(健康福祉施設名簿!$A$4:$A$1803,$B43,健康福祉施設名簿!$H$4:$H$1803,"独法")</f>
        <v>0</v>
      </c>
      <c r="S43" s="205" t="s">
        <v>7106</v>
      </c>
      <c r="T43" s="206">
        <f>COUNTIFS(健康福祉施設名簿!$A$4:$A$1803,$B43,健康福祉施設名簿!$H$4:$H$1803,"福法")</f>
        <v>517</v>
      </c>
      <c r="U43" s="205" t="s">
        <v>5016</v>
      </c>
      <c r="V43" s="203">
        <f>COUNTIFS(健康福祉施設名簿!$A$4:$A$1803,$B43,健康福祉施設名簿!$H$4:$H$1803,"一財")+COUNTIFS(健康福祉施設名簿!$A$4:$A$1803,$B43,健康福祉施設名簿!$H$4:$H$1803,"公財")</f>
        <v>0</v>
      </c>
      <c r="W43" s="205" t="s">
        <v>7106</v>
      </c>
      <c r="X43" s="206">
        <f>COUNTIFS(健康福祉施設名簿!$A$4:$A$1803,$B43,健康福祉施設名簿!$H$4:$H$1803,"宗法")</f>
        <v>0</v>
      </c>
      <c r="Y43" s="205" t="s">
        <v>7106</v>
      </c>
      <c r="Z43" s="203">
        <f>COUNTIFS(健康福祉施設名簿!$A$4:$A$1803,$B43,健康福祉施設名簿!$H$4:$H$1803,"私立")+COUNTIFS(健康福祉施設名簿!$A$4:$A$1803,$B43,健康福祉施設名簿!$H$4:$H$1803,"個人")</f>
        <v>0</v>
      </c>
      <c r="AA43" s="205" t="s">
        <v>7106</v>
      </c>
      <c r="AB43" s="206">
        <f>COUNTIFS(健康福祉施設名簿!$A$4:$A$1803,$B43,健康福祉施設名簿!$H$4:$H$1803,"医法")+COUNTIFS(健康福祉施設名簿!$A$4:$A$1803,$B43,健康福祉施設名簿!$H$4:$H$1803,"社医")</f>
        <v>0</v>
      </c>
      <c r="AC43" s="205" t="s">
        <v>7106</v>
      </c>
      <c r="AD43" s="206">
        <f>COUNTIFS(健康福祉施設名簿!$A$4:$A$1803,$B43,健康福祉施設名簿!$H$4:$H$1803,"生協")</f>
        <v>0</v>
      </c>
      <c r="AE43" s="205" t="s">
        <v>7106</v>
      </c>
      <c r="AF43" s="206">
        <f>COUNTIFS(健康福祉施設名簿!$A$4:$A$1803,$B43,健康福祉施設名簿!$H$4:$H$1803,"一社")+COUNTIFS(健康福祉施設名簿!$A$4:$A$1803,$B43,健康福祉施設名簿!$H$4:$H$1803,"公社")</f>
        <v>0</v>
      </c>
      <c r="AG43" s="205" t="s">
        <v>7106</v>
      </c>
      <c r="AH43" s="142">
        <f>COUNTIFS(健康福祉施設名簿!$A$4:$A$1803,$C43,健康福祉施設名簿!$H$4:$H$1803,"NPO")+COUNTIFS(健康福祉施設名簿!$A$4:$A$1803,$C43,健康福祉施設名簿!$H$4:$H$1803,"学法")+COUNTIFS(健康福祉施設名簿!$A$4:$A$1803,$C43,健康福祉施設名簿!$H$4:$H$1803,"株式")+COUNTIFS(健康福祉施設名簿!$A$4:$A$1803,$C43,健康福祉施設名簿!$H$4:$H$1803,"日赤")+COUNTIFS(健康福祉施設名簿!$A$4:$A$1803,$C43,健康福祉施設名簿!$H$4:$H$1803,"有限")</f>
        <v>0</v>
      </c>
      <c r="AI43" s="207" t="s">
        <v>7106</v>
      </c>
      <c r="AK43" s="199">
        <f t="shared" si="12"/>
        <v>517</v>
      </c>
      <c r="AL43" s="199" t="e">
        <f>S43+U43+W43+Y43+AA43+AC43+AE43+AG43+AI43</f>
        <v>#VALUE!</v>
      </c>
    </row>
    <row r="44" spans="1:38" ht="22.5" customHeight="1" thickTop="1" thickBot="1" x14ac:dyDescent="0.2">
      <c r="A44" s="928" t="s">
        <v>4587</v>
      </c>
      <c r="B44" s="929"/>
      <c r="C44" s="929"/>
      <c r="D44" s="87">
        <f>D5+D20+D24+D25+D26+D27+D34+D35+D37+D38+D39+D40+D41+D42+D43</f>
        <v>1678</v>
      </c>
      <c r="E44" s="75" t="s">
        <v>1815</v>
      </c>
      <c r="F44" s="104">
        <f>F5+F20+F24+F25+F26+F27+F34+F35+F37+F38+F39+F40+F41+F42+F43</f>
        <v>363</v>
      </c>
      <c r="G44" s="75" t="s">
        <v>1815</v>
      </c>
      <c r="H44" s="87">
        <f>H5+H20+H24+H25+H26+H27+H34+H35+H37+H38+H39+H40+H41+H42+H43</f>
        <v>381</v>
      </c>
      <c r="I44" s="39" t="s">
        <v>7312</v>
      </c>
      <c r="J44" s="87">
        <f t="shared" ref="J44:P44" si="13">J5+J20+J24+J25+J26+J27+J34+J35+J37+J38+J39+J40+J41+J42+J43</f>
        <v>395</v>
      </c>
      <c r="K44" s="39" t="s">
        <v>7312</v>
      </c>
      <c r="L44" s="87">
        <f t="shared" si="13"/>
        <v>205</v>
      </c>
      <c r="M44" s="39" t="s">
        <v>7312</v>
      </c>
      <c r="N44" s="87">
        <f t="shared" si="13"/>
        <v>252</v>
      </c>
      <c r="O44" s="39" t="s">
        <v>7312</v>
      </c>
      <c r="P44" s="87">
        <f t="shared" si="13"/>
        <v>82</v>
      </c>
      <c r="Q44" s="39" t="s">
        <v>1815</v>
      </c>
      <c r="R44" s="104">
        <f>R5+R20+R24+R25+R26+R27+R34+R35+R37+R38+R39+R40+R41+R42+R43</f>
        <v>235</v>
      </c>
      <c r="S44" s="75" t="s">
        <v>1815</v>
      </c>
      <c r="T44" s="87">
        <f t="shared" ref="T44" si="14">T5+T20+T24+T25+T26+T27+T34+T35+T37+T39+T38+T40+T41+T42+T43</f>
        <v>1256</v>
      </c>
      <c r="U44" s="390" t="s">
        <v>7312</v>
      </c>
      <c r="V44" s="87">
        <f>V5+V20+V24+V25+V26+V27+V34+V35+V37+V39+V38+V40+V41+V42+V43</f>
        <v>19</v>
      </c>
      <c r="W44" s="390" t="s">
        <v>7312</v>
      </c>
      <c r="X44" s="87">
        <f t="shared" ref="X44" si="15">X5+X20+X24+X25+X26+X27+X34+X35+X37+X39+X38+X40+X41+X42+X43</f>
        <v>4</v>
      </c>
      <c r="Y44" s="390" t="s">
        <v>7312</v>
      </c>
      <c r="Z44" s="87">
        <f t="shared" ref="Z44" si="16">Z5+Z20+Z24+Z25+Z26+Z27+Z34+Z35+Z37+Z39+Z38+Z40+Z41+Z42+Z43</f>
        <v>3</v>
      </c>
      <c r="AA44" s="390" t="s">
        <v>7312</v>
      </c>
      <c r="AB44" s="87">
        <f t="shared" ref="AB44" si="17">AB5+AB20+AB24+AB25+AB26+AB27+AB34+AB35+AB37+AB39+AB38+AB40+AB41+AB42+AB43</f>
        <v>80</v>
      </c>
      <c r="AC44" s="390" t="s">
        <v>7312</v>
      </c>
      <c r="AD44" s="87">
        <f t="shared" ref="AD44" si="18">AD5+AD20+AD24+AD25+AD26+AD27+AD34+AD35+AD37+AD39+AD38+AD40+AD41+AD42+AD43</f>
        <v>8</v>
      </c>
      <c r="AE44" s="390" t="s">
        <v>7312</v>
      </c>
      <c r="AF44" s="87">
        <f t="shared" ref="AF44" si="19">AF5+AF20+AF24+AF25+AF26+AF27+AF34+AF35+AF37+AF39+AF38+AF40+AF41+AF42+AF43</f>
        <v>8</v>
      </c>
      <c r="AG44" s="390" t="s">
        <v>7312</v>
      </c>
      <c r="AH44" s="87">
        <f t="shared" ref="AH44" si="20">AH5+AH20+AH24+AH25+AH26+AH27+AH34+AH35+AH37+AH39+AH38+AH40+AH41+AH42+AH43</f>
        <v>65</v>
      </c>
      <c r="AI44" s="500" t="s">
        <v>7312</v>
      </c>
      <c r="AK44" s="199">
        <f t="shared" si="12"/>
        <v>1678</v>
      </c>
      <c r="AL44" s="199" t="e">
        <f t="shared" si="12"/>
        <v>#VALUE!</v>
      </c>
    </row>
    <row r="45" spans="1:38" ht="15" customHeight="1" x14ac:dyDescent="0.15">
      <c r="A45" s="40" t="s">
        <v>5501</v>
      </c>
      <c r="B45" s="41"/>
      <c r="C45" s="927" t="s">
        <v>4588</v>
      </c>
      <c r="D45" s="927"/>
      <c r="E45" s="927"/>
      <c r="F45" s="927"/>
      <c r="G45" s="927"/>
      <c r="H45" s="927"/>
      <c r="I45" s="927"/>
      <c r="J45" s="927"/>
      <c r="K45" s="927"/>
      <c r="L45" s="927"/>
      <c r="M45" s="927"/>
      <c r="N45" s="927"/>
      <c r="O45" s="927"/>
      <c r="P45" s="927"/>
      <c r="Q45" s="927"/>
      <c r="R45" s="927"/>
      <c r="S45" s="927"/>
      <c r="T45" s="927"/>
      <c r="U45" s="927"/>
      <c r="V45" s="927"/>
      <c r="W45" s="927"/>
      <c r="X45" s="927"/>
      <c r="Y45" s="927"/>
    </row>
    <row r="46" spans="1:38" ht="22.5" customHeight="1" x14ac:dyDescent="0.15">
      <c r="AL46" s="12"/>
    </row>
    <row r="48" spans="1:38" ht="22.5" customHeight="1" x14ac:dyDescent="0.15">
      <c r="D48" s="43"/>
      <c r="E48" s="43"/>
      <c r="F48" s="43"/>
      <c r="G48" s="43"/>
      <c r="H48" s="43"/>
      <c r="I48" s="43"/>
      <c r="J48" s="43"/>
      <c r="K48" s="43"/>
      <c r="L48" s="43"/>
      <c r="M48" s="43"/>
      <c r="N48" s="43"/>
      <c r="O48" s="43"/>
      <c r="P48" s="43"/>
      <c r="Q48" s="43"/>
      <c r="R48" s="43">
        <f>R5+R20+R24+R25+R26+R27+R34+R35+R39+R41</f>
        <v>202</v>
      </c>
      <c r="S48" s="43"/>
      <c r="T48" s="43">
        <f>T5+T20+T24+T25+T26+T27+T34+T35+T39+T41</f>
        <v>734</v>
      </c>
      <c r="U48" s="43"/>
      <c r="V48" s="43">
        <f>V5+V20+V24+V25+V26+V27+V34+V35+V39+V41</f>
        <v>8</v>
      </c>
      <c r="W48" s="43"/>
      <c r="X48" s="43">
        <f>X5+X20+X24+X25+X26+X27+X34+X35+X39+X41</f>
        <v>4</v>
      </c>
      <c r="Y48" s="43"/>
      <c r="Z48" s="43">
        <f>Z5+Z20+Z24+Z25+Z26+Z27+Z34+Z35+Z39+Z41</f>
        <v>2</v>
      </c>
      <c r="AA48" s="43"/>
      <c r="AB48" s="43">
        <f>AB5+AB20+AB24+AB25+AB26+AB27+AB34+AB35+AB39+AB41</f>
        <v>34</v>
      </c>
      <c r="AC48" s="43"/>
      <c r="AD48" s="43">
        <f>AD5+AD20+AD24+AD25+AD26+AD27+AD34+AD35+AD39+AD41</f>
        <v>4</v>
      </c>
      <c r="AE48" s="43"/>
      <c r="AF48" s="43">
        <f>AF5+AF20+AF24+AF25+AF26+AF27+AF34+AF35+AF39+AF41</f>
        <v>4</v>
      </c>
      <c r="AG48" s="43"/>
      <c r="AH48" s="43">
        <f>AH5+AH20+AH24+AH25+AH26+AH27+AH34+AH35+AH39+AH41</f>
        <v>64</v>
      </c>
      <c r="AI48" s="43"/>
      <c r="AL48" s="12"/>
    </row>
    <row r="49" spans="4:38" ht="22.5" customHeight="1" x14ac:dyDescent="0.15">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row>
    <row r="50" spans="4:38" ht="22.5" customHeight="1" x14ac:dyDescent="0.15">
      <c r="D50" s="43"/>
      <c r="R50" s="4">
        <v>350</v>
      </c>
      <c r="T50" s="4">
        <v>824</v>
      </c>
      <c r="V50" s="4">
        <v>9</v>
      </c>
      <c r="X50" s="4">
        <v>4</v>
      </c>
      <c r="Z50" s="4">
        <v>2</v>
      </c>
      <c r="AB50" s="4">
        <v>51</v>
      </c>
      <c r="AD50" s="4">
        <v>9</v>
      </c>
      <c r="AF50" s="4">
        <v>5</v>
      </c>
      <c r="AH50" s="4">
        <v>50</v>
      </c>
      <c r="AL50" s="12"/>
    </row>
    <row r="52" spans="4:38" ht="22.5" customHeight="1" x14ac:dyDescent="0.15">
      <c r="AL52" s="12"/>
    </row>
    <row r="53" spans="4:38" ht="22.5" customHeight="1" x14ac:dyDescent="0.15">
      <c r="AL53" s="12"/>
    </row>
    <row r="54" spans="4:38" ht="22.5" customHeight="1" x14ac:dyDescent="0.15">
      <c r="AL54" s="12"/>
    </row>
    <row r="55" spans="4:38" ht="22.5" customHeight="1" x14ac:dyDescent="0.15">
      <c r="AL55" s="12"/>
    </row>
    <row r="56" spans="4:38" ht="22.5" customHeight="1" x14ac:dyDescent="0.15">
      <c r="AL56" s="12"/>
    </row>
  </sheetData>
  <mergeCells count="71">
    <mergeCell ref="A35:A36"/>
    <mergeCell ref="C45:Y45"/>
    <mergeCell ref="T35:T36"/>
    <mergeCell ref="V35:V36"/>
    <mergeCell ref="X35:X36"/>
    <mergeCell ref="A44:C44"/>
    <mergeCell ref="D35:D36"/>
    <mergeCell ref="P35:P36"/>
    <mergeCell ref="R35:R36"/>
    <mergeCell ref="F35:F36"/>
    <mergeCell ref="H35:H36"/>
    <mergeCell ref="J35:J36"/>
    <mergeCell ref="L35:L36"/>
    <mergeCell ref="N35:N36"/>
    <mergeCell ref="B42:C42"/>
    <mergeCell ref="B43:C43"/>
    <mergeCell ref="B25:C25"/>
    <mergeCell ref="B26:C26"/>
    <mergeCell ref="B27:C27"/>
    <mergeCell ref="B41:C41"/>
    <mergeCell ref="B35:C36"/>
    <mergeCell ref="B37:C37"/>
    <mergeCell ref="B34:C34"/>
    <mergeCell ref="B39:C39"/>
    <mergeCell ref="B38:C38"/>
    <mergeCell ref="B40:C40"/>
    <mergeCell ref="X15:X16"/>
    <mergeCell ref="Z15:Z16"/>
    <mergeCell ref="T15:T16"/>
    <mergeCell ref="B20:C20"/>
    <mergeCell ref="B24:C24"/>
    <mergeCell ref="AF35:AF36"/>
    <mergeCell ref="AH35:AH36"/>
    <mergeCell ref="AB35:AB36"/>
    <mergeCell ref="AF15:AF16"/>
    <mergeCell ref="AD35:AD36"/>
    <mergeCell ref="AH15:AH16"/>
    <mergeCell ref="AB15:AB16"/>
    <mergeCell ref="AD15:AD16"/>
    <mergeCell ref="Z35:Z36"/>
    <mergeCell ref="A2:C4"/>
    <mergeCell ref="L15:L16"/>
    <mergeCell ref="B5:C5"/>
    <mergeCell ref="P3:Q3"/>
    <mergeCell ref="F3:G3"/>
    <mergeCell ref="J15:J16"/>
    <mergeCell ref="H15:H16"/>
    <mergeCell ref="F15:F16"/>
    <mergeCell ref="B15:B16"/>
    <mergeCell ref="C15:C16"/>
    <mergeCell ref="D15:D16"/>
    <mergeCell ref="R15:R16"/>
    <mergeCell ref="N15:N16"/>
    <mergeCell ref="P15:P16"/>
    <mergeCell ref="V15:V16"/>
    <mergeCell ref="AD3:AE3"/>
    <mergeCell ref="D2:E3"/>
    <mergeCell ref="R3:S3"/>
    <mergeCell ref="T3:U3"/>
    <mergeCell ref="V3:W3"/>
    <mergeCell ref="X3:Y3"/>
    <mergeCell ref="Z3:AA3"/>
    <mergeCell ref="R2:AI2"/>
    <mergeCell ref="F2:Q2"/>
    <mergeCell ref="H3:I3"/>
    <mergeCell ref="AF3:AG3"/>
    <mergeCell ref="AH3:AI3"/>
    <mergeCell ref="AB3:AC3"/>
    <mergeCell ref="J3:K3"/>
    <mergeCell ref="L3:M3"/>
    <mergeCell ref="N3:O3"/>
  </mergeCells>
  <phoneticPr fontId="3"/>
  <pageMargins left="0.67" right="0.15748031496062992" top="0.70866141732283472" bottom="0.15748031496062992" header="0.31496062992125984" footer="0.15748031496062992"/>
  <pageSetup paperSize="9" scale="58" firstPageNumber="3" pageOrder="overThenDown" orientation="landscape" useFirstPageNumber="1" r:id="rId1"/>
  <ignoredErrors>
    <ignoredError sqref="AH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tabColor indexed="14"/>
    <pageSetUpPr fitToPage="1"/>
  </sheetPr>
  <dimension ref="A1:IU1803"/>
  <sheetViews>
    <sheetView tabSelected="1" view="pageBreakPreview" zoomScale="90" zoomScaleNormal="70" zoomScaleSheetLayoutView="90" zoomScalePageLayoutView="85" workbookViewId="0">
      <selection activeCell="D1" sqref="D1:D3"/>
    </sheetView>
  </sheetViews>
  <sheetFormatPr defaultColWidth="28.28515625" defaultRowHeight="14.25" x14ac:dyDescent="0.15"/>
  <cols>
    <col min="1" max="3" width="15.7109375" style="294" customWidth="1"/>
    <col min="4" max="4" width="45.7109375" style="295" customWidth="1"/>
    <col min="5" max="5" width="55.28515625" style="296" customWidth="1"/>
    <col min="6" max="6" width="15.28515625" style="299" customWidth="1"/>
    <col min="7" max="7" width="11.7109375" style="300" customWidth="1"/>
    <col min="8" max="8" width="6.7109375" style="301" customWidth="1"/>
    <col min="9" max="9" width="29.42578125" style="295" customWidth="1"/>
    <col min="10" max="10" width="22.7109375" style="299" customWidth="1"/>
    <col min="11" max="11" width="16.42578125" style="300" customWidth="1"/>
    <col min="12" max="12" width="7.7109375" style="297" customWidth="1"/>
    <col min="13" max="13" width="9.7109375" style="298" customWidth="1"/>
    <col min="14" max="14" width="15.7109375" style="294" customWidth="1"/>
    <col min="15" max="17" width="12.85546875" style="432" customWidth="1"/>
    <col min="18" max="18" width="15.28515625" style="432" customWidth="1"/>
    <col min="19" max="22" width="6.42578125" style="432" bestFit="1" customWidth="1"/>
    <col min="23" max="23" width="6.7109375" style="432" bestFit="1" customWidth="1"/>
    <col min="24" max="24" width="8.5703125" style="435" bestFit="1" customWidth="1"/>
    <col min="25" max="25" width="8.5703125" style="431" customWidth="1"/>
    <col min="26" max="16384" width="28.28515625" style="431"/>
  </cols>
  <sheetData>
    <row r="1" spans="1:28" s="302" customFormat="1" ht="17.25" x14ac:dyDescent="0.15">
      <c r="A1" s="977" t="s">
        <v>7973</v>
      </c>
      <c r="B1" s="978"/>
      <c r="C1" s="978"/>
      <c r="D1" s="990" t="s">
        <v>5496</v>
      </c>
      <c r="E1" s="987">
        <f>SUBTOTAL(3,A6:A1803)</f>
        <v>517</v>
      </c>
      <c r="F1" s="1004" t="s">
        <v>5497</v>
      </c>
      <c r="G1" s="1004"/>
      <c r="H1" s="1005"/>
      <c r="I1" s="1010">
        <f>SUM(N1:N3)</f>
        <v>0</v>
      </c>
      <c r="J1" s="1011"/>
      <c r="K1" s="970" t="s">
        <v>5498</v>
      </c>
      <c r="L1" s="1019" t="s">
        <v>5499</v>
      </c>
      <c r="M1" s="1020"/>
      <c r="N1" s="480">
        <f>SUBTOTAL(9,L6:L1803)</f>
        <v>0</v>
      </c>
      <c r="O1" s="1016" t="s">
        <v>5679</v>
      </c>
      <c r="P1" s="1017"/>
      <c r="Q1" s="1017"/>
      <c r="R1" s="395"/>
      <c r="S1" s="999" t="s">
        <v>5680</v>
      </c>
      <c r="T1" s="999"/>
      <c r="U1" s="999"/>
      <c r="V1" s="999"/>
      <c r="W1" s="999"/>
      <c r="X1" s="403"/>
    </row>
    <row r="2" spans="1:28" s="302" customFormat="1" ht="17.25" x14ac:dyDescent="0.15">
      <c r="A2" s="979"/>
      <c r="B2" s="980"/>
      <c r="C2" s="980"/>
      <c r="D2" s="991"/>
      <c r="E2" s="988"/>
      <c r="F2" s="1006"/>
      <c r="G2" s="1006"/>
      <c r="H2" s="1007"/>
      <c r="I2" s="1012"/>
      <c r="J2" s="1013"/>
      <c r="K2" s="971"/>
      <c r="L2" s="1021" t="s">
        <v>5000</v>
      </c>
      <c r="M2" s="1022"/>
      <c r="N2" s="481">
        <f>SUBTOTAL(9,O277:Q605)</f>
        <v>0</v>
      </c>
      <c r="O2" s="1016"/>
      <c r="P2" s="1017"/>
      <c r="Q2" s="1017"/>
      <c r="R2" s="395"/>
      <c r="S2" s="999"/>
      <c r="T2" s="999"/>
      <c r="U2" s="999"/>
      <c r="V2" s="999"/>
      <c r="W2" s="999"/>
      <c r="X2" s="404"/>
    </row>
    <row r="3" spans="1:28" s="302" customFormat="1" ht="18" thickBot="1" x14ac:dyDescent="0.2">
      <c r="A3" s="981"/>
      <c r="B3" s="982"/>
      <c r="C3" s="982"/>
      <c r="D3" s="992"/>
      <c r="E3" s="989"/>
      <c r="F3" s="1008"/>
      <c r="G3" s="1008"/>
      <c r="H3" s="1009"/>
      <c r="I3" s="1014"/>
      <c r="J3" s="1015"/>
      <c r="K3" s="972"/>
      <c r="L3" s="968" t="s">
        <v>5495</v>
      </c>
      <c r="M3" s="969"/>
      <c r="N3" s="482">
        <f>SUBTOTAL(9,S1070:W1157)</f>
        <v>0</v>
      </c>
      <c r="O3" s="1016"/>
      <c r="P3" s="1017"/>
      <c r="Q3" s="1017"/>
      <c r="R3" s="395"/>
      <c r="S3" s="999"/>
      <c r="T3" s="999"/>
      <c r="U3" s="999"/>
      <c r="V3" s="999"/>
      <c r="W3" s="999"/>
      <c r="X3" s="405"/>
    </row>
    <row r="4" spans="1:28" s="302" customFormat="1" ht="12" x14ac:dyDescent="0.15">
      <c r="A4" s="983" t="s">
        <v>2857</v>
      </c>
      <c r="B4" s="973" t="s">
        <v>4858</v>
      </c>
      <c r="C4" s="973" t="s">
        <v>4859</v>
      </c>
      <c r="D4" s="973" t="s">
        <v>1</v>
      </c>
      <c r="E4" s="973" t="s">
        <v>4</v>
      </c>
      <c r="F4" s="985" t="s">
        <v>2</v>
      </c>
      <c r="G4" s="993" t="s">
        <v>3</v>
      </c>
      <c r="H4" s="993" t="s">
        <v>0</v>
      </c>
      <c r="I4" s="973" t="s">
        <v>5492</v>
      </c>
      <c r="J4" s="973" t="s">
        <v>5491</v>
      </c>
      <c r="K4" s="993" t="s">
        <v>5</v>
      </c>
      <c r="L4" s="995" t="s">
        <v>5500</v>
      </c>
      <c r="M4" s="997" t="s">
        <v>4514</v>
      </c>
      <c r="N4" s="1002" t="s">
        <v>6</v>
      </c>
      <c r="O4" s="1018" t="s">
        <v>4943</v>
      </c>
      <c r="P4" s="975"/>
      <c r="Q4" s="975"/>
      <c r="R4" s="976" t="s">
        <v>5508</v>
      </c>
      <c r="S4" s="975" t="s">
        <v>4944</v>
      </c>
      <c r="T4" s="975"/>
      <c r="U4" s="975"/>
      <c r="V4" s="975"/>
      <c r="W4" s="975"/>
      <c r="X4" s="975" t="s">
        <v>5509</v>
      </c>
      <c r="Y4" s="385"/>
    </row>
    <row r="5" spans="1:28" s="302" customFormat="1" ht="12.75" hidden="1" thickBot="1" x14ac:dyDescent="0.2">
      <c r="A5" s="984"/>
      <c r="B5" s="974"/>
      <c r="C5" s="974"/>
      <c r="D5" s="974"/>
      <c r="E5" s="974"/>
      <c r="F5" s="986"/>
      <c r="G5" s="994"/>
      <c r="H5" s="994"/>
      <c r="I5" s="974"/>
      <c r="J5" s="974"/>
      <c r="K5" s="994"/>
      <c r="L5" s="996"/>
      <c r="M5" s="998"/>
      <c r="N5" s="1003"/>
      <c r="O5" s="523" t="s">
        <v>4439</v>
      </c>
      <c r="P5" s="522" t="s">
        <v>4440</v>
      </c>
      <c r="Q5" s="522" t="s">
        <v>4441</v>
      </c>
      <c r="R5" s="976"/>
      <c r="S5" s="522" t="s">
        <v>4480</v>
      </c>
      <c r="T5" s="522" t="s">
        <v>4481</v>
      </c>
      <c r="U5" s="522" t="s">
        <v>4482</v>
      </c>
      <c r="V5" s="522" t="s">
        <v>4483</v>
      </c>
      <c r="W5" s="522" t="s">
        <v>5494</v>
      </c>
      <c r="X5" s="975"/>
      <c r="Y5" s="385"/>
    </row>
    <row r="6" spans="1:28" hidden="1" x14ac:dyDescent="0.15">
      <c r="A6" s="219" t="s">
        <v>2858</v>
      </c>
      <c r="B6" s="212" t="s">
        <v>4871</v>
      </c>
      <c r="C6" s="212" t="s">
        <v>4860</v>
      </c>
      <c r="D6" s="213" t="s">
        <v>5584</v>
      </c>
      <c r="E6" s="213" t="s">
        <v>2275</v>
      </c>
      <c r="F6" s="214" t="s">
        <v>6149</v>
      </c>
      <c r="G6" s="215" t="s">
        <v>6150</v>
      </c>
      <c r="H6" s="216" t="s">
        <v>27</v>
      </c>
      <c r="I6" s="1000" t="s">
        <v>869</v>
      </c>
      <c r="J6" s="1001"/>
      <c r="K6" s="217">
        <v>38808</v>
      </c>
      <c r="L6" s="218">
        <v>110</v>
      </c>
      <c r="M6" s="218"/>
      <c r="N6" s="483"/>
      <c r="AA6" s="942"/>
      <c r="AB6" s="942"/>
    </row>
    <row r="7" spans="1:28" hidden="1" x14ac:dyDescent="0.15">
      <c r="A7" s="219" t="s">
        <v>2858</v>
      </c>
      <c r="B7" s="433" t="s">
        <v>4871</v>
      </c>
      <c r="C7" s="433" t="s">
        <v>4860</v>
      </c>
      <c r="D7" s="410" t="s">
        <v>2828</v>
      </c>
      <c r="E7" s="410" t="s">
        <v>2276</v>
      </c>
      <c r="F7" s="427" t="s">
        <v>6151</v>
      </c>
      <c r="G7" s="406" t="s">
        <v>1800</v>
      </c>
      <c r="H7" s="434" t="s">
        <v>27</v>
      </c>
      <c r="I7" s="940" t="s">
        <v>3979</v>
      </c>
      <c r="J7" s="941"/>
      <c r="K7" s="226">
        <v>39539</v>
      </c>
      <c r="L7" s="531">
        <v>50</v>
      </c>
      <c r="M7" s="422"/>
      <c r="N7" s="423"/>
      <c r="P7" s="408"/>
      <c r="AA7" s="942"/>
      <c r="AB7" s="942"/>
    </row>
    <row r="8" spans="1:28" hidden="1" x14ac:dyDescent="0.15">
      <c r="A8" s="219" t="s">
        <v>2858</v>
      </c>
      <c r="B8" s="433" t="s">
        <v>4871</v>
      </c>
      <c r="C8" s="433" t="s">
        <v>4860</v>
      </c>
      <c r="D8" s="410" t="s">
        <v>870</v>
      </c>
      <c r="E8" s="410" t="s">
        <v>2277</v>
      </c>
      <c r="F8" s="427" t="s">
        <v>2551</v>
      </c>
      <c r="G8" s="406" t="s">
        <v>6152</v>
      </c>
      <c r="H8" s="434" t="s">
        <v>27</v>
      </c>
      <c r="I8" s="940" t="s">
        <v>145</v>
      </c>
      <c r="J8" s="941"/>
      <c r="K8" s="226">
        <v>39539</v>
      </c>
      <c r="L8" s="422">
        <v>60</v>
      </c>
      <c r="M8" s="422"/>
      <c r="N8" s="423"/>
      <c r="P8" s="408"/>
      <c r="Q8" s="408"/>
      <c r="R8" s="408"/>
      <c r="AA8" s="942"/>
      <c r="AB8" s="942"/>
    </row>
    <row r="9" spans="1:28" hidden="1" x14ac:dyDescent="0.15">
      <c r="A9" s="219" t="s">
        <v>2858</v>
      </c>
      <c r="B9" s="433" t="s">
        <v>4871</v>
      </c>
      <c r="C9" s="433" t="s">
        <v>4860</v>
      </c>
      <c r="D9" s="410" t="s">
        <v>2829</v>
      </c>
      <c r="E9" s="410" t="s">
        <v>2280</v>
      </c>
      <c r="F9" s="427" t="s">
        <v>6153</v>
      </c>
      <c r="G9" s="406" t="s">
        <v>191</v>
      </c>
      <c r="H9" s="434" t="s">
        <v>7</v>
      </c>
      <c r="I9" s="940" t="s">
        <v>190</v>
      </c>
      <c r="J9" s="941"/>
      <c r="K9" s="226">
        <v>20424</v>
      </c>
      <c r="L9" s="531">
        <v>20</v>
      </c>
      <c r="M9" s="422"/>
      <c r="N9" s="420"/>
      <c r="Q9" s="408"/>
      <c r="R9" s="408"/>
      <c r="AA9" s="942"/>
      <c r="AB9" s="942"/>
    </row>
    <row r="10" spans="1:28" hidden="1" x14ac:dyDescent="0.15">
      <c r="A10" s="219" t="s">
        <v>2858</v>
      </c>
      <c r="B10" s="433" t="s">
        <v>4871</v>
      </c>
      <c r="C10" s="433" t="s">
        <v>4860</v>
      </c>
      <c r="D10" s="410" t="s">
        <v>872</v>
      </c>
      <c r="E10" s="410" t="s">
        <v>2281</v>
      </c>
      <c r="F10" s="427" t="s">
        <v>2554</v>
      </c>
      <c r="G10" s="406" t="s">
        <v>6154</v>
      </c>
      <c r="H10" s="434" t="s">
        <v>5011</v>
      </c>
      <c r="I10" s="940" t="s">
        <v>7353</v>
      </c>
      <c r="J10" s="941"/>
      <c r="K10" s="226">
        <v>21276</v>
      </c>
      <c r="L10" s="422">
        <v>60</v>
      </c>
      <c r="M10" s="422"/>
      <c r="N10" s="420"/>
      <c r="Q10" s="408"/>
      <c r="R10" s="408"/>
      <c r="AA10" s="942"/>
      <c r="AB10" s="942"/>
    </row>
    <row r="11" spans="1:28" hidden="1" x14ac:dyDescent="0.15">
      <c r="A11" s="219" t="s">
        <v>2858</v>
      </c>
      <c r="B11" s="433" t="s">
        <v>4871</v>
      </c>
      <c r="C11" s="433" t="s">
        <v>4860</v>
      </c>
      <c r="D11" s="410" t="s">
        <v>873</v>
      </c>
      <c r="E11" s="410" t="s">
        <v>2282</v>
      </c>
      <c r="F11" s="427" t="s">
        <v>2555</v>
      </c>
      <c r="G11" s="406" t="s">
        <v>111</v>
      </c>
      <c r="H11" s="434" t="s">
        <v>7</v>
      </c>
      <c r="I11" s="940" t="s">
        <v>122</v>
      </c>
      <c r="J11" s="941"/>
      <c r="K11" s="226">
        <v>21671</v>
      </c>
      <c r="L11" s="531">
        <v>50</v>
      </c>
      <c r="M11" s="422"/>
      <c r="N11" s="420"/>
      <c r="Q11" s="408"/>
      <c r="R11" s="408"/>
      <c r="AA11" s="942"/>
      <c r="AB11" s="942"/>
    </row>
    <row r="12" spans="1:28" hidden="1" x14ac:dyDescent="0.15">
      <c r="A12" s="219" t="s">
        <v>2858</v>
      </c>
      <c r="B12" s="433" t="s">
        <v>4871</v>
      </c>
      <c r="C12" s="433" t="s">
        <v>4860</v>
      </c>
      <c r="D12" s="410" t="s">
        <v>875</v>
      </c>
      <c r="E12" s="410" t="s">
        <v>2283</v>
      </c>
      <c r="F12" s="427" t="s">
        <v>2556</v>
      </c>
      <c r="G12" s="406" t="s">
        <v>172</v>
      </c>
      <c r="H12" s="434" t="s">
        <v>7</v>
      </c>
      <c r="I12" s="940" t="s">
        <v>171</v>
      </c>
      <c r="J12" s="941"/>
      <c r="K12" s="226">
        <v>22402</v>
      </c>
      <c r="L12" s="422">
        <v>40</v>
      </c>
      <c r="M12" s="422"/>
      <c r="N12" s="420"/>
      <c r="Q12" s="408"/>
      <c r="R12" s="408"/>
      <c r="AA12" s="942"/>
      <c r="AB12" s="942"/>
    </row>
    <row r="13" spans="1:28" hidden="1" x14ac:dyDescent="0.15">
      <c r="A13" s="219" t="s">
        <v>6629</v>
      </c>
      <c r="B13" s="433" t="s">
        <v>5783</v>
      </c>
      <c r="C13" s="433" t="s">
        <v>49</v>
      </c>
      <c r="D13" s="410" t="s">
        <v>876</v>
      </c>
      <c r="E13" s="410" t="s">
        <v>2284</v>
      </c>
      <c r="F13" s="427" t="s">
        <v>2558</v>
      </c>
      <c r="G13" s="406" t="s">
        <v>125</v>
      </c>
      <c r="H13" s="434" t="s">
        <v>7</v>
      </c>
      <c r="I13" s="940" t="s">
        <v>123</v>
      </c>
      <c r="J13" s="941"/>
      <c r="K13" s="226">
        <v>24563</v>
      </c>
      <c r="L13" s="422">
        <v>135</v>
      </c>
      <c r="M13" s="422"/>
      <c r="N13" s="420" t="s">
        <v>7313</v>
      </c>
      <c r="AA13" s="942"/>
      <c r="AB13" s="942"/>
    </row>
    <row r="14" spans="1:28" hidden="1" x14ac:dyDescent="0.15">
      <c r="A14" s="219" t="s">
        <v>2858</v>
      </c>
      <c r="B14" s="433" t="s">
        <v>4871</v>
      </c>
      <c r="C14" s="433" t="s">
        <v>4860</v>
      </c>
      <c r="D14" s="410" t="s">
        <v>877</v>
      </c>
      <c r="E14" s="410" t="s">
        <v>2285</v>
      </c>
      <c r="F14" s="427" t="s">
        <v>2559</v>
      </c>
      <c r="G14" s="406" t="s">
        <v>127</v>
      </c>
      <c r="H14" s="434" t="s">
        <v>7</v>
      </c>
      <c r="I14" s="940" t="s">
        <v>126</v>
      </c>
      <c r="J14" s="941"/>
      <c r="K14" s="226">
        <v>24563</v>
      </c>
      <c r="L14" s="531">
        <v>50</v>
      </c>
      <c r="M14" s="422"/>
      <c r="N14" s="420"/>
      <c r="AA14" s="942"/>
      <c r="AB14" s="942"/>
    </row>
    <row r="15" spans="1:28" hidden="1" x14ac:dyDescent="0.15">
      <c r="A15" s="219" t="s">
        <v>2858</v>
      </c>
      <c r="B15" s="433" t="s">
        <v>4871</v>
      </c>
      <c r="C15" s="433" t="s">
        <v>4860</v>
      </c>
      <c r="D15" s="410" t="s">
        <v>878</v>
      </c>
      <c r="E15" s="410" t="s">
        <v>2286</v>
      </c>
      <c r="F15" s="427" t="s">
        <v>2560</v>
      </c>
      <c r="G15" s="406" t="s">
        <v>189</v>
      </c>
      <c r="H15" s="434" t="s">
        <v>7</v>
      </c>
      <c r="I15" s="940" t="s">
        <v>110</v>
      </c>
      <c r="J15" s="941"/>
      <c r="K15" s="226">
        <v>24716</v>
      </c>
      <c r="L15" s="531">
        <v>110</v>
      </c>
      <c r="M15" s="422"/>
      <c r="N15" s="420"/>
      <c r="AA15" s="942"/>
      <c r="AB15" s="942"/>
    </row>
    <row r="16" spans="1:28" hidden="1" x14ac:dyDescent="0.15">
      <c r="A16" s="219" t="s">
        <v>2858</v>
      </c>
      <c r="B16" s="433" t="s">
        <v>4871</v>
      </c>
      <c r="C16" s="433" t="s">
        <v>4860</v>
      </c>
      <c r="D16" s="410" t="s">
        <v>881</v>
      </c>
      <c r="E16" s="410" t="s">
        <v>2287</v>
      </c>
      <c r="F16" s="427" t="s">
        <v>2562</v>
      </c>
      <c r="G16" s="406" t="s">
        <v>882</v>
      </c>
      <c r="H16" s="434" t="s">
        <v>7</v>
      </c>
      <c r="I16" s="940" t="s">
        <v>131</v>
      </c>
      <c r="J16" s="941"/>
      <c r="K16" s="226">
        <v>25385</v>
      </c>
      <c r="L16" s="422">
        <v>40</v>
      </c>
      <c r="M16" s="422"/>
      <c r="N16" s="420"/>
      <c r="AA16" s="942"/>
      <c r="AB16" s="942"/>
    </row>
    <row r="17" spans="1:28" hidden="1" x14ac:dyDescent="0.15">
      <c r="A17" s="219" t="s">
        <v>2858</v>
      </c>
      <c r="B17" s="433" t="s">
        <v>4871</v>
      </c>
      <c r="C17" s="433" t="s">
        <v>4860</v>
      </c>
      <c r="D17" s="410" t="s">
        <v>883</v>
      </c>
      <c r="E17" s="410" t="s">
        <v>2288</v>
      </c>
      <c r="F17" s="427" t="s">
        <v>2563</v>
      </c>
      <c r="G17" s="406" t="s">
        <v>884</v>
      </c>
      <c r="H17" s="434" t="s">
        <v>7</v>
      </c>
      <c r="I17" s="940" t="s">
        <v>130</v>
      </c>
      <c r="J17" s="941"/>
      <c r="K17" s="226">
        <v>25416</v>
      </c>
      <c r="L17" s="531">
        <v>30</v>
      </c>
      <c r="M17" s="422"/>
      <c r="N17" s="420"/>
      <c r="AA17" s="942"/>
      <c r="AB17" s="942"/>
    </row>
    <row r="18" spans="1:28" hidden="1" x14ac:dyDescent="0.15">
      <c r="A18" s="219" t="s">
        <v>2858</v>
      </c>
      <c r="B18" s="433" t="s">
        <v>4871</v>
      </c>
      <c r="C18" s="433" t="s">
        <v>4860</v>
      </c>
      <c r="D18" s="410" t="s">
        <v>885</v>
      </c>
      <c r="E18" s="410" t="s">
        <v>2289</v>
      </c>
      <c r="F18" s="427" t="s">
        <v>2564</v>
      </c>
      <c r="G18" s="406" t="s">
        <v>135</v>
      </c>
      <c r="H18" s="434" t="s">
        <v>7</v>
      </c>
      <c r="I18" s="940" t="s">
        <v>7354</v>
      </c>
      <c r="J18" s="941"/>
      <c r="K18" s="226">
        <v>25447</v>
      </c>
      <c r="L18" s="531">
        <v>40</v>
      </c>
      <c r="M18" s="422"/>
      <c r="N18" s="420"/>
      <c r="AA18" s="942"/>
      <c r="AB18" s="942"/>
    </row>
    <row r="19" spans="1:28" hidden="1" x14ac:dyDescent="0.15">
      <c r="A19" s="219" t="s">
        <v>2858</v>
      </c>
      <c r="B19" s="433" t="s">
        <v>4871</v>
      </c>
      <c r="C19" s="433" t="s">
        <v>4860</v>
      </c>
      <c r="D19" s="410" t="s">
        <v>886</v>
      </c>
      <c r="E19" s="410" t="s">
        <v>2290</v>
      </c>
      <c r="F19" s="427" t="s">
        <v>2565</v>
      </c>
      <c r="G19" s="406" t="s">
        <v>156</v>
      </c>
      <c r="H19" s="434" t="s">
        <v>7</v>
      </c>
      <c r="I19" s="940" t="s">
        <v>136</v>
      </c>
      <c r="J19" s="941"/>
      <c r="K19" s="226">
        <v>25477</v>
      </c>
      <c r="L19" s="531">
        <v>35</v>
      </c>
      <c r="M19" s="422"/>
      <c r="N19" s="420"/>
      <c r="AA19" s="942"/>
      <c r="AB19" s="942"/>
    </row>
    <row r="20" spans="1:28" hidden="1" x14ac:dyDescent="0.15">
      <c r="A20" s="219" t="s">
        <v>2858</v>
      </c>
      <c r="B20" s="433" t="s">
        <v>4871</v>
      </c>
      <c r="C20" s="433" t="s">
        <v>4860</v>
      </c>
      <c r="D20" s="410" t="s">
        <v>4061</v>
      </c>
      <c r="E20" s="410" t="s">
        <v>2291</v>
      </c>
      <c r="F20" s="427" t="s">
        <v>2566</v>
      </c>
      <c r="G20" s="406" t="s">
        <v>138</v>
      </c>
      <c r="H20" s="434" t="s">
        <v>7</v>
      </c>
      <c r="I20" s="940" t="s">
        <v>140</v>
      </c>
      <c r="J20" s="941"/>
      <c r="K20" s="226">
        <v>25842</v>
      </c>
      <c r="L20" s="422">
        <v>60</v>
      </c>
      <c r="M20" s="422"/>
      <c r="N20" s="420"/>
      <c r="AA20" s="942"/>
      <c r="AB20" s="942"/>
    </row>
    <row r="21" spans="1:28" hidden="1" x14ac:dyDescent="0.15">
      <c r="A21" s="219" t="s">
        <v>2858</v>
      </c>
      <c r="B21" s="433" t="s">
        <v>4871</v>
      </c>
      <c r="C21" s="433" t="s">
        <v>4860</v>
      </c>
      <c r="D21" s="410" t="s">
        <v>2830</v>
      </c>
      <c r="E21" s="410" t="s">
        <v>2292</v>
      </c>
      <c r="F21" s="427" t="s">
        <v>2567</v>
      </c>
      <c r="G21" s="406" t="s">
        <v>138</v>
      </c>
      <c r="H21" s="434" t="s">
        <v>7</v>
      </c>
      <c r="I21" s="940" t="s">
        <v>137</v>
      </c>
      <c r="J21" s="941"/>
      <c r="K21" s="226">
        <v>25842</v>
      </c>
      <c r="L21" s="422">
        <v>50</v>
      </c>
      <c r="M21" s="422"/>
      <c r="N21" s="420"/>
      <c r="AA21" s="942"/>
      <c r="AB21" s="942"/>
    </row>
    <row r="22" spans="1:28" hidden="1" x14ac:dyDescent="0.15">
      <c r="A22" s="219" t="s">
        <v>2858</v>
      </c>
      <c r="B22" s="433" t="s">
        <v>4871</v>
      </c>
      <c r="C22" s="433" t="s">
        <v>4860</v>
      </c>
      <c r="D22" s="410" t="s">
        <v>888</v>
      </c>
      <c r="E22" s="410" t="s">
        <v>2294</v>
      </c>
      <c r="F22" s="427" t="s">
        <v>2569</v>
      </c>
      <c r="G22" s="406" t="s">
        <v>146</v>
      </c>
      <c r="H22" s="434" t="s">
        <v>7</v>
      </c>
      <c r="I22" s="940" t="s">
        <v>7493</v>
      </c>
      <c r="J22" s="941"/>
      <c r="K22" s="226">
        <v>26755</v>
      </c>
      <c r="L22" s="422">
        <v>60</v>
      </c>
      <c r="M22" s="422"/>
      <c r="N22" s="420"/>
      <c r="AA22" s="942"/>
      <c r="AB22" s="942"/>
    </row>
    <row r="23" spans="1:28" hidden="1" x14ac:dyDescent="0.15">
      <c r="A23" s="219" t="s">
        <v>2858</v>
      </c>
      <c r="B23" s="433" t="s">
        <v>4871</v>
      </c>
      <c r="C23" s="433" t="s">
        <v>4860</v>
      </c>
      <c r="D23" s="410" t="s">
        <v>2831</v>
      </c>
      <c r="E23" s="410" t="s">
        <v>2295</v>
      </c>
      <c r="F23" s="427" t="s">
        <v>2570</v>
      </c>
      <c r="G23" s="406" t="s">
        <v>1828</v>
      </c>
      <c r="H23" s="434" t="s">
        <v>7</v>
      </c>
      <c r="I23" s="940" t="s">
        <v>144</v>
      </c>
      <c r="J23" s="941"/>
      <c r="K23" s="226">
        <v>26755</v>
      </c>
      <c r="L23" s="422">
        <v>60</v>
      </c>
      <c r="M23" s="422"/>
      <c r="N23" s="420"/>
      <c r="AA23" s="942"/>
      <c r="AB23" s="942"/>
    </row>
    <row r="24" spans="1:28" hidden="1" x14ac:dyDescent="0.15">
      <c r="A24" s="219" t="s">
        <v>2858</v>
      </c>
      <c r="B24" s="433" t="s">
        <v>4871</v>
      </c>
      <c r="C24" s="433" t="s">
        <v>4860</v>
      </c>
      <c r="D24" s="410" t="s">
        <v>890</v>
      </c>
      <c r="E24" s="410" t="s">
        <v>2296</v>
      </c>
      <c r="F24" s="427" t="s">
        <v>2572</v>
      </c>
      <c r="G24" s="406" t="s">
        <v>120</v>
      </c>
      <c r="H24" s="434" t="s">
        <v>7</v>
      </c>
      <c r="I24" s="940" t="s">
        <v>147</v>
      </c>
      <c r="J24" s="941"/>
      <c r="K24" s="226">
        <v>27120</v>
      </c>
      <c r="L24" s="531">
        <v>30</v>
      </c>
      <c r="M24" s="422"/>
      <c r="N24" s="420"/>
      <c r="AA24" s="942"/>
      <c r="AB24" s="942"/>
    </row>
    <row r="25" spans="1:28" hidden="1" x14ac:dyDescent="0.15">
      <c r="A25" s="219" t="s">
        <v>2858</v>
      </c>
      <c r="B25" s="433" t="s">
        <v>4871</v>
      </c>
      <c r="C25" s="433" t="s">
        <v>4860</v>
      </c>
      <c r="D25" s="410" t="s">
        <v>891</v>
      </c>
      <c r="E25" s="410" t="s">
        <v>6155</v>
      </c>
      <c r="F25" s="427" t="s">
        <v>2573</v>
      </c>
      <c r="G25" s="406" t="s">
        <v>148</v>
      </c>
      <c r="H25" s="434" t="s">
        <v>7</v>
      </c>
      <c r="I25" s="940" t="s">
        <v>6752</v>
      </c>
      <c r="J25" s="941"/>
      <c r="K25" s="226">
        <v>27485</v>
      </c>
      <c r="L25" s="531">
        <v>35</v>
      </c>
      <c r="M25" s="422"/>
      <c r="N25" s="420"/>
      <c r="AA25" s="942"/>
      <c r="AB25" s="942"/>
    </row>
    <row r="26" spans="1:28" hidden="1" x14ac:dyDescent="0.15">
      <c r="A26" s="219" t="s">
        <v>2858</v>
      </c>
      <c r="B26" s="433" t="s">
        <v>4871</v>
      </c>
      <c r="C26" s="433" t="s">
        <v>4860</v>
      </c>
      <c r="D26" s="410" t="s">
        <v>892</v>
      </c>
      <c r="E26" s="410" t="s">
        <v>2297</v>
      </c>
      <c r="F26" s="427" t="s">
        <v>2575</v>
      </c>
      <c r="G26" s="406" t="s">
        <v>1096</v>
      </c>
      <c r="H26" s="434" t="s">
        <v>7</v>
      </c>
      <c r="I26" s="940" t="s">
        <v>136</v>
      </c>
      <c r="J26" s="941"/>
      <c r="K26" s="226">
        <v>27485</v>
      </c>
      <c r="L26" s="422">
        <v>60</v>
      </c>
      <c r="M26" s="422"/>
      <c r="N26" s="420"/>
      <c r="AA26" s="942"/>
      <c r="AB26" s="942"/>
    </row>
    <row r="27" spans="1:28" hidden="1" x14ac:dyDescent="0.15">
      <c r="A27" s="219" t="s">
        <v>2858</v>
      </c>
      <c r="B27" s="433" t="s">
        <v>4871</v>
      </c>
      <c r="C27" s="433" t="s">
        <v>4860</v>
      </c>
      <c r="D27" s="410" t="s">
        <v>893</v>
      </c>
      <c r="E27" s="410" t="s">
        <v>2298</v>
      </c>
      <c r="F27" s="427" t="s">
        <v>2576</v>
      </c>
      <c r="G27" s="406" t="s">
        <v>894</v>
      </c>
      <c r="H27" s="434" t="s">
        <v>7</v>
      </c>
      <c r="I27" s="940" t="s">
        <v>126</v>
      </c>
      <c r="J27" s="941"/>
      <c r="K27" s="226">
        <v>27485</v>
      </c>
      <c r="L27" s="531">
        <v>50</v>
      </c>
      <c r="M27" s="422"/>
      <c r="N27" s="420"/>
      <c r="AA27" s="942"/>
      <c r="AB27" s="942"/>
    </row>
    <row r="28" spans="1:28" hidden="1" x14ac:dyDescent="0.15">
      <c r="A28" s="219" t="s">
        <v>2858</v>
      </c>
      <c r="B28" s="433" t="s">
        <v>4871</v>
      </c>
      <c r="C28" s="433" t="s">
        <v>4860</v>
      </c>
      <c r="D28" s="410" t="s">
        <v>895</v>
      </c>
      <c r="E28" s="410" t="s">
        <v>2299</v>
      </c>
      <c r="F28" s="427" t="s">
        <v>2577</v>
      </c>
      <c r="G28" s="406" t="s">
        <v>1096</v>
      </c>
      <c r="H28" s="434" t="s">
        <v>7</v>
      </c>
      <c r="I28" s="940" t="s">
        <v>131</v>
      </c>
      <c r="J28" s="941"/>
      <c r="K28" s="226">
        <v>27485</v>
      </c>
      <c r="L28" s="422">
        <v>80</v>
      </c>
      <c r="M28" s="422"/>
      <c r="N28" s="420"/>
      <c r="AA28" s="942"/>
      <c r="AB28" s="942"/>
    </row>
    <row r="29" spans="1:28" hidden="1" x14ac:dyDescent="0.15">
      <c r="A29" s="219" t="s">
        <v>2858</v>
      </c>
      <c r="B29" s="433" t="s">
        <v>4871</v>
      </c>
      <c r="C29" s="433" t="s">
        <v>4860</v>
      </c>
      <c r="D29" s="410" t="s">
        <v>897</v>
      </c>
      <c r="E29" s="410" t="s">
        <v>2301</v>
      </c>
      <c r="F29" s="427" t="s">
        <v>2579</v>
      </c>
      <c r="G29" s="406" t="s">
        <v>154</v>
      </c>
      <c r="H29" s="434" t="s">
        <v>7</v>
      </c>
      <c r="I29" s="940" t="s">
        <v>153</v>
      </c>
      <c r="J29" s="941"/>
      <c r="K29" s="226">
        <v>27851</v>
      </c>
      <c r="L29" s="422">
        <v>40</v>
      </c>
      <c r="M29" s="422"/>
      <c r="N29" s="420"/>
      <c r="AA29" s="942"/>
      <c r="AB29" s="942"/>
    </row>
    <row r="30" spans="1:28" hidden="1" x14ac:dyDescent="0.15">
      <c r="A30" s="219" t="s">
        <v>2858</v>
      </c>
      <c r="B30" s="433" t="s">
        <v>4871</v>
      </c>
      <c r="C30" s="433" t="s">
        <v>4860</v>
      </c>
      <c r="D30" s="410" t="s">
        <v>899</v>
      </c>
      <c r="E30" s="410" t="s">
        <v>2302</v>
      </c>
      <c r="F30" s="427" t="s">
        <v>2580</v>
      </c>
      <c r="G30" s="406" t="s">
        <v>111</v>
      </c>
      <c r="H30" s="434" t="s">
        <v>7</v>
      </c>
      <c r="I30" s="940" t="s">
        <v>355</v>
      </c>
      <c r="J30" s="941"/>
      <c r="K30" s="226">
        <v>27851</v>
      </c>
      <c r="L30" s="531">
        <v>45</v>
      </c>
      <c r="M30" s="422"/>
      <c r="N30" s="423"/>
      <c r="AA30" s="942"/>
      <c r="AB30" s="942"/>
    </row>
    <row r="31" spans="1:28" hidden="1" x14ac:dyDescent="0.15">
      <c r="A31" s="219" t="s">
        <v>2858</v>
      </c>
      <c r="B31" s="433" t="s">
        <v>4871</v>
      </c>
      <c r="C31" s="433" t="s">
        <v>4860</v>
      </c>
      <c r="D31" s="410" t="s">
        <v>900</v>
      </c>
      <c r="E31" s="410" t="s">
        <v>2303</v>
      </c>
      <c r="F31" s="427" t="s">
        <v>2581</v>
      </c>
      <c r="G31" s="406" t="s">
        <v>160</v>
      </c>
      <c r="H31" s="434" t="s">
        <v>7</v>
      </c>
      <c r="I31" s="940" t="s">
        <v>7354</v>
      </c>
      <c r="J31" s="941"/>
      <c r="K31" s="226">
        <v>27851</v>
      </c>
      <c r="L31" s="422">
        <v>50</v>
      </c>
      <c r="M31" s="422"/>
      <c r="N31" s="420"/>
      <c r="AA31" s="942"/>
      <c r="AB31" s="942"/>
    </row>
    <row r="32" spans="1:28" hidden="1" x14ac:dyDescent="0.15">
      <c r="A32" s="219" t="s">
        <v>2858</v>
      </c>
      <c r="B32" s="433" t="s">
        <v>4871</v>
      </c>
      <c r="C32" s="433" t="s">
        <v>4860</v>
      </c>
      <c r="D32" s="410" t="s">
        <v>5511</v>
      </c>
      <c r="E32" s="410" t="s">
        <v>6156</v>
      </c>
      <c r="F32" s="427" t="s">
        <v>2582</v>
      </c>
      <c r="G32" s="406" t="s">
        <v>127</v>
      </c>
      <c r="H32" s="434" t="s">
        <v>7</v>
      </c>
      <c r="I32" s="940" t="s">
        <v>6768</v>
      </c>
      <c r="J32" s="941"/>
      <c r="K32" s="226">
        <v>28216</v>
      </c>
      <c r="L32" s="422">
        <v>60</v>
      </c>
      <c r="M32" s="422"/>
      <c r="N32" s="420"/>
      <c r="AA32" s="942"/>
      <c r="AB32" s="942"/>
    </row>
    <row r="33" spans="1:28" hidden="1" x14ac:dyDescent="0.15">
      <c r="A33" s="219" t="s">
        <v>2858</v>
      </c>
      <c r="B33" s="433" t="s">
        <v>4871</v>
      </c>
      <c r="C33" s="433" t="s">
        <v>4860</v>
      </c>
      <c r="D33" s="410" t="s">
        <v>6157</v>
      </c>
      <c r="E33" s="410" t="s">
        <v>2304</v>
      </c>
      <c r="F33" s="427" t="s">
        <v>2583</v>
      </c>
      <c r="G33" s="406" t="s">
        <v>158</v>
      </c>
      <c r="H33" s="434" t="s">
        <v>7</v>
      </c>
      <c r="I33" s="940" t="s">
        <v>157</v>
      </c>
      <c r="J33" s="941"/>
      <c r="K33" s="226">
        <v>28216</v>
      </c>
      <c r="L33" s="422">
        <v>70</v>
      </c>
      <c r="M33" s="422"/>
      <c r="N33" s="420"/>
      <c r="AA33" s="942"/>
      <c r="AB33" s="942"/>
    </row>
    <row r="34" spans="1:28" hidden="1" x14ac:dyDescent="0.15">
      <c r="A34" s="219" t="s">
        <v>2858</v>
      </c>
      <c r="B34" s="433" t="s">
        <v>4871</v>
      </c>
      <c r="C34" s="433" t="s">
        <v>4860</v>
      </c>
      <c r="D34" s="410" t="s">
        <v>901</v>
      </c>
      <c r="E34" s="410" t="s">
        <v>2305</v>
      </c>
      <c r="F34" s="427" t="s">
        <v>2584</v>
      </c>
      <c r="G34" s="406" t="s">
        <v>160</v>
      </c>
      <c r="H34" s="434" t="s">
        <v>7</v>
      </c>
      <c r="I34" s="940" t="s">
        <v>159</v>
      </c>
      <c r="J34" s="941"/>
      <c r="K34" s="226">
        <v>28216</v>
      </c>
      <c r="L34" s="422">
        <v>70</v>
      </c>
      <c r="M34" s="422"/>
      <c r="N34" s="420"/>
      <c r="AA34" s="942"/>
      <c r="AB34" s="942"/>
    </row>
    <row r="35" spans="1:28" hidden="1" x14ac:dyDescent="0.15">
      <c r="A35" s="219" t="s">
        <v>2858</v>
      </c>
      <c r="B35" s="433" t="s">
        <v>4871</v>
      </c>
      <c r="C35" s="433" t="s">
        <v>4860</v>
      </c>
      <c r="D35" s="410" t="s">
        <v>903</v>
      </c>
      <c r="E35" s="410" t="s">
        <v>2306</v>
      </c>
      <c r="F35" s="427" t="s">
        <v>2586</v>
      </c>
      <c r="G35" s="406" t="s">
        <v>162</v>
      </c>
      <c r="H35" s="434" t="s">
        <v>7</v>
      </c>
      <c r="I35" s="940" t="s">
        <v>161</v>
      </c>
      <c r="J35" s="941"/>
      <c r="K35" s="226">
        <v>28581</v>
      </c>
      <c r="L35" s="531">
        <v>60</v>
      </c>
      <c r="M35" s="422"/>
      <c r="N35" s="420"/>
      <c r="AA35" s="942"/>
      <c r="AB35" s="942"/>
    </row>
    <row r="36" spans="1:28" hidden="1" x14ac:dyDescent="0.15">
      <c r="A36" s="219" t="s">
        <v>6629</v>
      </c>
      <c r="B36" s="433" t="s">
        <v>5783</v>
      </c>
      <c r="C36" s="433" t="s">
        <v>49</v>
      </c>
      <c r="D36" s="410" t="s">
        <v>904</v>
      </c>
      <c r="E36" s="410" t="s">
        <v>2307</v>
      </c>
      <c r="F36" s="427" t="s">
        <v>2587</v>
      </c>
      <c r="G36" s="406" t="s">
        <v>164</v>
      </c>
      <c r="H36" s="434" t="s">
        <v>7</v>
      </c>
      <c r="I36" s="940" t="s">
        <v>3978</v>
      </c>
      <c r="J36" s="941"/>
      <c r="K36" s="226">
        <v>28581</v>
      </c>
      <c r="L36" s="422">
        <v>100</v>
      </c>
      <c r="M36" s="422"/>
      <c r="N36" s="420" t="s">
        <v>7313</v>
      </c>
      <c r="AA36" s="942"/>
      <c r="AB36" s="942"/>
    </row>
    <row r="37" spans="1:28" hidden="1" x14ac:dyDescent="0.15">
      <c r="A37" s="219" t="s">
        <v>2858</v>
      </c>
      <c r="B37" s="433" t="s">
        <v>4871</v>
      </c>
      <c r="C37" s="433" t="s">
        <v>4860</v>
      </c>
      <c r="D37" s="410" t="s">
        <v>905</v>
      </c>
      <c r="E37" s="410" t="s">
        <v>2308</v>
      </c>
      <c r="F37" s="427" t="s">
        <v>2588</v>
      </c>
      <c r="G37" s="406" t="s">
        <v>113</v>
      </c>
      <c r="H37" s="434" t="s">
        <v>7</v>
      </c>
      <c r="I37" s="940" t="s">
        <v>163</v>
      </c>
      <c r="J37" s="941"/>
      <c r="K37" s="226">
        <v>28581</v>
      </c>
      <c r="L37" s="422">
        <v>60</v>
      </c>
      <c r="M37" s="422"/>
      <c r="N37" s="420"/>
      <c r="AA37" s="942"/>
      <c r="AB37" s="942"/>
    </row>
    <row r="38" spans="1:28" hidden="1" x14ac:dyDescent="0.15">
      <c r="A38" s="219" t="s">
        <v>2858</v>
      </c>
      <c r="B38" s="433" t="s">
        <v>4871</v>
      </c>
      <c r="C38" s="433" t="s">
        <v>4860</v>
      </c>
      <c r="D38" s="410" t="s">
        <v>906</v>
      </c>
      <c r="E38" s="410" t="s">
        <v>2309</v>
      </c>
      <c r="F38" s="427" t="s">
        <v>2589</v>
      </c>
      <c r="G38" s="406" t="s">
        <v>167</v>
      </c>
      <c r="H38" s="434" t="s">
        <v>7</v>
      </c>
      <c r="I38" s="940" t="s">
        <v>165</v>
      </c>
      <c r="J38" s="941"/>
      <c r="K38" s="226">
        <v>28581</v>
      </c>
      <c r="L38" s="422">
        <v>30</v>
      </c>
      <c r="M38" s="422"/>
      <c r="N38" s="420"/>
      <c r="AA38" s="942"/>
      <c r="AB38" s="942"/>
    </row>
    <row r="39" spans="1:28" hidden="1" x14ac:dyDescent="0.15">
      <c r="A39" s="219" t="s">
        <v>2858</v>
      </c>
      <c r="B39" s="433" t="s">
        <v>4871</v>
      </c>
      <c r="C39" s="433" t="s">
        <v>4860</v>
      </c>
      <c r="D39" s="410" t="s">
        <v>907</v>
      </c>
      <c r="E39" s="410" t="s">
        <v>2310</v>
      </c>
      <c r="F39" s="427" t="s">
        <v>2590</v>
      </c>
      <c r="G39" s="406" t="s">
        <v>169</v>
      </c>
      <c r="H39" s="434" t="s">
        <v>7</v>
      </c>
      <c r="I39" s="940" t="s">
        <v>168</v>
      </c>
      <c r="J39" s="941"/>
      <c r="K39" s="226">
        <v>28581</v>
      </c>
      <c r="L39" s="422">
        <v>20</v>
      </c>
      <c r="M39" s="422"/>
      <c r="N39" s="420"/>
      <c r="AA39" s="942"/>
      <c r="AB39" s="942"/>
    </row>
    <row r="40" spans="1:28" hidden="1" x14ac:dyDescent="0.15">
      <c r="A40" s="219" t="s">
        <v>2858</v>
      </c>
      <c r="B40" s="433" t="s">
        <v>4871</v>
      </c>
      <c r="C40" s="433" t="s">
        <v>4860</v>
      </c>
      <c r="D40" s="410" t="s">
        <v>6158</v>
      </c>
      <c r="E40" s="410" t="s">
        <v>2311</v>
      </c>
      <c r="F40" s="427" t="s">
        <v>2591</v>
      </c>
      <c r="G40" s="406" t="s">
        <v>1828</v>
      </c>
      <c r="H40" s="434" t="s">
        <v>7</v>
      </c>
      <c r="I40" s="940" t="s">
        <v>3979</v>
      </c>
      <c r="J40" s="941"/>
      <c r="K40" s="226">
        <v>28946</v>
      </c>
      <c r="L40" s="422">
        <v>50</v>
      </c>
      <c r="M40" s="422"/>
      <c r="N40" s="420"/>
      <c r="AA40" s="942"/>
      <c r="AB40" s="942"/>
    </row>
    <row r="41" spans="1:28" hidden="1" x14ac:dyDescent="0.15">
      <c r="A41" s="219" t="s">
        <v>6629</v>
      </c>
      <c r="B41" s="433" t="s">
        <v>5783</v>
      </c>
      <c r="C41" s="433" t="s">
        <v>49</v>
      </c>
      <c r="D41" s="410" t="s">
        <v>908</v>
      </c>
      <c r="E41" s="410" t="s">
        <v>2312</v>
      </c>
      <c r="F41" s="427" t="s">
        <v>2592</v>
      </c>
      <c r="G41" s="406" t="s">
        <v>6159</v>
      </c>
      <c r="H41" s="434" t="s">
        <v>7</v>
      </c>
      <c r="I41" s="940" t="s">
        <v>170</v>
      </c>
      <c r="J41" s="941"/>
      <c r="K41" s="226">
        <v>28946</v>
      </c>
      <c r="L41" s="422">
        <v>66</v>
      </c>
      <c r="M41" s="422"/>
      <c r="N41" s="420"/>
      <c r="AA41" s="942"/>
      <c r="AB41" s="942"/>
    </row>
    <row r="42" spans="1:28" hidden="1" x14ac:dyDescent="0.15">
      <c r="A42" s="219" t="s">
        <v>2858</v>
      </c>
      <c r="B42" s="433" t="s">
        <v>4871</v>
      </c>
      <c r="C42" s="433" t="s">
        <v>4860</v>
      </c>
      <c r="D42" s="410" t="s">
        <v>909</v>
      </c>
      <c r="E42" s="410" t="s">
        <v>2313</v>
      </c>
      <c r="F42" s="427" t="s">
        <v>2593</v>
      </c>
      <c r="G42" s="406" t="s">
        <v>176</v>
      </c>
      <c r="H42" s="434" t="s">
        <v>7</v>
      </c>
      <c r="I42" s="940" t="s">
        <v>175</v>
      </c>
      <c r="J42" s="941"/>
      <c r="K42" s="226">
        <v>29312</v>
      </c>
      <c r="L42" s="422">
        <v>20</v>
      </c>
      <c r="M42" s="422"/>
      <c r="N42" s="420"/>
      <c r="AA42" s="942"/>
      <c r="AB42" s="942"/>
    </row>
    <row r="43" spans="1:28" hidden="1" x14ac:dyDescent="0.15">
      <c r="A43" s="219" t="s">
        <v>2858</v>
      </c>
      <c r="B43" s="433" t="s">
        <v>4871</v>
      </c>
      <c r="C43" s="433" t="s">
        <v>4860</v>
      </c>
      <c r="D43" s="410" t="s">
        <v>910</v>
      </c>
      <c r="E43" s="410" t="s">
        <v>2314</v>
      </c>
      <c r="F43" s="427" t="s">
        <v>2594</v>
      </c>
      <c r="G43" s="406" t="s">
        <v>911</v>
      </c>
      <c r="H43" s="434" t="s">
        <v>7</v>
      </c>
      <c r="I43" s="940" t="s">
        <v>6752</v>
      </c>
      <c r="J43" s="941"/>
      <c r="K43" s="226">
        <v>29312</v>
      </c>
      <c r="L43" s="422">
        <v>75</v>
      </c>
      <c r="M43" s="422"/>
      <c r="N43" s="420"/>
      <c r="AA43" s="942"/>
      <c r="AB43" s="942"/>
    </row>
    <row r="44" spans="1:28" hidden="1" x14ac:dyDescent="0.15">
      <c r="A44" s="219" t="s">
        <v>2858</v>
      </c>
      <c r="B44" s="433" t="s">
        <v>4871</v>
      </c>
      <c r="C44" s="433" t="s">
        <v>4860</v>
      </c>
      <c r="D44" s="410" t="s">
        <v>912</v>
      </c>
      <c r="E44" s="410" t="s">
        <v>2315</v>
      </c>
      <c r="F44" s="427" t="s">
        <v>2595</v>
      </c>
      <c r="G44" s="406" t="s">
        <v>111</v>
      </c>
      <c r="H44" s="434" t="s">
        <v>7</v>
      </c>
      <c r="I44" s="940" t="s">
        <v>3980</v>
      </c>
      <c r="J44" s="941"/>
      <c r="K44" s="226">
        <v>29312</v>
      </c>
      <c r="L44" s="422">
        <v>30</v>
      </c>
      <c r="M44" s="422"/>
      <c r="N44" s="420"/>
      <c r="AA44" s="942"/>
      <c r="AB44" s="942"/>
    </row>
    <row r="45" spans="1:28" hidden="1" x14ac:dyDescent="0.15">
      <c r="A45" s="219" t="s">
        <v>2858</v>
      </c>
      <c r="B45" s="433" t="s">
        <v>4871</v>
      </c>
      <c r="C45" s="433" t="s">
        <v>4860</v>
      </c>
      <c r="D45" s="410" t="s">
        <v>913</v>
      </c>
      <c r="E45" s="410" t="s">
        <v>2316</v>
      </c>
      <c r="F45" s="427" t="s">
        <v>2596</v>
      </c>
      <c r="G45" s="406" t="s">
        <v>174</v>
      </c>
      <c r="H45" s="434" t="s">
        <v>7</v>
      </c>
      <c r="I45" s="940" t="s">
        <v>173</v>
      </c>
      <c r="J45" s="941"/>
      <c r="K45" s="226">
        <v>29312</v>
      </c>
      <c r="L45" s="422">
        <v>60</v>
      </c>
      <c r="M45" s="422"/>
      <c r="N45" s="420"/>
      <c r="AA45" s="942"/>
      <c r="AB45" s="942"/>
    </row>
    <row r="46" spans="1:28" hidden="1" x14ac:dyDescent="0.15">
      <c r="A46" s="219" t="s">
        <v>2858</v>
      </c>
      <c r="B46" s="433" t="s">
        <v>4871</v>
      </c>
      <c r="C46" s="433" t="s">
        <v>4860</v>
      </c>
      <c r="D46" s="410" t="s">
        <v>914</v>
      </c>
      <c r="E46" s="410" t="s">
        <v>2318</v>
      </c>
      <c r="F46" s="427" t="s">
        <v>2598</v>
      </c>
      <c r="G46" s="406" t="s">
        <v>174</v>
      </c>
      <c r="H46" s="434" t="s">
        <v>7</v>
      </c>
      <c r="I46" s="940" t="s">
        <v>183</v>
      </c>
      <c r="J46" s="941"/>
      <c r="K46" s="226">
        <v>29677</v>
      </c>
      <c r="L46" s="422">
        <v>60</v>
      </c>
      <c r="M46" s="422"/>
      <c r="N46" s="420"/>
      <c r="AA46" s="942"/>
      <c r="AB46" s="942"/>
    </row>
    <row r="47" spans="1:28" hidden="1" x14ac:dyDescent="0.15">
      <c r="A47" s="219" t="s">
        <v>6629</v>
      </c>
      <c r="B47" s="433" t="s">
        <v>5783</v>
      </c>
      <c r="C47" s="433" t="s">
        <v>49</v>
      </c>
      <c r="D47" s="410" t="s">
        <v>6630</v>
      </c>
      <c r="E47" s="410" t="s">
        <v>2319</v>
      </c>
      <c r="F47" s="427" t="s">
        <v>2599</v>
      </c>
      <c r="G47" s="406" t="s">
        <v>182</v>
      </c>
      <c r="H47" s="434" t="s">
        <v>7</v>
      </c>
      <c r="I47" s="940" t="s">
        <v>180</v>
      </c>
      <c r="J47" s="941"/>
      <c r="K47" s="226">
        <v>29677</v>
      </c>
      <c r="L47" s="686">
        <v>60</v>
      </c>
      <c r="M47" s="422"/>
      <c r="N47" s="420"/>
      <c r="AA47" s="942"/>
      <c r="AB47" s="942"/>
    </row>
    <row r="48" spans="1:28" hidden="1" x14ac:dyDescent="0.15">
      <c r="A48" s="219" t="s">
        <v>6629</v>
      </c>
      <c r="B48" s="433" t="s">
        <v>5783</v>
      </c>
      <c r="C48" s="433" t="s">
        <v>49</v>
      </c>
      <c r="D48" s="410" t="s">
        <v>915</v>
      </c>
      <c r="E48" s="410" t="s">
        <v>2320</v>
      </c>
      <c r="F48" s="427" t="s">
        <v>2600</v>
      </c>
      <c r="G48" s="406" t="s">
        <v>1684</v>
      </c>
      <c r="H48" s="434" t="s">
        <v>7</v>
      </c>
      <c r="I48" s="940" t="s">
        <v>213</v>
      </c>
      <c r="J48" s="941"/>
      <c r="K48" s="226">
        <v>31138</v>
      </c>
      <c r="L48" s="686">
        <v>90</v>
      </c>
      <c r="M48" s="422"/>
      <c r="N48" s="420" t="s">
        <v>7313</v>
      </c>
      <c r="AA48" s="942"/>
      <c r="AB48" s="942"/>
    </row>
    <row r="49" spans="1:28" hidden="1" x14ac:dyDescent="0.15">
      <c r="A49" s="219" t="s">
        <v>2858</v>
      </c>
      <c r="B49" s="433" t="s">
        <v>4871</v>
      </c>
      <c r="C49" s="433" t="s">
        <v>4860</v>
      </c>
      <c r="D49" s="410" t="s">
        <v>2832</v>
      </c>
      <c r="E49" s="410" t="s">
        <v>2321</v>
      </c>
      <c r="F49" s="427" t="s">
        <v>2602</v>
      </c>
      <c r="G49" s="406" t="s">
        <v>113</v>
      </c>
      <c r="H49" s="434" t="s">
        <v>7</v>
      </c>
      <c r="I49" s="940" t="s">
        <v>7355</v>
      </c>
      <c r="J49" s="941"/>
      <c r="K49" s="226">
        <v>26024</v>
      </c>
      <c r="L49" s="422">
        <v>60</v>
      </c>
      <c r="M49" s="422"/>
      <c r="N49" s="423"/>
      <c r="AA49" s="942"/>
      <c r="AB49" s="942"/>
    </row>
    <row r="50" spans="1:28" hidden="1" x14ac:dyDescent="0.15">
      <c r="A50" s="219" t="s">
        <v>2858</v>
      </c>
      <c r="B50" s="433" t="s">
        <v>4871</v>
      </c>
      <c r="C50" s="433" t="s">
        <v>4860</v>
      </c>
      <c r="D50" s="410" t="s">
        <v>916</v>
      </c>
      <c r="E50" s="410" t="s">
        <v>2322</v>
      </c>
      <c r="F50" s="427" t="s">
        <v>2603</v>
      </c>
      <c r="G50" s="406" t="s">
        <v>6160</v>
      </c>
      <c r="H50" s="434" t="s">
        <v>7</v>
      </c>
      <c r="I50" s="940" t="s">
        <v>197</v>
      </c>
      <c r="J50" s="941"/>
      <c r="K50" s="226">
        <v>20929</v>
      </c>
      <c r="L50" s="531">
        <v>50</v>
      </c>
      <c r="M50" s="422"/>
      <c r="N50" s="423"/>
      <c r="AA50" s="942"/>
      <c r="AB50" s="942"/>
    </row>
    <row r="51" spans="1:28" hidden="1" x14ac:dyDescent="0.15">
      <c r="A51" s="219" t="s">
        <v>2858</v>
      </c>
      <c r="B51" s="433" t="s">
        <v>4871</v>
      </c>
      <c r="C51" s="433" t="s">
        <v>4860</v>
      </c>
      <c r="D51" s="410" t="s">
        <v>2833</v>
      </c>
      <c r="E51" s="410" t="s">
        <v>2323</v>
      </c>
      <c r="F51" s="427" t="s">
        <v>2604</v>
      </c>
      <c r="G51" s="406" t="s">
        <v>174</v>
      </c>
      <c r="H51" s="434" t="s">
        <v>7</v>
      </c>
      <c r="I51" s="940" t="s">
        <v>207</v>
      </c>
      <c r="J51" s="941"/>
      <c r="K51" s="226">
        <v>25659</v>
      </c>
      <c r="L51" s="422">
        <v>60</v>
      </c>
      <c r="M51" s="422"/>
      <c r="N51" s="423"/>
      <c r="AA51" s="942"/>
      <c r="AB51" s="942"/>
    </row>
    <row r="52" spans="1:28" hidden="1" x14ac:dyDescent="0.15">
      <c r="A52" s="219" t="s">
        <v>2858</v>
      </c>
      <c r="B52" s="433" t="s">
        <v>4871</v>
      </c>
      <c r="C52" s="433" t="s">
        <v>4860</v>
      </c>
      <c r="D52" s="410" t="s">
        <v>923</v>
      </c>
      <c r="E52" s="410" t="s">
        <v>2332</v>
      </c>
      <c r="F52" s="427" t="s">
        <v>2605</v>
      </c>
      <c r="G52" s="406" t="s">
        <v>60</v>
      </c>
      <c r="H52" s="434" t="s">
        <v>27</v>
      </c>
      <c r="I52" s="940" t="s">
        <v>110</v>
      </c>
      <c r="J52" s="941"/>
      <c r="K52" s="226">
        <v>38443</v>
      </c>
      <c r="L52" s="422">
        <v>40</v>
      </c>
      <c r="M52" s="422"/>
      <c r="N52" s="423"/>
      <c r="AA52" s="942"/>
      <c r="AB52" s="942"/>
    </row>
    <row r="53" spans="1:28" s="234" customFormat="1" hidden="1" x14ac:dyDescent="0.15">
      <c r="A53" s="219" t="s">
        <v>2858</v>
      </c>
      <c r="B53" s="433" t="s">
        <v>4871</v>
      </c>
      <c r="C53" s="433" t="s">
        <v>4860</v>
      </c>
      <c r="D53" s="229" t="s">
        <v>925</v>
      </c>
      <c r="E53" s="410" t="s">
        <v>2333</v>
      </c>
      <c r="F53" s="427" t="s">
        <v>2606</v>
      </c>
      <c r="G53" s="230" t="s">
        <v>1138</v>
      </c>
      <c r="H53" s="231" t="s">
        <v>27</v>
      </c>
      <c r="I53" s="940" t="s">
        <v>161</v>
      </c>
      <c r="J53" s="941"/>
      <c r="K53" s="232">
        <v>38443</v>
      </c>
      <c r="L53" s="687">
        <v>100</v>
      </c>
      <c r="M53" s="233"/>
      <c r="N53" s="484"/>
      <c r="O53" s="396"/>
      <c r="P53" s="396"/>
      <c r="Q53" s="396"/>
      <c r="R53" s="396"/>
      <c r="S53" s="396"/>
      <c r="T53" s="396"/>
      <c r="U53" s="396"/>
      <c r="V53" s="396"/>
      <c r="W53" s="396"/>
      <c r="X53" s="394"/>
      <c r="AA53" s="942"/>
      <c r="AB53" s="942"/>
    </row>
    <row r="54" spans="1:28" hidden="1" x14ac:dyDescent="0.15">
      <c r="A54" s="219" t="s">
        <v>2858</v>
      </c>
      <c r="B54" s="433" t="s">
        <v>4884</v>
      </c>
      <c r="C54" s="433" t="s">
        <v>1806</v>
      </c>
      <c r="D54" s="410" t="s">
        <v>926</v>
      </c>
      <c r="E54" s="410" t="s">
        <v>6161</v>
      </c>
      <c r="F54" s="427" t="s">
        <v>2607</v>
      </c>
      <c r="G54" s="406" t="s">
        <v>927</v>
      </c>
      <c r="H54" s="434" t="s">
        <v>27</v>
      </c>
      <c r="I54" s="940" t="s">
        <v>3982</v>
      </c>
      <c r="J54" s="941"/>
      <c r="K54" s="226">
        <v>38808</v>
      </c>
      <c r="L54" s="422">
        <v>50</v>
      </c>
      <c r="M54" s="422"/>
      <c r="N54" s="423"/>
      <c r="P54" s="408"/>
      <c r="AA54" s="942"/>
      <c r="AB54" s="942"/>
    </row>
    <row r="55" spans="1:28" hidden="1" x14ac:dyDescent="0.15">
      <c r="A55" s="219" t="s">
        <v>2858</v>
      </c>
      <c r="B55" s="433" t="s">
        <v>4884</v>
      </c>
      <c r="C55" s="433" t="s">
        <v>1806</v>
      </c>
      <c r="D55" s="410" t="s">
        <v>931</v>
      </c>
      <c r="E55" s="410" t="s">
        <v>2338</v>
      </c>
      <c r="F55" s="427" t="s">
        <v>2612</v>
      </c>
      <c r="G55" s="406" t="s">
        <v>932</v>
      </c>
      <c r="H55" s="434" t="s">
        <v>7</v>
      </c>
      <c r="I55" s="940" t="s">
        <v>243</v>
      </c>
      <c r="J55" s="941"/>
      <c r="K55" s="226">
        <v>23132</v>
      </c>
      <c r="L55" s="422">
        <v>90</v>
      </c>
      <c r="M55" s="422"/>
      <c r="N55" s="420"/>
      <c r="AA55" s="942"/>
      <c r="AB55" s="942"/>
    </row>
    <row r="56" spans="1:28" hidden="1" x14ac:dyDescent="0.15">
      <c r="A56" s="219" t="s">
        <v>2858</v>
      </c>
      <c r="B56" s="433" t="s">
        <v>4884</v>
      </c>
      <c r="C56" s="433" t="s">
        <v>1806</v>
      </c>
      <c r="D56" s="410" t="s">
        <v>933</v>
      </c>
      <c r="E56" s="410" t="s">
        <v>2339</v>
      </c>
      <c r="F56" s="427" t="s">
        <v>2613</v>
      </c>
      <c r="G56" s="406" t="s">
        <v>262</v>
      </c>
      <c r="H56" s="434" t="s">
        <v>7</v>
      </c>
      <c r="I56" s="940" t="s">
        <v>261</v>
      </c>
      <c r="J56" s="941"/>
      <c r="K56" s="226">
        <v>23163</v>
      </c>
      <c r="L56" s="531">
        <v>50</v>
      </c>
      <c r="M56" s="422"/>
      <c r="N56" s="420"/>
      <c r="AA56" s="942"/>
      <c r="AB56" s="942"/>
    </row>
    <row r="57" spans="1:28" hidden="1" x14ac:dyDescent="0.15">
      <c r="A57" s="219" t="s">
        <v>2858</v>
      </c>
      <c r="B57" s="433" t="s">
        <v>4884</v>
      </c>
      <c r="C57" s="433" t="s">
        <v>1806</v>
      </c>
      <c r="D57" s="410" t="s">
        <v>6163</v>
      </c>
      <c r="E57" s="410" t="s">
        <v>2340</v>
      </c>
      <c r="F57" s="427" t="s">
        <v>2614</v>
      </c>
      <c r="G57" s="406" t="s">
        <v>235</v>
      </c>
      <c r="H57" s="434" t="s">
        <v>7</v>
      </c>
      <c r="I57" s="940" t="s">
        <v>3982</v>
      </c>
      <c r="J57" s="941"/>
      <c r="K57" s="226">
        <v>23833</v>
      </c>
      <c r="L57" s="422">
        <v>110</v>
      </c>
      <c r="M57" s="422"/>
      <c r="N57" s="420"/>
      <c r="AA57" s="942"/>
      <c r="AB57" s="942"/>
    </row>
    <row r="58" spans="1:28" hidden="1" x14ac:dyDescent="0.15">
      <c r="A58" s="219" t="s">
        <v>2858</v>
      </c>
      <c r="B58" s="433" t="s">
        <v>4884</v>
      </c>
      <c r="C58" s="433" t="s">
        <v>1806</v>
      </c>
      <c r="D58" s="410" t="s">
        <v>2835</v>
      </c>
      <c r="E58" s="410" t="s">
        <v>2344</v>
      </c>
      <c r="F58" s="427" t="s">
        <v>2618</v>
      </c>
      <c r="G58" s="406" t="s">
        <v>252</v>
      </c>
      <c r="H58" s="434" t="s">
        <v>7</v>
      </c>
      <c r="I58" s="940" t="s">
        <v>250</v>
      </c>
      <c r="J58" s="941"/>
      <c r="K58" s="226">
        <v>24929</v>
      </c>
      <c r="L58" s="422">
        <v>50</v>
      </c>
      <c r="M58" s="422"/>
      <c r="N58" s="420"/>
      <c r="AA58" s="942"/>
      <c r="AB58" s="942"/>
    </row>
    <row r="59" spans="1:28" hidden="1" x14ac:dyDescent="0.15">
      <c r="A59" s="219" t="s">
        <v>2858</v>
      </c>
      <c r="B59" s="433" t="s">
        <v>4884</v>
      </c>
      <c r="C59" s="433" t="s">
        <v>1806</v>
      </c>
      <c r="D59" s="410" t="s">
        <v>2836</v>
      </c>
      <c r="E59" s="410" t="s">
        <v>2345</v>
      </c>
      <c r="F59" s="427" t="s">
        <v>2619</v>
      </c>
      <c r="G59" s="406" t="s">
        <v>253</v>
      </c>
      <c r="H59" s="434" t="s">
        <v>7</v>
      </c>
      <c r="I59" s="940" t="s">
        <v>7357</v>
      </c>
      <c r="J59" s="941"/>
      <c r="K59" s="226">
        <v>25508</v>
      </c>
      <c r="L59" s="422">
        <v>40</v>
      </c>
      <c r="M59" s="422"/>
      <c r="N59" s="420"/>
      <c r="AA59" s="942"/>
      <c r="AB59" s="942"/>
    </row>
    <row r="60" spans="1:28" hidden="1" x14ac:dyDescent="0.15">
      <c r="A60" s="219" t="s">
        <v>2858</v>
      </c>
      <c r="B60" s="433" t="s">
        <v>4884</v>
      </c>
      <c r="C60" s="433" t="s">
        <v>1806</v>
      </c>
      <c r="D60" s="410" t="s">
        <v>2837</v>
      </c>
      <c r="E60" s="410" t="s">
        <v>2346</v>
      </c>
      <c r="F60" s="427" t="s">
        <v>2620</v>
      </c>
      <c r="G60" s="406" t="s">
        <v>255</v>
      </c>
      <c r="H60" s="434" t="s">
        <v>7</v>
      </c>
      <c r="I60" s="940" t="s">
        <v>254</v>
      </c>
      <c r="J60" s="941"/>
      <c r="K60" s="226">
        <v>25508</v>
      </c>
      <c r="L60" s="422">
        <v>20</v>
      </c>
      <c r="M60" s="422"/>
      <c r="N60" s="420" t="s">
        <v>6143</v>
      </c>
      <c r="AA60" s="942"/>
      <c r="AB60" s="942"/>
    </row>
    <row r="61" spans="1:28" hidden="1" x14ac:dyDescent="0.15">
      <c r="A61" s="219" t="s">
        <v>2858</v>
      </c>
      <c r="B61" s="433" t="s">
        <v>4884</v>
      </c>
      <c r="C61" s="433" t="s">
        <v>1806</v>
      </c>
      <c r="D61" s="410" t="s">
        <v>6164</v>
      </c>
      <c r="E61" s="410" t="s">
        <v>2347</v>
      </c>
      <c r="F61" s="427" t="s">
        <v>2621</v>
      </c>
      <c r="G61" s="406" t="s">
        <v>266</v>
      </c>
      <c r="H61" s="434" t="s">
        <v>7</v>
      </c>
      <c r="I61" s="940" t="s">
        <v>265</v>
      </c>
      <c r="J61" s="941"/>
      <c r="K61" s="226">
        <v>25842</v>
      </c>
      <c r="L61" s="531">
        <v>40</v>
      </c>
      <c r="M61" s="422"/>
      <c r="N61" s="420"/>
      <c r="AA61" s="942"/>
      <c r="AB61" s="942"/>
    </row>
    <row r="62" spans="1:28" hidden="1" x14ac:dyDescent="0.15">
      <c r="A62" s="219" t="s">
        <v>2858</v>
      </c>
      <c r="B62" s="433" t="s">
        <v>4884</v>
      </c>
      <c r="C62" s="433" t="s">
        <v>1806</v>
      </c>
      <c r="D62" s="410" t="s">
        <v>935</v>
      </c>
      <c r="E62" s="410" t="s">
        <v>2348</v>
      </c>
      <c r="F62" s="427" t="s">
        <v>2622</v>
      </c>
      <c r="G62" s="406" t="s">
        <v>257</v>
      </c>
      <c r="H62" s="434" t="s">
        <v>7</v>
      </c>
      <c r="I62" s="940" t="s">
        <v>256</v>
      </c>
      <c r="J62" s="941"/>
      <c r="K62" s="226">
        <v>25873</v>
      </c>
      <c r="L62" s="422">
        <v>80</v>
      </c>
      <c r="M62" s="422"/>
      <c r="N62" s="420"/>
      <c r="AA62" s="942"/>
      <c r="AB62" s="942"/>
    </row>
    <row r="63" spans="1:28" hidden="1" x14ac:dyDescent="0.15">
      <c r="A63" s="219" t="s">
        <v>2858</v>
      </c>
      <c r="B63" s="433" t="s">
        <v>4884</v>
      </c>
      <c r="C63" s="433" t="s">
        <v>1806</v>
      </c>
      <c r="D63" s="410" t="s">
        <v>6165</v>
      </c>
      <c r="E63" s="410" t="s">
        <v>5381</v>
      </c>
      <c r="F63" s="427" t="s">
        <v>2624</v>
      </c>
      <c r="G63" s="406" t="s">
        <v>936</v>
      </c>
      <c r="H63" s="434" t="s">
        <v>7</v>
      </c>
      <c r="I63" s="940" t="s">
        <v>243</v>
      </c>
      <c r="J63" s="941"/>
      <c r="K63" s="226">
        <v>26573</v>
      </c>
      <c r="L63" s="422">
        <v>70</v>
      </c>
      <c r="M63" s="422"/>
      <c r="N63" s="420"/>
      <c r="AA63" s="942"/>
      <c r="AB63" s="942"/>
    </row>
    <row r="64" spans="1:28" hidden="1" x14ac:dyDescent="0.15">
      <c r="A64" s="219" t="s">
        <v>2858</v>
      </c>
      <c r="B64" s="433" t="s">
        <v>4884</v>
      </c>
      <c r="C64" s="433" t="s">
        <v>1806</v>
      </c>
      <c r="D64" s="410" t="s">
        <v>937</v>
      </c>
      <c r="E64" s="410" t="s">
        <v>2350</v>
      </c>
      <c r="F64" s="427" t="s">
        <v>2625</v>
      </c>
      <c r="G64" s="406" t="s">
        <v>316</v>
      </c>
      <c r="H64" s="434" t="s">
        <v>7</v>
      </c>
      <c r="I64" s="940" t="s">
        <v>243</v>
      </c>
      <c r="J64" s="941"/>
      <c r="K64" s="226">
        <v>26573</v>
      </c>
      <c r="L64" s="422">
        <v>40</v>
      </c>
      <c r="M64" s="422"/>
      <c r="N64" s="420"/>
      <c r="AA64" s="942"/>
      <c r="AB64" s="942"/>
    </row>
    <row r="65" spans="1:28" hidden="1" x14ac:dyDescent="0.15">
      <c r="A65" s="219" t="s">
        <v>2858</v>
      </c>
      <c r="B65" s="433" t="s">
        <v>4884</v>
      </c>
      <c r="C65" s="433" t="s">
        <v>1806</v>
      </c>
      <c r="D65" s="410" t="s">
        <v>6166</v>
      </c>
      <c r="E65" s="410" t="s">
        <v>2351</v>
      </c>
      <c r="F65" s="427" t="s">
        <v>2626</v>
      </c>
      <c r="G65" s="406" t="s">
        <v>269</v>
      </c>
      <c r="H65" s="434" t="s">
        <v>7</v>
      </c>
      <c r="I65" s="940" t="s">
        <v>267</v>
      </c>
      <c r="J65" s="941"/>
      <c r="K65" s="226">
        <v>26755</v>
      </c>
      <c r="L65" s="422">
        <v>59</v>
      </c>
      <c r="M65" s="422"/>
      <c r="N65" s="420"/>
      <c r="AA65" s="942"/>
      <c r="AB65" s="942"/>
    </row>
    <row r="66" spans="1:28" hidden="1" x14ac:dyDescent="0.15">
      <c r="A66" s="219" t="s">
        <v>2858</v>
      </c>
      <c r="B66" s="433" t="s">
        <v>4884</v>
      </c>
      <c r="C66" s="433" t="s">
        <v>1806</v>
      </c>
      <c r="D66" s="410" t="s">
        <v>6145</v>
      </c>
      <c r="E66" s="410" t="s">
        <v>2352</v>
      </c>
      <c r="F66" s="427" t="s">
        <v>2627</v>
      </c>
      <c r="G66" s="406" t="s">
        <v>6167</v>
      </c>
      <c r="H66" s="434" t="s">
        <v>7</v>
      </c>
      <c r="I66" s="940" t="s">
        <v>492</v>
      </c>
      <c r="J66" s="941"/>
      <c r="K66" s="226">
        <v>26816</v>
      </c>
      <c r="L66" s="531">
        <v>80</v>
      </c>
      <c r="M66" s="422"/>
      <c r="N66" s="420" t="s">
        <v>920</v>
      </c>
      <c r="AA66" s="942"/>
      <c r="AB66" s="942"/>
    </row>
    <row r="67" spans="1:28" hidden="1" x14ac:dyDescent="0.15">
      <c r="A67" s="219" t="s">
        <v>2858</v>
      </c>
      <c r="B67" s="433" t="s">
        <v>4884</v>
      </c>
      <c r="C67" s="433" t="s">
        <v>1806</v>
      </c>
      <c r="D67" s="410" t="s">
        <v>938</v>
      </c>
      <c r="E67" s="410" t="s">
        <v>2353</v>
      </c>
      <c r="F67" s="427" t="s">
        <v>2628</v>
      </c>
      <c r="G67" s="406" t="s">
        <v>273</v>
      </c>
      <c r="H67" s="434" t="s">
        <v>7</v>
      </c>
      <c r="I67" s="940" t="s">
        <v>272</v>
      </c>
      <c r="J67" s="941"/>
      <c r="K67" s="226">
        <v>26999</v>
      </c>
      <c r="L67" s="422">
        <v>90</v>
      </c>
      <c r="M67" s="422"/>
      <c r="N67" s="420"/>
      <c r="AA67" s="942"/>
      <c r="AB67" s="942"/>
    </row>
    <row r="68" spans="1:28" hidden="1" x14ac:dyDescent="0.15">
      <c r="A68" s="219" t="s">
        <v>2858</v>
      </c>
      <c r="B68" s="433" t="s">
        <v>4884</v>
      </c>
      <c r="C68" s="433" t="s">
        <v>1806</v>
      </c>
      <c r="D68" s="676" t="s">
        <v>8212</v>
      </c>
      <c r="E68" s="676" t="s">
        <v>8213</v>
      </c>
      <c r="F68" s="694" t="s">
        <v>2629</v>
      </c>
      <c r="G68" s="678" t="s">
        <v>8214</v>
      </c>
      <c r="H68" s="695" t="s">
        <v>7</v>
      </c>
      <c r="I68" s="966" t="s">
        <v>6168</v>
      </c>
      <c r="J68" s="967"/>
      <c r="K68" s="696">
        <v>27120</v>
      </c>
      <c r="L68" s="584">
        <v>50</v>
      </c>
      <c r="M68" s="422"/>
      <c r="N68" s="420"/>
      <c r="AA68" s="942"/>
      <c r="AB68" s="942"/>
    </row>
    <row r="69" spans="1:28" hidden="1" x14ac:dyDescent="0.15">
      <c r="A69" s="219" t="s">
        <v>2858</v>
      </c>
      <c r="B69" s="433" t="s">
        <v>4884</v>
      </c>
      <c r="C69" s="433" t="s">
        <v>1806</v>
      </c>
      <c r="D69" s="410" t="s">
        <v>939</v>
      </c>
      <c r="E69" s="410" t="s">
        <v>5893</v>
      </c>
      <c r="F69" s="427" t="s">
        <v>2630</v>
      </c>
      <c r="G69" s="406" t="s">
        <v>940</v>
      </c>
      <c r="H69" s="434" t="s">
        <v>7</v>
      </c>
      <c r="I69" s="940" t="s">
        <v>243</v>
      </c>
      <c r="J69" s="941"/>
      <c r="K69" s="226">
        <v>27120</v>
      </c>
      <c r="L69" s="422">
        <v>70</v>
      </c>
      <c r="M69" s="422"/>
      <c r="N69" s="420"/>
      <c r="AA69" s="942"/>
      <c r="AB69" s="942"/>
    </row>
    <row r="70" spans="1:28" hidden="1" x14ac:dyDescent="0.15">
      <c r="A70" s="219" t="s">
        <v>2858</v>
      </c>
      <c r="B70" s="433" t="s">
        <v>4884</v>
      </c>
      <c r="C70" s="433" t="s">
        <v>1806</v>
      </c>
      <c r="D70" s="410" t="s">
        <v>941</v>
      </c>
      <c r="E70" s="410" t="s">
        <v>3343</v>
      </c>
      <c r="F70" s="427" t="s">
        <v>2631</v>
      </c>
      <c r="G70" s="406" t="s">
        <v>276</v>
      </c>
      <c r="H70" s="434" t="s">
        <v>7</v>
      </c>
      <c r="I70" s="940" t="s">
        <v>274</v>
      </c>
      <c r="J70" s="941"/>
      <c r="K70" s="226">
        <v>27485</v>
      </c>
      <c r="L70" s="422">
        <v>60</v>
      </c>
      <c r="M70" s="422"/>
      <c r="N70" s="420"/>
      <c r="AA70" s="942"/>
      <c r="AB70" s="942"/>
    </row>
    <row r="71" spans="1:28" hidden="1" x14ac:dyDescent="0.15">
      <c r="A71" s="219" t="s">
        <v>2858</v>
      </c>
      <c r="B71" s="433" t="s">
        <v>4884</v>
      </c>
      <c r="C71" s="433" t="s">
        <v>1806</v>
      </c>
      <c r="D71" s="410" t="s">
        <v>943</v>
      </c>
      <c r="E71" s="410" t="s">
        <v>2355</v>
      </c>
      <c r="F71" s="427" t="s">
        <v>2633</v>
      </c>
      <c r="G71" s="406" t="s">
        <v>271</v>
      </c>
      <c r="H71" s="434" t="s">
        <v>7</v>
      </c>
      <c r="I71" s="940" t="s">
        <v>243</v>
      </c>
      <c r="J71" s="941"/>
      <c r="K71" s="226">
        <v>27485</v>
      </c>
      <c r="L71" s="531">
        <v>45</v>
      </c>
      <c r="M71" s="422"/>
      <c r="N71" s="420"/>
      <c r="AA71" s="942"/>
      <c r="AB71" s="942"/>
    </row>
    <row r="72" spans="1:28" hidden="1" x14ac:dyDescent="0.15">
      <c r="A72" s="219" t="s">
        <v>2858</v>
      </c>
      <c r="B72" s="433" t="s">
        <v>4884</v>
      </c>
      <c r="C72" s="433" t="s">
        <v>1806</v>
      </c>
      <c r="D72" s="410" t="s">
        <v>944</v>
      </c>
      <c r="E72" s="410" t="s">
        <v>7857</v>
      </c>
      <c r="F72" s="427" t="s">
        <v>2634</v>
      </c>
      <c r="G72" s="406" t="s">
        <v>945</v>
      </c>
      <c r="H72" s="434" t="s">
        <v>7</v>
      </c>
      <c r="I72" s="940" t="s">
        <v>243</v>
      </c>
      <c r="J72" s="941"/>
      <c r="K72" s="226">
        <v>27485</v>
      </c>
      <c r="L72" s="422">
        <v>45</v>
      </c>
      <c r="M72" s="422"/>
      <c r="N72" s="420"/>
      <c r="AA72" s="942"/>
      <c r="AB72" s="942"/>
    </row>
    <row r="73" spans="1:28" hidden="1" x14ac:dyDescent="0.15">
      <c r="A73" s="219" t="s">
        <v>2858</v>
      </c>
      <c r="B73" s="433" t="s">
        <v>4884</v>
      </c>
      <c r="C73" s="433" t="s">
        <v>1806</v>
      </c>
      <c r="D73" s="410" t="s">
        <v>946</v>
      </c>
      <c r="E73" s="410" t="s">
        <v>2356</v>
      </c>
      <c r="F73" s="427" t="s">
        <v>2635</v>
      </c>
      <c r="G73" s="406" t="s">
        <v>280</v>
      </c>
      <c r="H73" s="434" t="s">
        <v>7</v>
      </c>
      <c r="I73" s="940" t="s">
        <v>279</v>
      </c>
      <c r="J73" s="941"/>
      <c r="K73" s="226">
        <v>27851</v>
      </c>
      <c r="L73" s="531">
        <v>99</v>
      </c>
      <c r="M73" s="422"/>
      <c r="N73" s="420"/>
      <c r="AA73" s="942"/>
      <c r="AB73" s="942"/>
    </row>
    <row r="74" spans="1:28" hidden="1" x14ac:dyDescent="0.15">
      <c r="A74" s="219" t="s">
        <v>2858</v>
      </c>
      <c r="B74" s="433" t="s">
        <v>4884</v>
      </c>
      <c r="C74" s="433" t="s">
        <v>1806</v>
      </c>
      <c r="D74" s="410" t="s">
        <v>2838</v>
      </c>
      <c r="E74" s="410" t="s">
        <v>2357</v>
      </c>
      <c r="F74" s="427" t="s">
        <v>2636</v>
      </c>
      <c r="G74" s="406" t="s">
        <v>6169</v>
      </c>
      <c r="H74" s="434" t="s">
        <v>7</v>
      </c>
      <c r="I74" s="940" t="s">
        <v>281</v>
      </c>
      <c r="J74" s="941"/>
      <c r="K74" s="226">
        <v>27851</v>
      </c>
      <c r="L74" s="422">
        <v>60</v>
      </c>
      <c r="M74" s="422"/>
      <c r="N74" s="420"/>
      <c r="AA74" s="942"/>
      <c r="AB74" s="942"/>
    </row>
    <row r="75" spans="1:28" hidden="1" x14ac:dyDescent="0.15">
      <c r="A75" s="219" t="s">
        <v>2858</v>
      </c>
      <c r="B75" s="433" t="s">
        <v>4884</v>
      </c>
      <c r="C75" s="433" t="s">
        <v>1806</v>
      </c>
      <c r="D75" s="410" t="s">
        <v>947</v>
      </c>
      <c r="E75" s="410" t="s">
        <v>2358</v>
      </c>
      <c r="F75" s="427" t="s">
        <v>2637</v>
      </c>
      <c r="G75" s="406" t="s">
        <v>284</v>
      </c>
      <c r="H75" s="434" t="s">
        <v>7</v>
      </c>
      <c r="I75" s="940" t="s">
        <v>283</v>
      </c>
      <c r="J75" s="941"/>
      <c r="K75" s="226">
        <v>28216</v>
      </c>
      <c r="L75" s="422">
        <v>80</v>
      </c>
      <c r="M75" s="422"/>
      <c r="N75" s="420"/>
      <c r="AA75" s="942"/>
      <c r="AB75" s="942"/>
    </row>
    <row r="76" spans="1:28" hidden="1" x14ac:dyDescent="0.15">
      <c r="A76" s="219" t="s">
        <v>2858</v>
      </c>
      <c r="B76" s="433" t="s">
        <v>4884</v>
      </c>
      <c r="C76" s="433" t="s">
        <v>1806</v>
      </c>
      <c r="D76" s="410" t="s">
        <v>948</v>
      </c>
      <c r="E76" s="410" t="s">
        <v>2359</v>
      </c>
      <c r="F76" s="427" t="s">
        <v>2638</v>
      </c>
      <c r="G76" s="406" t="s">
        <v>287</v>
      </c>
      <c r="H76" s="434" t="s">
        <v>7</v>
      </c>
      <c r="I76" s="940" t="s">
        <v>285</v>
      </c>
      <c r="J76" s="941"/>
      <c r="K76" s="226">
        <v>28216</v>
      </c>
      <c r="L76" s="422">
        <v>60</v>
      </c>
      <c r="M76" s="422"/>
      <c r="N76" s="420"/>
      <c r="AA76" s="942"/>
      <c r="AB76" s="942"/>
    </row>
    <row r="77" spans="1:28" hidden="1" x14ac:dyDescent="0.15">
      <c r="A77" s="219" t="s">
        <v>2858</v>
      </c>
      <c r="B77" s="433" t="s">
        <v>4884</v>
      </c>
      <c r="C77" s="433" t="s">
        <v>1806</v>
      </c>
      <c r="D77" s="410" t="s">
        <v>949</v>
      </c>
      <c r="E77" s="410" t="s">
        <v>2360</v>
      </c>
      <c r="F77" s="427" t="s">
        <v>2639</v>
      </c>
      <c r="G77" s="406" t="s">
        <v>290</v>
      </c>
      <c r="H77" s="434" t="s">
        <v>7</v>
      </c>
      <c r="I77" s="940" t="s">
        <v>288</v>
      </c>
      <c r="J77" s="941"/>
      <c r="K77" s="226">
        <v>28946</v>
      </c>
      <c r="L77" s="422">
        <v>50</v>
      </c>
      <c r="M77" s="422"/>
      <c r="N77" s="420"/>
      <c r="AA77" s="942"/>
      <c r="AB77" s="942"/>
    </row>
    <row r="78" spans="1:28" hidden="1" x14ac:dyDescent="0.15">
      <c r="A78" s="219" t="s">
        <v>2858</v>
      </c>
      <c r="B78" s="433" t="s">
        <v>4884</v>
      </c>
      <c r="C78" s="433" t="s">
        <v>1806</v>
      </c>
      <c r="D78" s="410" t="s">
        <v>950</v>
      </c>
      <c r="E78" s="410" t="s">
        <v>2361</v>
      </c>
      <c r="F78" s="427" t="s">
        <v>2640</v>
      </c>
      <c r="G78" s="406" t="s">
        <v>295</v>
      </c>
      <c r="H78" s="434" t="s">
        <v>7</v>
      </c>
      <c r="I78" s="940" t="s">
        <v>293</v>
      </c>
      <c r="J78" s="941"/>
      <c r="K78" s="226">
        <v>28946</v>
      </c>
      <c r="L78" s="531">
        <v>60</v>
      </c>
      <c r="M78" s="422"/>
      <c r="N78" s="420"/>
      <c r="AA78" s="942"/>
      <c r="AB78" s="942"/>
    </row>
    <row r="79" spans="1:28" hidden="1" x14ac:dyDescent="0.15">
      <c r="A79" s="219" t="s">
        <v>2858</v>
      </c>
      <c r="B79" s="433" t="s">
        <v>4884</v>
      </c>
      <c r="C79" s="433" t="s">
        <v>1806</v>
      </c>
      <c r="D79" s="410" t="s">
        <v>951</v>
      </c>
      <c r="E79" s="410" t="s">
        <v>2362</v>
      </c>
      <c r="F79" s="427" t="s">
        <v>2641</v>
      </c>
      <c r="G79" s="406" t="s">
        <v>297</v>
      </c>
      <c r="H79" s="434" t="s">
        <v>7</v>
      </c>
      <c r="I79" s="940" t="s">
        <v>296</v>
      </c>
      <c r="J79" s="941"/>
      <c r="K79" s="226">
        <v>28946</v>
      </c>
      <c r="L79" s="531">
        <v>90</v>
      </c>
      <c r="M79" s="422"/>
      <c r="N79" s="420"/>
      <c r="AA79" s="942"/>
      <c r="AB79" s="942"/>
    </row>
    <row r="80" spans="1:28" hidden="1" x14ac:dyDescent="0.15">
      <c r="A80" s="219" t="s">
        <v>2858</v>
      </c>
      <c r="B80" s="433" t="s">
        <v>4884</v>
      </c>
      <c r="C80" s="433" t="s">
        <v>1806</v>
      </c>
      <c r="D80" s="410" t="s">
        <v>952</v>
      </c>
      <c r="E80" s="410" t="s">
        <v>2363</v>
      </c>
      <c r="F80" s="427" t="s">
        <v>2642</v>
      </c>
      <c r="G80" s="406" t="s">
        <v>303</v>
      </c>
      <c r="H80" s="434" t="s">
        <v>7</v>
      </c>
      <c r="I80" s="940" t="s">
        <v>7358</v>
      </c>
      <c r="J80" s="941"/>
      <c r="K80" s="226">
        <v>29312</v>
      </c>
      <c r="L80" s="531">
        <v>90</v>
      </c>
      <c r="M80" s="422"/>
      <c r="N80" s="420"/>
      <c r="AA80" s="942"/>
      <c r="AB80" s="942"/>
    </row>
    <row r="81" spans="1:28" hidden="1" x14ac:dyDescent="0.15">
      <c r="A81" s="219" t="s">
        <v>2858</v>
      </c>
      <c r="B81" s="433" t="s">
        <v>4884</v>
      </c>
      <c r="C81" s="433" t="s">
        <v>1806</v>
      </c>
      <c r="D81" s="410" t="s">
        <v>953</v>
      </c>
      <c r="E81" s="410" t="s">
        <v>2365</v>
      </c>
      <c r="F81" s="427" t="s">
        <v>2645</v>
      </c>
      <c r="G81" s="406" t="s">
        <v>307</v>
      </c>
      <c r="H81" s="434" t="s">
        <v>7</v>
      </c>
      <c r="I81" s="940" t="s">
        <v>306</v>
      </c>
      <c r="J81" s="941"/>
      <c r="K81" s="226">
        <v>30042</v>
      </c>
      <c r="L81" s="708">
        <v>20</v>
      </c>
      <c r="M81" s="422"/>
      <c r="N81" s="420"/>
      <c r="AA81" s="942"/>
      <c r="AB81" s="942"/>
    </row>
    <row r="82" spans="1:28" hidden="1" x14ac:dyDescent="0.15">
      <c r="A82" s="219" t="s">
        <v>2858</v>
      </c>
      <c r="B82" s="433" t="s">
        <v>4884</v>
      </c>
      <c r="C82" s="433" t="s">
        <v>1806</v>
      </c>
      <c r="D82" s="410" t="s">
        <v>954</v>
      </c>
      <c r="E82" s="410" t="s">
        <v>2366</v>
      </c>
      <c r="F82" s="427" t="s">
        <v>2646</v>
      </c>
      <c r="G82" s="406" t="s">
        <v>955</v>
      </c>
      <c r="H82" s="434" t="s">
        <v>7</v>
      </c>
      <c r="I82" s="940" t="s">
        <v>283</v>
      </c>
      <c r="J82" s="941"/>
      <c r="K82" s="226">
        <v>36617</v>
      </c>
      <c r="L82" s="531">
        <v>90</v>
      </c>
      <c r="M82" s="422"/>
      <c r="N82" s="420"/>
      <c r="AA82" s="942"/>
      <c r="AB82" s="942"/>
    </row>
    <row r="83" spans="1:28" hidden="1" x14ac:dyDescent="0.15">
      <c r="A83" s="219" t="s">
        <v>2858</v>
      </c>
      <c r="B83" s="433" t="s">
        <v>4884</v>
      </c>
      <c r="C83" s="433" t="s">
        <v>1806</v>
      </c>
      <c r="D83" s="410" t="s">
        <v>958</v>
      </c>
      <c r="E83" s="410" t="s">
        <v>2368</v>
      </c>
      <c r="F83" s="427" t="s">
        <v>2649</v>
      </c>
      <c r="G83" s="406" t="s">
        <v>6170</v>
      </c>
      <c r="H83" s="434" t="s">
        <v>7</v>
      </c>
      <c r="I83" s="940" t="s">
        <v>7359</v>
      </c>
      <c r="J83" s="941"/>
      <c r="K83" s="226">
        <v>37895</v>
      </c>
      <c r="L83" s="708">
        <v>60</v>
      </c>
      <c r="M83" s="422"/>
      <c r="N83" s="420" t="s">
        <v>6143</v>
      </c>
      <c r="AA83" s="942"/>
      <c r="AB83" s="942"/>
    </row>
    <row r="84" spans="1:28" hidden="1" x14ac:dyDescent="0.15">
      <c r="A84" s="219" t="s">
        <v>2858</v>
      </c>
      <c r="B84" s="433" t="s">
        <v>4884</v>
      </c>
      <c r="C84" s="433" t="s">
        <v>1806</v>
      </c>
      <c r="D84" s="410" t="s">
        <v>960</v>
      </c>
      <c r="E84" s="410" t="s">
        <v>2369</v>
      </c>
      <c r="F84" s="427" t="s">
        <v>2650</v>
      </c>
      <c r="G84" s="406" t="s">
        <v>1128</v>
      </c>
      <c r="H84" s="434" t="s">
        <v>7</v>
      </c>
      <c r="I84" s="940" t="s">
        <v>616</v>
      </c>
      <c r="J84" s="941"/>
      <c r="K84" s="226">
        <v>38078</v>
      </c>
      <c r="L84" s="531">
        <v>30</v>
      </c>
      <c r="M84" s="422"/>
      <c r="N84" s="420"/>
      <c r="AA84" s="942"/>
      <c r="AB84" s="942"/>
    </row>
    <row r="85" spans="1:28" hidden="1" x14ac:dyDescent="0.15">
      <c r="A85" s="219" t="s">
        <v>2858</v>
      </c>
      <c r="B85" s="433" t="s">
        <v>4884</v>
      </c>
      <c r="C85" s="433" t="s">
        <v>1806</v>
      </c>
      <c r="D85" s="410" t="s">
        <v>1816</v>
      </c>
      <c r="E85" s="410" t="s">
        <v>2370</v>
      </c>
      <c r="F85" s="427" t="s">
        <v>2651</v>
      </c>
      <c r="G85" s="406" t="s">
        <v>6171</v>
      </c>
      <c r="H85" s="434" t="s">
        <v>27</v>
      </c>
      <c r="I85" s="940" t="s">
        <v>3982</v>
      </c>
      <c r="J85" s="941"/>
      <c r="K85" s="226">
        <v>38808</v>
      </c>
      <c r="L85" s="422">
        <v>80</v>
      </c>
      <c r="M85" s="422"/>
      <c r="N85" s="420"/>
      <c r="AA85" s="942"/>
      <c r="AB85" s="942"/>
    </row>
    <row r="86" spans="1:28" hidden="1" x14ac:dyDescent="0.15">
      <c r="A86" s="219" t="s">
        <v>2858</v>
      </c>
      <c r="B86" s="433" t="s">
        <v>4903</v>
      </c>
      <c r="C86" s="433" t="s">
        <v>1807</v>
      </c>
      <c r="D86" s="410" t="s">
        <v>7848</v>
      </c>
      <c r="E86" s="225" t="s">
        <v>7849</v>
      </c>
      <c r="F86" s="427" t="s">
        <v>2656</v>
      </c>
      <c r="G86" s="406" t="s">
        <v>372</v>
      </c>
      <c r="H86" s="434" t="s">
        <v>7</v>
      </c>
      <c r="I86" s="940" t="s">
        <v>371</v>
      </c>
      <c r="J86" s="941"/>
      <c r="K86" s="226">
        <v>20922</v>
      </c>
      <c r="L86" s="422">
        <v>80</v>
      </c>
      <c r="M86" s="422"/>
      <c r="N86" s="420"/>
      <c r="AA86" s="942"/>
      <c r="AB86" s="942"/>
    </row>
    <row r="87" spans="1:28" hidden="1" x14ac:dyDescent="0.15">
      <c r="A87" s="219" t="s">
        <v>2858</v>
      </c>
      <c r="B87" s="433" t="s">
        <v>4903</v>
      </c>
      <c r="C87" s="433" t="s">
        <v>1807</v>
      </c>
      <c r="D87" s="410" t="s">
        <v>964</v>
      </c>
      <c r="E87" s="410" t="s">
        <v>2376</v>
      </c>
      <c r="F87" s="427" t="s">
        <v>2658</v>
      </c>
      <c r="G87" s="406" t="s">
        <v>393</v>
      </c>
      <c r="H87" s="434" t="s">
        <v>7</v>
      </c>
      <c r="I87" s="940" t="s">
        <v>430</v>
      </c>
      <c r="J87" s="941"/>
      <c r="K87" s="226">
        <v>33214</v>
      </c>
      <c r="L87" s="422">
        <v>40</v>
      </c>
      <c r="M87" s="422"/>
      <c r="N87" s="423"/>
      <c r="AA87" s="942"/>
      <c r="AB87" s="942"/>
    </row>
    <row r="88" spans="1:28" hidden="1" x14ac:dyDescent="0.15">
      <c r="A88" s="219" t="s">
        <v>2858</v>
      </c>
      <c r="B88" s="433" t="s">
        <v>4903</v>
      </c>
      <c r="C88" s="433" t="s">
        <v>1807</v>
      </c>
      <c r="D88" s="410" t="s">
        <v>967</v>
      </c>
      <c r="E88" s="410" t="s">
        <v>2383</v>
      </c>
      <c r="F88" s="427" t="s">
        <v>2666</v>
      </c>
      <c r="G88" s="406" t="s">
        <v>67</v>
      </c>
      <c r="H88" s="434" t="s">
        <v>7</v>
      </c>
      <c r="I88" s="940" t="s">
        <v>367</v>
      </c>
      <c r="J88" s="941"/>
      <c r="K88" s="226">
        <v>25294</v>
      </c>
      <c r="L88" s="422">
        <v>40</v>
      </c>
      <c r="M88" s="422"/>
      <c r="N88" s="420"/>
      <c r="AA88" s="942"/>
      <c r="AB88" s="942"/>
    </row>
    <row r="89" spans="1:28" hidden="1" x14ac:dyDescent="0.15">
      <c r="A89" s="219" t="s">
        <v>2858</v>
      </c>
      <c r="B89" s="433" t="s">
        <v>4903</v>
      </c>
      <c r="C89" s="433" t="s">
        <v>1807</v>
      </c>
      <c r="D89" s="410" t="s">
        <v>2839</v>
      </c>
      <c r="E89" s="410" t="s">
        <v>2385</v>
      </c>
      <c r="F89" s="427" t="s">
        <v>2668</v>
      </c>
      <c r="G89" s="406" t="s">
        <v>67</v>
      </c>
      <c r="H89" s="434" t="s">
        <v>7</v>
      </c>
      <c r="I89" s="940" t="s">
        <v>370</v>
      </c>
      <c r="J89" s="941"/>
      <c r="K89" s="226">
        <v>25447</v>
      </c>
      <c r="L89" s="422">
        <v>70</v>
      </c>
      <c r="M89" s="422"/>
      <c r="N89" s="420" t="s">
        <v>6778</v>
      </c>
      <c r="AA89" s="942"/>
      <c r="AB89" s="942"/>
    </row>
    <row r="90" spans="1:28" hidden="1" x14ac:dyDescent="0.15">
      <c r="A90" s="219" t="s">
        <v>2858</v>
      </c>
      <c r="B90" s="433" t="s">
        <v>4903</v>
      </c>
      <c r="C90" s="433" t="s">
        <v>1807</v>
      </c>
      <c r="D90" s="410" t="s">
        <v>968</v>
      </c>
      <c r="E90" s="410" t="s">
        <v>2387</v>
      </c>
      <c r="F90" s="427" t="s">
        <v>2670</v>
      </c>
      <c r="G90" s="406" t="s">
        <v>380</v>
      </c>
      <c r="H90" s="434" t="s">
        <v>7</v>
      </c>
      <c r="I90" s="940" t="s">
        <v>304</v>
      </c>
      <c r="J90" s="941"/>
      <c r="K90" s="226">
        <v>25842</v>
      </c>
      <c r="L90" s="422">
        <v>80</v>
      </c>
      <c r="M90" s="422"/>
      <c r="N90" s="420"/>
      <c r="AA90" s="942"/>
      <c r="AB90" s="942"/>
    </row>
    <row r="91" spans="1:28" hidden="1" x14ac:dyDescent="0.15">
      <c r="A91" s="219" t="s">
        <v>2858</v>
      </c>
      <c r="B91" s="433" t="s">
        <v>4903</v>
      </c>
      <c r="C91" s="433" t="s">
        <v>1807</v>
      </c>
      <c r="D91" s="410" t="s">
        <v>2840</v>
      </c>
      <c r="E91" s="410" t="s">
        <v>2388</v>
      </c>
      <c r="F91" s="427" t="s">
        <v>5898</v>
      </c>
      <c r="G91" s="406" t="s">
        <v>388</v>
      </c>
      <c r="H91" s="434" t="s">
        <v>7</v>
      </c>
      <c r="I91" s="940" t="s">
        <v>387</v>
      </c>
      <c r="J91" s="941"/>
      <c r="K91" s="226">
        <v>26024</v>
      </c>
      <c r="L91" s="422">
        <v>30</v>
      </c>
      <c r="M91" s="422"/>
      <c r="N91" s="420"/>
      <c r="AA91" s="942"/>
      <c r="AB91" s="942"/>
    </row>
    <row r="92" spans="1:28" hidden="1" x14ac:dyDescent="0.15">
      <c r="A92" s="219" t="s">
        <v>2858</v>
      </c>
      <c r="B92" s="433" t="s">
        <v>4903</v>
      </c>
      <c r="C92" s="433" t="s">
        <v>1807</v>
      </c>
      <c r="D92" s="410" t="s">
        <v>5590</v>
      </c>
      <c r="E92" s="410" t="s">
        <v>6172</v>
      </c>
      <c r="F92" s="427" t="s">
        <v>6173</v>
      </c>
      <c r="G92" s="406" t="s">
        <v>404</v>
      </c>
      <c r="H92" s="434" t="s">
        <v>27</v>
      </c>
      <c r="I92" s="940" t="s">
        <v>43</v>
      </c>
      <c r="J92" s="941"/>
      <c r="K92" s="226">
        <v>42824</v>
      </c>
      <c r="L92" s="422">
        <v>30</v>
      </c>
      <c r="M92" s="422"/>
      <c r="N92" s="420"/>
      <c r="AA92" s="942"/>
      <c r="AB92" s="942"/>
    </row>
    <row r="93" spans="1:28" hidden="1" x14ac:dyDescent="0.15">
      <c r="A93" s="219" t="s">
        <v>2858</v>
      </c>
      <c r="B93" s="433" t="s">
        <v>4903</v>
      </c>
      <c r="C93" s="433" t="s">
        <v>1807</v>
      </c>
      <c r="D93" s="410" t="s">
        <v>5899</v>
      </c>
      <c r="E93" s="410" t="s">
        <v>5900</v>
      </c>
      <c r="F93" s="427" t="s">
        <v>5901</v>
      </c>
      <c r="G93" s="406" t="s">
        <v>5902</v>
      </c>
      <c r="H93" s="434" t="s">
        <v>27</v>
      </c>
      <c r="I93" s="940" t="s">
        <v>7362</v>
      </c>
      <c r="J93" s="941"/>
      <c r="K93" s="226">
        <v>43006</v>
      </c>
      <c r="L93" s="422">
        <v>30</v>
      </c>
      <c r="M93" s="422"/>
      <c r="N93" s="420"/>
      <c r="AA93" s="942"/>
      <c r="AB93" s="942"/>
    </row>
    <row r="94" spans="1:28" hidden="1" x14ac:dyDescent="0.15">
      <c r="A94" s="219" t="s">
        <v>2858</v>
      </c>
      <c r="B94" s="433" t="s">
        <v>4903</v>
      </c>
      <c r="C94" s="433" t="s">
        <v>1807</v>
      </c>
      <c r="D94" s="410" t="s">
        <v>5903</v>
      </c>
      <c r="E94" s="410" t="s">
        <v>5904</v>
      </c>
      <c r="F94" s="427" t="s">
        <v>5905</v>
      </c>
      <c r="G94" s="406" t="s">
        <v>5906</v>
      </c>
      <c r="H94" s="434" t="s">
        <v>27</v>
      </c>
      <c r="I94" s="940" t="s">
        <v>6298</v>
      </c>
      <c r="J94" s="941"/>
      <c r="K94" s="226">
        <v>43175</v>
      </c>
      <c r="L94" s="422">
        <v>30</v>
      </c>
      <c r="M94" s="422"/>
      <c r="N94" s="420"/>
      <c r="AA94" s="942"/>
      <c r="AB94" s="942"/>
    </row>
    <row r="95" spans="1:28" hidden="1" x14ac:dyDescent="0.15">
      <c r="A95" s="219" t="s">
        <v>2858</v>
      </c>
      <c r="B95" s="433" t="s">
        <v>4903</v>
      </c>
      <c r="C95" s="433" t="s">
        <v>1807</v>
      </c>
      <c r="D95" s="410" t="s">
        <v>5907</v>
      </c>
      <c r="E95" s="410" t="s">
        <v>5908</v>
      </c>
      <c r="F95" s="427" t="s">
        <v>5909</v>
      </c>
      <c r="G95" s="406" t="s">
        <v>441</v>
      </c>
      <c r="H95" s="434" t="s">
        <v>7094</v>
      </c>
      <c r="I95" s="940" t="s">
        <v>7363</v>
      </c>
      <c r="J95" s="941"/>
      <c r="K95" s="226">
        <v>43175</v>
      </c>
      <c r="L95" s="422">
        <v>40</v>
      </c>
      <c r="M95" s="422"/>
      <c r="N95" s="420"/>
      <c r="AA95" s="942"/>
      <c r="AB95" s="942"/>
    </row>
    <row r="96" spans="1:28" hidden="1" x14ac:dyDescent="0.15">
      <c r="A96" s="219" t="s">
        <v>2858</v>
      </c>
      <c r="B96" s="433" t="s">
        <v>4903</v>
      </c>
      <c r="C96" s="433" t="s">
        <v>1807</v>
      </c>
      <c r="D96" s="410" t="s">
        <v>6654</v>
      </c>
      <c r="E96" s="410" t="s">
        <v>6655</v>
      </c>
      <c r="F96" s="427" t="s">
        <v>6656</v>
      </c>
      <c r="G96" s="406" t="s">
        <v>6657</v>
      </c>
      <c r="H96" s="434" t="s">
        <v>6658</v>
      </c>
      <c r="I96" s="940" t="s">
        <v>7364</v>
      </c>
      <c r="J96" s="941"/>
      <c r="K96" s="226">
        <v>43677</v>
      </c>
      <c r="L96" s="422">
        <v>40</v>
      </c>
      <c r="M96" s="422"/>
      <c r="N96" s="420"/>
      <c r="AA96" s="942"/>
      <c r="AB96" s="942"/>
    </row>
    <row r="97" spans="1:28" hidden="1" x14ac:dyDescent="0.15">
      <c r="A97" s="219" t="s">
        <v>2858</v>
      </c>
      <c r="B97" s="433" t="s">
        <v>4903</v>
      </c>
      <c r="C97" s="433" t="s">
        <v>1807</v>
      </c>
      <c r="D97" s="410" t="s">
        <v>6968</v>
      </c>
      <c r="E97" s="410" t="s">
        <v>6969</v>
      </c>
      <c r="F97" s="427" t="s">
        <v>6970</v>
      </c>
      <c r="G97" s="406" t="s">
        <v>5226</v>
      </c>
      <c r="H97" s="434" t="s">
        <v>27</v>
      </c>
      <c r="I97" s="940" t="s">
        <v>6295</v>
      </c>
      <c r="J97" s="941"/>
      <c r="K97" s="226">
        <v>44636</v>
      </c>
      <c r="L97" s="422">
        <v>40</v>
      </c>
      <c r="M97" s="422"/>
      <c r="N97" s="420"/>
      <c r="AA97" s="942"/>
      <c r="AB97" s="942"/>
    </row>
    <row r="98" spans="1:28" hidden="1" x14ac:dyDescent="0.15">
      <c r="A98" s="709" t="s">
        <v>2858</v>
      </c>
      <c r="B98" s="710" t="s">
        <v>4884</v>
      </c>
      <c r="C98" s="710" t="s">
        <v>3967</v>
      </c>
      <c r="D98" s="711" t="s">
        <v>972</v>
      </c>
      <c r="E98" s="711" t="s">
        <v>2402</v>
      </c>
      <c r="F98" s="712" t="s">
        <v>2685</v>
      </c>
      <c r="G98" s="713" t="s">
        <v>468</v>
      </c>
      <c r="H98" s="714" t="s">
        <v>7</v>
      </c>
      <c r="I98" s="938" t="s">
        <v>484</v>
      </c>
      <c r="J98" s="939"/>
      <c r="K98" s="715">
        <v>20424</v>
      </c>
      <c r="L98" s="708">
        <v>130</v>
      </c>
      <c r="M98" s="708"/>
      <c r="N98" s="716"/>
      <c r="AA98" s="942"/>
      <c r="AB98" s="942"/>
    </row>
    <row r="99" spans="1:28" hidden="1" x14ac:dyDescent="0.15">
      <c r="A99" s="709" t="s">
        <v>2858</v>
      </c>
      <c r="B99" s="710" t="s">
        <v>4884</v>
      </c>
      <c r="C99" s="710" t="s">
        <v>3967</v>
      </c>
      <c r="D99" s="711" t="s">
        <v>2841</v>
      </c>
      <c r="E99" s="711" t="s">
        <v>2406</v>
      </c>
      <c r="F99" s="712" t="s">
        <v>2689</v>
      </c>
      <c r="G99" s="713" t="s">
        <v>478</v>
      </c>
      <c r="H99" s="714" t="s">
        <v>7</v>
      </c>
      <c r="I99" s="938" t="s">
        <v>476</v>
      </c>
      <c r="J99" s="939"/>
      <c r="K99" s="715">
        <v>26024</v>
      </c>
      <c r="L99" s="708">
        <v>50</v>
      </c>
      <c r="M99" s="708"/>
      <c r="N99" s="716"/>
      <c r="AA99" s="942"/>
      <c r="AB99" s="942"/>
    </row>
    <row r="100" spans="1:28" s="435" customFormat="1" hidden="1" x14ac:dyDescent="0.15">
      <c r="A100" s="709" t="s">
        <v>2858</v>
      </c>
      <c r="B100" s="710" t="s">
        <v>4884</v>
      </c>
      <c r="C100" s="710" t="s">
        <v>3967</v>
      </c>
      <c r="D100" s="711" t="s">
        <v>976</v>
      </c>
      <c r="E100" s="711" t="s">
        <v>2411</v>
      </c>
      <c r="F100" s="712" t="s">
        <v>2694</v>
      </c>
      <c r="G100" s="713" t="s">
        <v>74</v>
      </c>
      <c r="H100" s="714" t="s">
        <v>7</v>
      </c>
      <c r="I100" s="938" t="s">
        <v>491</v>
      </c>
      <c r="J100" s="939"/>
      <c r="K100" s="715">
        <v>35885</v>
      </c>
      <c r="L100" s="708">
        <v>50</v>
      </c>
      <c r="M100" s="708"/>
      <c r="N100" s="716"/>
      <c r="O100" s="432"/>
      <c r="P100" s="408"/>
      <c r="Q100" s="432"/>
      <c r="R100" s="432"/>
      <c r="S100" s="432"/>
      <c r="T100" s="432"/>
      <c r="U100" s="432"/>
      <c r="V100" s="432"/>
      <c r="W100" s="432"/>
      <c r="AA100" s="942"/>
      <c r="AB100" s="942"/>
    </row>
    <row r="101" spans="1:28" hidden="1" x14ac:dyDescent="0.15">
      <c r="A101" s="709" t="s">
        <v>2858</v>
      </c>
      <c r="B101" s="710" t="s">
        <v>4916</v>
      </c>
      <c r="C101" s="710" t="s">
        <v>4904</v>
      </c>
      <c r="D101" s="711" t="s">
        <v>982</v>
      </c>
      <c r="E101" s="711" t="s">
        <v>2414</v>
      </c>
      <c r="F101" s="712" t="s">
        <v>2697</v>
      </c>
      <c r="G101" s="713" t="s">
        <v>495</v>
      </c>
      <c r="H101" s="714" t="s">
        <v>7</v>
      </c>
      <c r="I101" s="938" t="s">
        <v>494</v>
      </c>
      <c r="J101" s="939"/>
      <c r="K101" s="715">
        <v>22372</v>
      </c>
      <c r="L101" s="708">
        <v>20</v>
      </c>
      <c r="M101" s="708"/>
      <c r="N101" s="716"/>
      <c r="AA101" s="942"/>
      <c r="AB101" s="942"/>
    </row>
    <row r="102" spans="1:28" hidden="1" x14ac:dyDescent="0.15">
      <c r="A102" s="709" t="s">
        <v>2858</v>
      </c>
      <c r="B102" s="710" t="s">
        <v>4916</v>
      </c>
      <c r="C102" s="710" t="s">
        <v>4904</v>
      </c>
      <c r="D102" s="711" t="s">
        <v>983</v>
      </c>
      <c r="E102" s="711" t="s">
        <v>2416</v>
      </c>
      <c r="F102" s="712" t="s">
        <v>2699</v>
      </c>
      <c r="G102" s="713" t="s">
        <v>504</v>
      </c>
      <c r="H102" s="714" t="s">
        <v>7</v>
      </c>
      <c r="I102" s="938" t="s">
        <v>503</v>
      </c>
      <c r="J102" s="939"/>
      <c r="K102" s="715">
        <v>24563</v>
      </c>
      <c r="L102" s="717">
        <v>30</v>
      </c>
      <c r="M102" s="708"/>
      <c r="N102" s="716"/>
      <c r="AA102" s="942"/>
      <c r="AB102" s="942"/>
    </row>
    <row r="103" spans="1:28" hidden="1" x14ac:dyDescent="0.15">
      <c r="A103" s="709" t="s">
        <v>2858</v>
      </c>
      <c r="B103" s="710" t="s">
        <v>4916</v>
      </c>
      <c r="C103" s="710" t="s">
        <v>4904</v>
      </c>
      <c r="D103" s="711" t="s">
        <v>984</v>
      </c>
      <c r="E103" s="711" t="s">
        <v>6174</v>
      </c>
      <c r="F103" s="712" t="s">
        <v>2700</v>
      </c>
      <c r="G103" s="713" t="s">
        <v>502</v>
      </c>
      <c r="H103" s="714" t="s">
        <v>7</v>
      </c>
      <c r="I103" s="938" t="s">
        <v>500</v>
      </c>
      <c r="J103" s="939"/>
      <c r="K103" s="715">
        <v>24624</v>
      </c>
      <c r="L103" s="708">
        <v>20</v>
      </c>
      <c r="M103" s="708"/>
      <c r="N103" s="716"/>
      <c r="AA103" s="942"/>
      <c r="AB103" s="942"/>
    </row>
    <row r="104" spans="1:28" hidden="1" x14ac:dyDescent="0.15">
      <c r="A104" s="709" t="s">
        <v>2858</v>
      </c>
      <c r="B104" s="710" t="s">
        <v>4931</v>
      </c>
      <c r="C104" s="710" t="s">
        <v>4917</v>
      </c>
      <c r="D104" s="711" t="s">
        <v>2842</v>
      </c>
      <c r="E104" s="711" t="s">
        <v>2420</v>
      </c>
      <c r="F104" s="712" t="s">
        <v>2705</v>
      </c>
      <c r="G104" s="713" t="s">
        <v>991</v>
      </c>
      <c r="H104" s="714" t="s">
        <v>27</v>
      </c>
      <c r="I104" s="938" t="s">
        <v>21</v>
      </c>
      <c r="J104" s="939"/>
      <c r="K104" s="715">
        <v>39539</v>
      </c>
      <c r="L104" s="708">
        <v>50</v>
      </c>
      <c r="M104" s="708"/>
      <c r="N104" s="716"/>
      <c r="AA104" s="942"/>
      <c r="AB104" s="942"/>
    </row>
    <row r="105" spans="1:28" hidden="1" x14ac:dyDescent="0.15">
      <c r="A105" s="709" t="s">
        <v>2858</v>
      </c>
      <c r="B105" s="710" t="s">
        <v>4931</v>
      </c>
      <c r="C105" s="710" t="s">
        <v>4917</v>
      </c>
      <c r="D105" s="711" t="s">
        <v>2843</v>
      </c>
      <c r="E105" s="711" t="s">
        <v>2421</v>
      </c>
      <c r="F105" s="712" t="s">
        <v>2706</v>
      </c>
      <c r="G105" s="713" t="s">
        <v>567</v>
      </c>
      <c r="H105" s="714" t="s">
        <v>7</v>
      </c>
      <c r="I105" s="938" t="s">
        <v>548</v>
      </c>
      <c r="J105" s="939"/>
      <c r="K105" s="715">
        <v>40269</v>
      </c>
      <c r="L105" s="708">
        <v>20</v>
      </c>
      <c r="M105" s="708"/>
      <c r="N105" s="716"/>
      <c r="AA105" s="942"/>
      <c r="AB105" s="942"/>
    </row>
    <row r="106" spans="1:28" hidden="1" x14ac:dyDescent="0.15">
      <c r="A106" s="709" t="s">
        <v>2858</v>
      </c>
      <c r="B106" s="710" t="s">
        <v>4931</v>
      </c>
      <c r="C106" s="710" t="s">
        <v>4917</v>
      </c>
      <c r="D106" s="711" t="s">
        <v>992</v>
      </c>
      <c r="E106" s="711" t="s">
        <v>2422</v>
      </c>
      <c r="F106" s="712" t="s">
        <v>2707</v>
      </c>
      <c r="G106" s="713" t="s">
        <v>540</v>
      </c>
      <c r="H106" s="714" t="s">
        <v>7</v>
      </c>
      <c r="I106" s="938" t="s">
        <v>7365</v>
      </c>
      <c r="J106" s="939"/>
      <c r="K106" s="715">
        <v>19170</v>
      </c>
      <c r="L106" s="708">
        <v>20</v>
      </c>
      <c r="M106" s="708"/>
      <c r="N106" s="718"/>
      <c r="AA106" s="942"/>
      <c r="AB106" s="942"/>
    </row>
    <row r="107" spans="1:28" hidden="1" x14ac:dyDescent="0.15">
      <c r="A107" s="709" t="s">
        <v>2858</v>
      </c>
      <c r="B107" s="710" t="s">
        <v>4931</v>
      </c>
      <c r="C107" s="710" t="s">
        <v>4917</v>
      </c>
      <c r="D107" s="711" t="s">
        <v>994</v>
      </c>
      <c r="E107" s="711" t="s">
        <v>7041</v>
      </c>
      <c r="F107" s="712" t="s">
        <v>2709</v>
      </c>
      <c r="G107" s="713" t="s">
        <v>551</v>
      </c>
      <c r="H107" s="714" t="s">
        <v>7</v>
      </c>
      <c r="I107" s="938" t="s">
        <v>538</v>
      </c>
      <c r="J107" s="939"/>
      <c r="K107" s="715">
        <v>22737</v>
      </c>
      <c r="L107" s="708">
        <v>120</v>
      </c>
      <c r="M107" s="708"/>
      <c r="N107" s="716"/>
      <c r="AA107" s="942"/>
      <c r="AB107" s="942"/>
    </row>
    <row r="108" spans="1:28" hidden="1" x14ac:dyDescent="0.15">
      <c r="A108" s="709" t="s">
        <v>2858</v>
      </c>
      <c r="B108" s="710" t="s">
        <v>4931</v>
      </c>
      <c r="C108" s="710" t="s">
        <v>4917</v>
      </c>
      <c r="D108" s="711" t="s">
        <v>995</v>
      </c>
      <c r="E108" s="711" t="s">
        <v>2424</v>
      </c>
      <c r="F108" s="712" t="s">
        <v>2710</v>
      </c>
      <c r="G108" s="713" t="s">
        <v>996</v>
      </c>
      <c r="H108" s="714" t="s">
        <v>7</v>
      </c>
      <c r="I108" s="938" t="s">
        <v>21</v>
      </c>
      <c r="J108" s="939"/>
      <c r="K108" s="715">
        <v>23346</v>
      </c>
      <c r="L108" s="708">
        <v>50</v>
      </c>
      <c r="M108" s="708"/>
      <c r="N108" s="716"/>
      <c r="AA108" s="942"/>
      <c r="AB108" s="942"/>
    </row>
    <row r="109" spans="1:28" hidden="1" x14ac:dyDescent="0.15">
      <c r="A109" s="709" t="s">
        <v>2858</v>
      </c>
      <c r="B109" s="710" t="s">
        <v>4931</v>
      </c>
      <c r="C109" s="710" t="s">
        <v>4917</v>
      </c>
      <c r="D109" s="711" t="s">
        <v>2844</v>
      </c>
      <c r="E109" s="711" t="s">
        <v>2425</v>
      </c>
      <c r="F109" s="712" t="s">
        <v>2711</v>
      </c>
      <c r="G109" s="713" t="s">
        <v>6175</v>
      </c>
      <c r="H109" s="714" t="s">
        <v>7</v>
      </c>
      <c r="I109" s="938" t="s">
        <v>21</v>
      </c>
      <c r="J109" s="939"/>
      <c r="K109" s="715">
        <v>23651</v>
      </c>
      <c r="L109" s="708">
        <v>90</v>
      </c>
      <c r="M109" s="708"/>
      <c r="N109" s="716"/>
      <c r="AA109" s="942"/>
      <c r="AB109" s="942"/>
    </row>
    <row r="110" spans="1:28" hidden="1" x14ac:dyDescent="0.15">
      <c r="A110" s="709" t="s">
        <v>2858</v>
      </c>
      <c r="B110" s="710" t="s">
        <v>4931</v>
      </c>
      <c r="C110" s="710" t="s">
        <v>4917</v>
      </c>
      <c r="D110" s="711" t="s">
        <v>2845</v>
      </c>
      <c r="E110" s="711" t="s">
        <v>5396</v>
      </c>
      <c r="F110" s="712" t="s">
        <v>2712</v>
      </c>
      <c r="G110" s="713" t="s">
        <v>6175</v>
      </c>
      <c r="H110" s="714" t="s">
        <v>7</v>
      </c>
      <c r="I110" s="938" t="s">
        <v>538</v>
      </c>
      <c r="J110" s="939"/>
      <c r="K110" s="715">
        <v>24016</v>
      </c>
      <c r="L110" s="708">
        <v>135</v>
      </c>
      <c r="M110" s="708"/>
      <c r="N110" s="716"/>
      <c r="AA110" s="942"/>
      <c r="AB110" s="942"/>
    </row>
    <row r="111" spans="1:28" hidden="1" x14ac:dyDescent="0.15">
      <c r="A111" s="709" t="s">
        <v>2858</v>
      </c>
      <c r="B111" s="710" t="s">
        <v>4931</v>
      </c>
      <c r="C111" s="710" t="s">
        <v>4917</v>
      </c>
      <c r="D111" s="711" t="s">
        <v>2846</v>
      </c>
      <c r="E111" s="711" t="s">
        <v>2426</v>
      </c>
      <c r="F111" s="712" t="s">
        <v>2713</v>
      </c>
      <c r="G111" s="713" t="s">
        <v>6176</v>
      </c>
      <c r="H111" s="714" t="s">
        <v>7</v>
      </c>
      <c r="I111" s="938" t="s">
        <v>538</v>
      </c>
      <c r="J111" s="939"/>
      <c r="K111" s="715">
        <v>24593</v>
      </c>
      <c r="L111" s="708">
        <v>120</v>
      </c>
      <c r="M111" s="708"/>
      <c r="N111" s="716"/>
      <c r="AA111" s="942"/>
      <c r="AB111" s="942"/>
    </row>
    <row r="112" spans="1:28" hidden="1" x14ac:dyDescent="0.15">
      <c r="A112" s="709" t="s">
        <v>2858</v>
      </c>
      <c r="B112" s="710" t="s">
        <v>4931</v>
      </c>
      <c r="C112" s="710" t="s">
        <v>4917</v>
      </c>
      <c r="D112" s="711" t="s">
        <v>6875</v>
      </c>
      <c r="E112" s="711" t="s">
        <v>2427</v>
      </c>
      <c r="F112" s="712" t="s">
        <v>2714</v>
      </c>
      <c r="G112" s="713" t="s">
        <v>997</v>
      </c>
      <c r="H112" s="714" t="s">
        <v>7</v>
      </c>
      <c r="I112" s="938" t="s">
        <v>21</v>
      </c>
      <c r="J112" s="939"/>
      <c r="K112" s="715">
        <v>24807</v>
      </c>
      <c r="L112" s="708">
        <v>100</v>
      </c>
      <c r="M112" s="708"/>
      <c r="N112" s="716"/>
      <c r="AA112" s="942"/>
      <c r="AB112" s="942"/>
    </row>
    <row r="113" spans="1:28" hidden="1" x14ac:dyDescent="0.15">
      <c r="A113" s="709" t="s">
        <v>2858</v>
      </c>
      <c r="B113" s="710" t="s">
        <v>4931</v>
      </c>
      <c r="C113" s="710" t="s">
        <v>4917</v>
      </c>
      <c r="D113" s="711" t="s">
        <v>2847</v>
      </c>
      <c r="E113" s="711" t="s">
        <v>2428</v>
      </c>
      <c r="F113" s="712" t="s">
        <v>2715</v>
      </c>
      <c r="G113" s="713" t="s">
        <v>998</v>
      </c>
      <c r="H113" s="714" t="s">
        <v>7</v>
      </c>
      <c r="I113" s="938" t="s">
        <v>21</v>
      </c>
      <c r="J113" s="939"/>
      <c r="K113" s="715">
        <v>25020</v>
      </c>
      <c r="L113" s="708">
        <v>30</v>
      </c>
      <c r="M113" s="708"/>
      <c r="N113" s="716"/>
      <c r="AA113" s="942"/>
      <c r="AB113" s="942"/>
    </row>
    <row r="114" spans="1:28" hidden="1" x14ac:dyDescent="0.15">
      <c r="A114" s="709" t="s">
        <v>2858</v>
      </c>
      <c r="B114" s="710" t="s">
        <v>4931</v>
      </c>
      <c r="C114" s="710" t="s">
        <v>4917</v>
      </c>
      <c r="D114" s="711" t="s">
        <v>2848</v>
      </c>
      <c r="E114" s="711" t="s">
        <v>2429</v>
      </c>
      <c r="F114" s="712" t="s">
        <v>2716</v>
      </c>
      <c r="G114" s="713" t="s">
        <v>999</v>
      </c>
      <c r="H114" s="714" t="s">
        <v>7</v>
      </c>
      <c r="I114" s="938" t="s">
        <v>21</v>
      </c>
      <c r="J114" s="939"/>
      <c r="K114" s="715">
        <v>26390</v>
      </c>
      <c r="L114" s="708">
        <v>50</v>
      </c>
      <c r="M114" s="708"/>
      <c r="N114" s="716"/>
      <c r="AA114" s="942"/>
      <c r="AB114" s="942"/>
    </row>
    <row r="115" spans="1:28" hidden="1" x14ac:dyDescent="0.15">
      <c r="A115" s="709" t="s">
        <v>2858</v>
      </c>
      <c r="B115" s="710" t="s">
        <v>4931</v>
      </c>
      <c r="C115" s="710" t="s">
        <v>4917</v>
      </c>
      <c r="D115" s="711" t="s">
        <v>1001</v>
      </c>
      <c r="E115" s="711" t="s">
        <v>2432</v>
      </c>
      <c r="F115" s="712" t="s">
        <v>2720</v>
      </c>
      <c r="G115" s="713" t="s">
        <v>549</v>
      </c>
      <c r="H115" s="714" t="s">
        <v>7</v>
      </c>
      <c r="I115" s="938" t="s">
        <v>548</v>
      </c>
      <c r="J115" s="939"/>
      <c r="K115" s="715">
        <v>27851</v>
      </c>
      <c r="L115" s="531">
        <v>35</v>
      </c>
      <c r="M115" s="708"/>
      <c r="N115" s="716"/>
      <c r="AA115" s="942"/>
      <c r="AB115" s="942"/>
    </row>
    <row r="116" spans="1:28" hidden="1" x14ac:dyDescent="0.15">
      <c r="A116" s="709" t="s">
        <v>2858</v>
      </c>
      <c r="B116" s="710" t="s">
        <v>4931</v>
      </c>
      <c r="C116" s="710" t="s">
        <v>4917</v>
      </c>
      <c r="D116" s="711" t="s">
        <v>2849</v>
      </c>
      <c r="E116" s="711" t="s">
        <v>2433</v>
      </c>
      <c r="F116" s="712" t="s">
        <v>2721</v>
      </c>
      <c r="G116" s="713" t="s">
        <v>554</v>
      </c>
      <c r="H116" s="714" t="s">
        <v>7</v>
      </c>
      <c r="I116" s="938" t="s">
        <v>552</v>
      </c>
      <c r="J116" s="939"/>
      <c r="K116" s="715">
        <v>28216</v>
      </c>
      <c r="L116" s="708">
        <v>40</v>
      </c>
      <c r="M116" s="708"/>
      <c r="N116" s="716"/>
      <c r="AA116" s="942"/>
      <c r="AB116" s="942"/>
    </row>
    <row r="117" spans="1:28" hidden="1" x14ac:dyDescent="0.15">
      <c r="A117" s="709" t="s">
        <v>2858</v>
      </c>
      <c r="B117" s="710" t="s">
        <v>4931</v>
      </c>
      <c r="C117" s="710" t="s">
        <v>4917</v>
      </c>
      <c r="D117" s="711" t="s">
        <v>2080</v>
      </c>
      <c r="E117" s="711" t="s">
        <v>2435</v>
      </c>
      <c r="F117" s="712" t="s">
        <v>2723</v>
      </c>
      <c r="G117" s="713" t="s">
        <v>6177</v>
      </c>
      <c r="H117" s="714" t="s">
        <v>7</v>
      </c>
      <c r="I117" s="938" t="s">
        <v>7366</v>
      </c>
      <c r="J117" s="939"/>
      <c r="K117" s="715">
        <v>42093</v>
      </c>
      <c r="L117" s="708">
        <v>30</v>
      </c>
      <c r="M117" s="708"/>
      <c r="N117" s="716"/>
      <c r="AA117" s="942"/>
      <c r="AB117" s="942"/>
    </row>
    <row r="118" spans="1:28" hidden="1" x14ac:dyDescent="0.15">
      <c r="A118" s="709" t="s">
        <v>2858</v>
      </c>
      <c r="B118" s="710" t="s">
        <v>4931</v>
      </c>
      <c r="C118" s="710" t="s">
        <v>4917</v>
      </c>
      <c r="D118" s="711" t="s">
        <v>5402</v>
      </c>
      <c r="E118" s="711" t="s">
        <v>5403</v>
      </c>
      <c r="F118" s="712" t="s">
        <v>6178</v>
      </c>
      <c r="G118" s="713" t="s">
        <v>6179</v>
      </c>
      <c r="H118" s="714" t="s">
        <v>7</v>
      </c>
      <c r="I118" s="938" t="s">
        <v>548</v>
      </c>
      <c r="J118" s="939"/>
      <c r="K118" s="715">
        <v>42180</v>
      </c>
      <c r="L118" s="531">
        <v>30</v>
      </c>
      <c r="M118" s="708"/>
      <c r="N118" s="716"/>
      <c r="O118" s="408"/>
      <c r="P118" s="408"/>
      <c r="AA118" s="942"/>
      <c r="AB118" s="942"/>
    </row>
    <row r="119" spans="1:28" hidden="1" x14ac:dyDescent="0.15">
      <c r="A119" s="709" t="s">
        <v>2858</v>
      </c>
      <c r="B119" s="710" t="s">
        <v>4931</v>
      </c>
      <c r="C119" s="710" t="s">
        <v>4918</v>
      </c>
      <c r="D119" s="711" t="s">
        <v>2850</v>
      </c>
      <c r="E119" s="711" t="s">
        <v>2436</v>
      </c>
      <c r="F119" s="712" t="s">
        <v>2724</v>
      </c>
      <c r="G119" s="713" t="s">
        <v>1002</v>
      </c>
      <c r="H119" s="714" t="s">
        <v>29</v>
      </c>
      <c r="I119" s="938" t="s">
        <v>6180</v>
      </c>
      <c r="J119" s="939"/>
      <c r="K119" s="715">
        <v>19115</v>
      </c>
      <c r="L119" s="531">
        <v>35</v>
      </c>
      <c r="M119" s="708"/>
      <c r="N119" s="716" t="s">
        <v>1595</v>
      </c>
      <c r="O119" s="408"/>
      <c r="P119" s="408"/>
      <c r="AA119" s="942"/>
      <c r="AB119" s="942"/>
    </row>
    <row r="120" spans="1:28" hidden="1" x14ac:dyDescent="0.15">
      <c r="A120" s="709" t="s">
        <v>2858</v>
      </c>
      <c r="B120" s="710" t="s">
        <v>4931</v>
      </c>
      <c r="C120" s="710" t="s">
        <v>4918</v>
      </c>
      <c r="D120" s="711" t="s">
        <v>1005</v>
      </c>
      <c r="E120" s="711" t="s">
        <v>2445</v>
      </c>
      <c r="F120" s="712" t="s">
        <v>2733</v>
      </c>
      <c r="G120" s="713" t="s">
        <v>6181</v>
      </c>
      <c r="H120" s="714" t="s">
        <v>7</v>
      </c>
      <c r="I120" s="938" t="s">
        <v>298</v>
      </c>
      <c r="J120" s="939"/>
      <c r="K120" s="715">
        <v>39173</v>
      </c>
      <c r="L120" s="708">
        <v>30</v>
      </c>
      <c r="M120" s="708"/>
      <c r="N120" s="716"/>
      <c r="O120" s="408"/>
      <c r="P120" s="408"/>
      <c r="AA120" s="942"/>
      <c r="AB120" s="942"/>
    </row>
    <row r="121" spans="1:28" hidden="1" x14ac:dyDescent="0.15">
      <c r="A121" s="709" t="s">
        <v>2858</v>
      </c>
      <c r="B121" s="710" t="s">
        <v>4931</v>
      </c>
      <c r="C121" s="710" t="s">
        <v>4918</v>
      </c>
      <c r="D121" s="711" t="s">
        <v>2851</v>
      </c>
      <c r="E121" s="711" t="s">
        <v>2446</v>
      </c>
      <c r="F121" s="712" t="s">
        <v>2734</v>
      </c>
      <c r="G121" s="713" t="s">
        <v>569</v>
      </c>
      <c r="H121" s="714" t="s">
        <v>7</v>
      </c>
      <c r="I121" s="938" t="s">
        <v>586</v>
      </c>
      <c r="J121" s="939"/>
      <c r="K121" s="715">
        <v>24869</v>
      </c>
      <c r="L121" s="708">
        <v>40</v>
      </c>
      <c r="M121" s="708"/>
      <c r="N121" s="716"/>
      <c r="O121" s="408"/>
      <c r="P121" s="408"/>
      <c r="AA121" s="942"/>
      <c r="AB121" s="942"/>
    </row>
    <row r="122" spans="1:28" hidden="1" x14ac:dyDescent="0.15">
      <c r="A122" s="709" t="s">
        <v>2858</v>
      </c>
      <c r="B122" s="710" t="s">
        <v>4931</v>
      </c>
      <c r="C122" s="710" t="s">
        <v>4918</v>
      </c>
      <c r="D122" s="711" t="s">
        <v>1006</v>
      </c>
      <c r="E122" s="711" t="s">
        <v>2447</v>
      </c>
      <c r="F122" s="712" t="s">
        <v>2735</v>
      </c>
      <c r="G122" s="713" t="s">
        <v>583</v>
      </c>
      <c r="H122" s="714" t="s">
        <v>7</v>
      </c>
      <c r="I122" s="938" t="s">
        <v>582</v>
      </c>
      <c r="J122" s="939"/>
      <c r="K122" s="715">
        <v>25020</v>
      </c>
      <c r="L122" s="708">
        <v>120</v>
      </c>
      <c r="M122" s="708"/>
      <c r="N122" s="716"/>
      <c r="AA122" s="942"/>
      <c r="AB122" s="942"/>
    </row>
    <row r="123" spans="1:28" hidden="1" x14ac:dyDescent="0.15">
      <c r="A123" s="709" t="s">
        <v>2858</v>
      </c>
      <c r="B123" s="710" t="s">
        <v>4931</v>
      </c>
      <c r="C123" s="710" t="s">
        <v>4918</v>
      </c>
      <c r="D123" s="711" t="s">
        <v>1007</v>
      </c>
      <c r="E123" s="711" t="s">
        <v>2448</v>
      </c>
      <c r="F123" s="712" t="s">
        <v>2736</v>
      </c>
      <c r="G123" s="713" t="s">
        <v>1008</v>
      </c>
      <c r="H123" s="714" t="s">
        <v>7</v>
      </c>
      <c r="I123" s="938" t="s">
        <v>582</v>
      </c>
      <c r="J123" s="939"/>
      <c r="K123" s="715">
        <v>27851</v>
      </c>
      <c r="L123" s="708">
        <v>70</v>
      </c>
      <c r="M123" s="708"/>
      <c r="N123" s="716"/>
      <c r="AA123" s="942"/>
      <c r="AB123" s="942"/>
    </row>
    <row r="124" spans="1:28" hidden="1" x14ac:dyDescent="0.15">
      <c r="A124" s="709" t="s">
        <v>2858</v>
      </c>
      <c r="B124" s="710" t="s">
        <v>5452</v>
      </c>
      <c r="C124" s="710" t="s">
        <v>4023</v>
      </c>
      <c r="D124" s="711" t="s">
        <v>1010</v>
      </c>
      <c r="E124" s="711" t="s">
        <v>2449</v>
      </c>
      <c r="F124" s="712" t="s">
        <v>2737</v>
      </c>
      <c r="G124" s="713" t="s">
        <v>1011</v>
      </c>
      <c r="H124" s="714" t="s">
        <v>7</v>
      </c>
      <c r="I124" s="938" t="s">
        <v>7368</v>
      </c>
      <c r="J124" s="939"/>
      <c r="K124" s="715">
        <v>39539</v>
      </c>
      <c r="L124" s="708">
        <v>120</v>
      </c>
      <c r="M124" s="708"/>
      <c r="N124" s="716"/>
      <c r="AA124" s="942"/>
      <c r="AB124" s="942"/>
    </row>
    <row r="125" spans="1:28" hidden="1" x14ac:dyDescent="0.15">
      <c r="A125" s="709" t="s">
        <v>2858</v>
      </c>
      <c r="B125" s="710" t="s">
        <v>5452</v>
      </c>
      <c r="C125" s="710" t="s">
        <v>4023</v>
      </c>
      <c r="D125" s="711" t="s">
        <v>1012</v>
      </c>
      <c r="E125" s="711" t="s">
        <v>2450</v>
      </c>
      <c r="F125" s="712" t="s">
        <v>2738</v>
      </c>
      <c r="G125" s="713" t="s">
        <v>6182</v>
      </c>
      <c r="H125" s="714" t="s">
        <v>7</v>
      </c>
      <c r="I125" s="938" t="s">
        <v>602</v>
      </c>
      <c r="J125" s="939"/>
      <c r="K125" s="715">
        <v>20929</v>
      </c>
      <c r="L125" s="708">
        <v>20</v>
      </c>
      <c r="M125" s="708"/>
      <c r="N125" s="716"/>
      <c r="AA125" s="942"/>
      <c r="AB125" s="942"/>
    </row>
    <row r="126" spans="1:28" hidden="1" x14ac:dyDescent="0.15">
      <c r="A126" s="709" t="s">
        <v>2858</v>
      </c>
      <c r="B126" s="710" t="s">
        <v>5452</v>
      </c>
      <c r="C126" s="710" t="s">
        <v>4023</v>
      </c>
      <c r="D126" s="711" t="s">
        <v>2852</v>
      </c>
      <c r="E126" s="711" t="s">
        <v>2451</v>
      </c>
      <c r="F126" s="712" t="s">
        <v>2739</v>
      </c>
      <c r="G126" s="713" t="s">
        <v>1013</v>
      </c>
      <c r="H126" s="714" t="s">
        <v>7</v>
      </c>
      <c r="I126" s="938" t="s">
        <v>600</v>
      </c>
      <c r="J126" s="939"/>
      <c r="K126" s="715">
        <v>22549</v>
      </c>
      <c r="L126" s="708">
        <v>20</v>
      </c>
      <c r="M126" s="708"/>
      <c r="N126" s="716"/>
      <c r="AA126" s="942"/>
      <c r="AB126" s="942"/>
    </row>
    <row r="127" spans="1:28" hidden="1" x14ac:dyDescent="0.15">
      <c r="A127" s="709" t="s">
        <v>2858</v>
      </c>
      <c r="B127" s="710" t="s">
        <v>5452</v>
      </c>
      <c r="C127" s="710" t="s">
        <v>4023</v>
      </c>
      <c r="D127" s="711" t="s">
        <v>1014</v>
      </c>
      <c r="E127" s="711" t="s">
        <v>2452</v>
      </c>
      <c r="F127" s="712" t="s">
        <v>2740</v>
      </c>
      <c r="G127" s="713" t="s">
        <v>598</v>
      </c>
      <c r="H127" s="714" t="s">
        <v>7</v>
      </c>
      <c r="I127" s="938" t="s">
        <v>7369</v>
      </c>
      <c r="J127" s="939"/>
      <c r="K127" s="715">
        <v>24999</v>
      </c>
      <c r="L127" s="708">
        <v>20</v>
      </c>
      <c r="M127" s="708"/>
      <c r="N127" s="716"/>
      <c r="AA127" s="942"/>
      <c r="AB127" s="942"/>
    </row>
    <row r="128" spans="1:28" hidden="1" x14ac:dyDescent="0.15">
      <c r="A128" s="709" t="s">
        <v>2858</v>
      </c>
      <c r="B128" s="710" t="s">
        <v>5452</v>
      </c>
      <c r="C128" s="710" t="s">
        <v>4023</v>
      </c>
      <c r="D128" s="711" t="s">
        <v>6183</v>
      </c>
      <c r="E128" s="711" t="s">
        <v>2453</v>
      </c>
      <c r="F128" s="712" t="s">
        <v>2741</v>
      </c>
      <c r="G128" s="713" t="s">
        <v>38</v>
      </c>
      <c r="H128" s="714" t="s">
        <v>7</v>
      </c>
      <c r="I128" s="938" t="s">
        <v>7370</v>
      </c>
      <c r="J128" s="939"/>
      <c r="K128" s="715">
        <v>26604</v>
      </c>
      <c r="L128" s="531">
        <v>20</v>
      </c>
      <c r="M128" s="708"/>
      <c r="N128" s="716"/>
      <c r="AA128" s="942"/>
      <c r="AB128" s="942"/>
    </row>
    <row r="129" spans="1:28" hidden="1" x14ac:dyDescent="0.15">
      <c r="A129" s="709" t="s">
        <v>2858</v>
      </c>
      <c r="B129" s="710" t="s">
        <v>5452</v>
      </c>
      <c r="C129" s="710" t="s">
        <v>4023</v>
      </c>
      <c r="D129" s="711" t="s">
        <v>1017</v>
      </c>
      <c r="E129" s="711" t="s">
        <v>2456</v>
      </c>
      <c r="F129" s="712" t="s">
        <v>2744</v>
      </c>
      <c r="G129" s="713" t="s">
        <v>1018</v>
      </c>
      <c r="H129" s="714" t="s">
        <v>7</v>
      </c>
      <c r="I129" s="938" t="s">
        <v>1710</v>
      </c>
      <c r="J129" s="939"/>
      <c r="K129" s="715">
        <v>28946</v>
      </c>
      <c r="L129" s="708">
        <v>120</v>
      </c>
      <c r="M129" s="708"/>
      <c r="N129" s="716"/>
      <c r="AA129" s="942"/>
      <c r="AB129" s="942"/>
    </row>
    <row r="130" spans="1:28" hidden="1" x14ac:dyDescent="0.15">
      <c r="A130" s="709" t="s">
        <v>2858</v>
      </c>
      <c r="B130" s="710" t="s">
        <v>5452</v>
      </c>
      <c r="C130" s="710" t="s">
        <v>4023</v>
      </c>
      <c r="D130" s="711" t="s">
        <v>2853</v>
      </c>
      <c r="E130" s="711" t="s">
        <v>2457</v>
      </c>
      <c r="F130" s="712" t="s">
        <v>2745</v>
      </c>
      <c r="G130" s="713" t="s">
        <v>595</v>
      </c>
      <c r="H130" s="714" t="s">
        <v>7</v>
      </c>
      <c r="I130" s="938" t="s">
        <v>7372</v>
      </c>
      <c r="J130" s="939"/>
      <c r="K130" s="715">
        <v>29312</v>
      </c>
      <c r="L130" s="531">
        <v>130</v>
      </c>
      <c r="M130" s="708"/>
      <c r="N130" s="716"/>
      <c r="AA130" s="942"/>
      <c r="AB130" s="942"/>
    </row>
    <row r="131" spans="1:28" hidden="1" x14ac:dyDescent="0.15">
      <c r="A131" s="709" t="s">
        <v>2858</v>
      </c>
      <c r="B131" s="710" t="s">
        <v>5452</v>
      </c>
      <c r="C131" s="710" t="s">
        <v>4023</v>
      </c>
      <c r="D131" s="711" t="s">
        <v>1019</v>
      </c>
      <c r="E131" s="711" t="s">
        <v>2458</v>
      </c>
      <c r="F131" s="712" t="s">
        <v>2746</v>
      </c>
      <c r="G131" s="713" t="s">
        <v>1020</v>
      </c>
      <c r="H131" s="714" t="s">
        <v>7</v>
      </c>
      <c r="I131" s="938" t="s">
        <v>7372</v>
      </c>
      <c r="J131" s="939"/>
      <c r="K131" s="715">
        <v>38078</v>
      </c>
      <c r="L131" s="708">
        <v>90</v>
      </c>
      <c r="M131" s="708"/>
      <c r="N131" s="716"/>
      <c r="AA131" s="942"/>
      <c r="AB131" s="942"/>
    </row>
    <row r="132" spans="1:28" hidden="1" x14ac:dyDescent="0.15">
      <c r="A132" s="709" t="s">
        <v>2858</v>
      </c>
      <c r="B132" s="710" t="s">
        <v>5452</v>
      </c>
      <c r="C132" s="710" t="s">
        <v>4023</v>
      </c>
      <c r="D132" s="711" t="s">
        <v>2854</v>
      </c>
      <c r="E132" s="711" t="s">
        <v>2459</v>
      </c>
      <c r="F132" s="712" t="s">
        <v>2747</v>
      </c>
      <c r="G132" s="713" t="s">
        <v>73</v>
      </c>
      <c r="H132" s="714" t="s">
        <v>27</v>
      </c>
      <c r="I132" s="938" t="s">
        <v>1710</v>
      </c>
      <c r="J132" s="939"/>
      <c r="K132" s="715">
        <v>38443</v>
      </c>
      <c r="L132" s="708">
        <v>110</v>
      </c>
      <c r="M132" s="708"/>
      <c r="N132" s="716"/>
      <c r="AA132" s="942"/>
      <c r="AB132" s="942"/>
    </row>
    <row r="133" spans="1:28" hidden="1" x14ac:dyDescent="0.15">
      <c r="A133" s="709" t="s">
        <v>2858</v>
      </c>
      <c r="B133" s="710" t="s">
        <v>5452</v>
      </c>
      <c r="C133" s="710" t="s">
        <v>4023</v>
      </c>
      <c r="D133" s="711" t="s">
        <v>2086</v>
      </c>
      <c r="E133" s="711" t="s">
        <v>2460</v>
      </c>
      <c r="F133" s="712" t="s">
        <v>2749</v>
      </c>
      <c r="G133" s="713" t="s">
        <v>1009</v>
      </c>
      <c r="H133" s="714" t="s">
        <v>27</v>
      </c>
      <c r="I133" s="938" t="s">
        <v>7368</v>
      </c>
      <c r="J133" s="939"/>
      <c r="K133" s="715">
        <v>42093</v>
      </c>
      <c r="L133" s="708">
        <v>120</v>
      </c>
      <c r="M133" s="708"/>
      <c r="N133" s="716"/>
      <c r="AA133" s="942"/>
      <c r="AB133" s="942"/>
    </row>
    <row r="134" spans="1:28" hidden="1" x14ac:dyDescent="0.15">
      <c r="A134" s="709" t="s">
        <v>2858</v>
      </c>
      <c r="B134" s="710" t="s">
        <v>4916</v>
      </c>
      <c r="C134" s="710" t="s">
        <v>4024</v>
      </c>
      <c r="D134" s="711" t="s">
        <v>1021</v>
      </c>
      <c r="E134" s="711" t="s">
        <v>2461</v>
      </c>
      <c r="F134" s="712" t="s">
        <v>2750</v>
      </c>
      <c r="G134" s="713" t="s">
        <v>1022</v>
      </c>
      <c r="H134" s="714" t="s">
        <v>27</v>
      </c>
      <c r="I134" s="938" t="s">
        <v>612</v>
      </c>
      <c r="J134" s="939"/>
      <c r="K134" s="715">
        <v>39904</v>
      </c>
      <c r="L134" s="531">
        <v>20</v>
      </c>
      <c r="M134" s="708"/>
      <c r="N134" s="716"/>
      <c r="AA134" s="942"/>
      <c r="AB134" s="942"/>
    </row>
    <row r="135" spans="1:28" hidden="1" x14ac:dyDescent="0.15">
      <c r="A135" s="709" t="s">
        <v>2858</v>
      </c>
      <c r="B135" s="710" t="s">
        <v>4916</v>
      </c>
      <c r="C135" s="710" t="s">
        <v>4024</v>
      </c>
      <c r="D135" s="711" t="s">
        <v>1023</v>
      </c>
      <c r="E135" s="711" t="s">
        <v>2462</v>
      </c>
      <c r="F135" s="712" t="s">
        <v>2751</v>
      </c>
      <c r="G135" s="713" t="s">
        <v>1024</v>
      </c>
      <c r="H135" s="714" t="s">
        <v>7</v>
      </c>
      <c r="I135" s="938" t="s">
        <v>609</v>
      </c>
      <c r="J135" s="939"/>
      <c r="K135" s="715">
        <v>39539</v>
      </c>
      <c r="L135" s="531">
        <v>25</v>
      </c>
      <c r="M135" s="708"/>
      <c r="N135" s="716"/>
      <c r="AA135" s="942"/>
      <c r="AB135" s="942"/>
    </row>
    <row r="136" spans="1:28" hidden="1" x14ac:dyDescent="0.15">
      <c r="A136" s="709" t="s">
        <v>2858</v>
      </c>
      <c r="B136" s="710" t="s">
        <v>4916</v>
      </c>
      <c r="C136" s="710" t="s">
        <v>4024</v>
      </c>
      <c r="D136" s="711" t="s">
        <v>1027</v>
      </c>
      <c r="E136" s="711" t="s">
        <v>2466</v>
      </c>
      <c r="F136" s="712" t="s">
        <v>2756</v>
      </c>
      <c r="G136" s="713" t="s">
        <v>605</v>
      </c>
      <c r="H136" s="714" t="s">
        <v>7</v>
      </c>
      <c r="I136" s="938" t="s">
        <v>604</v>
      </c>
      <c r="J136" s="939"/>
      <c r="K136" s="715">
        <v>19568</v>
      </c>
      <c r="L136" s="708">
        <v>30</v>
      </c>
      <c r="M136" s="708"/>
      <c r="N136" s="718"/>
      <c r="P136" s="408"/>
      <c r="AA136" s="942"/>
      <c r="AB136" s="942"/>
    </row>
    <row r="137" spans="1:28" hidden="1" x14ac:dyDescent="0.15">
      <c r="A137" s="709" t="s">
        <v>2858</v>
      </c>
      <c r="B137" s="710" t="s">
        <v>4916</v>
      </c>
      <c r="C137" s="710" t="s">
        <v>4024</v>
      </c>
      <c r="D137" s="711" t="s">
        <v>1028</v>
      </c>
      <c r="E137" s="711" t="s">
        <v>2468</v>
      </c>
      <c r="F137" s="712" t="s">
        <v>2758</v>
      </c>
      <c r="G137" s="713" t="s">
        <v>613</v>
      </c>
      <c r="H137" s="714" t="s">
        <v>7</v>
      </c>
      <c r="I137" s="938" t="s">
        <v>612</v>
      </c>
      <c r="J137" s="939"/>
      <c r="K137" s="715">
        <v>29677</v>
      </c>
      <c r="L137" s="719">
        <v>20</v>
      </c>
      <c r="M137" s="708"/>
      <c r="N137" s="718"/>
      <c r="O137" s="408"/>
      <c r="P137" s="408"/>
      <c r="AA137" s="942"/>
      <c r="AB137" s="942"/>
    </row>
    <row r="138" spans="1:28" hidden="1" x14ac:dyDescent="0.15">
      <c r="A138" s="709" t="s">
        <v>2858</v>
      </c>
      <c r="B138" s="710" t="s">
        <v>4871</v>
      </c>
      <c r="C138" s="710" t="s">
        <v>4861</v>
      </c>
      <c r="D138" s="711" t="s">
        <v>1032</v>
      </c>
      <c r="E138" s="711" t="s">
        <v>2477</v>
      </c>
      <c r="F138" s="712" t="s">
        <v>2770</v>
      </c>
      <c r="G138" s="713" t="s">
        <v>659</v>
      </c>
      <c r="H138" s="714" t="s">
        <v>7</v>
      </c>
      <c r="I138" s="938" t="s">
        <v>658</v>
      </c>
      <c r="J138" s="939"/>
      <c r="K138" s="715">
        <v>24259</v>
      </c>
      <c r="L138" s="719">
        <v>40</v>
      </c>
      <c r="M138" s="708"/>
      <c r="N138" s="716" t="s">
        <v>5631</v>
      </c>
      <c r="AA138" s="942"/>
      <c r="AB138" s="942"/>
    </row>
    <row r="139" spans="1:28" hidden="1" x14ac:dyDescent="0.15">
      <c r="A139" s="709" t="s">
        <v>2858</v>
      </c>
      <c r="B139" s="710" t="s">
        <v>4871</v>
      </c>
      <c r="C139" s="710" t="s">
        <v>4861</v>
      </c>
      <c r="D139" s="711" t="s">
        <v>1033</v>
      </c>
      <c r="E139" s="711" t="s">
        <v>2478</v>
      </c>
      <c r="F139" s="712" t="s">
        <v>2771</v>
      </c>
      <c r="G139" s="713" t="s">
        <v>657</v>
      </c>
      <c r="H139" s="714" t="s">
        <v>7</v>
      </c>
      <c r="I139" s="938" t="s">
        <v>656</v>
      </c>
      <c r="J139" s="939"/>
      <c r="K139" s="715">
        <v>25235</v>
      </c>
      <c r="L139" s="720">
        <v>20</v>
      </c>
      <c r="M139" s="708"/>
      <c r="N139" s="716"/>
      <c r="AA139" s="942"/>
      <c r="AB139" s="942"/>
    </row>
    <row r="140" spans="1:28" hidden="1" x14ac:dyDescent="0.15">
      <c r="A140" s="709" t="s">
        <v>2858</v>
      </c>
      <c r="B140" s="710" t="s">
        <v>4871</v>
      </c>
      <c r="C140" s="710" t="s">
        <v>4861</v>
      </c>
      <c r="D140" s="711" t="s">
        <v>4062</v>
      </c>
      <c r="E140" s="711" t="s">
        <v>2479</v>
      </c>
      <c r="F140" s="712" t="s">
        <v>2772</v>
      </c>
      <c r="G140" s="713" t="s">
        <v>653</v>
      </c>
      <c r="H140" s="714" t="s">
        <v>7</v>
      </c>
      <c r="I140" s="938" t="s">
        <v>654</v>
      </c>
      <c r="J140" s="939"/>
      <c r="K140" s="715">
        <v>26024</v>
      </c>
      <c r="L140" s="708">
        <v>60</v>
      </c>
      <c r="M140" s="708"/>
      <c r="N140" s="716"/>
      <c r="AA140" s="942"/>
      <c r="AB140" s="942"/>
    </row>
    <row r="141" spans="1:28" hidden="1" x14ac:dyDescent="0.15">
      <c r="A141" s="709" t="s">
        <v>2858</v>
      </c>
      <c r="B141" s="710" t="s">
        <v>4871</v>
      </c>
      <c r="C141" s="710" t="s">
        <v>4861</v>
      </c>
      <c r="D141" s="711" t="s">
        <v>1034</v>
      </c>
      <c r="E141" s="711" t="s">
        <v>2480</v>
      </c>
      <c r="F141" s="712" t="s">
        <v>2773</v>
      </c>
      <c r="G141" s="713" t="s">
        <v>1035</v>
      </c>
      <c r="H141" s="714" t="s">
        <v>7</v>
      </c>
      <c r="I141" s="938" t="s">
        <v>656</v>
      </c>
      <c r="J141" s="939"/>
      <c r="K141" s="715">
        <v>27485</v>
      </c>
      <c r="L141" s="531">
        <v>20</v>
      </c>
      <c r="M141" s="708"/>
      <c r="N141" s="716"/>
      <c r="AA141" s="942"/>
      <c r="AB141" s="942"/>
    </row>
    <row r="142" spans="1:28" hidden="1" x14ac:dyDescent="0.15">
      <c r="A142" s="709" t="s">
        <v>2858</v>
      </c>
      <c r="B142" s="710" t="s">
        <v>4871</v>
      </c>
      <c r="C142" s="710" t="s">
        <v>4861</v>
      </c>
      <c r="D142" s="711" t="s">
        <v>1036</v>
      </c>
      <c r="E142" s="711" t="s">
        <v>2481</v>
      </c>
      <c r="F142" s="712" t="s">
        <v>2774</v>
      </c>
      <c r="G142" s="713" t="s">
        <v>1037</v>
      </c>
      <c r="H142" s="714" t="s">
        <v>5011</v>
      </c>
      <c r="I142" s="952" t="s">
        <v>8259</v>
      </c>
      <c r="J142" s="953"/>
      <c r="K142" s="679">
        <v>21641</v>
      </c>
      <c r="L142" s="836">
        <v>30</v>
      </c>
      <c r="M142" s="836"/>
      <c r="N142" s="684" t="s">
        <v>8260</v>
      </c>
      <c r="AA142" s="942"/>
      <c r="AB142" s="942"/>
    </row>
    <row r="143" spans="1:28" hidden="1" x14ac:dyDescent="0.15">
      <c r="A143" s="709" t="s">
        <v>2858</v>
      </c>
      <c r="B143" s="710" t="s">
        <v>4916</v>
      </c>
      <c r="C143" s="710" t="s">
        <v>4907</v>
      </c>
      <c r="D143" s="711" t="s">
        <v>1040</v>
      </c>
      <c r="E143" s="711" t="s">
        <v>2486</v>
      </c>
      <c r="F143" s="712" t="s">
        <v>2780</v>
      </c>
      <c r="G143" s="713" t="s">
        <v>689</v>
      </c>
      <c r="H143" s="714" t="s">
        <v>7</v>
      </c>
      <c r="I143" s="938" t="s">
        <v>687</v>
      </c>
      <c r="J143" s="939"/>
      <c r="K143" s="715">
        <v>30042</v>
      </c>
      <c r="L143" s="708">
        <v>20</v>
      </c>
      <c r="M143" s="708"/>
      <c r="N143" s="716"/>
      <c r="AA143" s="942"/>
      <c r="AB143" s="942"/>
    </row>
    <row r="144" spans="1:28" hidden="1" x14ac:dyDescent="0.15">
      <c r="A144" s="709" t="s">
        <v>2858</v>
      </c>
      <c r="B144" s="710" t="s">
        <v>4916</v>
      </c>
      <c r="C144" s="710" t="s">
        <v>4907</v>
      </c>
      <c r="D144" s="711" t="s">
        <v>1041</v>
      </c>
      <c r="E144" s="711" t="s">
        <v>2488</v>
      </c>
      <c r="F144" s="712" t="s">
        <v>2782</v>
      </c>
      <c r="G144" s="713" t="s">
        <v>1042</v>
      </c>
      <c r="H144" s="714" t="s">
        <v>7</v>
      </c>
      <c r="I144" s="938" t="s">
        <v>695</v>
      </c>
      <c r="J144" s="939"/>
      <c r="K144" s="715">
        <v>37347</v>
      </c>
      <c r="L144" s="531">
        <v>20</v>
      </c>
      <c r="M144" s="708"/>
      <c r="N144" s="716"/>
      <c r="AA144" s="942"/>
      <c r="AB144" s="942"/>
    </row>
    <row r="145" spans="1:28" hidden="1" x14ac:dyDescent="0.15">
      <c r="A145" s="709" t="s">
        <v>2858</v>
      </c>
      <c r="B145" s="710" t="s">
        <v>4884</v>
      </c>
      <c r="C145" s="710" t="s">
        <v>4873</v>
      </c>
      <c r="D145" s="711" t="s">
        <v>1043</v>
      </c>
      <c r="E145" s="711" t="s">
        <v>2489</v>
      </c>
      <c r="F145" s="712" t="s">
        <v>7042</v>
      </c>
      <c r="G145" s="713" t="s">
        <v>699</v>
      </c>
      <c r="H145" s="721" t="s">
        <v>7094</v>
      </c>
      <c r="I145" s="946" t="s">
        <v>8235</v>
      </c>
      <c r="J145" s="947"/>
      <c r="K145" s="693">
        <v>46113</v>
      </c>
      <c r="L145" s="708">
        <v>20</v>
      </c>
      <c r="M145" s="708"/>
      <c r="N145" s="722" t="s">
        <v>1818</v>
      </c>
      <c r="AA145" s="942"/>
      <c r="AB145" s="942"/>
    </row>
    <row r="146" spans="1:28" hidden="1" x14ac:dyDescent="0.15">
      <c r="A146" s="709" t="s">
        <v>2858</v>
      </c>
      <c r="B146" s="710" t="s">
        <v>4884</v>
      </c>
      <c r="C146" s="710" t="s">
        <v>4876</v>
      </c>
      <c r="D146" s="711" t="s">
        <v>1044</v>
      </c>
      <c r="E146" s="711" t="s">
        <v>2490</v>
      </c>
      <c r="F146" s="712" t="s">
        <v>2783</v>
      </c>
      <c r="G146" s="713" t="s">
        <v>701</v>
      </c>
      <c r="H146" s="714" t="s">
        <v>7</v>
      </c>
      <c r="I146" s="938" t="s">
        <v>274</v>
      </c>
      <c r="J146" s="939"/>
      <c r="K146" s="715">
        <v>39904</v>
      </c>
      <c r="L146" s="531">
        <v>90</v>
      </c>
      <c r="M146" s="708"/>
      <c r="N146" s="716" t="s">
        <v>1818</v>
      </c>
      <c r="AA146" s="942"/>
      <c r="AB146" s="942"/>
    </row>
    <row r="147" spans="1:28" hidden="1" x14ac:dyDescent="0.15">
      <c r="A147" s="709" t="s">
        <v>2858</v>
      </c>
      <c r="B147" s="710" t="s">
        <v>4884</v>
      </c>
      <c r="C147" s="710" t="s">
        <v>4876</v>
      </c>
      <c r="D147" s="711" t="s">
        <v>4063</v>
      </c>
      <c r="E147" s="711" t="s">
        <v>2491</v>
      </c>
      <c r="F147" s="712" t="s">
        <v>2784</v>
      </c>
      <c r="G147" s="713" t="s">
        <v>1045</v>
      </c>
      <c r="H147" s="714" t="s">
        <v>7</v>
      </c>
      <c r="I147" s="938" t="s">
        <v>274</v>
      </c>
      <c r="J147" s="939"/>
      <c r="K147" s="715">
        <v>39904</v>
      </c>
      <c r="L147" s="531">
        <v>30</v>
      </c>
      <c r="M147" s="708"/>
      <c r="N147" s="716" t="s">
        <v>1818</v>
      </c>
      <c r="AA147" s="942"/>
      <c r="AB147" s="942"/>
    </row>
    <row r="148" spans="1:28" hidden="1" x14ac:dyDescent="0.15">
      <c r="A148" s="709" t="s">
        <v>2858</v>
      </c>
      <c r="B148" s="710" t="s">
        <v>4884</v>
      </c>
      <c r="C148" s="710" t="s">
        <v>4876</v>
      </c>
      <c r="D148" s="711" t="s">
        <v>1046</v>
      </c>
      <c r="E148" s="711" t="s">
        <v>2492</v>
      </c>
      <c r="F148" s="712" t="s">
        <v>2785</v>
      </c>
      <c r="G148" s="713" t="s">
        <v>1047</v>
      </c>
      <c r="H148" s="714" t="s">
        <v>7</v>
      </c>
      <c r="I148" s="938" t="s">
        <v>274</v>
      </c>
      <c r="J148" s="939"/>
      <c r="K148" s="715">
        <v>39904</v>
      </c>
      <c r="L148" s="531">
        <v>40</v>
      </c>
      <c r="M148" s="708"/>
      <c r="N148" s="716" t="s">
        <v>1818</v>
      </c>
      <c r="AA148" s="942"/>
      <c r="AB148" s="942"/>
    </row>
    <row r="149" spans="1:28" hidden="1" x14ac:dyDescent="0.15">
      <c r="A149" s="709" t="s">
        <v>2858</v>
      </c>
      <c r="B149" s="710" t="s">
        <v>4884</v>
      </c>
      <c r="C149" s="710" t="s">
        <v>4879</v>
      </c>
      <c r="D149" s="711" t="s">
        <v>1050</v>
      </c>
      <c r="E149" s="711" t="s">
        <v>2495</v>
      </c>
      <c r="F149" s="712" t="s">
        <v>2789</v>
      </c>
      <c r="G149" s="713" t="s">
        <v>709</v>
      </c>
      <c r="H149" s="714" t="s">
        <v>7</v>
      </c>
      <c r="I149" s="938" t="s">
        <v>469</v>
      </c>
      <c r="J149" s="939"/>
      <c r="K149" s="715">
        <v>39539</v>
      </c>
      <c r="L149" s="531">
        <v>30</v>
      </c>
      <c r="M149" s="708"/>
      <c r="N149" s="716" t="s">
        <v>920</v>
      </c>
      <c r="AA149" s="942"/>
      <c r="AB149" s="942"/>
    </row>
    <row r="150" spans="1:28" hidden="1" x14ac:dyDescent="0.15">
      <c r="A150" s="709" t="s">
        <v>2858</v>
      </c>
      <c r="B150" s="710" t="s">
        <v>4884</v>
      </c>
      <c r="C150" s="710" t="s">
        <v>4879</v>
      </c>
      <c r="D150" s="711" t="s">
        <v>1051</v>
      </c>
      <c r="E150" s="711" t="s">
        <v>2496</v>
      </c>
      <c r="F150" s="712" t="s">
        <v>2790</v>
      </c>
      <c r="G150" s="713" t="s">
        <v>707</v>
      </c>
      <c r="H150" s="714" t="s">
        <v>7</v>
      </c>
      <c r="I150" s="938" t="s">
        <v>285</v>
      </c>
      <c r="J150" s="939"/>
      <c r="K150" s="715">
        <v>26634</v>
      </c>
      <c r="L150" s="708">
        <v>50</v>
      </c>
      <c r="M150" s="708"/>
      <c r="N150" s="716" t="s">
        <v>2095</v>
      </c>
      <c r="P150" s="408"/>
      <c r="AA150" s="942"/>
      <c r="AB150" s="942"/>
    </row>
    <row r="151" spans="1:28" hidden="1" x14ac:dyDescent="0.15">
      <c r="A151" s="709" t="s">
        <v>2858</v>
      </c>
      <c r="B151" s="710" t="s">
        <v>4884</v>
      </c>
      <c r="C151" s="710" t="s">
        <v>4881</v>
      </c>
      <c r="D151" s="711" t="s">
        <v>1053</v>
      </c>
      <c r="E151" s="711" t="s">
        <v>2497</v>
      </c>
      <c r="F151" s="712" t="s">
        <v>2791</v>
      </c>
      <c r="G151" s="713" t="s">
        <v>1054</v>
      </c>
      <c r="H151" s="714" t="s">
        <v>27</v>
      </c>
      <c r="I151" s="938" t="s">
        <v>491</v>
      </c>
      <c r="J151" s="939"/>
      <c r="K151" s="715">
        <v>38808</v>
      </c>
      <c r="L151" s="708">
        <v>70</v>
      </c>
      <c r="M151" s="708"/>
      <c r="N151" s="716" t="s">
        <v>2096</v>
      </c>
      <c r="P151" s="408"/>
      <c r="AA151" s="942"/>
      <c r="AB151" s="942"/>
    </row>
    <row r="152" spans="1:28" hidden="1" x14ac:dyDescent="0.15">
      <c r="A152" s="709" t="s">
        <v>2858</v>
      </c>
      <c r="B152" s="710" t="s">
        <v>4884</v>
      </c>
      <c r="C152" s="710" t="s">
        <v>4881</v>
      </c>
      <c r="D152" s="711" t="s">
        <v>6876</v>
      </c>
      <c r="E152" s="711" t="s">
        <v>2499</v>
      </c>
      <c r="F152" s="712" t="s">
        <v>2793</v>
      </c>
      <c r="G152" s="713" t="s">
        <v>1056</v>
      </c>
      <c r="H152" s="714" t="s">
        <v>85</v>
      </c>
      <c r="I152" s="938" t="s">
        <v>6185</v>
      </c>
      <c r="J152" s="939"/>
      <c r="K152" s="715">
        <v>38078</v>
      </c>
      <c r="L152" s="531">
        <v>55</v>
      </c>
      <c r="M152" s="708"/>
      <c r="N152" s="716"/>
      <c r="AA152" s="942"/>
      <c r="AB152" s="942"/>
    </row>
    <row r="153" spans="1:28" hidden="1" x14ac:dyDescent="0.15">
      <c r="A153" s="709" t="s">
        <v>2858</v>
      </c>
      <c r="B153" s="710" t="s">
        <v>4916</v>
      </c>
      <c r="C153" s="710" t="s">
        <v>4914</v>
      </c>
      <c r="D153" s="711" t="s">
        <v>1061</v>
      </c>
      <c r="E153" s="711" t="s">
        <v>2503</v>
      </c>
      <c r="F153" s="712" t="s">
        <v>2798</v>
      </c>
      <c r="G153" s="713" t="s">
        <v>723</v>
      </c>
      <c r="H153" s="714" t="s">
        <v>7</v>
      </c>
      <c r="I153" s="938" t="s">
        <v>721</v>
      </c>
      <c r="J153" s="939"/>
      <c r="K153" s="715">
        <v>26207</v>
      </c>
      <c r="L153" s="708">
        <v>20</v>
      </c>
      <c r="M153" s="708"/>
      <c r="N153" s="716"/>
      <c r="AA153" s="942"/>
      <c r="AB153" s="942"/>
    </row>
    <row r="154" spans="1:28" hidden="1" x14ac:dyDescent="0.15">
      <c r="A154" s="709" t="s">
        <v>2858</v>
      </c>
      <c r="B154" s="710" t="s">
        <v>4916</v>
      </c>
      <c r="C154" s="710" t="s">
        <v>4914</v>
      </c>
      <c r="D154" s="711" t="s">
        <v>1062</v>
      </c>
      <c r="E154" s="711" t="s">
        <v>2505</v>
      </c>
      <c r="F154" s="712" t="s">
        <v>2800</v>
      </c>
      <c r="G154" s="713" t="s">
        <v>730</v>
      </c>
      <c r="H154" s="714" t="s">
        <v>7</v>
      </c>
      <c r="I154" s="938" t="s">
        <v>506</v>
      </c>
      <c r="J154" s="939"/>
      <c r="K154" s="715">
        <v>28216</v>
      </c>
      <c r="L154" s="708">
        <v>30</v>
      </c>
      <c r="M154" s="708"/>
      <c r="N154" s="716" t="s">
        <v>2270</v>
      </c>
      <c r="P154" s="408"/>
      <c r="AA154" s="942"/>
      <c r="AB154" s="942"/>
    </row>
    <row r="155" spans="1:28" hidden="1" x14ac:dyDescent="0.15">
      <c r="A155" s="709" t="s">
        <v>2858</v>
      </c>
      <c r="B155" s="710" t="s">
        <v>4931</v>
      </c>
      <c r="C155" s="710" t="s">
        <v>4919</v>
      </c>
      <c r="D155" s="711" t="s">
        <v>6808</v>
      </c>
      <c r="E155" s="711" t="s">
        <v>6809</v>
      </c>
      <c r="F155" s="712" t="s">
        <v>2802</v>
      </c>
      <c r="G155" s="713" t="s">
        <v>1065</v>
      </c>
      <c r="H155" s="714" t="s">
        <v>7</v>
      </c>
      <c r="I155" s="938" t="s">
        <v>736</v>
      </c>
      <c r="J155" s="939"/>
      <c r="K155" s="715">
        <v>39904</v>
      </c>
      <c r="L155" s="708">
        <v>45</v>
      </c>
      <c r="M155" s="708"/>
      <c r="N155" s="718"/>
      <c r="AA155" s="942"/>
      <c r="AB155" s="942"/>
    </row>
    <row r="156" spans="1:28" hidden="1" x14ac:dyDescent="0.15">
      <c r="A156" s="709" t="s">
        <v>2858</v>
      </c>
      <c r="B156" s="710" t="s">
        <v>4931</v>
      </c>
      <c r="C156" s="710" t="s">
        <v>4919</v>
      </c>
      <c r="D156" s="711" t="s">
        <v>1066</v>
      </c>
      <c r="E156" s="711" t="s">
        <v>2507</v>
      </c>
      <c r="F156" s="712" t="s">
        <v>2803</v>
      </c>
      <c r="G156" s="713" t="s">
        <v>6187</v>
      </c>
      <c r="H156" s="714" t="s">
        <v>980</v>
      </c>
      <c r="I156" s="938" t="s">
        <v>7373</v>
      </c>
      <c r="J156" s="939"/>
      <c r="K156" s="715">
        <v>29860</v>
      </c>
      <c r="L156" s="708">
        <v>90</v>
      </c>
      <c r="M156" s="708"/>
      <c r="N156" s="718"/>
      <c r="AA156" s="942"/>
      <c r="AB156" s="942"/>
    </row>
    <row r="157" spans="1:28" hidden="1" x14ac:dyDescent="0.15">
      <c r="A157" s="709" t="s">
        <v>2858</v>
      </c>
      <c r="B157" s="710" t="s">
        <v>4931</v>
      </c>
      <c r="C157" s="710" t="s">
        <v>4919</v>
      </c>
      <c r="D157" s="711" t="s">
        <v>4064</v>
      </c>
      <c r="E157" s="711" t="s">
        <v>2508</v>
      </c>
      <c r="F157" s="712" t="s">
        <v>2804</v>
      </c>
      <c r="G157" s="713" t="s">
        <v>738</v>
      </c>
      <c r="H157" s="714" t="s">
        <v>7</v>
      </c>
      <c r="I157" s="938" t="s">
        <v>736</v>
      </c>
      <c r="J157" s="939"/>
      <c r="K157" s="715">
        <v>36616</v>
      </c>
      <c r="L157" s="531">
        <v>60</v>
      </c>
      <c r="M157" s="708"/>
      <c r="N157" s="716" t="s">
        <v>6188</v>
      </c>
      <c r="AA157" s="942"/>
      <c r="AB157" s="942"/>
    </row>
    <row r="158" spans="1:28" hidden="1" x14ac:dyDescent="0.15">
      <c r="A158" s="709" t="s">
        <v>2858</v>
      </c>
      <c r="B158" s="710" t="s">
        <v>4931</v>
      </c>
      <c r="C158" s="710" t="s">
        <v>4922</v>
      </c>
      <c r="D158" s="711" t="s">
        <v>1067</v>
      </c>
      <c r="E158" s="711" t="s">
        <v>2274</v>
      </c>
      <c r="F158" s="712" t="s">
        <v>2805</v>
      </c>
      <c r="G158" s="713" t="s">
        <v>1068</v>
      </c>
      <c r="H158" s="714" t="s">
        <v>7</v>
      </c>
      <c r="I158" s="938" t="s">
        <v>739</v>
      </c>
      <c r="J158" s="939"/>
      <c r="K158" s="715">
        <v>17714</v>
      </c>
      <c r="L158" s="708">
        <v>30</v>
      </c>
      <c r="M158" s="708"/>
      <c r="N158" s="716"/>
      <c r="AA158" s="942"/>
      <c r="AB158" s="942"/>
    </row>
    <row r="159" spans="1:28" hidden="1" x14ac:dyDescent="0.15">
      <c r="A159" s="709" t="s">
        <v>2858</v>
      </c>
      <c r="B159" s="710" t="s">
        <v>4931</v>
      </c>
      <c r="C159" s="710" t="s">
        <v>4926</v>
      </c>
      <c r="D159" s="711" t="s">
        <v>5418</v>
      </c>
      <c r="E159" s="711" t="s">
        <v>2510</v>
      </c>
      <c r="F159" s="712" t="s">
        <v>8236</v>
      </c>
      <c r="G159" s="713" t="s">
        <v>6189</v>
      </c>
      <c r="H159" s="714" t="s">
        <v>860</v>
      </c>
      <c r="I159" s="938" t="s">
        <v>1072</v>
      </c>
      <c r="J159" s="939"/>
      <c r="K159" s="715">
        <v>42458</v>
      </c>
      <c r="L159" s="531">
        <v>40</v>
      </c>
      <c r="M159" s="708"/>
      <c r="N159" s="718"/>
      <c r="AA159" s="942"/>
      <c r="AB159" s="942"/>
    </row>
    <row r="160" spans="1:28" hidden="1" x14ac:dyDescent="0.15">
      <c r="A160" s="709" t="s">
        <v>2858</v>
      </c>
      <c r="B160" s="710" t="s">
        <v>4931</v>
      </c>
      <c r="C160" s="710" t="s">
        <v>4926</v>
      </c>
      <c r="D160" s="711" t="s">
        <v>1071</v>
      </c>
      <c r="E160" s="711" t="s">
        <v>2511</v>
      </c>
      <c r="F160" s="712" t="s">
        <v>8237</v>
      </c>
      <c r="G160" s="713" t="s">
        <v>761</v>
      </c>
      <c r="H160" s="714" t="s">
        <v>7</v>
      </c>
      <c r="I160" s="938" t="s">
        <v>1072</v>
      </c>
      <c r="J160" s="939"/>
      <c r="K160" s="715">
        <v>23682</v>
      </c>
      <c r="L160" s="531">
        <v>60</v>
      </c>
      <c r="M160" s="708"/>
      <c r="N160" s="716"/>
      <c r="AA160" s="942"/>
      <c r="AB160" s="942"/>
    </row>
    <row r="161" spans="1:28" hidden="1" x14ac:dyDescent="0.15">
      <c r="A161" s="709" t="s">
        <v>2858</v>
      </c>
      <c r="B161" s="710" t="s">
        <v>4931</v>
      </c>
      <c r="C161" s="710" t="s">
        <v>4928</v>
      </c>
      <c r="D161" s="711" t="s">
        <v>1073</v>
      </c>
      <c r="E161" s="711" t="s">
        <v>2512</v>
      </c>
      <c r="F161" s="712" t="s">
        <v>2545</v>
      </c>
      <c r="G161" s="713" t="s">
        <v>780</v>
      </c>
      <c r="H161" s="714" t="s">
        <v>7</v>
      </c>
      <c r="I161" s="938" t="s">
        <v>779</v>
      </c>
      <c r="J161" s="939"/>
      <c r="K161" s="715">
        <v>27851</v>
      </c>
      <c r="L161" s="708">
        <v>30</v>
      </c>
      <c r="M161" s="708"/>
      <c r="N161" s="716"/>
      <c r="AA161" s="942"/>
      <c r="AB161" s="942"/>
    </row>
    <row r="162" spans="1:28" hidden="1" x14ac:dyDescent="0.15">
      <c r="A162" s="709" t="s">
        <v>2858</v>
      </c>
      <c r="B162" s="710" t="s">
        <v>4931</v>
      </c>
      <c r="C162" s="710" t="s">
        <v>4928</v>
      </c>
      <c r="D162" s="711" t="s">
        <v>4065</v>
      </c>
      <c r="E162" s="711" t="s">
        <v>6877</v>
      </c>
      <c r="F162" s="712" t="s">
        <v>2546</v>
      </c>
      <c r="G162" s="713" t="s">
        <v>765</v>
      </c>
      <c r="H162" s="714" t="s">
        <v>7</v>
      </c>
      <c r="I162" s="938" t="s">
        <v>766</v>
      </c>
      <c r="J162" s="939"/>
      <c r="K162" s="715">
        <v>28581</v>
      </c>
      <c r="L162" s="531">
        <v>45</v>
      </c>
      <c r="M162" s="708"/>
      <c r="N162" s="716"/>
      <c r="P162" s="408"/>
      <c r="AA162" s="942"/>
      <c r="AB162" s="942"/>
    </row>
    <row r="163" spans="1:28" hidden="1" x14ac:dyDescent="0.15">
      <c r="A163" s="709" t="s">
        <v>2858</v>
      </c>
      <c r="B163" s="710" t="s">
        <v>4931</v>
      </c>
      <c r="C163" s="710" t="s">
        <v>4928</v>
      </c>
      <c r="D163" s="711" t="s">
        <v>4066</v>
      </c>
      <c r="E163" s="711" t="s">
        <v>2513</v>
      </c>
      <c r="F163" s="712" t="s">
        <v>2547</v>
      </c>
      <c r="G163" s="713" t="s">
        <v>6190</v>
      </c>
      <c r="H163" s="714" t="s">
        <v>7</v>
      </c>
      <c r="I163" s="938" t="s">
        <v>772</v>
      </c>
      <c r="J163" s="939"/>
      <c r="K163" s="715">
        <v>37712</v>
      </c>
      <c r="L163" s="708">
        <v>70</v>
      </c>
      <c r="M163" s="708"/>
      <c r="N163" s="716"/>
      <c r="AA163" s="942"/>
      <c r="AB163" s="942"/>
    </row>
    <row r="164" spans="1:28" hidden="1" x14ac:dyDescent="0.15">
      <c r="A164" s="709" t="s">
        <v>2858</v>
      </c>
      <c r="B164" s="710" t="s">
        <v>4931</v>
      </c>
      <c r="C164" s="710" t="s">
        <v>4928</v>
      </c>
      <c r="D164" s="711" t="s">
        <v>1074</v>
      </c>
      <c r="E164" s="711" t="s">
        <v>2514</v>
      </c>
      <c r="F164" s="712" t="s">
        <v>2548</v>
      </c>
      <c r="G164" s="713" t="s">
        <v>771</v>
      </c>
      <c r="H164" s="714" t="s">
        <v>7</v>
      </c>
      <c r="I164" s="938" t="s">
        <v>773</v>
      </c>
      <c r="J164" s="939"/>
      <c r="K164" s="715">
        <v>37712</v>
      </c>
      <c r="L164" s="708">
        <v>40</v>
      </c>
      <c r="M164" s="708"/>
      <c r="N164" s="716"/>
      <c r="P164" s="408"/>
      <c r="AA164" s="942"/>
      <c r="AB164" s="942"/>
    </row>
    <row r="165" spans="1:28" hidden="1" x14ac:dyDescent="0.15">
      <c r="A165" s="709" t="s">
        <v>2858</v>
      </c>
      <c r="B165" s="710" t="s">
        <v>4931</v>
      </c>
      <c r="C165" s="710" t="s">
        <v>4928</v>
      </c>
      <c r="D165" s="711" t="s">
        <v>1075</v>
      </c>
      <c r="E165" s="711" t="s">
        <v>2515</v>
      </c>
      <c r="F165" s="712" t="s">
        <v>2549</v>
      </c>
      <c r="G165" s="713" t="s">
        <v>768</v>
      </c>
      <c r="H165" s="714" t="s">
        <v>7</v>
      </c>
      <c r="I165" s="938" t="s">
        <v>773</v>
      </c>
      <c r="J165" s="939"/>
      <c r="K165" s="715">
        <v>37712</v>
      </c>
      <c r="L165" s="708">
        <v>20</v>
      </c>
      <c r="M165" s="708"/>
      <c r="N165" s="718"/>
      <c r="AA165" s="942"/>
      <c r="AB165" s="942"/>
    </row>
    <row r="166" spans="1:28" hidden="1" x14ac:dyDescent="0.15">
      <c r="A166" s="709" t="s">
        <v>2858</v>
      </c>
      <c r="B166" s="710" t="s">
        <v>4931</v>
      </c>
      <c r="C166" s="710" t="s">
        <v>4928</v>
      </c>
      <c r="D166" s="711" t="s">
        <v>1076</v>
      </c>
      <c r="E166" s="711" t="s">
        <v>2516</v>
      </c>
      <c r="F166" s="712" t="s">
        <v>2550</v>
      </c>
      <c r="G166" s="713" t="s">
        <v>768</v>
      </c>
      <c r="H166" s="714" t="s">
        <v>7</v>
      </c>
      <c r="I166" s="938" t="s">
        <v>774</v>
      </c>
      <c r="J166" s="939"/>
      <c r="K166" s="715">
        <v>37712</v>
      </c>
      <c r="L166" s="708">
        <v>20</v>
      </c>
      <c r="M166" s="708"/>
      <c r="N166" s="716"/>
      <c r="P166" s="408"/>
      <c r="AA166" s="942"/>
      <c r="AB166" s="942"/>
    </row>
    <row r="167" spans="1:28" hidden="1" x14ac:dyDescent="0.15">
      <c r="A167" s="709" t="s">
        <v>2858</v>
      </c>
      <c r="B167" s="710" t="s">
        <v>5452</v>
      </c>
      <c r="C167" s="710" t="s">
        <v>4932</v>
      </c>
      <c r="D167" s="711" t="s">
        <v>6191</v>
      </c>
      <c r="E167" s="711" t="s">
        <v>2530</v>
      </c>
      <c r="F167" s="712" t="s">
        <v>2821</v>
      </c>
      <c r="G167" s="713" t="s">
        <v>819</v>
      </c>
      <c r="H167" s="714" t="s">
        <v>7</v>
      </c>
      <c r="I167" s="938" t="s">
        <v>818</v>
      </c>
      <c r="J167" s="939"/>
      <c r="K167" s="715">
        <v>32356</v>
      </c>
      <c r="L167" s="531">
        <v>60</v>
      </c>
      <c r="M167" s="708"/>
      <c r="N167" s="716"/>
      <c r="AA167" s="942"/>
      <c r="AB167" s="942"/>
    </row>
    <row r="168" spans="1:28" hidden="1" x14ac:dyDescent="0.15">
      <c r="A168" s="709" t="s">
        <v>2858</v>
      </c>
      <c r="B168" s="710" t="s">
        <v>5452</v>
      </c>
      <c r="C168" s="710" t="s">
        <v>4935</v>
      </c>
      <c r="D168" s="711" t="s">
        <v>1085</v>
      </c>
      <c r="E168" s="711" t="s">
        <v>6192</v>
      </c>
      <c r="F168" s="712" t="s">
        <v>2822</v>
      </c>
      <c r="G168" s="713" t="s">
        <v>821</v>
      </c>
      <c r="H168" s="714" t="s">
        <v>29</v>
      </c>
      <c r="I168" s="938" t="s">
        <v>7374</v>
      </c>
      <c r="J168" s="939"/>
      <c r="K168" s="715">
        <v>38808</v>
      </c>
      <c r="L168" s="708">
        <v>40</v>
      </c>
      <c r="M168" s="708"/>
      <c r="N168" s="716" t="s">
        <v>1868</v>
      </c>
      <c r="AA168" s="942"/>
      <c r="AB168" s="942"/>
    </row>
    <row r="169" spans="1:28" hidden="1" x14ac:dyDescent="0.15">
      <c r="A169" s="709" t="s">
        <v>2858</v>
      </c>
      <c r="B169" s="710" t="s">
        <v>5452</v>
      </c>
      <c r="C169" s="710" t="s">
        <v>4937</v>
      </c>
      <c r="D169" s="711" t="s">
        <v>1087</v>
      </c>
      <c r="E169" s="711" t="s">
        <v>2531</v>
      </c>
      <c r="F169" s="712" t="s">
        <v>2823</v>
      </c>
      <c r="G169" s="713" t="s">
        <v>822</v>
      </c>
      <c r="H169" s="714" t="s">
        <v>29</v>
      </c>
      <c r="I169" s="938" t="s">
        <v>6193</v>
      </c>
      <c r="J169" s="939"/>
      <c r="K169" s="715">
        <v>24929</v>
      </c>
      <c r="L169" s="708">
        <v>30</v>
      </c>
      <c r="M169" s="708"/>
      <c r="N169" s="716" t="s">
        <v>7331</v>
      </c>
      <c r="AA169" s="942"/>
      <c r="AB169" s="942"/>
    </row>
    <row r="170" spans="1:28" hidden="1" x14ac:dyDescent="0.15">
      <c r="A170" s="709" t="s">
        <v>2858</v>
      </c>
      <c r="B170" s="710" t="s">
        <v>4903</v>
      </c>
      <c r="C170" s="710" t="s">
        <v>4889</v>
      </c>
      <c r="D170" s="711" t="s">
        <v>1090</v>
      </c>
      <c r="E170" s="711" t="s">
        <v>2532</v>
      </c>
      <c r="F170" s="712" t="s">
        <v>2824</v>
      </c>
      <c r="G170" s="713" t="s">
        <v>826</v>
      </c>
      <c r="H170" s="714" t="s">
        <v>7</v>
      </c>
      <c r="I170" s="938" t="s">
        <v>825</v>
      </c>
      <c r="J170" s="939"/>
      <c r="K170" s="715" t="s">
        <v>6194</v>
      </c>
      <c r="L170" s="531">
        <v>60</v>
      </c>
      <c r="M170" s="708"/>
      <c r="N170" s="716"/>
      <c r="P170" s="408"/>
      <c r="AA170" s="942"/>
      <c r="AB170" s="942"/>
    </row>
    <row r="171" spans="1:28" hidden="1" x14ac:dyDescent="0.15">
      <c r="A171" s="709" t="s">
        <v>2858</v>
      </c>
      <c r="B171" s="710" t="s">
        <v>4903</v>
      </c>
      <c r="C171" s="710" t="s">
        <v>4901</v>
      </c>
      <c r="D171" s="711" t="s">
        <v>1094</v>
      </c>
      <c r="E171" s="711" t="s">
        <v>2535</v>
      </c>
      <c r="F171" s="712" t="s">
        <v>2827</v>
      </c>
      <c r="G171" s="713" t="s">
        <v>848</v>
      </c>
      <c r="H171" s="714" t="s">
        <v>7</v>
      </c>
      <c r="I171" s="938" t="s">
        <v>853</v>
      </c>
      <c r="J171" s="939"/>
      <c r="K171" s="715">
        <v>20760</v>
      </c>
      <c r="L171" s="708">
        <v>20</v>
      </c>
      <c r="M171" s="708"/>
      <c r="N171" s="716"/>
      <c r="AA171" s="942"/>
      <c r="AB171" s="942"/>
    </row>
    <row r="172" spans="1:28" hidden="1" x14ac:dyDescent="0.15">
      <c r="A172" s="219" t="s">
        <v>3010</v>
      </c>
      <c r="B172" s="433" t="s">
        <v>4871</v>
      </c>
      <c r="C172" s="433" t="s">
        <v>4860</v>
      </c>
      <c r="D172" s="410" t="s">
        <v>2982</v>
      </c>
      <c r="E172" s="410" t="s">
        <v>2859</v>
      </c>
      <c r="F172" s="427" t="s">
        <v>2922</v>
      </c>
      <c r="G172" s="406" t="s">
        <v>148</v>
      </c>
      <c r="H172" s="434" t="s">
        <v>29</v>
      </c>
      <c r="I172" s="940" t="s">
        <v>4455</v>
      </c>
      <c r="J172" s="941"/>
      <c r="K172" s="226">
        <v>23743</v>
      </c>
      <c r="L172" s="235"/>
      <c r="M172" s="235"/>
      <c r="N172" s="420"/>
      <c r="P172" s="397"/>
      <c r="AA172" s="942"/>
      <c r="AB172" s="942"/>
    </row>
    <row r="173" spans="1:28" hidden="1" x14ac:dyDescent="0.15">
      <c r="A173" s="219" t="s">
        <v>3010</v>
      </c>
      <c r="B173" s="433" t="s">
        <v>4871</v>
      </c>
      <c r="C173" s="433" t="s">
        <v>4860</v>
      </c>
      <c r="D173" s="410" t="s">
        <v>6195</v>
      </c>
      <c r="E173" s="410" t="s">
        <v>6196</v>
      </c>
      <c r="F173" s="427" t="s">
        <v>2923</v>
      </c>
      <c r="G173" s="406" t="s">
        <v>6197</v>
      </c>
      <c r="H173" s="434" t="s">
        <v>29</v>
      </c>
      <c r="I173" s="940" t="s">
        <v>4455</v>
      </c>
      <c r="J173" s="941"/>
      <c r="K173" s="226">
        <v>24016</v>
      </c>
      <c r="L173" s="235"/>
      <c r="M173" s="235"/>
      <c r="N173" s="420"/>
      <c r="P173" s="397"/>
      <c r="AA173" s="942"/>
      <c r="AB173" s="942"/>
    </row>
    <row r="174" spans="1:28" hidden="1" x14ac:dyDescent="0.15">
      <c r="A174" s="219" t="s">
        <v>3010</v>
      </c>
      <c r="B174" s="433" t="s">
        <v>4871</v>
      </c>
      <c r="C174" s="433" t="s">
        <v>4860</v>
      </c>
      <c r="D174" s="410" t="s">
        <v>6198</v>
      </c>
      <c r="E174" s="410" t="s">
        <v>2860</v>
      </c>
      <c r="F174" s="427" t="s">
        <v>2924</v>
      </c>
      <c r="G174" s="406" t="s">
        <v>1095</v>
      </c>
      <c r="H174" s="434" t="s">
        <v>29</v>
      </c>
      <c r="I174" s="940" t="s">
        <v>4455</v>
      </c>
      <c r="J174" s="941"/>
      <c r="K174" s="226">
        <v>24259</v>
      </c>
      <c r="L174" s="235"/>
      <c r="M174" s="235"/>
      <c r="N174" s="420"/>
      <c r="P174" s="397"/>
      <c r="AA174" s="942"/>
      <c r="AB174" s="942"/>
    </row>
    <row r="175" spans="1:28" ht="85.5" hidden="1" x14ac:dyDescent="0.15">
      <c r="A175" s="219" t="s">
        <v>3010</v>
      </c>
      <c r="B175" s="433" t="s">
        <v>4871</v>
      </c>
      <c r="C175" s="433" t="s">
        <v>4860</v>
      </c>
      <c r="D175" s="410" t="s">
        <v>6199</v>
      </c>
      <c r="E175" s="410" t="s">
        <v>2861</v>
      </c>
      <c r="F175" s="427" t="s">
        <v>2925</v>
      </c>
      <c r="G175" s="406" t="s">
        <v>120</v>
      </c>
      <c r="H175" s="434" t="s">
        <v>29</v>
      </c>
      <c r="I175" s="940" t="s">
        <v>4455</v>
      </c>
      <c r="J175" s="941"/>
      <c r="K175" s="226">
        <v>24442</v>
      </c>
      <c r="L175" s="235"/>
      <c r="M175" s="235"/>
      <c r="N175" s="664" t="s">
        <v>8200</v>
      </c>
      <c r="P175" s="397"/>
      <c r="AA175" s="942"/>
      <c r="AB175" s="942"/>
    </row>
    <row r="176" spans="1:28" hidden="1" x14ac:dyDescent="0.15">
      <c r="A176" s="219" t="s">
        <v>3010</v>
      </c>
      <c r="B176" s="433" t="s">
        <v>4871</v>
      </c>
      <c r="C176" s="433" t="s">
        <v>4860</v>
      </c>
      <c r="D176" s="410" t="s">
        <v>6200</v>
      </c>
      <c r="E176" s="410" t="s">
        <v>2862</v>
      </c>
      <c r="F176" s="427" t="s">
        <v>2926</v>
      </c>
      <c r="G176" s="406" t="s">
        <v>902</v>
      </c>
      <c r="H176" s="434" t="s">
        <v>29</v>
      </c>
      <c r="I176" s="940" t="s">
        <v>4455</v>
      </c>
      <c r="J176" s="941"/>
      <c r="K176" s="226">
        <v>24807</v>
      </c>
      <c r="L176" s="235"/>
      <c r="M176" s="235"/>
      <c r="N176" s="420"/>
      <c r="P176" s="397"/>
      <c r="AA176" s="942"/>
      <c r="AB176" s="942"/>
    </row>
    <row r="177" spans="1:28" hidden="1" x14ac:dyDescent="0.15">
      <c r="A177" s="219" t="s">
        <v>3010</v>
      </c>
      <c r="B177" s="433" t="s">
        <v>4871</v>
      </c>
      <c r="C177" s="433" t="s">
        <v>4860</v>
      </c>
      <c r="D177" s="410" t="s">
        <v>6201</v>
      </c>
      <c r="E177" s="410" t="s">
        <v>2863</v>
      </c>
      <c r="F177" s="427" t="s">
        <v>2927</v>
      </c>
      <c r="G177" s="406" t="s">
        <v>1096</v>
      </c>
      <c r="H177" s="434" t="s">
        <v>29</v>
      </c>
      <c r="I177" s="940" t="s">
        <v>4455</v>
      </c>
      <c r="J177" s="941"/>
      <c r="K177" s="226">
        <v>24933</v>
      </c>
      <c r="L177" s="235"/>
      <c r="M177" s="235"/>
      <c r="N177" s="420"/>
      <c r="P177" s="397"/>
      <c r="AA177" s="942"/>
      <c r="AB177" s="942"/>
    </row>
    <row r="178" spans="1:28" hidden="1" x14ac:dyDescent="0.15">
      <c r="A178" s="219" t="s">
        <v>3010</v>
      </c>
      <c r="B178" s="433" t="s">
        <v>4871</v>
      </c>
      <c r="C178" s="433" t="s">
        <v>4860</v>
      </c>
      <c r="D178" s="410" t="s">
        <v>2983</v>
      </c>
      <c r="E178" s="410" t="s">
        <v>2864</v>
      </c>
      <c r="F178" s="427" t="s">
        <v>2928</v>
      </c>
      <c r="G178" s="406" t="s">
        <v>143</v>
      </c>
      <c r="H178" s="434" t="s">
        <v>29</v>
      </c>
      <c r="I178" s="940" t="s">
        <v>4455</v>
      </c>
      <c r="J178" s="941"/>
      <c r="K178" s="226">
        <v>25112</v>
      </c>
      <c r="L178" s="235"/>
      <c r="M178" s="235"/>
      <c r="N178" s="420"/>
      <c r="P178" s="397"/>
      <c r="AA178" s="942"/>
      <c r="AB178" s="942"/>
    </row>
    <row r="179" spans="1:28" ht="99.75" hidden="1" x14ac:dyDescent="0.15">
      <c r="A179" s="219" t="s">
        <v>3010</v>
      </c>
      <c r="B179" s="433" t="s">
        <v>4871</v>
      </c>
      <c r="C179" s="433" t="s">
        <v>4860</v>
      </c>
      <c r="D179" s="410" t="s">
        <v>6202</v>
      </c>
      <c r="E179" s="410" t="s">
        <v>2865</v>
      </c>
      <c r="F179" s="427" t="s">
        <v>2929</v>
      </c>
      <c r="G179" s="406" t="s">
        <v>187</v>
      </c>
      <c r="H179" s="434" t="s">
        <v>29</v>
      </c>
      <c r="I179" s="940" t="s">
        <v>4455</v>
      </c>
      <c r="J179" s="941"/>
      <c r="K179" s="226">
        <v>25508</v>
      </c>
      <c r="L179" s="235"/>
      <c r="M179" s="235"/>
      <c r="N179" s="664" t="s">
        <v>8201</v>
      </c>
      <c r="P179" s="397"/>
      <c r="AA179" s="942"/>
      <c r="AB179" s="942"/>
    </row>
    <row r="180" spans="1:28" hidden="1" x14ac:dyDescent="0.15">
      <c r="A180" s="219" t="s">
        <v>3010</v>
      </c>
      <c r="B180" s="433" t="s">
        <v>4871</v>
      </c>
      <c r="C180" s="433" t="s">
        <v>4860</v>
      </c>
      <c r="D180" s="410" t="s">
        <v>6203</v>
      </c>
      <c r="E180" s="410" t="s">
        <v>2866</v>
      </c>
      <c r="F180" s="427" t="s">
        <v>2930</v>
      </c>
      <c r="G180" s="406" t="s">
        <v>1097</v>
      </c>
      <c r="H180" s="434" t="s">
        <v>29</v>
      </c>
      <c r="I180" s="940" t="s">
        <v>4455</v>
      </c>
      <c r="J180" s="941"/>
      <c r="K180" s="226">
        <v>26999</v>
      </c>
      <c r="L180" s="235"/>
      <c r="M180" s="235"/>
      <c r="N180" s="420"/>
      <c r="P180" s="397"/>
      <c r="AA180" s="942"/>
      <c r="AB180" s="942"/>
    </row>
    <row r="181" spans="1:28" ht="28.5" hidden="1" x14ac:dyDescent="0.15">
      <c r="A181" s="219" t="s">
        <v>3010</v>
      </c>
      <c r="B181" s="433" t="s">
        <v>4871</v>
      </c>
      <c r="C181" s="433" t="s">
        <v>4860</v>
      </c>
      <c r="D181" s="410" t="s">
        <v>4528</v>
      </c>
      <c r="E181" s="410" t="s">
        <v>6204</v>
      </c>
      <c r="F181" s="427" t="s">
        <v>2931</v>
      </c>
      <c r="G181" s="406" t="s">
        <v>156</v>
      </c>
      <c r="H181" s="434" t="s">
        <v>29</v>
      </c>
      <c r="I181" s="940" t="s">
        <v>4455</v>
      </c>
      <c r="J181" s="941"/>
      <c r="K181" s="226">
        <v>31503</v>
      </c>
      <c r="L181" s="235"/>
      <c r="M181" s="235"/>
      <c r="N181" s="420" t="s">
        <v>1103</v>
      </c>
      <c r="AA181" s="942"/>
      <c r="AB181" s="942"/>
    </row>
    <row r="182" spans="1:28" hidden="1" x14ac:dyDescent="0.15">
      <c r="A182" s="219" t="s">
        <v>3010</v>
      </c>
      <c r="B182" s="433" t="s">
        <v>4871</v>
      </c>
      <c r="C182" s="433" t="s">
        <v>4860</v>
      </c>
      <c r="D182" s="410" t="s">
        <v>1603</v>
      </c>
      <c r="E182" s="410" t="s">
        <v>2867</v>
      </c>
      <c r="F182" s="427" t="s">
        <v>2917</v>
      </c>
      <c r="G182" s="406" t="s">
        <v>1098</v>
      </c>
      <c r="H182" s="434" t="s">
        <v>29</v>
      </c>
      <c r="I182" s="940" t="s">
        <v>6205</v>
      </c>
      <c r="J182" s="941"/>
      <c r="K182" s="226">
        <v>26024</v>
      </c>
      <c r="L182" s="235"/>
      <c r="M182" s="235"/>
      <c r="N182" s="420"/>
      <c r="AA182" s="942"/>
      <c r="AB182" s="942"/>
    </row>
    <row r="183" spans="1:28" hidden="1" x14ac:dyDescent="0.15">
      <c r="A183" s="219" t="s">
        <v>3010</v>
      </c>
      <c r="B183" s="433" t="s">
        <v>4871</v>
      </c>
      <c r="C183" s="433" t="s">
        <v>4860</v>
      </c>
      <c r="D183" s="410" t="s">
        <v>2984</v>
      </c>
      <c r="E183" s="410" t="s">
        <v>2868</v>
      </c>
      <c r="F183" s="427" t="s">
        <v>2918</v>
      </c>
      <c r="G183" s="406" t="s">
        <v>922</v>
      </c>
      <c r="H183" s="434" t="s">
        <v>29</v>
      </c>
      <c r="I183" s="940" t="s">
        <v>6205</v>
      </c>
      <c r="J183" s="941"/>
      <c r="K183" s="226">
        <v>26024</v>
      </c>
      <c r="L183" s="235"/>
      <c r="M183" s="235"/>
      <c r="N183" s="420"/>
      <c r="AA183" s="942"/>
      <c r="AB183" s="942"/>
    </row>
    <row r="184" spans="1:28" hidden="1" x14ac:dyDescent="0.15">
      <c r="A184" s="219" t="s">
        <v>3010</v>
      </c>
      <c r="B184" s="433" t="s">
        <v>4871</v>
      </c>
      <c r="C184" s="433" t="s">
        <v>4860</v>
      </c>
      <c r="D184" s="410" t="s">
        <v>2985</v>
      </c>
      <c r="E184" s="410" t="s">
        <v>2869</v>
      </c>
      <c r="F184" s="427" t="s">
        <v>2919</v>
      </c>
      <c r="G184" s="406" t="s">
        <v>55</v>
      </c>
      <c r="H184" s="434" t="s">
        <v>29</v>
      </c>
      <c r="I184" s="940" t="s">
        <v>6205</v>
      </c>
      <c r="J184" s="941"/>
      <c r="K184" s="226">
        <v>26390</v>
      </c>
      <c r="L184" s="235"/>
      <c r="M184" s="235"/>
      <c r="N184" s="420"/>
      <c r="AA184" s="942"/>
      <c r="AB184" s="942"/>
    </row>
    <row r="185" spans="1:28" hidden="1" x14ac:dyDescent="0.15">
      <c r="A185" s="219" t="s">
        <v>3010</v>
      </c>
      <c r="B185" s="433" t="s">
        <v>4871</v>
      </c>
      <c r="C185" s="433" t="s">
        <v>4860</v>
      </c>
      <c r="D185" s="410" t="s">
        <v>6206</v>
      </c>
      <c r="E185" s="410" t="s">
        <v>2870</v>
      </c>
      <c r="F185" s="427" t="s">
        <v>2920</v>
      </c>
      <c r="G185" s="406" t="s">
        <v>228</v>
      </c>
      <c r="H185" s="434" t="s">
        <v>29</v>
      </c>
      <c r="I185" s="940" t="s">
        <v>6205</v>
      </c>
      <c r="J185" s="941"/>
      <c r="K185" s="226">
        <v>28581</v>
      </c>
      <c r="L185" s="235"/>
      <c r="M185" s="235"/>
      <c r="N185" s="420"/>
      <c r="AA185" s="942"/>
      <c r="AB185" s="942"/>
    </row>
    <row r="186" spans="1:28" hidden="1" x14ac:dyDescent="0.15">
      <c r="A186" s="219" t="s">
        <v>3010</v>
      </c>
      <c r="B186" s="433" t="s">
        <v>4871</v>
      </c>
      <c r="C186" s="433" t="s">
        <v>4860</v>
      </c>
      <c r="D186" s="410" t="s">
        <v>2986</v>
      </c>
      <c r="E186" s="410" t="s">
        <v>2871</v>
      </c>
      <c r="F186" s="427" t="s">
        <v>2921</v>
      </c>
      <c r="G186" s="406" t="s">
        <v>919</v>
      </c>
      <c r="H186" s="434" t="s">
        <v>29</v>
      </c>
      <c r="I186" s="940" t="s">
        <v>6205</v>
      </c>
      <c r="J186" s="941"/>
      <c r="K186" s="226">
        <v>29677</v>
      </c>
      <c r="L186" s="235"/>
      <c r="M186" s="235"/>
      <c r="N186" s="420"/>
      <c r="AA186" s="942"/>
      <c r="AB186" s="942"/>
    </row>
    <row r="187" spans="1:28" hidden="1" x14ac:dyDescent="0.15">
      <c r="A187" s="219" t="s">
        <v>3010</v>
      </c>
      <c r="B187" s="433" t="s">
        <v>4871</v>
      </c>
      <c r="C187" s="433" t="s">
        <v>4860</v>
      </c>
      <c r="D187" s="410" t="s">
        <v>2987</v>
      </c>
      <c r="E187" s="410" t="s">
        <v>2872</v>
      </c>
      <c r="F187" s="427" t="s">
        <v>7931</v>
      </c>
      <c r="G187" s="406" t="s">
        <v>6207</v>
      </c>
      <c r="H187" s="434" t="s">
        <v>29</v>
      </c>
      <c r="I187" s="940" t="s">
        <v>6205</v>
      </c>
      <c r="J187" s="941"/>
      <c r="K187" s="226">
        <v>30338</v>
      </c>
      <c r="L187" s="235"/>
      <c r="M187" s="235"/>
      <c r="N187" s="420"/>
      <c r="AA187" s="942"/>
      <c r="AB187" s="942"/>
    </row>
    <row r="188" spans="1:28" hidden="1" x14ac:dyDescent="0.15">
      <c r="A188" s="219" t="s">
        <v>3010</v>
      </c>
      <c r="B188" s="433" t="s">
        <v>4884</v>
      </c>
      <c r="C188" s="433" t="s">
        <v>1806</v>
      </c>
      <c r="D188" s="410" t="s">
        <v>2988</v>
      </c>
      <c r="E188" s="410" t="s">
        <v>2873</v>
      </c>
      <c r="F188" s="427" t="s">
        <v>2932</v>
      </c>
      <c r="G188" s="406" t="s">
        <v>1099</v>
      </c>
      <c r="H188" s="434" t="s">
        <v>29</v>
      </c>
      <c r="I188" s="940" t="s">
        <v>4456</v>
      </c>
      <c r="J188" s="941"/>
      <c r="K188" s="226">
        <v>39173</v>
      </c>
      <c r="L188" s="235"/>
      <c r="M188" s="235"/>
      <c r="N188" s="420"/>
      <c r="AA188" s="942"/>
      <c r="AB188" s="942"/>
    </row>
    <row r="189" spans="1:28" hidden="1" x14ac:dyDescent="0.15">
      <c r="A189" s="219" t="s">
        <v>3010</v>
      </c>
      <c r="B189" s="433" t="s">
        <v>4884</v>
      </c>
      <c r="C189" s="433" t="s">
        <v>1806</v>
      </c>
      <c r="D189" s="410" t="s">
        <v>2989</v>
      </c>
      <c r="E189" s="410" t="s">
        <v>2874</v>
      </c>
      <c r="F189" s="427" t="s">
        <v>2933</v>
      </c>
      <c r="G189" s="406" t="s">
        <v>1100</v>
      </c>
      <c r="H189" s="434" t="s">
        <v>29</v>
      </c>
      <c r="I189" s="940" t="s">
        <v>4456</v>
      </c>
      <c r="J189" s="941"/>
      <c r="K189" s="226">
        <v>24108</v>
      </c>
      <c r="L189" s="235"/>
      <c r="M189" s="235"/>
      <c r="N189" s="420"/>
      <c r="AA189" s="942"/>
      <c r="AB189" s="942"/>
    </row>
    <row r="190" spans="1:28" hidden="1" x14ac:dyDescent="0.15">
      <c r="A190" s="219" t="s">
        <v>3010</v>
      </c>
      <c r="B190" s="433" t="s">
        <v>4884</v>
      </c>
      <c r="C190" s="433" t="s">
        <v>1806</v>
      </c>
      <c r="D190" s="410" t="s">
        <v>2990</v>
      </c>
      <c r="E190" s="410" t="s">
        <v>2875</v>
      </c>
      <c r="F190" s="427" t="s">
        <v>2934</v>
      </c>
      <c r="G190" s="406" t="s">
        <v>1101</v>
      </c>
      <c r="H190" s="434" t="s">
        <v>29</v>
      </c>
      <c r="I190" s="940" t="s">
        <v>7375</v>
      </c>
      <c r="J190" s="941"/>
      <c r="K190" s="226">
        <v>35886</v>
      </c>
      <c r="L190" s="235"/>
      <c r="M190" s="235"/>
      <c r="N190" s="420"/>
      <c r="AA190" s="942"/>
      <c r="AB190" s="942"/>
    </row>
    <row r="191" spans="1:28" hidden="1" x14ac:dyDescent="0.15">
      <c r="A191" s="219" t="s">
        <v>3010</v>
      </c>
      <c r="B191" s="433" t="s">
        <v>4884</v>
      </c>
      <c r="C191" s="433" t="s">
        <v>1806</v>
      </c>
      <c r="D191" s="410" t="s">
        <v>2991</v>
      </c>
      <c r="E191" s="410" t="s">
        <v>2876</v>
      </c>
      <c r="F191" s="427" t="s">
        <v>2935</v>
      </c>
      <c r="G191" s="406" t="s">
        <v>957</v>
      </c>
      <c r="H191" s="434" t="s">
        <v>29</v>
      </c>
      <c r="I191" s="940" t="s">
        <v>4456</v>
      </c>
      <c r="J191" s="941"/>
      <c r="K191" s="226">
        <v>35521</v>
      </c>
      <c r="L191" s="235"/>
      <c r="M191" s="235"/>
      <c r="N191" s="420"/>
      <c r="AA191" s="942"/>
      <c r="AB191" s="942"/>
    </row>
    <row r="192" spans="1:28" hidden="1" x14ac:dyDescent="0.15">
      <c r="A192" s="219" t="s">
        <v>3010</v>
      </c>
      <c r="B192" s="433" t="s">
        <v>4884</v>
      </c>
      <c r="C192" s="433" t="s">
        <v>1806</v>
      </c>
      <c r="D192" s="410" t="s">
        <v>2992</v>
      </c>
      <c r="E192" s="676" t="s">
        <v>8215</v>
      </c>
      <c r="F192" s="427" t="s">
        <v>2936</v>
      </c>
      <c r="G192" s="406" t="s">
        <v>928</v>
      </c>
      <c r="H192" s="434" t="s">
        <v>29</v>
      </c>
      <c r="I192" s="940" t="s">
        <v>4456</v>
      </c>
      <c r="J192" s="941"/>
      <c r="K192" s="226">
        <v>25600</v>
      </c>
      <c r="L192" s="235"/>
      <c r="M192" s="235"/>
      <c r="N192" s="420"/>
      <c r="AA192" s="942"/>
      <c r="AB192" s="942"/>
    </row>
    <row r="193" spans="1:28" hidden="1" x14ac:dyDescent="0.15">
      <c r="A193" s="219" t="s">
        <v>3010</v>
      </c>
      <c r="B193" s="433" t="s">
        <v>4884</v>
      </c>
      <c r="C193" s="433" t="s">
        <v>1806</v>
      </c>
      <c r="D193" s="410" t="s">
        <v>2993</v>
      </c>
      <c r="E193" s="410" t="s">
        <v>2877</v>
      </c>
      <c r="F193" s="427" t="s">
        <v>2937</v>
      </c>
      <c r="G193" s="406" t="s">
        <v>1739</v>
      </c>
      <c r="H193" s="434" t="s">
        <v>29</v>
      </c>
      <c r="I193" s="940" t="s">
        <v>7376</v>
      </c>
      <c r="J193" s="941"/>
      <c r="K193" s="226">
        <v>38078</v>
      </c>
      <c r="L193" s="235"/>
      <c r="M193" s="235"/>
      <c r="N193" s="420"/>
      <c r="AA193" s="942"/>
      <c r="AB193" s="942"/>
    </row>
    <row r="194" spans="1:28" hidden="1" x14ac:dyDescent="0.15">
      <c r="A194" s="219" t="s">
        <v>3010</v>
      </c>
      <c r="B194" s="433" t="s">
        <v>4884</v>
      </c>
      <c r="C194" s="433" t="s">
        <v>1806</v>
      </c>
      <c r="D194" s="410" t="s">
        <v>2994</v>
      </c>
      <c r="E194" s="410" t="s">
        <v>2878</v>
      </c>
      <c r="F194" s="427" t="s">
        <v>2938</v>
      </c>
      <c r="G194" s="406" t="s">
        <v>284</v>
      </c>
      <c r="H194" s="434" t="s">
        <v>29</v>
      </c>
      <c r="I194" s="940" t="s">
        <v>7499</v>
      </c>
      <c r="J194" s="941"/>
      <c r="K194" s="226">
        <v>29677</v>
      </c>
      <c r="L194" s="235"/>
      <c r="M194" s="235"/>
      <c r="N194" s="420" t="s">
        <v>1103</v>
      </c>
      <c r="AA194" s="942"/>
      <c r="AB194" s="942"/>
    </row>
    <row r="195" spans="1:28" hidden="1" x14ac:dyDescent="0.15">
      <c r="A195" s="219" t="s">
        <v>3010</v>
      </c>
      <c r="B195" s="433" t="s">
        <v>4884</v>
      </c>
      <c r="C195" s="433" t="s">
        <v>1806</v>
      </c>
      <c r="D195" s="410" t="s">
        <v>2995</v>
      </c>
      <c r="E195" s="410" t="s">
        <v>2879</v>
      </c>
      <c r="F195" s="427" t="s">
        <v>2939</v>
      </c>
      <c r="G195" s="406" t="s">
        <v>6208</v>
      </c>
      <c r="H195" s="434" t="s">
        <v>29</v>
      </c>
      <c r="I195" s="940" t="s">
        <v>7377</v>
      </c>
      <c r="J195" s="941"/>
      <c r="K195" s="226">
        <v>39022</v>
      </c>
      <c r="L195" s="235"/>
      <c r="M195" s="235"/>
      <c r="N195" s="420" t="s">
        <v>1103</v>
      </c>
      <c r="AA195" s="942"/>
      <c r="AB195" s="942"/>
    </row>
    <row r="196" spans="1:28" hidden="1" x14ac:dyDescent="0.15">
      <c r="A196" s="219" t="s">
        <v>3010</v>
      </c>
      <c r="B196" s="433" t="s">
        <v>4884</v>
      </c>
      <c r="C196" s="433" t="s">
        <v>1806</v>
      </c>
      <c r="D196" s="410" t="s">
        <v>2996</v>
      </c>
      <c r="E196" s="410" t="s">
        <v>2880</v>
      </c>
      <c r="F196" s="427" t="s">
        <v>2940</v>
      </c>
      <c r="G196" s="406" t="s">
        <v>1104</v>
      </c>
      <c r="H196" s="434" t="s">
        <v>29</v>
      </c>
      <c r="I196" s="940" t="s">
        <v>4456</v>
      </c>
      <c r="J196" s="941"/>
      <c r="K196" s="226">
        <v>30773</v>
      </c>
      <c r="L196" s="235"/>
      <c r="M196" s="235"/>
      <c r="N196" s="420" t="s">
        <v>1103</v>
      </c>
      <c r="AA196" s="942"/>
      <c r="AB196" s="942"/>
    </row>
    <row r="197" spans="1:28" hidden="1" x14ac:dyDescent="0.15">
      <c r="A197" s="219" t="s">
        <v>3010</v>
      </c>
      <c r="B197" s="433" t="s">
        <v>4884</v>
      </c>
      <c r="C197" s="433" t="s">
        <v>1806</v>
      </c>
      <c r="D197" s="410" t="s">
        <v>2997</v>
      </c>
      <c r="E197" s="410" t="s">
        <v>2881</v>
      </c>
      <c r="F197" s="427" t="s">
        <v>2941</v>
      </c>
      <c r="G197" s="406" t="s">
        <v>232</v>
      </c>
      <c r="H197" s="434" t="s">
        <v>29</v>
      </c>
      <c r="I197" s="940" t="s">
        <v>7378</v>
      </c>
      <c r="J197" s="941"/>
      <c r="K197" s="226">
        <v>33329</v>
      </c>
      <c r="L197" s="235"/>
      <c r="M197" s="235"/>
      <c r="N197" s="420" t="s">
        <v>1103</v>
      </c>
      <c r="AA197" s="942"/>
      <c r="AB197" s="942"/>
    </row>
    <row r="198" spans="1:28" hidden="1" x14ac:dyDescent="0.15">
      <c r="A198" s="219" t="s">
        <v>3010</v>
      </c>
      <c r="B198" s="433" t="s">
        <v>4884</v>
      </c>
      <c r="C198" s="433" t="s">
        <v>1806</v>
      </c>
      <c r="D198" s="410" t="s">
        <v>2998</v>
      </c>
      <c r="E198" s="410" t="s">
        <v>2882</v>
      </c>
      <c r="F198" s="427" t="s">
        <v>2942</v>
      </c>
      <c r="G198" s="406" t="s">
        <v>1105</v>
      </c>
      <c r="H198" s="434" t="s">
        <v>29</v>
      </c>
      <c r="I198" s="940" t="s">
        <v>7377</v>
      </c>
      <c r="J198" s="941"/>
      <c r="K198" s="226">
        <v>34790</v>
      </c>
      <c r="L198" s="235"/>
      <c r="M198" s="235"/>
      <c r="N198" s="420" t="s">
        <v>1103</v>
      </c>
      <c r="AA198" s="942"/>
      <c r="AB198" s="942"/>
    </row>
    <row r="199" spans="1:28" hidden="1" x14ac:dyDescent="0.15">
      <c r="A199" s="219" t="s">
        <v>3010</v>
      </c>
      <c r="B199" s="433" t="s">
        <v>4884</v>
      </c>
      <c r="C199" s="433" t="s">
        <v>1806</v>
      </c>
      <c r="D199" s="410" t="s">
        <v>2999</v>
      </c>
      <c r="E199" s="410" t="s">
        <v>2883</v>
      </c>
      <c r="F199" s="427" t="s">
        <v>2943</v>
      </c>
      <c r="G199" s="406" t="s">
        <v>1106</v>
      </c>
      <c r="H199" s="434" t="s">
        <v>29</v>
      </c>
      <c r="I199" s="940" t="s">
        <v>4456</v>
      </c>
      <c r="J199" s="941"/>
      <c r="K199" s="226">
        <v>36982</v>
      </c>
      <c r="L199" s="235"/>
      <c r="M199" s="235"/>
      <c r="N199" s="420" t="s">
        <v>1103</v>
      </c>
      <c r="AA199" s="942"/>
      <c r="AB199" s="942"/>
    </row>
    <row r="200" spans="1:28" hidden="1" x14ac:dyDescent="0.15">
      <c r="A200" s="219" t="s">
        <v>3010</v>
      </c>
      <c r="B200" s="433" t="s">
        <v>4884</v>
      </c>
      <c r="C200" s="433" t="s">
        <v>1806</v>
      </c>
      <c r="D200" s="410" t="s">
        <v>6209</v>
      </c>
      <c r="E200" s="410" t="s">
        <v>2884</v>
      </c>
      <c r="F200" s="427" t="s">
        <v>6210</v>
      </c>
      <c r="G200" s="406" t="s">
        <v>955</v>
      </c>
      <c r="H200" s="434" t="s">
        <v>29</v>
      </c>
      <c r="I200" s="940" t="s">
        <v>7376</v>
      </c>
      <c r="J200" s="941"/>
      <c r="K200" s="226">
        <v>38808</v>
      </c>
      <c r="L200" s="235"/>
      <c r="M200" s="235"/>
      <c r="N200" s="420"/>
      <c r="AA200" s="942"/>
      <c r="AB200" s="942"/>
    </row>
    <row r="201" spans="1:28" hidden="1" x14ac:dyDescent="0.15">
      <c r="A201" s="219" t="s">
        <v>3010</v>
      </c>
      <c r="B201" s="433" t="s">
        <v>4884</v>
      </c>
      <c r="C201" s="433" t="s">
        <v>1806</v>
      </c>
      <c r="D201" s="410" t="s">
        <v>3000</v>
      </c>
      <c r="E201" s="410" t="s">
        <v>2885</v>
      </c>
      <c r="F201" s="427" t="s">
        <v>2944</v>
      </c>
      <c r="G201" s="406" t="s">
        <v>6211</v>
      </c>
      <c r="H201" s="434" t="s">
        <v>29</v>
      </c>
      <c r="I201" s="940" t="s">
        <v>7499</v>
      </c>
      <c r="J201" s="941"/>
      <c r="K201" s="226">
        <v>38078</v>
      </c>
      <c r="L201" s="235"/>
      <c r="M201" s="235"/>
      <c r="N201" s="420" t="s">
        <v>1103</v>
      </c>
      <c r="AA201" s="942"/>
      <c r="AB201" s="942"/>
    </row>
    <row r="202" spans="1:28" hidden="1" x14ac:dyDescent="0.15">
      <c r="A202" s="219" t="s">
        <v>3010</v>
      </c>
      <c r="B202" s="433" t="s">
        <v>4884</v>
      </c>
      <c r="C202" s="433" t="s">
        <v>1806</v>
      </c>
      <c r="D202" s="410" t="s">
        <v>3001</v>
      </c>
      <c r="E202" s="410" t="s">
        <v>2886</v>
      </c>
      <c r="F202" s="427" t="s">
        <v>2945</v>
      </c>
      <c r="G202" s="406" t="s">
        <v>1107</v>
      </c>
      <c r="H202" s="434" t="s">
        <v>54</v>
      </c>
      <c r="I202" s="940" t="s">
        <v>7499</v>
      </c>
      <c r="J202" s="941"/>
      <c r="K202" s="226">
        <v>39539</v>
      </c>
      <c r="L202" s="235"/>
      <c r="M202" s="235"/>
      <c r="N202" s="420" t="s">
        <v>1103</v>
      </c>
      <c r="AA202" s="942"/>
      <c r="AB202" s="942"/>
    </row>
    <row r="203" spans="1:28" hidden="1" x14ac:dyDescent="0.15">
      <c r="A203" s="219" t="s">
        <v>3010</v>
      </c>
      <c r="B203" s="433" t="s">
        <v>4884</v>
      </c>
      <c r="C203" s="433" t="s">
        <v>1806</v>
      </c>
      <c r="D203" s="410" t="s">
        <v>3002</v>
      </c>
      <c r="E203" s="410" t="s">
        <v>2887</v>
      </c>
      <c r="F203" s="427" t="s">
        <v>2946</v>
      </c>
      <c r="G203" s="406" t="s">
        <v>6167</v>
      </c>
      <c r="H203" s="434" t="s">
        <v>54</v>
      </c>
      <c r="I203" s="940" t="s">
        <v>7378</v>
      </c>
      <c r="J203" s="941"/>
      <c r="K203" s="226">
        <v>40634</v>
      </c>
      <c r="L203" s="235"/>
      <c r="M203" s="235"/>
      <c r="N203" s="420" t="s">
        <v>1103</v>
      </c>
      <c r="AA203" s="942"/>
      <c r="AB203" s="942"/>
    </row>
    <row r="204" spans="1:28" hidden="1" x14ac:dyDescent="0.15">
      <c r="A204" s="219" t="s">
        <v>3010</v>
      </c>
      <c r="B204" s="433" t="s">
        <v>4884</v>
      </c>
      <c r="C204" s="433" t="s">
        <v>1806</v>
      </c>
      <c r="D204" s="410" t="s">
        <v>3003</v>
      </c>
      <c r="E204" s="410" t="s">
        <v>2888</v>
      </c>
      <c r="F204" s="427" t="s">
        <v>2947</v>
      </c>
      <c r="G204" s="406" t="s">
        <v>292</v>
      </c>
      <c r="H204" s="434" t="s">
        <v>54</v>
      </c>
      <c r="I204" s="940" t="s">
        <v>7375</v>
      </c>
      <c r="J204" s="941"/>
      <c r="K204" s="226">
        <v>41000</v>
      </c>
      <c r="L204" s="235"/>
      <c r="M204" s="235"/>
      <c r="N204" s="420" t="s">
        <v>6212</v>
      </c>
      <c r="AA204" s="942"/>
      <c r="AB204" s="942"/>
    </row>
    <row r="205" spans="1:28" hidden="1" x14ac:dyDescent="0.15">
      <c r="A205" s="219" t="s">
        <v>3010</v>
      </c>
      <c r="B205" s="433" t="s">
        <v>4884</v>
      </c>
      <c r="C205" s="433" t="s">
        <v>1806</v>
      </c>
      <c r="D205" s="410" t="s">
        <v>3004</v>
      </c>
      <c r="E205" s="410" t="s">
        <v>2889</v>
      </c>
      <c r="F205" s="427" t="s">
        <v>2948</v>
      </c>
      <c r="G205" s="406" t="s">
        <v>6213</v>
      </c>
      <c r="H205" s="434" t="s">
        <v>54</v>
      </c>
      <c r="I205" s="940" t="s">
        <v>4456</v>
      </c>
      <c r="J205" s="941"/>
      <c r="K205" s="226">
        <v>41365</v>
      </c>
      <c r="L205" s="235"/>
      <c r="M205" s="235"/>
      <c r="N205" s="420" t="s">
        <v>6212</v>
      </c>
      <c r="AA205" s="942"/>
      <c r="AB205" s="942"/>
    </row>
    <row r="206" spans="1:28" hidden="1" x14ac:dyDescent="0.15">
      <c r="A206" s="219" t="s">
        <v>3010</v>
      </c>
      <c r="B206" s="433" t="s">
        <v>4903</v>
      </c>
      <c r="C206" s="433" t="s">
        <v>1807</v>
      </c>
      <c r="D206" s="410" t="s">
        <v>5910</v>
      </c>
      <c r="E206" s="410" t="s">
        <v>5923</v>
      </c>
      <c r="F206" s="427" t="s">
        <v>2949</v>
      </c>
      <c r="G206" s="406" t="s">
        <v>1108</v>
      </c>
      <c r="H206" s="434" t="s">
        <v>29</v>
      </c>
      <c r="I206" s="940" t="s">
        <v>4458</v>
      </c>
      <c r="J206" s="941"/>
      <c r="K206" s="226">
        <v>24231</v>
      </c>
      <c r="L206" s="235"/>
      <c r="M206" s="235"/>
      <c r="N206" s="420"/>
      <c r="AA206" s="942"/>
      <c r="AB206" s="942"/>
    </row>
    <row r="207" spans="1:28" hidden="1" x14ac:dyDescent="0.15">
      <c r="A207" s="219" t="s">
        <v>3010</v>
      </c>
      <c r="B207" s="433" t="s">
        <v>4903</v>
      </c>
      <c r="C207" s="433" t="s">
        <v>1807</v>
      </c>
      <c r="D207" s="410" t="s">
        <v>5924</v>
      </c>
      <c r="E207" s="410" t="s">
        <v>2890</v>
      </c>
      <c r="F207" s="427" t="s">
        <v>2950</v>
      </c>
      <c r="G207" s="406" t="s">
        <v>966</v>
      </c>
      <c r="H207" s="434" t="s">
        <v>29</v>
      </c>
      <c r="I207" s="940" t="s">
        <v>4458</v>
      </c>
      <c r="J207" s="941"/>
      <c r="K207" s="226">
        <v>24563</v>
      </c>
      <c r="L207" s="235"/>
      <c r="M207" s="235"/>
      <c r="N207" s="420"/>
      <c r="AA207" s="942"/>
      <c r="AB207" s="942"/>
    </row>
    <row r="208" spans="1:28" hidden="1" x14ac:dyDescent="0.15">
      <c r="A208" s="219" t="s">
        <v>3010</v>
      </c>
      <c r="B208" s="433" t="s">
        <v>4903</v>
      </c>
      <c r="C208" s="433" t="s">
        <v>1807</v>
      </c>
      <c r="D208" s="410" t="s">
        <v>5911</v>
      </c>
      <c r="E208" s="410" t="s">
        <v>2891</v>
      </c>
      <c r="F208" s="427" t="s">
        <v>5912</v>
      </c>
      <c r="G208" s="406" t="s">
        <v>397</v>
      </c>
      <c r="H208" s="434" t="s">
        <v>29</v>
      </c>
      <c r="I208" s="940" t="s">
        <v>4458</v>
      </c>
      <c r="J208" s="941"/>
      <c r="K208" s="226">
        <v>24929</v>
      </c>
      <c r="L208" s="235"/>
      <c r="M208" s="235"/>
      <c r="N208" s="420"/>
      <c r="AA208" s="942"/>
      <c r="AB208" s="942"/>
    </row>
    <row r="209" spans="1:28" hidden="1" x14ac:dyDescent="0.15">
      <c r="A209" s="219" t="s">
        <v>3010</v>
      </c>
      <c r="B209" s="433" t="s">
        <v>4903</v>
      </c>
      <c r="C209" s="433" t="s">
        <v>1807</v>
      </c>
      <c r="D209" s="410" t="s">
        <v>5913</v>
      </c>
      <c r="E209" s="410" t="s">
        <v>5914</v>
      </c>
      <c r="F209" s="427" t="s">
        <v>2951</v>
      </c>
      <c r="G209" s="406" t="s">
        <v>388</v>
      </c>
      <c r="H209" s="434" t="s">
        <v>29</v>
      </c>
      <c r="I209" s="940" t="s">
        <v>4458</v>
      </c>
      <c r="J209" s="941"/>
      <c r="K209" s="226">
        <v>25294</v>
      </c>
      <c r="L209" s="235"/>
      <c r="M209" s="235"/>
      <c r="N209" s="420"/>
      <c r="AA209" s="942"/>
      <c r="AB209" s="942"/>
    </row>
    <row r="210" spans="1:28" hidden="1" x14ac:dyDescent="0.15">
      <c r="A210" s="219" t="s">
        <v>3010</v>
      </c>
      <c r="B210" s="433" t="s">
        <v>4903</v>
      </c>
      <c r="C210" s="433" t="s">
        <v>1807</v>
      </c>
      <c r="D210" s="410" t="s">
        <v>5925</v>
      </c>
      <c r="E210" s="410" t="s">
        <v>1571</v>
      </c>
      <c r="F210" s="427" t="s">
        <v>2952</v>
      </c>
      <c r="G210" s="406" t="s">
        <v>1109</v>
      </c>
      <c r="H210" s="434" t="s">
        <v>29</v>
      </c>
      <c r="I210" s="940" t="s">
        <v>4458</v>
      </c>
      <c r="J210" s="941"/>
      <c r="K210" s="226">
        <v>25385</v>
      </c>
      <c r="L210" s="235"/>
      <c r="M210" s="235"/>
      <c r="N210" s="420" t="s">
        <v>1103</v>
      </c>
      <c r="AA210" s="942"/>
      <c r="AB210" s="942"/>
    </row>
    <row r="211" spans="1:28" hidden="1" x14ac:dyDescent="0.15">
      <c r="A211" s="219" t="s">
        <v>3010</v>
      </c>
      <c r="B211" s="433" t="s">
        <v>4903</v>
      </c>
      <c r="C211" s="433" t="s">
        <v>1807</v>
      </c>
      <c r="D211" s="410" t="s">
        <v>5915</v>
      </c>
      <c r="E211" s="410" t="s">
        <v>2892</v>
      </c>
      <c r="F211" s="427" t="s">
        <v>2953</v>
      </c>
      <c r="G211" s="406" t="s">
        <v>42</v>
      </c>
      <c r="H211" s="434" t="s">
        <v>29</v>
      </c>
      <c r="I211" s="940" t="s">
        <v>4458</v>
      </c>
      <c r="J211" s="941"/>
      <c r="K211" s="226">
        <v>25659</v>
      </c>
      <c r="L211" s="235"/>
      <c r="M211" s="235"/>
      <c r="N211" s="420"/>
      <c r="AA211" s="942"/>
      <c r="AB211" s="942"/>
    </row>
    <row r="212" spans="1:28" hidden="1" x14ac:dyDescent="0.15">
      <c r="A212" s="219" t="s">
        <v>3010</v>
      </c>
      <c r="B212" s="433" t="s">
        <v>4903</v>
      </c>
      <c r="C212" s="433" t="s">
        <v>1807</v>
      </c>
      <c r="D212" s="410" t="s">
        <v>5916</v>
      </c>
      <c r="E212" s="410" t="s">
        <v>5711</v>
      </c>
      <c r="F212" s="427" t="s">
        <v>2954</v>
      </c>
      <c r="G212" s="406" t="s">
        <v>33</v>
      </c>
      <c r="H212" s="434" t="s">
        <v>29</v>
      </c>
      <c r="I212" s="940" t="s">
        <v>4458</v>
      </c>
      <c r="J212" s="941"/>
      <c r="K212" s="226">
        <v>26024</v>
      </c>
      <c r="L212" s="235"/>
      <c r="M212" s="235"/>
      <c r="N212" s="420"/>
      <c r="AA212" s="942"/>
      <c r="AB212" s="942"/>
    </row>
    <row r="213" spans="1:28" hidden="1" x14ac:dyDescent="0.15">
      <c r="A213" s="219" t="s">
        <v>3010</v>
      </c>
      <c r="B213" s="433" t="s">
        <v>4903</v>
      </c>
      <c r="C213" s="433" t="s">
        <v>1807</v>
      </c>
      <c r="D213" s="410" t="s">
        <v>5917</v>
      </c>
      <c r="E213" s="410" t="s">
        <v>2893</v>
      </c>
      <c r="F213" s="427" t="s">
        <v>2955</v>
      </c>
      <c r="G213" s="406" t="s">
        <v>372</v>
      </c>
      <c r="H213" s="434" t="s">
        <v>29</v>
      </c>
      <c r="I213" s="940" t="s">
        <v>4458</v>
      </c>
      <c r="J213" s="941"/>
      <c r="K213" s="226">
        <v>29312</v>
      </c>
      <c r="L213" s="235"/>
      <c r="M213" s="235"/>
      <c r="N213" s="420" t="s">
        <v>1103</v>
      </c>
      <c r="AA213" s="942"/>
      <c r="AB213" s="942"/>
    </row>
    <row r="214" spans="1:28" hidden="1" x14ac:dyDescent="0.15">
      <c r="A214" s="219" t="s">
        <v>3010</v>
      </c>
      <c r="B214" s="433" t="s">
        <v>4903</v>
      </c>
      <c r="C214" s="433" t="s">
        <v>1807</v>
      </c>
      <c r="D214" s="410" t="s">
        <v>5926</v>
      </c>
      <c r="E214" s="410" t="s">
        <v>2894</v>
      </c>
      <c r="F214" s="427" t="s">
        <v>2956</v>
      </c>
      <c r="G214" s="406" t="s">
        <v>426</v>
      </c>
      <c r="H214" s="434" t="s">
        <v>29</v>
      </c>
      <c r="I214" s="940" t="s">
        <v>4458</v>
      </c>
      <c r="J214" s="941"/>
      <c r="K214" s="226">
        <v>29677</v>
      </c>
      <c r="L214" s="235"/>
      <c r="M214" s="235"/>
      <c r="N214" s="420" t="s">
        <v>1103</v>
      </c>
      <c r="AA214" s="942"/>
      <c r="AB214" s="942"/>
    </row>
    <row r="215" spans="1:28" hidden="1" x14ac:dyDescent="0.15">
      <c r="A215" s="219" t="s">
        <v>3010</v>
      </c>
      <c r="B215" s="433" t="s">
        <v>4903</v>
      </c>
      <c r="C215" s="433" t="s">
        <v>1807</v>
      </c>
      <c r="D215" s="410" t="s">
        <v>5918</v>
      </c>
      <c r="E215" s="410" t="s">
        <v>2895</v>
      </c>
      <c r="F215" s="427" t="s">
        <v>2957</v>
      </c>
      <c r="G215" s="406" t="s">
        <v>1126</v>
      </c>
      <c r="H215" s="434" t="s">
        <v>29</v>
      </c>
      <c r="I215" s="940" t="s">
        <v>4458</v>
      </c>
      <c r="J215" s="941"/>
      <c r="K215" s="226">
        <v>30042</v>
      </c>
      <c r="L215" s="235"/>
      <c r="M215" s="235"/>
      <c r="N215" s="420" t="s">
        <v>1103</v>
      </c>
      <c r="AA215" s="942"/>
      <c r="AB215" s="942"/>
    </row>
    <row r="216" spans="1:28" hidden="1" x14ac:dyDescent="0.15">
      <c r="A216" s="219" t="s">
        <v>3010</v>
      </c>
      <c r="B216" s="433" t="s">
        <v>4903</v>
      </c>
      <c r="C216" s="433" t="s">
        <v>1807</v>
      </c>
      <c r="D216" s="410" t="s">
        <v>5919</v>
      </c>
      <c r="E216" s="410" t="s">
        <v>6810</v>
      </c>
      <c r="F216" s="427" t="s">
        <v>2958</v>
      </c>
      <c r="G216" s="406" t="s">
        <v>364</v>
      </c>
      <c r="H216" s="434" t="s">
        <v>29</v>
      </c>
      <c r="I216" s="940" t="s">
        <v>4458</v>
      </c>
      <c r="J216" s="941"/>
      <c r="K216" s="226">
        <v>30407</v>
      </c>
      <c r="L216" s="235"/>
      <c r="M216" s="235"/>
      <c r="N216" s="420" t="s">
        <v>1103</v>
      </c>
      <c r="AA216" s="942"/>
      <c r="AB216" s="942"/>
    </row>
    <row r="217" spans="1:28" hidden="1" x14ac:dyDescent="0.15">
      <c r="A217" s="219" t="s">
        <v>3010</v>
      </c>
      <c r="B217" s="433" t="s">
        <v>4903</v>
      </c>
      <c r="C217" s="433" t="s">
        <v>1807</v>
      </c>
      <c r="D217" s="410" t="s">
        <v>5920</v>
      </c>
      <c r="E217" s="410" t="s">
        <v>2896</v>
      </c>
      <c r="F217" s="427" t="s">
        <v>2959</v>
      </c>
      <c r="G217" s="406" t="s">
        <v>404</v>
      </c>
      <c r="H217" s="434" t="s">
        <v>29</v>
      </c>
      <c r="I217" s="940" t="s">
        <v>4458</v>
      </c>
      <c r="J217" s="941"/>
      <c r="K217" s="226">
        <v>30773</v>
      </c>
      <c r="L217" s="235"/>
      <c r="M217" s="235"/>
      <c r="N217" s="420" t="s">
        <v>1103</v>
      </c>
      <c r="AA217" s="942"/>
      <c r="AB217" s="942"/>
    </row>
    <row r="218" spans="1:28" hidden="1" x14ac:dyDescent="0.15">
      <c r="A218" s="219" t="s">
        <v>3010</v>
      </c>
      <c r="B218" s="433" t="s">
        <v>4903</v>
      </c>
      <c r="C218" s="433" t="s">
        <v>1807</v>
      </c>
      <c r="D218" s="410" t="s">
        <v>5921</v>
      </c>
      <c r="E218" s="410" t="s">
        <v>2897</v>
      </c>
      <c r="F218" s="427" t="s">
        <v>2960</v>
      </c>
      <c r="G218" s="406" t="s">
        <v>388</v>
      </c>
      <c r="H218" s="434" t="s">
        <v>29</v>
      </c>
      <c r="I218" s="940" t="s">
        <v>4458</v>
      </c>
      <c r="J218" s="941"/>
      <c r="K218" s="226">
        <v>31138</v>
      </c>
      <c r="L218" s="235"/>
      <c r="M218" s="235"/>
      <c r="N218" s="420" t="s">
        <v>1103</v>
      </c>
      <c r="AA218" s="942"/>
      <c r="AB218" s="942"/>
    </row>
    <row r="219" spans="1:28" hidden="1" x14ac:dyDescent="0.15">
      <c r="A219" s="219" t="s">
        <v>3010</v>
      </c>
      <c r="B219" s="433" t="s">
        <v>4903</v>
      </c>
      <c r="C219" s="433" t="s">
        <v>1807</v>
      </c>
      <c r="D219" s="410" t="s">
        <v>5927</v>
      </c>
      <c r="E219" s="410" t="s">
        <v>5928</v>
      </c>
      <c r="F219" s="427" t="s">
        <v>2961</v>
      </c>
      <c r="G219" s="406" t="s">
        <v>1743</v>
      </c>
      <c r="H219" s="434" t="s">
        <v>29</v>
      </c>
      <c r="I219" s="940" t="s">
        <v>4458</v>
      </c>
      <c r="J219" s="941"/>
      <c r="K219" s="226">
        <v>34425</v>
      </c>
      <c r="L219" s="235"/>
      <c r="M219" s="235"/>
      <c r="N219" s="420" t="s">
        <v>1103</v>
      </c>
      <c r="AA219" s="942"/>
      <c r="AB219" s="942"/>
    </row>
    <row r="220" spans="1:28" hidden="1" x14ac:dyDescent="0.15">
      <c r="A220" s="219" t="s">
        <v>3010</v>
      </c>
      <c r="B220" s="433" t="s">
        <v>4903</v>
      </c>
      <c r="C220" s="433" t="s">
        <v>1807</v>
      </c>
      <c r="D220" s="410" t="s">
        <v>5922</v>
      </c>
      <c r="E220" s="410" t="s">
        <v>2898</v>
      </c>
      <c r="F220" s="427" t="s">
        <v>2962</v>
      </c>
      <c r="G220" s="406" t="s">
        <v>393</v>
      </c>
      <c r="H220" s="434" t="s">
        <v>29</v>
      </c>
      <c r="I220" s="940" t="s">
        <v>4458</v>
      </c>
      <c r="J220" s="941"/>
      <c r="K220" s="226">
        <v>35521</v>
      </c>
      <c r="L220" s="235"/>
      <c r="M220" s="235"/>
      <c r="N220" s="420" t="s">
        <v>1103</v>
      </c>
      <c r="AA220" s="942"/>
      <c r="AB220" s="942"/>
    </row>
    <row r="221" spans="1:28" hidden="1" x14ac:dyDescent="0.15">
      <c r="A221" s="219" t="s">
        <v>3010</v>
      </c>
      <c r="B221" s="433" t="s">
        <v>4931</v>
      </c>
      <c r="C221" s="433" t="s">
        <v>4918</v>
      </c>
      <c r="D221" s="410" t="s">
        <v>1111</v>
      </c>
      <c r="E221" s="410" t="s">
        <v>2899</v>
      </c>
      <c r="F221" s="427" t="s">
        <v>2963</v>
      </c>
      <c r="G221" s="406" t="s">
        <v>1116</v>
      </c>
      <c r="H221" s="434" t="s">
        <v>29</v>
      </c>
      <c r="I221" s="940" t="s">
        <v>7379</v>
      </c>
      <c r="J221" s="941"/>
      <c r="K221" s="226">
        <v>38808</v>
      </c>
      <c r="L221" s="235"/>
      <c r="M221" s="235"/>
      <c r="N221" s="420"/>
      <c r="AA221" s="942"/>
      <c r="AB221" s="942"/>
    </row>
    <row r="222" spans="1:28" hidden="1" x14ac:dyDescent="0.15">
      <c r="A222" s="219" t="s">
        <v>3010</v>
      </c>
      <c r="B222" s="433" t="s">
        <v>4931</v>
      </c>
      <c r="C222" s="433" t="s">
        <v>4918</v>
      </c>
      <c r="D222" s="410" t="s">
        <v>6214</v>
      </c>
      <c r="E222" s="410" t="s">
        <v>2900</v>
      </c>
      <c r="F222" s="427" t="s">
        <v>2964</v>
      </c>
      <c r="G222" s="406" t="s">
        <v>1112</v>
      </c>
      <c r="H222" s="434" t="s">
        <v>29</v>
      </c>
      <c r="I222" s="940" t="s">
        <v>7380</v>
      </c>
      <c r="J222" s="941"/>
      <c r="K222" s="226">
        <v>30042</v>
      </c>
      <c r="L222" s="235"/>
      <c r="M222" s="235"/>
      <c r="N222" s="420" t="s">
        <v>1103</v>
      </c>
      <c r="AA222" s="942"/>
      <c r="AB222" s="942"/>
    </row>
    <row r="223" spans="1:28" hidden="1" x14ac:dyDescent="0.15">
      <c r="A223" s="219" t="s">
        <v>3010</v>
      </c>
      <c r="B223" s="433" t="s">
        <v>4931</v>
      </c>
      <c r="C223" s="433" t="s">
        <v>4918</v>
      </c>
      <c r="D223" s="410" t="s">
        <v>6215</v>
      </c>
      <c r="E223" s="410" t="s">
        <v>2901</v>
      </c>
      <c r="F223" s="427" t="s">
        <v>2965</v>
      </c>
      <c r="G223" s="406" t="s">
        <v>1113</v>
      </c>
      <c r="H223" s="434" t="s">
        <v>29</v>
      </c>
      <c r="I223" s="956" t="s">
        <v>7522</v>
      </c>
      <c r="J223" s="957"/>
      <c r="K223" s="413">
        <v>45383</v>
      </c>
      <c r="L223" s="235"/>
      <c r="M223" s="235"/>
      <c r="N223" s="420" t="s">
        <v>1103</v>
      </c>
      <c r="AA223" s="942"/>
      <c r="AB223" s="942"/>
    </row>
    <row r="224" spans="1:28" hidden="1" x14ac:dyDescent="0.15">
      <c r="A224" s="219" t="s">
        <v>3010</v>
      </c>
      <c r="B224" s="433" t="s">
        <v>4931</v>
      </c>
      <c r="C224" s="433" t="s">
        <v>4918</v>
      </c>
      <c r="D224" s="410" t="s">
        <v>1114</v>
      </c>
      <c r="E224" s="410" t="s">
        <v>2902</v>
      </c>
      <c r="F224" s="427" t="s">
        <v>2966</v>
      </c>
      <c r="G224" s="406" t="s">
        <v>579</v>
      </c>
      <c r="H224" s="434" t="s">
        <v>29</v>
      </c>
      <c r="I224" s="940" t="s">
        <v>7380</v>
      </c>
      <c r="J224" s="941"/>
      <c r="K224" s="226">
        <v>35521</v>
      </c>
      <c r="L224" s="235"/>
      <c r="M224" s="235"/>
      <c r="N224" s="420"/>
      <c r="AA224" s="942"/>
      <c r="AB224" s="942"/>
    </row>
    <row r="225" spans="1:28" hidden="1" x14ac:dyDescent="0.15">
      <c r="A225" s="219" t="s">
        <v>3010</v>
      </c>
      <c r="B225" s="433" t="s">
        <v>4931</v>
      </c>
      <c r="C225" s="433" t="s">
        <v>4918</v>
      </c>
      <c r="D225" s="410" t="s">
        <v>6216</v>
      </c>
      <c r="E225" s="410" t="s">
        <v>2903</v>
      </c>
      <c r="F225" s="427" t="s">
        <v>2967</v>
      </c>
      <c r="G225" s="406" t="s">
        <v>6217</v>
      </c>
      <c r="H225" s="434" t="s">
        <v>29</v>
      </c>
      <c r="I225" s="956" t="s">
        <v>7522</v>
      </c>
      <c r="J225" s="957"/>
      <c r="K225" s="413">
        <v>45383</v>
      </c>
      <c r="L225" s="235"/>
      <c r="M225" s="235"/>
      <c r="N225" s="420" t="s">
        <v>1103</v>
      </c>
      <c r="AA225" s="942"/>
      <c r="AB225" s="942"/>
    </row>
    <row r="226" spans="1:28" hidden="1" x14ac:dyDescent="0.15">
      <c r="A226" s="219" t="s">
        <v>3010</v>
      </c>
      <c r="B226" s="433" t="s">
        <v>4931</v>
      </c>
      <c r="C226" s="433" t="s">
        <v>4918</v>
      </c>
      <c r="D226" s="410" t="s">
        <v>1115</v>
      </c>
      <c r="E226" s="410" t="s">
        <v>2904</v>
      </c>
      <c r="F226" s="427" t="s">
        <v>2968</v>
      </c>
      <c r="G226" s="406" t="s">
        <v>1116</v>
      </c>
      <c r="H226" s="434" t="s">
        <v>29</v>
      </c>
      <c r="I226" s="940" t="s">
        <v>7381</v>
      </c>
      <c r="J226" s="941"/>
      <c r="K226" s="226">
        <v>36617</v>
      </c>
      <c r="L226" s="235"/>
      <c r="M226" s="235"/>
      <c r="N226" s="420"/>
      <c r="AA226" s="942"/>
      <c r="AB226" s="942"/>
    </row>
    <row r="227" spans="1:28" hidden="1" x14ac:dyDescent="0.15">
      <c r="A227" s="219" t="s">
        <v>3010</v>
      </c>
      <c r="B227" s="433" t="s">
        <v>4931</v>
      </c>
      <c r="C227" s="433" t="s">
        <v>4918</v>
      </c>
      <c r="D227" s="410" t="s">
        <v>6218</v>
      </c>
      <c r="E227" s="410" t="s">
        <v>2905</v>
      </c>
      <c r="F227" s="427" t="s">
        <v>2969</v>
      </c>
      <c r="G227" s="406" t="s">
        <v>569</v>
      </c>
      <c r="H227" s="434" t="s">
        <v>29</v>
      </c>
      <c r="I227" s="940" t="s">
        <v>7380</v>
      </c>
      <c r="J227" s="941"/>
      <c r="K227" s="226">
        <v>37712</v>
      </c>
      <c r="L227" s="235"/>
      <c r="M227" s="235"/>
      <c r="N227" s="420" t="s">
        <v>1103</v>
      </c>
      <c r="AA227" s="942"/>
      <c r="AB227" s="942"/>
    </row>
    <row r="228" spans="1:28" hidden="1" x14ac:dyDescent="0.15">
      <c r="A228" s="219" t="s">
        <v>3010</v>
      </c>
      <c r="B228" s="433" t="s">
        <v>4931</v>
      </c>
      <c r="C228" s="433" t="s">
        <v>4918</v>
      </c>
      <c r="D228" s="410" t="s">
        <v>1843</v>
      </c>
      <c r="E228" s="410" t="s">
        <v>2906</v>
      </c>
      <c r="F228" s="427" t="s">
        <v>2970</v>
      </c>
      <c r="G228" s="406" t="s">
        <v>571</v>
      </c>
      <c r="H228" s="434" t="s">
        <v>29</v>
      </c>
      <c r="I228" s="940" t="s">
        <v>7379</v>
      </c>
      <c r="J228" s="941"/>
      <c r="K228" s="226">
        <v>38443</v>
      </c>
      <c r="L228" s="235"/>
      <c r="M228" s="235"/>
      <c r="N228" s="420"/>
      <c r="AA228" s="942"/>
      <c r="AB228" s="942"/>
    </row>
    <row r="229" spans="1:28" hidden="1" x14ac:dyDescent="0.15">
      <c r="A229" s="219" t="s">
        <v>3010</v>
      </c>
      <c r="B229" s="433" t="s">
        <v>4931</v>
      </c>
      <c r="C229" s="433" t="s">
        <v>4918</v>
      </c>
      <c r="D229" s="410" t="s">
        <v>1677</v>
      </c>
      <c r="E229" s="410" t="s">
        <v>2907</v>
      </c>
      <c r="F229" s="427" t="s">
        <v>2971</v>
      </c>
      <c r="G229" s="406" t="s">
        <v>1004</v>
      </c>
      <c r="H229" s="434" t="s">
        <v>29</v>
      </c>
      <c r="I229" s="940" t="s">
        <v>7380</v>
      </c>
      <c r="J229" s="941"/>
      <c r="K229" s="226">
        <v>41365</v>
      </c>
      <c r="L229" s="235"/>
      <c r="M229" s="235"/>
      <c r="N229" s="420"/>
      <c r="AA229" s="942"/>
      <c r="AB229" s="942"/>
    </row>
    <row r="230" spans="1:28" hidden="1" x14ac:dyDescent="0.15">
      <c r="A230" s="219" t="s">
        <v>3010</v>
      </c>
      <c r="B230" s="433" t="s">
        <v>4916</v>
      </c>
      <c r="C230" s="433" t="s">
        <v>4024</v>
      </c>
      <c r="D230" s="410" t="s">
        <v>3005</v>
      </c>
      <c r="E230" s="410" t="s">
        <v>6219</v>
      </c>
      <c r="F230" s="427" t="s">
        <v>2972</v>
      </c>
      <c r="G230" s="406" t="s">
        <v>1117</v>
      </c>
      <c r="H230" s="434" t="s">
        <v>29</v>
      </c>
      <c r="I230" s="940" t="s">
        <v>7382</v>
      </c>
      <c r="J230" s="941"/>
      <c r="K230" s="226">
        <v>31503</v>
      </c>
      <c r="L230" s="235"/>
      <c r="M230" s="235"/>
      <c r="N230" s="420"/>
      <c r="AA230" s="942"/>
      <c r="AB230" s="942"/>
    </row>
    <row r="231" spans="1:28" ht="28.5" hidden="1" x14ac:dyDescent="0.15">
      <c r="A231" s="219" t="s">
        <v>3010</v>
      </c>
      <c r="B231" s="433" t="s">
        <v>4884</v>
      </c>
      <c r="C231" s="433" t="s">
        <v>1808</v>
      </c>
      <c r="D231" s="410" t="s">
        <v>3006</v>
      </c>
      <c r="E231" s="410" t="s">
        <v>6811</v>
      </c>
      <c r="F231" s="427" t="s">
        <v>2973</v>
      </c>
      <c r="G231" s="406" t="s">
        <v>1118</v>
      </c>
      <c r="H231" s="434" t="s">
        <v>29</v>
      </c>
      <c r="I231" s="940" t="s">
        <v>7383</v>
      </c>
      <c r="J231" s="941"/>
      <c r="K231" s="226">
        <v>34790</v>
      </c>
      <c r="L231" s="235"/>
      <c r="M231" s="235"/>
      <c r="N231" s="420"/>
      <c r="AA231" s="942"/>
      <c r="AB231" s="942"/>
    </row>
    <row r="232" spans="1:28" ht="28.5" hidden="1" x14ac:dyDescent="0.15">
      <c r="A232" s="219" t="s">
        <v>3010</v>
      </c>
      <c r="B232" s="433" t="s">
        <v>4884</v>
      </c>
      <c r="C232" s="433" t="s">
        <v>1808</v>
      </c>
      <c r="D232" s="410" t="s">
        <v>3007</v>
      </c>
      <c r="E232" s="410" t="s">
        <v>7261</v>
      </c>
      <c r="F232" s="427" t="s">
        <v>2974</v>
      </c>
      <c r="G232" s="406" t="s">
        <v>627</v>
      </c>
      <c r="H232" s="434" t="s">
        <v>29</v>
      </c>
      <c r="I232" s="940" t="s">
        <v>7383</v>
      </c>
      <c r="J232" s="941"/>
      <c r="K232" s="226">
        <v>36251</v>
      </c>
      <c r="L232" s="235"/>
      <c r="M232" s="235"/>
      <c r="N232" s="420"/>
      <c r="AA232" s="942"/>
      <c r="AB232" s="942"/>
    </row>
    <row r="233" spans="1:28" hidden="1" x14ac:dyDescent="0.15">
      <c r="A233" s="219" t="s">
        <v>3010</v>
      </c>
      <c r="B233" s="433" t="s">
        <v>4871</v>
      </c>
      <c r="C233" s="433" t="s">
        <v>4861</v>
      </c>
      <c r="D233" s="410" t="s">
        <v>3008</v>
      </c>
      <c r="E233" s="410" t="s">
        <v>2908</v>
      </c>
      <c r="F233" s="427" t="s">
        <v>2975</v>
      </c>
      <c r="G233" s="406" t="s">
        <v>653</v>
      </c>
      <c r="H233" s="434" t="s">
        <v>29</v>
      </c>
      <c r="I233" s="940" t="s">
        <v>7384</v>
      </c>
      <c r="J233" s="941"/>
      <c r="K233" s="226">
        <v>23833</v>
      </c>
      <c r="L233" s="235"/>
      <c r="M233" s="235"/>
      <c r="N233" s="420"/>
      <c r="AA233" s="942"/>
      <c r="AB233" s="942"/>
    </row>
    <row r="234" spans="1:28" hidden="1" x14ac:dyDescent="0.15">
      <c r="A234" s="219" t="s">
        <v>3010</v>
      </c>
      <c r="B234" s="433" t="s">
        <v>4884</v>
      </c>
      <c r="C234" s="433" t="s">
        <v>4879</v>
      </c>
      <c r="D234" s="410" t="s">
        <v>6220</v>
      </c>
      <c r="E234" s="410" t="s">
        <v>2909</v>
      </c>
      <c r="F234" s="427" t="s">
        <v>2976</v>
      </c>
      <c r="G234" s="406" t="s">
        <v>707</v>
      </c>
      <c r="H234" s="434" t="s">
        <v>29</v>
      </c>
      <c r="I234" s="940" t="s">
        <v>7385</v>
      </c>
      <c r="J234" s="941"/>
      <c r="K234" s="226">
        <v>28946</v>
      </c>
      <c r="L234" s="235"/>
      <c r="M234" s="235"/>
      <c r="N234" s="420"/>
      <c r="AA234" s="942"/>
      <c r="AB234" s="942"/>
    </row>
    <row r="235" spans="1:28" hidden="1" x14ac:dyDescent="0.15">
      <c r="A235" s="219" t="s">
        <v>3010</v>
      </c>
      <c r="B235" s="433" t="s">
        <v>4884</v>
      </c>
      <c r="C235" s="433" t="s">
        <v>4881</v>
      </c>
      <c r="D235" s="410" t="s">
        <v>6878</v>
      </c>
      <c r="E235" s="410" t="s">
        <v>6879</v>
      </c>
      <c r="F235" s="427" t="s">
        <v>6880</v>
      </c>
      <c r="G235" s="406" t="s">
        <v>6881</v>
      </c>
      <c r="H235" s="434" t="s">
        <v>29</v>
      </c>
      <c r="I235" s="940" t="s">
        <v>1119</v>
      </c>
      <c r="J235" s="941"/>
      <c r="K235" s="226">
        <v>30042</v>
      </c>
      <c r="L235" s="235"/>
      <c r="M235" s="235"/>
      <c r="N235" s="420"/>
      <c r="AA235" s="942"/>
      <c r="AB235" s="942"/>
    </row>
    <row r="236" spans="1:28" hidden="1" x14ac:dyDescent="0.15">
      <c r="A236" s="219" t="s">
        <v>3010</v>
      </c>
      <c r="B236" s="433" t="s">
        <v>4931</v>
      </c>
      <c r="C236" s="433" t="s">
        <v>4919</v>
      </c>
      <c r="D236" s="410" t="s">
        <v>3009</v>
      </c>
      <c r="E236" s="410" t="s">
        <v>2910</v>
      </c>
      <c r="F236" s="427" t="s">
        <v>2977</v>
      </c>
      <c r="G236" s="406" t="s">
        <v>1120</v>
      </c>
      <c r="H236" s="434" t="s">
        <v>29</v>
      </c>
      <c r="I236" s="940" t="s">
        <v>1121</v>
      </c>
      <c r="J236" s="941"/>
      <c r="K236" s="226">
        <v>30773</v>
      </c>
      <c r="L236" s="235"/>
      <c r="M236" s="235"/>
      <c r="N236" s="420"/>
      <c r="AA236" s="942"/>
      <c r="AB236" s="942"/>
    </row>
    <row r="237" spans="1:28" hidden="1" x14ac:dyDescent="0.15">
      <c r="A237" s="219" t="s">
        <v>3010</v>
      </c>
      <c r="B237" s="433" t="s">
        <v>4931</v>
      </c>
      <c r="C237" s="433" t="s">
        <v>4924</v>
      </c>
      <c r="D237" s="410" t="s">
        <v>1598</v>
      </c>
      <c r="E237" s="410" t="s">
        <v>2911</v>
      </c>
      <c r="F237" s="427" t="s">
        <v>2978</v>
      </c>
      <c r="G237" s="406" t="s">
        <v>6221</v>
      </c>
      <c r="H237" s="434" t="s">
        <v>29</v>
      </c>
      <c r="I237" s="940" t="s">
        <v>1375</v>
      </c>
      <c r="J237" s="941"/>
      <c r="K237" s="226">
        <v>37347</v>
      </c>
      <c r="L237" s="235"/>
      <c r="M237" s="235"/>
      <c r="N237" s="538" t="s">
        <v>8174</v>
      </c>
      <c r="AA237" s="942"/>
      <c r="AB237" s="942"/>
    </row>
    <row r="238" spans="1:28" hidden="1" x14ac:dyDescent="0.15">
      <c r="A238" s="219" t="s">
        <v>3010</v>
      </c>
      <c r="B238" s="433" t="s">
        <v>4931</v>
      </c>
      <c r="C238" s="433" t="s">
        <v>4924</v>
      </c>
      <c r="D238" s="410" t="s">
        <v>1599</v>
      </c>
      <c r="E238" s="410" t="s">
        <v>2912</v>
      </c>
      <c r="F238" s="427" t="s">
        <v>2979</v>
      </c>
      <c r="G238" s="406" t="s">
        <v>6222</v>
      </c>
      <c r="H238" s="434" t="s">
        <v>29</v>
      </c>
      <c r="I238" s="940" t="s">
        <v>1375</v>
      </c>
      <c r="J238" s="941"/>
      <c r="K238" s="226">
        <v>37347</v>
      </c>
      <c r="L238" s="235"/>
      <c r="M238" s="235"/>
      <c r="N238" s="420" t="s">
        <v>5422</v>
      </c>
      <c r="AA238" s="942"/>
      <c r="AB238" s="942"/>
    </row>
    <row r="239" spans="1:28" ht="28.5" hidden="1" x14ac:dyDescent="0.15">
      <c r="A239" s="219" t="s">
        <v>3010</v>
      </c>
      <c r="B239" s="433" t="s">
        <v>4931</v>
      </c>
      <c r="C239" s="433" t="s">
        <v>4926</v>
      </c>
      <c r="D239" s="410" t="s">
        <v>6692</v>
      </c>
      <c r="E239" s="410" t="s">
        <v>6705</v>
      </c>
      <c r="F239" s="427" t="s">
        <v>6223</v>
      </c>
      <c r="G239" s="406" t="s">
        <v>6224</v>
      </c>
      <c r="H239" s="434" t="s">
        <v>29</v>
      </c>
      <c r="I239" s="940" t="s">
        <v>1070</v>
      </c>
      <c r="J239" s="941"/>
      <c r="K239" s="226">
        <v>43922</v>
      </c>
      <c r="L239" s="235"/>
      <c r="M239" s="235"/>
      <c r="N239" s="420" t="s">
        <v>1103</v>
      </c>
      <c r="AA239" s="942"/>
      <c r="AB239" s="942"/>
    </row>
    <row r="240" spans="1:28" ht="28.5" hidden="1" x14ac:dyDescent="0.15">
      <c r="A240" s="219" t="s">
        <v>3010</v>
      </c>
      <c r="B240" s="433" t="s">
        <v>4903</v>
      </c>
      <c r="C240" s="433" t="s">
        <v>4888</v>
      </c>
      <c r="D240" s="410" t="s">
        <v>6225</v>
      </c>
      <c r="E240" s="410" t="s">
        <v>2913</v>
      </c>
      <c r="F240" s="427" t="s">
        <v>2980</v>
      </c>
      <c r="G240" s="406" t="s">
        <v>6226</v>
      </c>
      <c r="H240" s="434" t="s">
        <v>29</v>
      </c>
      <c r="I240" s="940" t="s">
        <v>4465</v>
      </c>
      <c r="J240" s="941"/>
      <c r="K240" s="226">
        <v>39249</v>
      </c>
      <c r="L240" s="235"/>
      <c r="M240" s="235"/>
      <c r="N240" s="420" t="s">
        <v>1103</v>
      </c>
      <c r="AA240" s="942"/>
      <c r="AB240" s="942"/>
    </row>
    <row r="241" spans="1:28" hidden="1" x14ac:dyDescent="0.15">
      <c r="A241" s="219" t="s">
        <v>3010</v>
      </c>
      <c r="B241" s="433" t="s">
        <v>4903</v>
      </c>
      <c r="C241" s="433" t="s">
        <v>4888</v>
      </c>
      <c r="D241" s="410" t="s">
        <v>6227</v>
      </c>
      <c r="E241" s="410" t="s">
        <v>2914</v>
      </c>
      <c r="F241" s="427" t="s">
        <v>6097</v>
      </c>
      <c r="G241" s="406" t="s">
        <v>1123</v>
      </c>
      <c r="H241" s="434" t="s">
        <v>29</v>
      </c>
      <c r="I241" s="940" t="s">
        <v>4465</v>
      </c>
      <c r="J241" s="941"/>
      <c r="K241" s="226">
        <v>37712</v>
      </c>
      <c r="L241" s="235"/>
      <c r="M241" s="235"/>
      <c r="N241" s="420" t="s">
        <v>1103</v>
      </c>
      <c r="AA241" s="942"/>
      <c r="AB241" s="942"/>
    </row>
    <row r="242" spans="1:28" hidden="1" x14ac:dyDescent="0.15">
      <c r="A242" s="219" t="s">
        <v>3010</v>
      </c>
      <c r="B242" s="433" t="s">
        <v>4903</v>
      </c>
      <c r="C242" s="433" t="s">
        <v>4889</v>
      </c>
      <c r="D242" s="410" t="s">
        <v>1124</v>
      </c>
      <c r="E242" s="410" t="s">
        <v>2915</v>
      </c>
      <c r="F242" s="427" t="s">
        <v>2981</v>
      </c>
      <c r="G242" s="406" t="s">
        <v>829</v>
      </c>
      <c r="H242" s="434" t="s">
        <v>29</v>
      </c>
      <c r="I242" s="940" t="s">
        <v>1088</v>
      </c>
      <c r="J242" s="941"/>
      <c r="K242" s="226">
        <v>23833</v>
      </c>
      <c r="L242" s="235"/>
      <c r="M242" s="235"/>
      <c r="N242" s="420"/>
      <c r="AA242" s="942"/>
      <c r="AB242" s="942"/>
    </row>
    <row r="243" spans="1:28" hidden="1" x14ac:dyDescent="0.15">
      <c r="A243" s="219" t="s">
        <v>3010</v>
      </c>
      <c r="B243" s="433" t="s">
        <v>4903</v>
      </c>
      <c r="C243" s="433" t="s">
        <v>4889</v>
      </c>
      <c r="D243" s="410" t="s">
        <v>1125</v>
      </c>
      <c r="E243" s="410" t="s">
        <v>2916</v>
      </c>
      <c r="F243" s="427" t="s">
        <v>6882</v>
      </c>
      <c r="G243" s="406" t="s">
        <v>1089</v>
      </c>
      <c r="H243" s="434" t="s">
        <v>29</v>
      </c>
      <c r="I243" s="940" t="s">
        <v>1088</v>
      </c>
      <c r="J243" s="941"/>
      <c r="K243" s="226">
        <v>30042</v>
      </c>
      <c r="L243" s="235"/>
      <c r="M243" s="235"/>
      <c r="N243" s="420"/>
      <c r="AA243" s="942"/>
      <c r="AB243" s="942"/>
    </row>
    <row r="244" spans="1:28" hidden="1" x14ac:dyDescent="0.15">
      <c r="A244" s="555" t="s">
        <v>8238</v>
      </c>
      <c r="B244" s="545" t="s">
        <v>4884</v>
      </c>
      <c r="C244" s="545" t="s">
        <v>1806</v>
      </c>
      <c r="D244" s="530" t="s">
        <v>8239</v>
      </c>
      <c r="E244" s="546" t="s">
        <v>65</v>
      </c>
      <c r="F244" s="556" t="s">
        <v>8240</v>
      </c>
      <c r="G244" s="529" t="s">
        <v>64</v>
      </c>
      <c r="H244" s="547" t="s">
        <v>7</v>
      </c>
      <c r="I244" s="946" t="s">
        <v>63</v>
      </c>
      <c r="J244" s="947"/>
      <c r="K244" s="534">
        <v>45383</v>
      </c>
      <c r="L244" s="532"/>
      <c r="M244" s="532"/>
      <c r="N244" s="538"/>
      <c r="AA244" s="942"/>
      <c r="AB244" s="942"/>
    </row>
    <row r="245" spans="1:28" hidden="1" x14ac:dyDescent="0.15">
      <c r="A245" s="219" t="s">
        <v>3012</v>
      </c>
      <c r="B245" s="433" t="s">
        <v>4871</v>
      </c>
      <c r="C245" s="433" t="s">
        <v>4860</v>
      </c>
      <c r="D245" s="410" t="s">
        <v>8</v>
      </c>
      <c r="E245" s="428" t="s">
        <v>10</v>
      </c>
      <c r="F245" s="427" t="s">
        <v>6228</v>
      </c>
      <c r="G245" s="406" t="s">
        <v>9</v>
      </c>
      <c r="H245" s="434" t="s">
        <v>7</v>
      </c>
      <c r="I245" s="940" t="s">
        <v>8</v>
      </c>
      <c r="J245" s="941"/>
      <c r="K245" s="226">
        <v>17533</v>
      </c>
      <c r="L245" s="235">
        <v>43</v>
      </c>
      <c r="M245" s="235"/>
      <c r="N245" s="420" t="s">
        <v>6230</v>
      </c>
      <c r="AA245" s="942"/>
      <c r="AB245" s="942"/>
    </row>
    <row r="246" spans="1:28" hidden="1" x14ac:dyDescent="0.15">
      <c r="A246" s="219" t="s">
        <v>3012</v>
      </c>
      <c r="B246" s="433" t="s">
        <v>4884</v>
      </c>
      <c r="C246" s="433" t="s">
        <v>1806</v>
      </c>
      <c r="D246" s="410" t="s">
        <v>11</v>
      </c>
      <c r="E246" s="697" t="s">
        <v>8216</v>
      </c>
      <c r="F246" s="694" t="s">
        <v>6229</v>
      </c>
      <c r="G246" s="678" t="s">
        <v>8217</v>
      </c>
      <c r="H246" s="695" t="s">
        <v>7</v>
      </c>
      <c r="I246" s="966" t="s">
        <v>6168</v>
      </c>
      <c r="J246" s="967"/>
      <c r="K246" s="715">
        <v>17533</v>
      </c>
      <c r="L246" s="723">
        <v>36</v>
      </c>
      <c r="M246" s="723"/>
      <c r="N246" s="724" t="s">
        <v>8242</v>
      </c>
      <c r="AA246" s="942"/>
      <c r="AB246" s="942"/>
    </row>
    <row r="247" spans="1:28" hidden="1" x14ac:dyDescent="0.15">
      <c r="A247" s="219" t="s">
        <v>3012</v>
      </c>
      <c r="B247" s="433" t="s">
        <v>4903</v>
      </c>
      <c r="C247" s="433" t="s">
        <v>1807</v>
      </c>
      <c r="D247" s="410" t="s">
        <v>15</v>
      </c>
      <c r="E247" s="428" t="s">
        <v>6231</v>
      </c>
      <c r="F247" s="427" t="s">
        <v>6232</v>
      </c>
      <c r="G247" s="406" t="s">
        <v>345</v>
      </c>
      <c r="H247" s="434" t="s">
        <v>7</v>
      </c>
      <c r="I247" s="940" t="s">
        <v>7314</v>
      </c>
      <c r="J247" s="941"/>
      <c r="K247" s="226">
        <v>39904</v>
      </c>
      <c r="L247" s="537">
        <v>35</v>
      </c>
      <c r="M247" s="235"/>
      <c r="N247" s="420"/>
      <c r="AA247" s="942"/>
      <c r="AB247" s="942"/>
    </row>
    <row r="248" spans="1:28" hidden="1" x14ac:dyDescent="0.15">
      <c r="A248" s="219" t="s">
        <v>3012</v>
      </c>
      <c r="B248" s="433" t="s">
        <v>4931</v>
      </c>
      <c r="C248" s="433" t="s">
        <v>4922</v>
      </c>
      <c r="D248" s="410" t="s">
        <v>16</v>
      </c>
      <c r="E248" s="428" t="s">
        <v>3503</v>
      </c>
      <c r="F248" s="427" t="s">
        <v>3788</v>
      </c>
      <c r="G248" s="406" t="s">
        <v>17</v>
      </c>
      <c r="H248" s="434" t="s">
        <v>7</v>
      </c>
      <c r="I248" s="940" t="s">
        <v>18</v>
      </c>
      <c r="J248" s="941"/>
      <c r="K248" s="226">
        <v>18513</v>
      </c>
      <c r="L248" s="235">
        <v>45</v>
      </c>
      <c r="M248" s="235"/>
      <c r="N248" s="420" t="s">
        <v>5862</v>
      </c>
      <c r="AA248" s="942"/>
      <c r="AB248" s="942"/>
    </row>
    <row r="249" spans="1:28" hidden="1" x14ac:dyDescent="0.15">
      <c r="A249" s="219" t="s">
        <v>3012</v>
      </c>
      <c r="B249" s="433" t="s">
        <v>4931</v>
      </c>
      <c r="C249" s="433" t="s">
        <v>4917</v>
      </c>
      <c r="D249" s="410" t="s">
        <v>19</v>
      </c>
      <c r="E249" s="428" t="s">
        <v>5863</v>
      </c>
      <c r="F249" s="427" t="s">
        <v>6233</v>
      </c>
      <c r="G249" s="406" t="s">
        <v>20</v>
      </c>
      <c r="H249" s="434" t="s">
        <v>7</v>
      </c>
      <c r="I249" s="940" t="s">
        <v>21</v>
      </c>
      <c r="J249" s="941"/>
      <c r="K249" s="226">
        <v>23285</v>
      </c>
      <c r="L249" s="537">
        <v>36</v>
      </c>
      <c r="M249" s="723"/>
      <c r="N249" s="716" t="s">
        <v>5862</v>
      </c>
      <c r="AA249" s="942"/>
      <c r="AB249" s="942"/>
    </row>
    <row r="250" spans="1:28" hidden="1" x14ac:dyDescent="0.15">
      <c r="A250" s="219" t="s">
        <v>3012</v>
      </c>
      <c r="B250" s="433" t="s">
        <v>4916</v>
      </c>
      <c r="C250" s="433" t="s">
        <v>4914</v>
      </c>
      <c r="D250" s="410" t="s">
        <v>23</v>
      </c>
      <c r="E250" s="428" t="s">
        <v>7301</v>
      </c>
      <c r="F250" s="427" t="s">
        <v>3782</v>
      </c>
      <c r="G250" s="406" t="s">
        <v>7302</v>
      </c>
      <c r="H250" s="434" t="s">
        <v>7</v>
      </c>
      <c r="I250" s="940" t="s">
        <v>25</v>
      </c>
      <c r="J250" s="941"/>
      <c r="K250" s="226">
        <v>29677</v>
      </c>
      <c r="L250" s="235">
        <v>42</v>
      </c>
      <c r="M250" s="235"/>
      <c r="N250" s="420" t="s">
        <v>7303</v>
      </c>
      <c r="AA250" s="520"/>
      <c r="AB250" s="520"/>
    </row>
    <row r="251" spans="1:28" hidden="1" x14ac:dyDescent="0.15">
      <c r="A251" s="436" t="s">
        <v>3013</v>
      </c>
      <c r="B251" s="433" t="s">
        <v>4871</v>
      </c>
      <c r="C251" s="433" t="s">
        <v>4860</v>
      </c>
      <c r="D251" s="228" t="s">
        <v>7349</v>
      </c>
      <c r="E251" s="437" t="s">
        <v>7350</v>
      </c>
      <c r="F251" s="438" t="s">
        <v>7351</v>
      </c>
      <c r="G251" s="439" t="s">
        <v>28</v>
      </c>
      <c r="H251" s="429" t="s">
        <v>27</v>
      </c>
      <c r="I251" s="940" t="s">
        <v>7386</v>
      </c>
      <c r="J251" s="941"/>
      <c r="K251" s="243">
        <v>21763</v>
      </c>
      <c r="L251" s="441">
        <v>10</v>
      </c>
      <c r="M251" s="235"/>
      <c r="N251" s="420"/>
      <c r="AA251" s="942"/>
      <c r="AB251" s="942"/>
    </row>
    <row r="252" spans="1:28" hidden="1" x14ac:dyDescent="0.15">
      <c r="A252" s="436" t="s">
        <v>3013</v>
      </c>
      <c r="B252" s="433" t="s">
        <v>4884</v>
      </c>
      <c r="C252" s="433" t="s">
        <v>1806</v>
      </c>
      <c r="D252" s="228" t="s">
        <v>3014</v>
      </c>
      <c r="E252" s="437" t="s">
        <v>31</v>
      </c>
      <c r="F252" s="438" t="s">
        <v>6054</v>
      </c>
      <c r="G252" s="439" t="s">
        <v>30</v>
      </c>
      <c r="H252" s="429" t="s">
        <v>29</v>
      </c>
      <c r="I252" s="940" t="s">
        <v>4456</v>
      </c>
      <c r="J252" s="941"/>
      <c r="K252" s="246">
        <v>23955</v>
      </c>
      <c r="L252" s="441">
        <v>15</v>
      </c>
      <c r="M252" s="441"/>
      <c r="N252" s="245"/>
      <c r="AA252" s="942"/>
      <c r="AB252" s="942"/>
    </row>
    <row r="253" spans="1:28" hidden="1" x14ac:dyDescent="0.15">
      <c r="A253" s="436" t="s">
        <v>3013</v>
      </c>
      <c r="B253" s="433" t="s">
        <v>4903</v>
      </c>
      <c r="C253" s="433" t="s">
        <v>1807</v>
      </c>
      <c r="D253" s="228" t="s">
        <v>32</v>
      </c>
      <c r="E253" s="437" t="s">
        <v>6434</v>
      </c>
      <c r="F253" s="438" t="s">
        <v>6435</v>
      </c>
      <c r="G253" s="439" t="s">
        <v>388</v>
      </c>
      <c r="H253" s="429" t="s">
        <v>27</v>
      </c>
      <c r="I253" s="940" t="s">
        <v>7314</v>
      </c>
      <c r="J253" s="941"/>
      <c r="K253" s="246">
        <v>24320</v>
      </c>
      <c r="L253" s="441">
        <v>40</v>
      </c>
      <c r="M253" s="441"/>
      <c r="N253" s="245"/>
      <c r="AA253" s="942"/>
      <c r="AB253" s="942"/>
    </row>
    <row r="254" spans="1:28" hidden="1" x14ac:dyDescent="0.15">
      <c r="A254" s="436" t="s">
        <v>3013</v>
      </c>
      <c r="B254" s="433" t="s">
        <v>4916</v>
      </c>
      <c r="C254" s="433" t="s">
        <v>4024</v>
      </c>
      <c r="D254" s="228" t="s">
        <v>34</v>
      </c>
      <c r="E254" s="437" t="s">
        <v>36</v>
      </c>
      <c r="F254" s="438" t="s">
        <v>6234</v>
      </c>
      <c r="G254" s="439" t="s">
        <v>35</v>
      </c>
      <c r="H254" s="429" t="s">
        <v>29</v>
      </c>
      <c r="I254" s="940" t="s">
        <v>7387</v>
      </c>
      <c r="J254" s="941"/>
      <c r="K254" s="246">
        <v>24777</v>
      </c>
      <c r="L254" s="532">
        <v>10</v>
      </c>
      <c r="M254" s="441"/>
      <c r="N254" s="245"/>
      <c r="AA254" s="942"/>
      <c r="AB254" s="942"/>
    </row>
    <row r="255" spans="1:28" hidden="1" x14ac:dyDescent="0.15">
      <c r="A255" s="436" t="s">
        <v>3013</v>
      </c>
      <c r="B255" s="433" t="s">
        <v>4931</v>
      </c>
      <c r="C255" s="433" t="s">
        <v>4922</v>
      </c>
      <c r="D255" s="228" t="s">
        <v>3015</v>
      </c>
      <c r="E255" s="437" t="s">
        <v>6235</v>
      </c>
      <c r="F255" s="438" t="s">
        <v>6236</v>
      </c>
      <c r="G255" s="439" t="s">
        <v>37</v>
      </c>
      <c r="H255" s="429" t="s">
        <v>29</v>
      </c>
      <c r="I255" s="940" t="s">
        <v>7388</v>
      </c>
      <c r="J255" s="941"/>
      <c r="K255" s="246">
        <v>24990</v>
      </c>
      <c r="L255" s="532">
        <v>20</v>
      </c>
      <c r="M255" s="441"/>
      <c r="N255" s="245"/>
      <c r="AA255" s="942"/>
      <c r="AB255" s="942"/>
    </row>
    <row r="256" spans="1:28" hidden="1" x14ac:dyDescent="0.15">
      <c r="A256" s="436" t="s">
        <v>3013</v>
      </c>
      <c r="B256" s="433" t="s">
        <v>5452</v>
      </c>
      <c r="C256" s="433" t="s">
        <v>4023</v>
      </c>
      <c r="D256" s="228" t="s">
        <v>3016</v>
      </c>
      <c r="E256" s="437" t="s">
        <v>39</v>
      </c>
      <c r="F256" s="438" t="s">
        <v>6237</v>
      </c>
      <c r="G256" s="439" t="s">
        <v>38</v>
      </c>
      <c r="H256" s="429" t="s">
        <v>29</v>
      </c>
      <c r="I256" s="940" t="s">
        <v>7389</v>
      </c>
      <c r="J256" s="941"/>
      <c r="K256" s="246">
        <v>25294</v>
      </c>
      <c r="L256" s="441">
        <v>30</v>
      </c>
      <c r="M256" s="441"/>
      <c r="N256" s="245"/>
      <c r="AA256" s="942"/>
      <c r="AB256" s="942"/>
    </row>
    <row r="257" spans="1:28" hidden="1" x14ac:dyDescent="0.15">
      <c r="A257" s="436" t="s">
        <v>3013</v>
      </c>
      <c r="B257" s="433" t="s">
        <v>4871</v>
      </c>
      <c r="C257" s="433" t="s">
        <v>4860</v>
      </c>
      <c r="D257" s="228" t="s">
        <v>3017</v>
      </c>
      <c r="E257" s="437" t="s">
        <v>51</v>
      </c>
      <c r="F257" s="438" t="s">
        <v>6239</v>
      </c>
      <c r="G257" s="439" t="s">
        <v>47</v>
      </c>
      <c r="H257" s="429" t="s">
        <v>29</v>
      </c>
      <c r="I257" s="940" t="s">
        <v>1503</v>
      </c>
      <c r="J257" s="941"/>
      <c r="K257" s="243">
        <v>41730</v>
      </c>
      <c r="L257" s="441">
        <v>6</v>
      </c>
      <c r="M257" s="441"/>
      <c r="N257" s="245"/>
      <c r="AA257" s="942"/>
      <c r="AB257" s="942"/>
    </row>
    <row r="258" spans="1:28" hidden="1" x14ac:dyDescent="0.15">
      <c r="A258" s="436" t="s">
        <v>3013</v>
      </c>
      <c r="B258" s="433" t="s">
        <v>4884</v>
      </c>
      <c r="C258" s="433" t="s">
        <v>1806</v>
      </c>
      <c r="D258" s="228" t="s">
        <v>3018</v>
      </c>
      <c r="E258" s="437" t="s">
        <v>58</v>
      </c>
      <c r="F258" s="438" t="s">
        <v>6240</v>
      </c>
      <c r="G258" s="439" t="s">
        <v>30</v>
      </c>
      <c r="H258" s="429" t="s">
        <v>54</v>
      </c>
      <c r="I258" s="940" t="s">
        <v>1503</v>
      </c>
      <c r="J258" s="941"/>
      <c r="K258" s="246">
        <v>41730</v>
      </c>
      <c r="L258" s="441">
        <v>5</v>
      </c>
      <c r="M258" s="441"/>
      <c r="N258" s="245"/>
      <c r="AA258" s="942"/>
      <c r="AB258" s="942"/>
    </row>
    <row r="259" spans="1:28" hidden="1" x14ac:dyDescent="0.15">
      <c r="A259" s="436" t="s">
        <v>6836</v>
      </c>
      <c r="B259" s="433" t="s">
        <v>4871</v>
      </c>
      <c r="C259" s="433" t="s">
        <v>4860</v>
      </c>
      <c r="D259" s="228" t="s">
        <v>3033</v>
      </c>
      <c r="E259" s="437" t="s">
        <v>46</v>
      </c>
      <c r="F259" s="438" t="s">
        <v>6241</v>
      </c>
      <c r="G259" s="439" t="s">
        <v>45</v>
      </c>
      <c r="H259" s="429" t="s">
        <v>29</v>
      </c>
      <c r="I259" s="940" t="s">
        <v>1503</v>
      </c>
      <c r="J259" s="941"/>
      <c r="K259" s="246">
        <v>17624</v>
      </c>
      <c r="L259" s="441">
        <v>50</v>
      </c>
      <c r="M259" s="441"/>
      <c r="N259" s="245"/>
      <c r="AA259" s="942"/>
      <c r="AB259" s="942"/>
    </row>
    <row r="260" spans="1:28" hidden="1" x14ac:dyDescent="0.15">
      <c r="A260" s="436" t="s">
        <v>6242</v>
      </c>
      <c r="B260" s="433" t="s">
        <v>4871</v>
      </c>
      <c r="C260" s="433" t="s">
        <v>4860</v>
      </c>
      <c r="D260" s="228" t="s">
        <v>3019</v>
      </c>
      <c r="E260" s="437" t="s">
        <v>48</v>
      </c>
      <c r="F260" s="438" t="s">
        <v>6243</v>
      </c>
      <c r="G260" s="439" t="s">
        <v>47</v>
      </c>
      <c r="H260" s="429" t="s">
        <v>54</v>
      </c>
      <c r="I260" s="940" t="s">
        <v>7390</v>
      </c>
      <c r="J260" s="941"/>
      <c r="K260" s="246">
        <v>18671</v>
      </c>
      <c r="L260" s="441">
        <v>20</v>
      </c>
      <c r="M260" s="441"/>
      <c r="N260" s="420"/>
      <c r="AA260" s="942"/>
      <c r="AB260" s="942"/>
    </row>
    <row r="261" spans="1:28" hidden="1" x14ac:dyDescent="0.15">
      <c r="A261" s="436" t="s">
        <v>6242</v>
      </c>
      <c r="B261" s="433" t="s">
        <v>4903</v>
      </c>
      <c r="C261" s="433" t="s">
        <v>1807</v>
      </c>
      <c r="D261" s="228" t="s">
        <v>50</v>
      </c>
      <c r="E261" s="437" t="s">
        <v>6244</v>
      </c>
      <c r="F261" s="438" t="s">
        <v>6245</v>
      </c>
      <c r="G261" s="439" t="s">
        <v>345</v>
      </c>
      <c r="H261" s="429" t="s">
        <v>27</v>
      </c>
      <c r="I261" s="940" t="s">
        <v>7314</v>
      </c>
      <c r="J261" s="941"/>
      <c r="K261" s="246">
        <v>19539</v>
      </c>
      <c r="L261" s="441">
        <v>16</v>
      </c>
      <c r="M261" s="441"/>
      <c r="N261" s="245"/>
      <c r="AA261" s="942"/>
      <c r="AB261" s="942"/>
    </row>
    <row r="262" spans="1:28" ht="54" hidden="1" x14ac:dyDescent="0.15">
      <c r="A262" s="304" t="s">
        <v>6436</v>
      </c>
      <c r="B262" s="433" t="s">
        <v>4903</v>
      </c>
      <c r="C262" s="433" t="s">
        <v>1807</v>
      </c>
      <c r="D262" s="228" t="s">
        <v>3020</v>
      </c>
      <c r="E262" s="437" t="s">
        <v>53</v>
      </c>
      <c r="F262" s="438" t="s">
        <v>6437</v>
      </c>
      <c r="G262" s="439" t="s">
        <v>52</v>
      </c>
      <c r="H262" s="429" t="s">
        <v>29</v>
      </c>
      <c r="I262" s="940" t="s">
        <v>7391</v>
      </c>
      <c r="J262" s="941"/>
      <c r="K262" s="243">
        <v>22544</v>
      </c>
      <c r="L262" s="441">
        <v>42</v>
      </c>
      <c r="M262" s="441"/>
      <c r="N262" s="245" t="s">
        <v>6438</v>
      </c>
      <c r="AA262" s="942"/>
      <c r="AB262" s="942"/>
    </row>
    <row r="263" spans="1:28" hidden="1" x14ac:dyDescent="0.15">
      <c r="A263" s="436" t="s">
        <v>6246</v>
      </c>
      <c r="B263" s="433" t="s">
        <v>4871</v>
      </c>
      <c r="C263" s="433" t="s">
        <v>4860</v>
      </c>
      <c r="D263" s="228" t="s">
        <v>3021</v>
      </c>
      <c r="E263" s="437" t="s">
        <v>56</v>
      </c>
      <c r="F263" s="438" t="s">
        <v>5789</v>
      </c>
      <c r="G263" s="439" t="s">
        <v>55</v>
      </c>
      <c r="H263" s="429" t="s">
        <v>4053</v>
      </c>
      <c r="I263" s="940" t="s">
        <v>7392</v>
      </c>
      <c r="J263" s="941"/>
      <c r="K263" s="246">
        <v>25294</v>
      </c>
      <c r="L263" s="441">
        <v>80</v>
      </c>
      <c r="M263" s="441"/>
      <c r="N263" s="245"/>
      <c r="AA263" s="942"/>
      <c r="AB263" s="942"/>
    </row>
    <row r="264" spans="1:28" ht="67.5" hidden="1" x14ac:dyDescent="0.15">
      <c r="A264" s="304" t="s">
        <v>7107</v>
      </c>
      <c r="B264" s="433" t="s">
        <v>4903</v>
      </c>
      <c r="C264" s="433" t="s">
        <v>1807</v>
      </c>
      <c r="D264" s="228" t="s">
        <v>3022</v>
      </c>
      <c r="E264" s="437" t="s">
        <v>6439</v>
      </c>
      <c r="F264" s="438" t="s">
        <v>6440</v>
      </c>
      <c r="G264" s="439" t="s">
        <v>57</v>
      </c>
      <c r="H264" s="429" t="s">
        <v>4053</v>
      </c>
      <c r="I264" s="940" t="s">
        <v>7392</v>
      </c>
      <c r="J264" s="941"/>
      <c r="K264" s="246">
        <v>25294</v>
      </c>
      <c r="L264" s="441">
        <v>100</v>
      </c>
      <c r="M264" s="441"/>
      <c r="N264" s="245" t="s">
        <v>6441</v>
      </c>
      <c r="AA264" s="942"/>
      <c r="AB264" s="942"/>
    </row>
    <row r="265" spans="1:28" s="330" customFormat="1" ht="67.5" hidden="1" x14ac:dyDescent="0.15">
      <c r="A265" s="304" t="s">
        <v>7107</v>
      </c>
      <c r="B265" s="433" t="s">
        <v>4871</v>
      </c>
      <c r="C265" s="433" t="s">
        <v>4860</v>
      </c>
      <c r="D265" s="228" t="s">
        <v>3021</v>
      </c>
      <c r="E265" s="437" t="s">
        <v>2265</v>
      </c>
      <c r="F265" s="438" t="s">
        <v>5789</v>
      </c>
      <c r="G265" s="439" t="s">
        <v>55</v>
      </c>
      <c r="H265" s="429" t="s">
        <v>4053</v>
      </c>
      <c r="I265" s="940" t="s">
        <v>7392</v>
      </c>
      <c r="J265" s="941"/>
      <c r="K265" s="246">
        <v>25294</v>
      </c>
      <c r="L265" s="441">
        <v>120</v>
      </c>
      <c r="M265" s="441"/>
      <c r="N265" s="245" t="s">
        <v>6441</v>
      </c>
      <c r="O265" s="432"/>
      <c r="P265" s="432"/>
      <c r="Q265" s="432"/>
      <c r="R265" s="432"/>
      <c r="S265" s="432"/>
      <c r="T265" s="432"/>
      <c r="U265" s="432"/>
      <c r="V265" s="432"/>
      <c r="W265" s="432"/>
      <c r="X265" s="393"/>
      <c r="AA265" s="942"/>
      <c r="AB265" s="942"/>
    </row>
    <row r="266" spans="1:28" ht="67.5" hidden="1" x14ac:dyDescent="0.15">
      <c r="A266" s="304" t="s">
        <v>7107</v>
      </c>
      <c r="B266" s="433" t="s">
        <v>4903</v>
      </c>
      <c r="C266" s="433" t="s">
        <v>1807</v>
      </c>
      <c r="D266" s="228" t="s">
        <v>3020</v>
      </c>
      <c r="E266" s="437" t="s">
        <v>53</v>
      </c>
      <c r="F266" s="438" t="s">
        <v>6776</v>
      </c>
      <c r="G266" s="439" t="s">
        <v>52</v>
      </c>
      <c r="H266" s="429" t="s">
        <v>54</v>
      </c>
      <c r="I266" s="940" t="s">
        <v>7391</v>
      </c>
      <c r="J266" s="941"/>
      <c r="K266" s="246">
        <v>38078</v>
      </c>
      <c r="L266" s="441">
        <v>40</v>
      </c>
      <c r="M266" s="441"/>
      <c r="N266" s="245" t="s">
        <v>6777</v>
      </c>
      <c r="AA266" s="942"/>
      <c r="AB266" s="942"/>
    </row>
    <row r="267" spans="1:28" ht="28.5" hidden="1" x14ac:dyDescent="0.15">
      <c r="A267" s="247" t="s">
        <v>5773</v>
      </c>
      <c r="B267" s="433" t="s">
        <v>4871</v>
      </c>
      <c r="C267" s="433" t="s">
        <v>4860</v>
      </c>
      <c r="D267" s="228" t="s">
        <v>6247</v>
      </c>
      <c r="E267" s="437" t="s">
        <v>59</v>
      </c>
      <c r="F267" s="438" t="s">
        <v>6248</v>
      </c>
      <c r="G267" s="439" t="s">
        <v>44</v>
      </c>
      <c r="H267" s="429" t="s">
        <v>27</v>
      </c>
      <c r="I267" s="940" t="s">
        <v>7393</v>
      </c>
      <c r="J267" s="941"/>
      <c r="K267" s="243">
        <v>40269</v>
      </c>
      <c r="L267" s="441">
        <v>30</v>
      </c>
      <c r="M267" s="248">
        <v>15</v>
      </c>
      <c r="N267" s="245"/>
      <c r="AA267" s="942"/>
      <c r="AB267" s="942"/>
    </row>
    <row r="268" spans="1:28" hidden="1" x14ac:dyDescent="0.15">
      <c r="A268" s="436" t="s">
        <v>3023</v>
      </c>
      <c r="B268" s="433" t="s">
        <v>4871</v>
      </c>
      <c r="C268" s="433" t="s">
        <v>4860</v>
      </c>
      <c r="D268" s="228" t="s">
        <v>1678</v>
      </c>
      <c r="E268" s="437" t="s">
        <v>5287</v>
      </c>
      <c r="F268" s="438" t="s">
        <v>6249</v>
      </c>
      <c r="G268" s="439" t="s">
        <v>132</v>
      </c>
      <c r="H268" s="429" t="s">
        <v>7</v>
      </c>
      <c r="I268" s="940" t="s">
        <v>8</v>
      </c>
      <c r="J268" s="941"/>
      <c r="K268" s="246">
        <v>22221</v>
      </c>
      <c r="L268" s="441">
        <v>10</v>
      </c>
      <c r="M268" s="441"/>
      <c r="N268" s="245"/>
      <c r="AA268" s="942"/>
      <c r="AB268" s="942"/>
    </row>
    <row r="269" spans="1:28" hidden="1" x14ac:dyDescent="0.15">
      <c r="A269" s="436" t="s">
        <v>3023</v>
      </c>
      <c r="B269" s="433" t="s">
        <v>4931</v>
      </c>
      <c r="C269" s="433" t="s">
        <v>4918</v>
      </c>
      <c r="D269" s="228" t="s">
        <v>1649</v>
      </c>
      <c r="E269" s="437" t="s">
        <v>6250</v>
      </c>
      <c r="F269" s="438" t="s">
        <v>3722</v>
      </c>
      <c r="G269" s="439" t="s">
        <v>61</v>
      </c>
      <c r="H269" s="429" t="s">
        <v>7</v>
      </c>
      <c r="I269" s="940" t="s">
        <v>7394</v>
      </c>
      <c r="J269" s="941"/>
      <c r="K269" s="246">
        <v>27789</v>
      </c>
      <c r="L269" s="441">
        <v>14</v>
      </c>
      <c r="M269" s="441"/>
      <c r="N269" s="245"/>
      <c r="AA269" s="942"/>
      <c r="AB269" s="942"/>
    </row>
    <row r="270" spans="1:28" hidden="1" x14ac:dyDescent="0.15">
      <c r="A270" s="436" t="s">
        <v>3023</v>
      </c>
      <c r="B270" s="433" t="s">
        <v>4884</v>
      </c>
      <c r="C270" s="433" t="s">
        <v>1806</v>
      </c>
      <c r="D270" s="228" t="s">
        <v>63</v>
      </c>
      <c r="E270" s="437" t="s">
        <v>65</v>
      </c>
      <c r="F270" s="438" t="s">
        <v>3595</v>
      </c>
      <c r="G270" s="439" t="s">
        <v>64</v>
      </c>
      <c r="H270" s="429" t="s">
        <v>7</v>
      </c>
      <c r="I270" s="940" t="s">
        <v>63</v>
      </c>
      <c r="J270" s="941"/>
      <c r="K270" s="246">
        <v>22981</v>
      </c>
      <c r="L270" s="441">
        <v>12</v>
      </c>
      <c r="M270" s="441"/>
      <c r="N270" s="245"/>
      <c r="AA270" s="942"/>
      <c r="AB270" s="942"/>
    </row>
    <row r="271" spans="1:28" hidden="1" x14ac:dyDescent="0.15">
      <c r="A271" s="436" t="s">
        <v>6251</v>
      </c>
      <c r="B271" s="433" t="s">
        <v>4884</v>
      </c>
      <c r="C271" s="433" t="s">
        <v>1806</v>
      </c>
      <c r="D271" s="228" t="s">
        <v>66</v>
      </c>
      <c r="E271" s="437" t="s">
        <v>13</v>
      </c>
      <c r="F271" s="438" t="s">
        <v>6252</v>
      </c>
      <c r="G271" s="439" t="s">
        <v>12</v>
      </c>
      <c r="H271" s="429" t="s">
        <v>7</v>
      </c>
      <c r="I271" s="940" t="s">
        <v>6168</v>
      </c>
      <c r="J271" s="941"/>
      <c r="K271" s="246">
        <v>36982</v>
      </c>
      <c r="L271" s="441"/>
      <c r="M271" s="441"/>
      <c r="N271" s="245"/>
      <c r="AA271" s="942"/>
      <c r="AB271" s="942"/>
    </row>
    <row r="272" spans="1:28" hidden="1" x14ac:dyDescent="0.15">
      <c r="A272" s="436" t="s">
        <v>6253</v>
      </c>
      <c r="B272" s="433" t="s">
        <v>4903</v>
      </c>
      <c r="C272" s="433" t="s">
        <v>1807</v>
      </c>
      <c r="D272" s="228" t="s">
        <v>3024</v>
      </c>
      <c r="E272" s="437" t="s">
        <v>7518</v>
      </c>
      <c r="F272" s="438" t="s">
        <v>5793</v>
      </c>
      <c r="G272" s="439" t="s">
        <v>5794</v>
      </c>
      <c r="H272" s="429" t="s">
        <v>54</v>
      </c>
      <c r="I272" s="940" t="s">
        <v>68</v>
      </c>
      <c r="J272" s="941"/>
      <c r="K272" s="246">
        <v>29466</v>
      </c>
      <c r="L272" s="441">
        <v>2</v>
      </c>
      <c r="M272" s="441"/>
      <c r="N272" s="245" t="s">
        <v>69</v>
      </c>
      <c r="AA272" s="942"/>
      <c r="AB272" s="942"/>
    </row>
    <row r="273" spans="1:28" hidden="1" x14ac:dyDescent="0.15">
      <c r="A273" s="436" t="s">
        <v>6253</v>
      </c>
      <c r="B273" s="433" t="s">
        <v>5452</v>
      </c>
      <c r="C273" s="433" t="s">
        <v>4023</v>
      </c>
      <c r="D273" s="228" t="s">
        <v>72</v>
      </c>
      <c r="E273" s="437" t="s">
        <v>6255</v>
      </c>
      <c r="F273" s="438" t="s">
        <v>6256</v>
      </c>
      <c r="G273" s="439" t="s">
        <v>73</v>
      </c>
      <c r="H273" s="429" t="s">
        <v>54</v>
      </c>
      <c r="I273" s="940" t="s">
        <v>7344</v>
      </c>
      <c r="J273" s="941"/>
      <c r="K273" s="246">
        <v>30124</v>
      </c>
      <c r="L273" s="441">
        <v>4</v>
      </c>
      <c r="M273" s="441"/>
      <c r="N273" s="245" t="s">
        <v>6254</v>
      </c>
      <c r="AA273" s="942"/>
      <c r="AB273" s="942"/>
    </row>
    <row r="274" spans="1:28" hidden="1" x14ac:dyDescent="0.15">
      <c r="A274" s="436" t="s">
        <v>6253</v>
      </c>
      <c r="B274" s="433" t="s">
        <v>4884</v>
      </c>
      <c r="C274" s="433" t="s">
        <v>3967</v>
      </c>
      <c r="D274" s="228" t="s">
        <v>5713</v>
      </c>
      <c r="E274" s="437" t="s">
        <v>6257</v>
      </c>
      <c r="F274" s="438" t="s">
        <v>6258</v>
      </c>
      <c r="G274" s="439" t="s">
        <v>74</v>
      </c>
      <c r="H274" s="429" t="s">
        <v>54</v>
      </c>
      <c r="I274" s="940" t="s">
        <v>75</v>
      </c>
      <c r="J274" s="941"/>
      <c r="K274" s="246">
        <v>30834</v>
      </c>
      <c r="L274" s="441">
        <v>2</v>
      </c>
      <c r="M274" s="441"/>
      <c r="N274" s="245" t="s">
        <v>6883</v>
      </c>
      <c r="AA274" s="942"/>
      <c r="AB274" s="942"/>
    </row>
    <row r="275" spans="1:28" hidden="1" x14ac:dyDescent="0.15">
      <c r="A275" s="436" t="s">
        <v>6253</v>
      </c>
      <c r="B275" s="433" t="s">
        <v>4884</v>
      </c>
      <c r="C275" s="433" t="s">
        <v>1806</v>
      </c>
      <c r="D275" s="228" t="s">
        <v>3026</v>
      </c>
      <c r="E275" s="437" t="s">
        <v>7043</v>
      </c>
      <c r="F275" s="438" t="s">
        <v>5790</v>
      </c>
      <c r="G275" s="698" t="s">
        <v>8218</v>
      </c>
      <c r="H275" s="429" t="s">
        <v>76</v>
      </c>
      <c r="I275" s="940" t="s">
        <v>5791</v>
      </c>
      <c r="J275" s="941"/>
      <c r="K275" s="246">
        <v>32309</v>
      </c>
      <c r="L275" s="441">
        <v>1</v>
      </c>
      <c r="M275" s="441"/>
      <c r="N275" s="245" t="s">
        <v>6254</v>
      </c>
      <c r="AA275" s="942"/>
      <c r="AB275" s="942"/>
    </row>
    <row r="276" spans="1:28" hidden="1" x14ac:dyDescent="0.15">
      <c r="A276" s="436" t="s">
        <v>6253</v>
      </c>
      <c r="B276" s="433" t="s">
        <v>4871</v>
      </c>
      <c r="C276" s="433" t="s">
        <v>4860</v>
      </c>
      <c r="D276" s="228" t="s">
        <v>3027</v>
      </c>
      <c r="E276" s="437" t="s">
        <v>78</v>
      </c>
      <c r="F276" s="438" t="s">
        <v>7304</v>
      </c>
      <c r="G276" s="439" t="s">
        <v>6259</v>
      </c>
      <c r="H276" s="429" t="s">
        <v>54</v>
      </c>
      <c r="I276" s="940" t="s">
        <v>1503</v>
      </c>
      <c r="J276" s="941"/>
      <c r="K276" s="246">
        <v>29799</v>
      </c>
      <c r="L276" s="441">
        <v>3</v>
      </c>
      <c r="M276" s="441"/>
      <c r="N276" s="245" t="s">
        <v>6254</v>
      </c>
      <c r="S276" s="474"/>
      <c r="AA276" s="942"/>
      <c r="AB276" s="942"/>
    </row>
    <row r="277" spans="1:28" ht="71.25" hidden="1" x14ac:dyDescent="0.15">
      <c r="A277" s="436" t="s">
        <v>3034</v>
      </c>
      <c r="B277" s="433" t="s">
        <v>4871</v>
      </c>
      <c r="C277" s="433" t="s">
        <v>4860</v>
      </c>
      <c r="D277" s="228" t="s">
        <v>3037</v>
      </c>
      <c r="E277" s="428" t="s">
        <v>1974</v>
      </c>
      <c r="F277" s="438" t="s">
        <v>7183</v>
      </c>
      <c r="G277" s="427" t="s">
        <v>185</v>
      </c>
      <c r="H277" s="434" t="s">
        <v>860</v>
      </c>
      <c r="I277" s="940" t="s">
        <v>184</v>
      </c>
      <c r="J277" s="941"/>
      <c r="K277" s="430">
        <v>42095</v>
      </c>
      <c r="L277" s="421" t="str">
        <f t="shared" ref="L277:L308" si="0">SUM(O277:Q277)&amp;CHAR(10)&amp;CHAR(10)&amp;"1号"&amp;O277&amp;CHAR(10)&amp;"2号"&amp;P277&amp;CHAR(10)&amp;"3号"&amp;Q277</f>
        <v>60
1号1
2号29
3号30</v>
      </c>
      <c r="M277" s="441"/>
      <c r="N277" s="442"/>
      <c r="O277" s="445">
        <v>1</v>
      </c>
      <c r="P277" s="444">
        <v>29</v>
      </c>
      <c r="Q277" s="444">
        <v>30</v>
      </c>
      <c r="R277" s="444">
        <f>SUBTOTAL(9,O277:Q277)</f>
        <v>0</v>
      </c>
      <c r="S277" s="474"/>
      <c r="AA277" s="942"/>
      <c r="AB277" s="942"/>
    </row>
    <row r="278" spans="1:28" ht="71.25" hidden="1" x14ac:dyDescent="0.15">
      <c r="A278" s="436" t="s">
        <v>3034</v>
      </c>
      <c r="B278" s="433" t="s">
        <v>4871</v>
      </c>
      <c r="C278" s="433" t="s">
        <v>4860</v>
      </c>
      <c r="D278" s="228" t="s">
        <v>3038</v>
      </c>
      <c r="E278" s="428" t="s">
        <v>6260</v>
      </c>
      <c r="F278" s="438" t="s">
        <v>6261</v>
      </c>
      <c r="G278" s="427" t="s">
        <v>149</v>
      </c>
      <c r="H278" s="434" t="s">
        <v>860</v>
      </c>
      <c r="I278" s="940" t="s">
        <v>157</v>
      </c>
      <c r="J278" s="941"/>
      <c r="K278" s="430">
        <v>42095</v>
      </c>
      <c r="L278" s="421" t="str">
        <f t="shared" si="0"/>
        <v>70
1号10
2号36
3号24</v>
      </c>
      <c r="M278" s="441"/>
      <c r="N278" s="442"/>
      <c r="O278" s="445">
        <v>10</v>
      </c>
      <c r="P278" s="444">
        <v>36</v>
      </c>
      <c r="Q278" s="444">
        <v>24</v>
      </c>
      <c r="R278" s="444">
        <f t="shared" ref="R278" si="1">SUBTOTAL(9,O278:Q278)</f>
        <v>0</v>
      </c>
      <c r="S278" s="474"/>
      <c r="AA278" s="942"/>
      <c r="AB278" s="942"/>
    </row>
    <row r="279" spans="1:28" ht="71.25" hidden="1" x14ac:dyDescent="0.15">
      <c r="A279" s="436" t="s">
        <v>3034</v>
      </c>
      <c r="B279" s="433" t="s">
        <v>4871</v>
      </c>
      <c r="C279" s="433" t="s">
        <v>4860</v>
      </c>
      <c r="D279" s="228" t="s">
        <v>1975</v>
      </c>
      <c r="E279" s="428" t="s">
        <v>2067</v>
      </c>
      <c r="F279" s="438" t="s">
        <v>3569</v>
      </c>
      <c r="G279" s="427" t="s">
        <v>187</v>
      </c>
      <c r="H279" s="434" t="s">
        <v>860</v>
      </c>
      <c r="I279" s="940" t="s">
        <v>186</v>
      </c>
      <c r="J279" s="941"/>
      <c r="K279" s="430">
        <v>42095</v>
      </c>
      <c r="L279" s="421" t="str">
        <f t="shared" si="0"/>
        <v>75
1号15
2号33
3号27</v>
      </c>
      <c r="M279" s="441"/>
      <c r="N279" s="442"/>
      <c r="O279" s="445">
        <v>15</v>
      </c>
      <c r="P279" s="444">
        <v>33</v>
      </c>
      <c r="Q279" s="444">
        <v>27</v>
      </c>
      <c r="R279" s="444">
        <f t="shared" ref="R279:R345" si="2">SUBTOTAL(9,O279:Q279)</f>
        <v>0</v>
      </c>
      <c r="S279" s="474"/>
      <c r="AA279" s="942"/>
      <c r="AB279" s="942"/>
    </row>
    <row r="280" spans="1:28" ht="71.25" hidden="1" x14ac:dyDescent="0.15">
      <c r="A280" s="436" t="s">
        <v>3034</v>
      </c>
      <c r="B280" s="433" t="s">
        <v>4871</v>
      </c>
      <c r="C280" s="433" t="s">
        <v>4860</v>
      </c>
      <c r="D280" s="228" t="s">
        <v>3039</v>
      </c>
      <c r="E280" s="428" t="s">
        <v>6262</v>
      </c>
      <c r="F280" s="438" t="s">
        <v>6263</v>
      </c>
      <c r="G280" s="427" t="s">
        <v>111</v>
      </c>
      <c r="H280" s="434" t="s">
        <v>860</v>
      </c>
      <c r="I280" s="940" t="s">
        <v>142</v>
      </c>
      <c r="J280" s="941"/>
      <c r="K280" s="430">
        <v>42095</v>
      </c>
      <c r="L280" s="421" t="str">
        <f t="shared" si="0"/>
        <v>80
1号10
2号39
3号31</v>
      </c>
      <c r="M280" s="441"/>
      <c r="N280" s="442"/>
      <c r="O280" s="445">
        <v>10</v>
      </c>
      <c r="P280" s="444">
        <v>39</v>
      </c>
      <c r="Q280" s="444">
        <v>31</v>
      </c>
      <c r="R280" s="444">
        <f t="shared" si="2"/>
        <v>0</v>
      </c>
      <c r="S280" s="474"/>
      <c r="AA280" s="942"/>
      <c r="AB280" s="942"/>
    </row>
    <row r="281" spans="1:28" ht="71.25" hidden="1" x14ac:dyDescent="0.15">
      <c r="A281" s="436" t="s">
        <v>3034</v>
      </c>
      <c r="B281" s="433" t="s">
        <v>4871</v>
      </c>
      <c r="C281" s="433" t="s">
        <v>4860</v>
      </c>
      <c r="D281" s="228" t="s">
        <v>3040</v>
      </c>
      <c r="E281" s="428" t="s">
        <v>6264</v>
      </c>
      <c r="F281" s="438" t="s">
        <v>6265</v>
      </c>
      <c r="G281" s="427" t="s">
        <v>156</v>
      </c>
      <c r="H281" s="434" t="s">
        <v>860</v>
      </c>
      <c r="I281" s="940" t="s">
        <v>142</v>
      </c>
      <c r="J281" s="941"/>
      <c r="K281" s="430">
        <v>42095</v>
      </c>
      <c r="L281" s="421" t="str">
        <f t="shared" si="0"/>
        <v>166
1号6
2号100
3号60</v>
      </c>
      <c r="M281" s="441"/>
      <c r="N281" s="442"/>
      <c r="O281" s="445">
        <v>6</v>
      </c>
      <c r="P281" s="444">
        <v>100</v>
      </c>
      <c r="Q281" s="444">
        <v>60</v>
      </c>
      <c r="R281" s="444">
        <f t="shared" si="2"/>
        <v>0</v>
      </c>
      <c r="S281" s="474"/>
      <c r="AA281" s="942"/>
      <c r="AB281" s="942"/>
    </row>
    <row r="282" spans="1:28" ht="71.25" hidden="1" x14ac:dyDescent="0.15">
      <c r="A282" s="436" t="s">
        <v>3034</v>
      </c>
      <c r="B282" s="433" t="s">
        <v>4871</v>
      </c>
      <c r="C282" s="433" t="s">
        <v>4860</v>
      </c>
      <c r="D282" s="228" t="s">
        <v>3041</v>
      </c>
      <c r="E282" s="428" t="s">
        <v>1977</v>
      </c>
      <c r="F282" s="438" t="s">
        <v>6266</v>
      </c>
      <c r="G282" s="427" t="s">
        <v>174</v>
      </c>
      <c r="H282" s="434" t="s">
        <v>1976</v>
      </c>
      <c r="I282" s="940" t="s">
        <v>7395</v>
      </c>
      <c r="J282" s="941"/>
      <c r="K282" s="430">
        <v>42095</v>
      </c>
      <c r="L282" s="421" t="str">
        <f t="shared" si="0"/>
        <v>195
1号75
2号84
3号36</v>
      </c>
      <c r="M282" s="441"/>
      <c r="N282" s="442"/>
      <c r="O282" s="445">
        <v>75</v>
      </c>
      <c r="P282" s="444">
        <v>84</v>
      </c>
      <c r="Q282" s="444">
        <v>36</v>
      </c>
      <c r="R282" s="444">
        <f t="shared" si="2"/>
        <v>0</v>
      </c>
      <c r="S282" s="474"/>
      <c r="AA282" s="942"/>
      <c r="AB282" s="942"/>
    </row>
    <row r="283" spans="1:28" ht="71.25" hidden="1" x14ac:dyDescent="0.15">
      <c r="A283" s="436" t="s">
        <v>3034</v>
      </c>
      <c r="B283" s="433" t="s">
        <v>4871</v>
      </c>
      <c r="C283" s="433" t="s">
        <v>4860</v>
      </c>
      <c r="D283" s="228" t="s">
        <v>3042</v>
      </c>
      <c r="E283" s="428" t="s">
        <v>1978</v>
      </c>
      <c r="F283" s="438" t="s">
        <v>6267</v>
      </c>
      <c r="G283" s="427" t="s">
        <v>6268</v>
      </c>
      <c r="H283" s="434" t="s">
        <v>1976</v>
      </c>
      <c r="I283" s="940" t="s">
        <v>7395</v>
      </c>
      <c r="J283" s="941"/>
      <c r="K283" s="430">
        <v>42095</v>
      </c>
      <c r="L283" s="421" t="str">
        <f t="shared" si="0"/>
        <v>150
1号45
2号69
3号36</v>
      </c>
      <c r="M283" s="441"/>
      <c r="N283" s="442"/>
      <c r="O283" s="445">
        <v>45</v>
      </c>
      <c r="P283" s="444">
        <v>69</v>
      </c>
      <c r="Q283" s="444">
        <v>36</v>
      </c>
      <c r="R283" s="444">
        <f t="shared" si="2"/>
        <v>0</v>
      </c>
      <c r="S283" s="474"/>
      <c r="AA283" s="942"/>
      <c r="AB283" s="942"/>
    </row>
    <row r="284" spans="1:28" ht="71.25" hidden="1" x14ac:dyDescent="0.15">
      <c r="A284" s="436" t="s">
        <v>3034</v>
      </c>
      <c r="B284" s="433" t="s">
        <v>4871</v>
      </c>
      <c r="C284" s="433" t="s">
        <v>4860</v>
      </c>
      <c r="D284" s="228" t="s">
        <v>3043</v>
      </c>
      <c r="E284" s="428" t="s">
        <v>2069</v>
      </c>
      <c r="F284" s="438" t="s">
        <v>6269</v>
      </c>
      <c r="G284" s="427" t="s">
        <v>884</v>
      </c>
      <c r="H284" s="434" t="s">
        <v>860</v>
      </c>
      <c r="I284" s="940" t="s">
        <v>6270</v>
      </c>
      <c r="J284" s="941"/>
      <c r="K284" s="430">
        <v>42095</v>
      </c>
      <c r="L284" s="421" t="str">
        <f t="shared" si="0"/>
        <v>75
1号15
2号36
3号24</v>
      </c>
      <c r="M284" s="441"/>
      <c r="N284" s="442"/>
      <c r="O284" s="445">
        <v>15</v>
      </c>
      <c r="P284" s="444">
        <v>36</v>
      </c>
      <c r="Q284" s="444">
        <v>24</v>
      </c>
      <c r="R284" s="444">
        <f t="shared" si="2"/>
        <v>0</v>
      </c>
      <c r="S284" s="474"/>
      <c r="AA284" s="942"/>
      <c r="AB284" s="942"/>
    </row>
    <row r="285" spans="1:28" ht="71.25" hidden="1" x14ac:dyDescent="0.15">
      <c r="A285" s="436" t="s">
        <v>3034</v>
      </c>
      <c r="B285" s="433" t="s">
        <v>4871</v>
      </c>
      <c r="C285" s="433" t="s">
        <v>4860</v>
      </c>
      <c r="D285" s="228" t="s">
        <v>5586</v>
      </c>
      <c r="E285" s="428" t="s">
        <v>5883</v>
      </c>
      <c r="F285" s="438" t="s">
        <v>6271</v>
      </c>
      <c r="G285" s="427" t="s">
        <v>889</v>
      </c>
      <c r="H285" s="434" t="s">
        <v>860</v>
      </c>
      <c r="I285" s="940" t="s">
        <v>133</v>
      </c>
      <c r="J285" s="941"/>
      <c r="K285" s="430">
        <v>42095</v>
      </c>
      <c r="L285" s="551" t="str">
        <f t="shared" si="0"/>
        <v>40
1号10
2号19
3号11</v>
      </c>
      <c r="M285" s="441"/>
      <c r="N285" s="442"/>
      <c r="O285" s="445">
        <v>10</v>
      </c>
      <c r="P285" s="444">
        <v>19</v>
      </c>
      <c r="Q285" s="444">
        <v>11</v>
      </c>
      <c r="R285" s="444">
        <f t="shared" si="2"/>
        <v>0</v>
      </c>
      <c r="S285" s="474"/>
      <c r="AA285" s="942"/>
      <c r="AB285" s="942"/>
    </row>
    <row r="286" spans="1:28" ht="71.25" hidden="1" x14ac:dyDescent="0.15">
      <c r="A286" s="436" t="s">
        <v>3034</v>
      </c>
      <c r="B286" s="433" t="s">
        <v>4871</v>
      </c>
      <c r="C286" s="433" t="s">
        <v>4860</v>
      </c>
      <c r="D286" s="228" t="s">
        <v>5587</v>
      </c>
      <c r="E286" s="428" t="s">
        <v>2070</v>
      </c>
      <c r="F286" s="438" t="s">
        <v>3564</v>
      </c>
      <c r="G286" s="427" t="s">
        <v>134</v>
      </c>
      <c r="H286" s="434" t="s">
        <v>860</v>
      </c>
      <c r="I286" s="940" t="s">
        <v>133</v>
      </c>
      <c r="J286" s="941"/>
      <c r="K286" s="430">
        <v>42095</v>
      </c>
      <c r="L286" s="551" t="str">
        <f t="shared" si="0"/>
        <v>70
1号15
2号31
3号24</v>
      </c>
      <c r="M286" s="441"/>
      <c r="N286" s="442"/>
      <c r="O286" s="445">
        <v>15</v>
      </c>
      <c r="P286" s="444">
        <v>31</v>
      </c>
      <c r="Q286" s="444">
        <v>24</v>
      </c>
      <c r="R286" s="444">
        <f t="shared" si="2"/>
        <v>0</v>
      </c>
      <c r="S286" s="474"/>
      <c r="AA286" s="942"/>
      <c r="AB286" s="942"/>
    </row>
    <row r="287" spans="1:28" ht="71.25" hidden="1" x14ac:dyDescent="0.15">
      <c r="A287" s="436" t="s">
        <v>3034</v>
      </c>
      <c r="B287" s="433" t="s">
        <v>4871</v>
      </c>
      <c r="C287" s="433" t="s">
        <v>4860</v>
      </c>
      <c r="D287" s="228" t="s">
        <v>6272</v>
      </c>
      <c r="E287" s="428" t="s">
        <v>3317</v>
      </c>
      <c r="F287" s="438" t="s">
        <v>3566</v>
      </c>
      <c r="G287" s="427" t="s">
        <v>152</v>
      </c>
      <c r="H287" s="434" t="s">
        <v>860</v>
      </c>
      <c r="I287" s="940" t="s">
        <v>151</v>
      </c>
      <c r="J287" s="941"/>
      <c r="K287" s="430">
        <v>42095</v>
      </c>
      <c r="L287" s="551" t="str">
        <f t="shared" si="0"/>
        <v>45
1号15
2号16
3号14</v>
      </c>
      <c r="M287" s="441"/>
      <c r="N287" s="442"/>
      <c r="O287" s="445">
        <v>15</v>
      </c>
      <c r="P287" s="444">
        <v>16</v>
      </c>
      <c r="Q287" s="444">
        <v>14</v>
      </c>
      <c r="R287" s="444">
        <f t="shared" si="2"/>
        <v>0</v>
      </c>
      <c r="S287" s="474"/>
      <c r="AA287" s="942"/>
      <c r="AB287" s="942"/>
    </row>
    <row r="288" spans="1:28" ht="71.25" hidden="1" x14ac:dyDescent="0.15">
      <c r="A288" s="436" t="s">
        <v>5377</v>
      </c>
      <c r="B288" s="433" t="s">
        <v>4871</v>
      </c>
      <c r="C288" s="433" t="s">
        <v>4860</v>
      </c>
      <c r="D288" s="228" t="s">
        <v>5423</v>
      </c>
      <c r="E288" s="428" t="s">
        <v>5424</v>
      </c>
      <c r="F288" s="438" t="s">
        <v>6273</v>
      </c>
      <c r="G288" s="427" t="s">
        <v>141</v>
      </c>
      <c r="H288" s="434" t="s">
        <v>860</v>
      </c>
      <c r="I288" s="940" t="s">
        <v>6734</v>
      </c>
      <c r="J288" s="941"/>
      <c r="K288" s="430">
        <v>42461</v>
      </c>
      <c r="L288" s="551" t="str">
        <f t="shared" si="0"/>
        <v>65
1号10
2号37
3号18</v>
      </c>
      <c r="M288" s="441"/>
      <c r="N288" s="442"/>
      <c r="O288" s="445">
        <v>10</v>
      </c>
      <c r="P288" s="444">
        <v>37</v>
      </c>
      <c r="Q288" s="444">
        <v>18</v>
      </c>
      <c r="R288" s="444">
        <f t="shared" si="2"/>
        <v>0</v>
      </c>
      <c r="S288" s="474"/>
      <c r="AA288" s="942"/>
      <c r="AB288" s="942"/>
    </row>
    <row r="289" spans="1:28" ht="71.25" hidden="1" x14ac:dyDescent="0.15">
      <c r="A289" s="436" t="s">
        <v>5377</v>
      </c>
      <c r="B289" s="433" t="s">
        <v>4871</v>
      </c>
      <c r="C289" s="433" t="s">
        <v>4860</v>
      </c>
      <c r="D289" s="228" t="s">
        <v>5504</v>
      </c>
      <c r="E289" s="428" t="s">
        <v>5425</v>
      </c>
      <c r="F289" s="438" t="s">
        <v>2571</v>
      </c>
      <c r="G289" s="427" t="s">
        <v>143</v>
      </c>
      <c r="H289" s="434" t="s">
        <v>860</v>
      </c>
      <c r="I289" s="940" t="s">
        <v>6742</v>
      </c>
      <c r="J289" s="941"/>
      <c r="K289" s="430">
        <v>42461</v>
      </c>
      <c r="L289" s="551" t="str">
        <f t="shared" si="0"/>
        <v>41
1号6
2号22
3号13</v>
      </c>
      <c r="M289" s="441"/>
      <c r="N289" s="442"/>
      <c r="O289" s="445">
        <v>6</v>
      </c>
      <c r="P289" s="444">
        <v>22</v>
      </c>
      <c r="Q289" s="444">
        <v>13</v>
      </c>
      <c r="R289" s="444">
        <f t="shared" si="2"/>
        <v>0</v>
      </c>
      <c r="S289" s="474"/>
      <c r="AA289" s="942"/>
      <c r="AB289" s="942"/>
    </row>
    <row r="290" spans="1:28" ht="71.25" hidden="1" x14ac:dyDescent="0.15">
      <c r="A290" s="436" t="s">
        <v>5377</v>
      </c>
      <c r="B290" s="433" t="s">
        <v>4871</v>
      </c>
      <c r="C290" s="433" t="s">
        <v>4860</v>
      </c>
      <c r="D290" s="228" t="s">
        <v>5426</v>
      </c>
      <c r="E290" s="428" t="s">
        <v>5427</v>
      </c>
      <c r="F290" s="438" t="s">
        <v>2561</v>
      </c>
      <c r="G290" s="427" t="s">
        <v>132</v>
      </c>
      <c r="H290" s="434" t="s">
        <v>860</v>
      </c>
      <c r="I290" s="940" t="s">
        <v>6639</v>
      </c>
      <c r="J290" s="941"/>
      <c r="K290" s="430">
        <v>42461</v>
      </c>
      <c r="L290" s="421" t="str">
        <f t="shared" si="0"/>
        <v>75
1号15
2号36
3号24</v>
      </c>
      <c r="M290" s="441"/>
      <c r="N290" s="442"/>
      <c r="O290" s="445">
        <v>15</v>
      </c>
      <c r="P290" s="444">
        <v>36</v>
      </c>
      <c r="Q290" s="444">
        <v>24</v>
      </c>
      <c r="R290" s="444">
        <f t="shared" si="2"/>
        <v>0</v>
      </c>
      <c r="S290" s="474"/>
      <c r="AA290" s="942"/>
      <c r="AB290" s="942"/>
    </row>
    <row r="291" spans="1:28" ht="71.25" hidden="1" x14ac:dyDescent="0.15">
      <c r="A291" s="436" t="s">
        <v>5377</v>
      </c>
      <c r="B291" s="433" t="s">
        <v>4871</v>
      </c>
      <c r="C291" s="433" t="s">
        <v>4860</v>
      </c>
      <c r="D291" s="228" t="s">
        <v>5428</v>
      </c>
      <c r="E291" s="428" t="s">
        <v>5429</v>
      </c>
      <c r="F291" s="438" t="s">
        <v>3565</v>
      </c>
      <c r="G291" s="427" t="s">
        <v>141</v>
      </c>
      <c r="H291" s="434" t="s">
        <v>860</v>
      </c>
      <c r="I291" s="940" t="s">
        <v>6734</v>
      </c>
      <c r="J291" s="941"/>
      <c r="K291" s="430">
        <v>42461</v>
      </c>
      <c r="L291" s="551" t="str">
        <f t="shared" si="0"/>
        <v>80
1号10
2号45
3号25</v>
      </c>
      <c r="M291" s="441"/>
      <c r="N291" s="442"/>
      <c r="O291" s="445">
        <v>10</v>
      </c>
      <c r="P291" s="444">
        <v>45</v>
      </c>
      <c r="Q291" s="444">
        <v>25</v>
      </c>
      <c r="R291" s="444">
        <f t="shared" si="2"/>
        <v>0</v>
      </c>
      <c r="S291" s="474"/>
      <c r="AA291" s="942"/>
      <c r="AB291" s="942"/>
    </row>
    <row r="292" spans="1:28" ht="71.25" hidden="1" x14ac:dyDescent="0.15">
      <c r="A292" s="436" t="s">
        <v>5377</v>
      </c>
      <c r="B292" s="433" t="s">
        <v>4871</v>
      </c>
      <c r="C292" s="433" t="s">
        <v>4860</v>
      </c>
      <c r="D292" s="228" t="s">
        <v>5430</v>
      </c>
      <c r="E292" s="428" t="s">
        <v>5431</v>
      </c>
      <c r="F292" s="438" t="s">
        <v>2574</v>
      </c>
      <c r="G292" s="427" t="s">
        <v>149</v>
      </c>
      <c r="H292" s="434" t="s">
        <v>860</v>
      </c>
      <c r="I292" s="940" t="s">
        <v>6756</v>
      </c>
      <c r="J292" s="941"/>
      <c r="K292" s="430">
        <v>42461</v>
      </c>
      <c r="L292" s="421" t="str">
        <f t="shared" si="0"/>
        <v>70
1号10
2号30
3号30</v>
      </c>
      <c r="M292" s="441"/>
      <c r="N292" s="442"/>
      <c r="O292" s="445">
        <v>10</v>
      </c>
      <c r="P292" s="444">
        <v>30</v>
      </c>
      <c r="Q292" s="444">
        <v>30</v>
      </c>
      <c r="R292" s="444">
        <f t="shared" si="2"/>
        <v>0</v>
      </c>
      <c r="S292" s="474"/>
      <c r="AA292" s="942"/>
      <c r="AB292" s="942"/>
    </row>
    <row r="293" spans="1:28" ht="71.25" hidden="1" x14ac:dyDescent="0.15">
      <c r="A293" s="219" t="s">
        <v>3034</v>
      </c>
      <c r="B293" s="433" t="s">
        <v>4871</v>
      </c>
      <c r="C293" s="433" t="s">
        <v>4860</v>
      </c>
      <c r="D293" s="410" t="s">
        <v>5623</v>
      </c>
      <c r="E293" s="410" t="s">
        <v>6274</v>
      </c>
      <c r="F293" s="427" t="s">
        <v>2553</v>
      </c>
      <c r="G293" s="406" t="s">
        <v>132</v>
      </c>
      <c r="H293" s="434" t="s">
        <v>27</v>
      </c>
      <c r="I293" s="940" t="s">
        <v>8</v>
      </c>
      <c r="J293" s="941"/>
      <c r="K293" s="226">
        <v>42826</v>
      </c>
      <c r="L293" s="421" t="str">
        <f t="shared" si="0"/>
        <v>125
1号45
2号42
3号38</v>
      </c>
      <c r="M293" s="422"/>
      <c r="N293" s="420"/>
      <c r="O293" s="426">
        <v>45</v>
      </c>
      <c r="P293" s="424">
        <v>42</v>
      </c>
      <c r="Q293" s="425">
        <v>38</v>
      </c>
      <c r="R293" s="444">
        <f t="shared" si="2"/>
        <v>0</v>
      </c>
      <c r="S293" s="474"/>
      <c r="AA293" s="942"/>
      <c r="AB293" s="942"/>
    </row>
    <row r="294" spans="1:28" ht="71.25" hidden="1" x14ac:dyDescent="0.15">
      <c r="A294" s="219" t="s">
        <v>3034</v>
      </c>
      <c r="B294" s="433" t="s">
        <v>4871</v>
      </c>
      <c r="C294" s="433" t="s">
        <v>4860</v>
      </c>
      <c r="D294" s="410" t="s">
        <v>5624</v>
      </c>
      <c r="E294" s="410" t="s">
        <v>6275</v>
      </c>
      <c r="F294" s="427" t="s">
        <v>2557</v>
      </c>
      <c r="G294" s="406" t="s">
        <v>47</v>
      </c>
      <c r="H294" s="434" t="s">
        <v>7</v>
      </c>
      <c r="I294" s="940" t="s">
        <v>121</v>
      </c>
      <c r="J294" s="941"/>
      <c r="K294" s="226">
        <v>42826</v>
      </c>
      <c r="L294" s="421" t="str">
        <f t="shared" si="0"/>
        <v>94
1号15
2号42
3号37</v>
      </c>
      <c r="M294" s="422"/>
      <c r="N294" s="420" t="s">
        <v>7313</v>
      </c>
      <c r="O294" s="426">
        <v>15</v>
      </c>
      <c r="P294" s="424">
        <v>42</v>
      </c>
      <c r="Q294" s="425">
        <v>37</v>
      </c>
      <c r="R294" s="444">
        <f t="shared" si="2"/>
        <v>0</v>
      </c>
      <c r="S294" s="474"/>
      <c r="AA294" s="942"/>
      <c r="AB294" s="942"/>
    </row>
    <row r="295" spans="1:28" ht="71.25" hidden="1" x14ac:dyDescent="0.15">
      <c r="A295" s="219" t="s">
        <v>3034</v>
      </c>
      <c r="B295" s="433" t="s">
        <v>4871</v>
      </c>
      <c r="C295" s="433" t="s">
        <v>4860</v>
      </c>
      <c r="D295" s="410" t="s">
        <v>5625</v>
      </c>
      <c r="E295" s="410" t="s">
        <v>2300</v>
      </c>
      <c r="F295" s="427" t="s">
        <v>2578</v>
      </c>
      <c r="G295" s="406" t="s">
        <v>896</v>
      </c>
      <c r="H295" s="434" t="s">
        <v>7</v>
      </c>
      <c r="I295" s="940" t="s">
        <v>150</v>
      </c>
      <c r="J295" s="941"/>
      <c r="K295" s="226">
        <v>42826</v>
      </c>
      <c r="L295" s="421" t="str">
        <f t="shared" si="0"/>
        <v>43
1号3
2号20
3号20</v>
      </c>
      <c r="M295" s="422"/>
      <c r="N295" s="420"/>
      <c r="O295" s="426">
        <v>3</v>
      </c>
      <c r="P295" s="424">
        <v>20</v>
      </c>
      <c r="Q295" s="424">
        <v>20</v>
      </c>
      <c r="R295" s="444">
        <f t="shared" si="2"/>
        <v>0</v>
      </c>
      <c r="S295" s="474"/>
      <c r="AA295" s="942"/>
      <c r="AB295" s="942"/>
    </row>
    <row r="296" spans="1:28" ht="71.25" hidden="1" x14ac:dyDescent="0.15">
      <c r="A296" s="219" t="s">
        <v>3034</v>
      </c>
      <c r="B296" s="433" t="s">
        <v>4871</v>
      </c>
      <c r="C296" s="433" t="s">
        <v>4860</v>
      </c>
      <c r="D296" s="410" t="s">
        <v>5585</v>
      </c>
      <c r="E296" s="410" t="s">
        <v>6276</v>
      </c>
      <c r="F296" s="427" t="s">
        <v>2585</v>
      </c>
      <c r="G296" s="406" t="s">
        <v>902</v>
      </c>
      <c r="H296" s="434" t="s">
        <v>7</v>
      </c>
      <c r="I296" s="940" t="s">
        <v>133</v>
      </c>
      <c r="J296" s="941"/>
      <c r="K296" s="226">
        <v>42826</v>
      </c>
      <c r="L296" s="421" t="str">
        <f t="shared" si="0"/>
        <v>85
1号15
2号38
3号32</v>
      </c>
      <c r="M296" s="422"/>
      <c r="N296" s="420"/>
      <c r="O296" s="426">
        <v>15</v>
      </c>
      <c r="P296" s="424">
        <v>38</v>
      </c>
      <c r="Q296" s="424">
        <v>32</v>
      </c>
      <c r="R296" s="444">
        <f t="shared" si="2"/>
        <v>0</v>
      </c>
      <c r="S296" s="474"/>
      <c r="AA296" s="942"/>
      <c r="AB296" s="942"/>
    </row>
    <row r="297" spans="1:28" ht="71.25" hidden="1" x14ac:dyDescent="0.15">
      <c r="A297" s="436" t="s">
        <v>5377</v>
      </c>
      <c r="B297" s="433" t="s">
        <v>4871</v>
      </c>
      <c r="C297" s="433" t="s">
        <v>4860</v>
      </c>
      <c r="D297" s="228" t="s">
        <v>5505</v>
      </c>
      <c r="E297" s="428" t="s">
        <v>5432</v>
      </c>
      <c r="F297" s="438" t="s">
        <v>2544</v>
      </c>
      <c r="G297" s="427" t="s">
        <v>55</v>
      </c>
      <c r="H297" s="434" t="s">
        <v>860</v>
      </c>
      <c r="I297" s="940" t="s">
        <v>225</v>
      </c>
      <c r="J297" s="941"/>
      <c r="K297" s="430">
        <v>42461</v>
      </c>
      <c r="L297" s="421" t="str">
        <f t="shared" si="0"/>
        <v>82
1号12
2号36
3号34</v>
      </c>
      <c r="M297" s="441"/>
      <c r="N297" s="442"/>
      <c r="O297" s="445">
        <v>12</v>
      </c>
      <c r="P297" s="444">
        <v>36</v>
      </c>
      <c r="Q297" s="444">
        <v>34</v>
      </c>
      <c r="R297" s="444">
        <f t="shared" si="2"/>
        <v>0</v>
      </c>
      <c r="S297" s="474"/>
      <c r="AA297" s="942"/>
      <c r="AB297" s="942"/>
    </row>
    <row r="298" spans="1:28" ht="71.25" hidden="1" x14ac:dyDescent="0.15">
      <c r="A298" s="436" t="s">
        <v>5377</v>
      </c>
      <c r="B298" s="433" t="s">
        <v>4871</v>
      </c>
      <c r="C298" s="433" t="s">
        <v>4860</v>
      </c>
      <c r="D298" s="228" t="s">
        <v>5433</v>
      </c>
      <c r="E298" s="428" t="s">
        <v>5434</v>
      </c>
      <c r="F298" s="438" t="s">
        <v>2540</v>
      </c>
      <c r="G298" s="427" t="s">
        <v>224</v>
      </c>
      <c r="H298" s="434" t="s">
        <v>860</v>
      </c>
      <c r="I298" s="940" t="s">
        <v>223</v>
      </c>
      <c r="J298" s="941"/>
      <c r="K298" s="430">
        <v>42461</v>
      </c>
      <c r="L298" s="551" t="str">
        <f t="shared" si="0"/>
        <v>50
1号10
2号23
3号17</v>
      </c>
      <c r="M298" s="441"/>
      <c r="N298" s="442"/>
      <c r="O298" s="445">
        <v>10</v>
      </c>
      <c r="P298" s="444">
        <v>23</v>
      </c>
      <c r="Q298" s="444">
        <v>17</v>
      </c>
      <c r="R298" s="444">
        <f t="shared" si="2"/>
        <v>0</v>
      </c>
      <c r="S298" s="474"/>
      <c r="AA298" s="942"/>
      <c r="AB298" s="942"/>
    </row>
    <row r="299" spans="1:28" ht="71.25" hidden="1" x14ac:dyDescent="0.15">
      <c r="A299" s="219" t="s">
        <v>5838</v>
      </c>
      <c r="B299" s="433" t="s">
        <v>4871</v>
      </c>
      <c r="C299" s="433" t="s">
        <v>4860</v>
      </c>
      <c r="D299" s="410" t="s">
        <v>5839</v>
      </c>
      <c r="E299" s="410" t="s">
        <v>2279</v>
      </c>
      <c r="F299" s="427" t="s">
        <v>2552</v>
      </c>
      <c r="G299" s="406" t="s">
        <v>139</v>
      </c>
      <c r="H299" s="434" t="s">
        <v>27</v>
      </c>
      <c r="I299" s="940" t="s">
        <v>6728</v>
      </c>
      <c r="J299" s="941"/>
      <c r="K299" s="226">
        <v>43191</v>
      </c>
      <c r="L299" s="421" t="str">
        <f t="shared" si="0"/>
        <v>63
1号3
2号30
3号30</v>
      </c>
      <c r="M299" s="422"/>
      <c r="N299" s="420"/>
      <c r="O299" s="426">
        <v>3</v>
      </c>
      <c r="P299" s="424">
        <v>30</v>
      </c>
      <c r="Q299" s="425">
        <v>30</v>
      </c>
      <c r="R299" s="444">
        <f t="shared" si="2"/>
        <v>0</v>
      </c>
      <c r="S299" s="474"/>
      <c r="AA299" s="942"/>
      <c r="AB299" s="942"/>
    </row>
    <row r="300" spans="1:28" ht="71.25" hidden="1" x14ac:dyDescent="0.15">
      <c r="A300" s="219" t="s">
        <v>5626</v>
      </c>
      <c r="B300" s="433" t="s">
        <v>4871</v>
      </c>
      <c r="C300" s="433" t="s">
        <v>4860</v>
      </c>
      <c r="D300" s="410" t="s">
        <v>5841</v>
      </c>
      <c r="E300" s="410" t="s">
        <v>2328</v>
      </c>
      <c r="F300" s="427" t="s">
        <v>2541</v>
      </c>
      <c r="G300" s="406" t="s">
        <v>1825</v>
      </c>
      <c r="H300" s="434" t="s">
        <v>7</v>
      </c>
      <c r="I300" s="940" t="s">
        <v>225</v>
      </c>
      <c r="J300" s="941"/>
      <c r="K300" s="226">
        <v>43191</v>
      </c>
      <c r="L300" s="551" t="str">
        <f t="shared" si="0"/>
        <v>46
1号6
2号21
3号19</v>
      </c>
      <c r="M300" s="422"/>
      <c r="N300" s="420"/>
      <c r="O300" s="426">
        <v>6</v>
      </c>
      <c r="P300" s="424">
        <v>21</v>
      </c>
      <c r="Q300" s="424">
        <v>19</v>
      </c>
      <c r="R300" s="444">
        <f t="shared" si="2"/>
        <v>0</v>
      </c>
      <c r="S300" s="474"/>
      <c r="AA300" s="942"/>
      <c r="AB300" s="942"/>
    </row>
    <row r="301" spans="1:28" ht="71.25" hidden="1" x14ac:dyDescent="0.15">
      <c r="A301" s="219" t="s">
        <v>5626</v>
      </c>
      <c r="B301" s="433" t="s">
        <v>4871</v>
      </c>
      <c r="C301" s="433" t="s">
        <v>4860</v>
      </c>
      <c r="D301" s="410" t="s">
        <v>6812</v>
      </c>
      <c r="E301" s="410" t="s">
        <v>2330</v>
      </c>
      <c r="F301" s="427" t="s">
        <v>2543</v>
      </c>
      <c r="G301" s="406" t="s">
        <v>1826</v>
      </c>
      <c r="H301" s="434" t="s">
        <v>7</v>
      </c>
      <c r="I301" s="940" t="s">
        <v>226</v>
      </c>
      <c r="J301" s="941"/>
      <c r="K301" s="226">
        <v>43191</v>
      </c>
      <c r="L301" s="551" t="str">
        <f t="shared" si="0"/>
        <v>79
1号9
2号44
3号26</v>
      </c>
      <c r="M301" s="422"/>
      <c r="N301" s="420"/>
      <c r="O301" s="426">
        <v>9</v>
      </c>
      <c r="P301" s="424">
        <v>44</v>
      </c>
      <c r="Q301" s="424">
        <v>26</v>
      </c>
      <c r="R301" s="444">
        <f t="shared" si="2"/>
        <v>0</v>
      </c>
      <c r="S301" s="474"/>
      <c r="AA301" s="942"/>
      <c r="AB301" s="942"/>
    </row>
    <row r="302" spans="1:28" ht="71.25" hidden="1" x14ac:dyDescent="0.15">
      <c r="A302" s="436" t="s">
        <v>3034</v>
      </c>
      <c r="B302" s="433" t="s">
        <v>4871</v>
      </c>
      <c r="C302" s="433" t="s">
        <v>4860</v>
      </c>
      <c r="D302" s="228" t="s">
        <v>7345</v>
      </c>
      <c r="E302" s="428" t="s">
        <v>1679</v>
      </c>
      <c r="F302" s="438" t="s">
        <v>5867</v>
      </c>
      <c r="G302" s="427" t="s">
        <v>1096</v>
      </c>
      <c r="H302" s="429" t="s">
        <v>924</v>
      </c>
      <c r="I302" s="940" t="s">
        <v>7396</v>
      </c>
      <c r="J302" s="941"/>
      <c r="K302" s="430">
        <v>43191</v>
      </c>
      <c r="L302" s="421" t="str">
        <f t="shared" si="0"/>
        <v>277
1号110
2号102
3号65</v>
      </c>
      <c r="M302" s="441"/>
      <c r="N302" s="442"/>
      <c r="O302" s="445">
        <v>110</v>
      </c>
      <c r="P302" s="444">
        <v>102</v>
      </c>
      <c r="Q302" s="444">
        <v>65</v>
      </c>
      <c r="R302" s="444">
        <f t="shared" si="2"/>
        <v>0</v>
      </c>
      <c r="S302" s="474"/>
      <c r="AA302" s="942"/>
      <c r="AB302" s="942"/>
    </row>
    <row r="303" spans="1:28" ht="71.25" hidden="1" x14ac:dyDescent="0.15">
      <c r="A303" s="436" t="s">
        <v>3034</v>
      </c>
      <c r="B303" s="433" t="s">
        <v>4871</v>
      </c>
      <c r="C303" s="433" t="s">
        <v>4860</v>
      </c>
      <c r="D303" s="228" t="s">
        <v>6277</v>
      </c>
      <c r="E303" s="428" t="s">
        <v>7346</v>
      </c>
      <c r="F303" s="438" t="s">
        <v>2601</v>
      </c>
      <c r="G303" s="427" t="s">
        <v>113</v>
      </c>
      <c r="H303" s="429" t="s">
        <v>7</v>
      </c>
      <c r="I303" s="940" t="s">
        <v>2074</v>
      </c>
      <c r="J303" s="941"/>
      <c r="K303" s="430">
        <v>43556</v>
      </c>
      <c r="L303" s="421" t="str">
        <f t="shared" si="0"/>
        <v>105
1号15
2号45
3号45</v>
      </c>
      <c r="M303" s="441"/>
      <c r="N303" s="442"/>
      <c r="O303" s="445">
        <v>15</v>
      </c>
      <c r="P303" s="444">
        <v>45</v>
      </c>
      <c r="Q303" s="444">
        <v>45</v>
      </c>
      <c r="R303" s="444">
        <f t="shared" si="2"/>
        <v>0</v>
      </c>
      <c r="S303" s="474"/>
      <c r="AA303" s="942"/>
      <c r="AB303" s="942"/>
    </row>
    <row r="304" spans="1:28" ht="71.25" hidden="1" x14ac:dyDescent="0.15">
      <c r="A304" s="436" t="s">
        <v>3034</v>
      </c>
      <c r="B304" s="433" t="s">
        <v>4871</v>
      </c>
      <c r="C304" s="433" t="s">
        <v>4860</v>
      </c>
      <c r="D304" s="228" t="s">
        <v>871</v>
      </c>
      <c r="E304" s="428" t="s">
        <v>2278</v>
      </c>
      <c r="F304" s="438" t="s">
        <v>2536</v>
      </c>
      <c r="G304" s="427" t="s">
        <v>6064</v>
      </c>
      <c r="H304" s="429" t="s">
        <v>27</v>
      </c>
      <c r="I304" s="940" t="s">
        <v>220</v>
      </c>
      <c r="J304" s="941"/>
      <c r="K304" s="430">
        <v>43556</v>
      </c>
      <c r="L304" s="421" t="str">
        <f t="shared" si="0"/>
        <v>25
1号15
2号4
3号6</v>
      </c>
      <c r="M304" s="441"/>
      <c r="N304" s="442"/>
      <c r="O304" s="445">
        <v>15</v>
      </c>
      <c r="P304" s="444">
        <v>4</v>
      </c>
      <c r="Q304" s="444">
        <v>6</v>
      </c>
      <c r="R304" s="444">
        <f t="shared" si="2"/>
        <v>0</v>
      </c>
      <c r="S304" s="474"/>
      <c r="AA304" s="942"/>
      <c r="AB304" s="942"/>
    </row>
    <row r="305" spans="1:28" ht="71.25" hidden="1" x14ac:dyDescent="0.15">
      <c r="A305" s="436" t="s">
        <v>3034</v>
      </c>
      <c r="B305" s="433" t="s">
        <v>4871</v>
      </c>
      <c r="C305" s="433" t="s">
        <v>4860</v>
      </c>
      <c r="D305" s="228" t="s">
        <v>917</v>
      </c>
      <c r="E305" s="428" t="s">
        <v>2324</v>
      </c>
      <c r="F305" s="438" t="s">
        <v>2537</v>
      </c>
      <c r="G305" s="427" t="s">
        <v>219</v>
      </c>
      <c r="H305" s="429" t="s">
        <v>7</v>
      </c>
      <c r="I305" s="940" t="s">
        <v>218</v>
      </c>
      <c r="J305" s="941"/>
      <c r="K305" s="430">
        <v>43556</v>
      </c>
      <c r="L305" s="421" t="str">
        <f t="shared" si="0"/>
        <v>60
1号10
2号27
3号23</v>
      </c>
      <c r="M305" s="441"/>
      <c r="N305" s="442"/>
      <c r="O305" s="445">
        <v>10</v>
      </c>
      <c r="P305" s="444">
        <v>27</v>
      </c>
      <c r="Q305" s="444">
        <v>23</v>
      </c>
      <c r="R305" s="444">
        <f t="shared" si="2"/>
        <v>0</v>
      </c>
      <c r="S305" s="474"/>
      <c r="AA305" s="942"/>
      <c r="AB305" s="942"/>
    </row>
    <row r="306" spans="1:28" ht="71.25" hidden="1" x14ac:dyDescent="0.15">
      <c r="A306" s="436" t="s">
        <v>3034</v>
      </c>
      <c r="B306" s="433" t="s">
        <v>4871</v>
      </c>
      <c r="C306" s="433" t="s">
        <v>4860</v>
      </c>
      <c r="D306" s="228" t="s">
        <v>918</v>
      </c>
      <c r="E306" s="428" t="s">
        <v>2325</v>
      </c>
      <c r="F306" s="438" t="s">
        <v>2538</v>
      </c>
      <c r="G306" s="427" t="s">
        <v>222</v>
      </c>
      <c r="H306" s="429" t="s">
        <v>7</v>
      </c>
      <c r="I306" s="940" t="s">
        <v>220</v>
      </c>
      <c r="J306" s="941"/>
      <c r="K306" s="430">
        <v>43556</v>
      </c>
      <c r="L306" s="551" t="str">
        <f t="shared" si="0"/>
        <v>55
1号15
2号21
3号19</v>
      </c>
      <c r="M306" s="441"/>
      <c r="N306" s="442"/>
      <c r="O306" s="445">
        <v>15</v>
      </c>
      <c r="P306" s="444">
        <v>21</v>
      </c>
      <c r="Q306" s="444">
        <v>19</v>
      </c>
      <c r="R306" s="444">
        <f t="shared" si="2"/>
        <v>0</v>
      </c>
      <c r="S306" s="474"/>
      <c r="AA306" s="942"/>
      <c r="AB306" s="942"/>
    </row>
    <row r="307" spans="1:28" ht="71.25" hidden="1" x14ac:dyDescent="0.15">
      <c r="A307" s="436" t="s">
        <v>3034</v>
      </c>
      <c r="B307" s="433" t="s">
        <v>4871</v>
      </c>
      <c r="C307" s="433" t="s">
        <v>4860</v>
      </c>
      <c r="D307" s="228" t="s">
        <v>6278</v>
      </c>
      <c r="E307" s="428" t="s">
        <v>2326</v>
      </c>
      <c r="F307" s="438" t="s">
        <v>2539</v>
      </c>
      <c r="G307" s="427" t="s">
        <v>228</v>
      </c>
      <c r="H307" s="429" t="s">
        <v>7</v>
      </c>
      <c r="I307" s="940" t="s">
        <v>227</v>
      </c>
      <c r="J307" s="941"/>
      <c r="K307" s="430">
        <v>43556</v>
      </c>
      <c r="L307" s="421" t="str">
        <f t="shared" si="0"/>
        <v>75
1号15
2号30
3号30</v>
      </c>
      <c r="M307" s="441"/>
      <c r="N307" s="442"/>
      <c r="O307" s="445">
        <v>15</v>
      </c>
      <c r="P307" s="444">
        <v>30</v>
      </c>
      <c r="Q307" s="444">
        <v>30</v>
      </c>
      <c r="R307" s="444">
        <f t="shared" si="2"/>
        <v>0</v>
      </c>
      <c r="S307" s="474"/>
      <c r="AA307" s="942"/>
      <c r="AB307" s="942"/>
    </row>
    <row r="308" spans="1:28" ht="71.25" hidden="1" x14ac:dyDescent="0.15">
      <c r="A308" s="436" t="s">
        <v>3034</v>
      </c>
      <c r="B308" s="433" t="s">
        <v>4871</v>
      </c>
      <c r="C308" s="433" t="s">
        <v>4860</v>
      </c>
      <c r="D308" s="228" t="s">
        <v>921</v>
      </c>
      <c r="E308" s="428" t="s">
        <v>2329</v>
      </c>
      <c r="F308" s="438" t="s">
        <v>2542</v>
      </c>
      <c r="G308" s="427" t="s">
        <v>922</v>
      </c>
      <c r="H308" s="429" t="s">
        <v>7</v>
      </c>
      <c r="I308" s="940" t="s">
        <v>218</v>
      </c>
      <c r="J308" s="941"/>
      <c r="K308" s="430">
        <v>43556</v>
      </c>
      <c r="L308" s="421" t="str">
        <f t="shared" si="0"/>
        <v>55
1号15
2号21
3号19</v>
      </c>
      <c r="M308" s="441"/>
      <c r="N308" s="442"/>
      <c r="O308" s="445">
        <v>15</v>
      </c>
      <c r="P308" s="444">
        <v>21</v>
      </c>
      <c r="Q308" s="444">
        <v>19</v>
      </c>
      <c r="R308" s="444">
        <f t="shared" si="2"/>
        <v>0</v>
      </c>
      <c r="S308" s="474"/>
      <c r="AA308" s="942"/>
      <c r="AB308" s="942"/>
    </row>
    <row r="309" spans="1:28" ht="71.25" hidden="1" x14ac:dyDescent="0.15">
      <c r="A309" s="436" t="s">
        <v>5869</v>
      </c>
      <c r="B309" s="433" t="s">
        <v>4871</v>
      </c>
      <c r="C309" s="433" t="s">
        <v>4860</v>
      </c>
      <c r="D309" s="228" t="s">
        <v>6838</v>
      </c>
      <c r="E309" s="428" t="s">
        <v>6839</v>
      </c>
      <c r="F309" s="438" t="s">
        <v>6840</v>
      </c>
      <c r="G309" s="427" t="s">
        <v>6841</v>
      </c>
      <c r="H309" s="429" t="s">
        <v>7</v>
      </c>
      <c r="I309" s="940" t="s">
        <v>128</v>
      </c>
      <c r="J309" s="941"/>
      <c r="K309" s="430">
        <v>44287</v>
      </c>
      <c r="L309" s="421" t="str">
        <f t="shared" ref="L309:L328" si="3">SUM(O309:Q309)&amp;CHAR(10)&amp;CHAR(10)&amp;"1号"&amp;O309&amp;CHAR(10)&amp;"2号"&amp;P309&amp;CHAR(10)&amp;"3号"&amp;Q309</f>
        <v>66
1号6
2号30
3号30</v>
      </c>
      <c r="M309" s="441"/>
      <c r="N309" s="485"/>
      <c r="O309" s="445">
        <v>6</v>
      </c>
      <c r="P309" s="444">
        <v>30</v>
      </c>
      <c r="Q309" s="444">
        <v>30</v>
      </c>
      <c r="R309" s="444">
        <f t="shared" si="2"/>
        <v>0</v>
      </c>
      <c r="S309" s="474"/>
      <c r="AA309" s="942"/>
      <c r="AB309" s="942"/>
    </row>
    <row r="310" spans="1:28" ht="71.25" hidden="1" x14ac:dyDescent="0.15">
      <c r="A310" s="436" t="s">
        <v>5869</v>
      </c>
      <c r="B310" s="433" t="s">
        <v>4871</v>
      </c>
      <c r="C310" s="433" t="s">
        <v>4860</v>
      </c>
      <c r="D310" s="228" t="s">
        <v>6842</v>
      </c>
      <c r="E310" s="428" t="s">
        <v>6843</v>
      </c>
      <c r="F310" s="438" t="s">
        <v>6844</v>
      </c>
      <c r="G310" s="427" t="s">
        <v>2244</v>
      </c>
      <c r="H310" s="429" t="s">
        <v>7</v>
      </c>
      <c r="I310" s="940" t="s">
        <v>128</v>
      </c>
      <c r="J310" s="941"/>
      <c r="K310" s="430">
        <v>44287</v>
      </c>
      <c r="L310" s="551" t="str">
        <f t="shared" si="3"/>
        <v>23
1号3
2号11
3号9</v>
      </c>
      <c r="M310" s="441"/>
      <c r="N310" s="485"/>
      <c r="O310" s="445">
        <v>3</v>
      </c>
      <c r="P310" s="444">
        <v>11</v>
      </c>
      <c r="Q310" s="444">
        <v>9</v>
      </c>
      <c r="R310" s="444">
        <f t="shared" ref="R310" si="4">SUBTOTAL(9,O310:Q310)</f>
        <v>0</v>
      </c>
      <c r="S310" s="474"/>
      <c r="AA310" s="942"/>
      <c r="AB310" s="942"/>
    </row>
    <row r="311" spans="1:28" ht="71.25" hidden="1" x14ac:dyDescent="0.15">
      <c r="A311" s="436" t="s">
        <v>5869</v>
      </c>
      <c r="B311" s="433" t="s">
        <v>4871</v>
      </c>
      <c r="C311" s="433" t="s">
        <v>4860</v>
      </c>
      <c r="D311" s="228" t="s">
        <v>7929</v>
      </c>
      <c r="E311" s="410" t="s">
        <v>7930</v>
      </c>
      <c r="F311" s="427" t="s">
        <v>2568</v>
      </c>
      <c r="G311" s="406" t="s">
        <v>210</v>
      </c>
      <c r="H311" s="434" t="s">
        <v>7</v>
      </c>
      <c r="I311" s="940" t="s">
        <v>131</v>
      </c>
      <c r="J311" s="941"/>
      <c r="K311" s="226">
        <v>45748</v>
      </c>
      <c r="L311" s="421" t="str">
        <f t="shared" si="3"/>
        <v>75
1号5
2号37
3号33</v>
      </c>
      <c r="M311" s="441"/>
      <c r="N311" s="485"/>
      <c r="O311" s="445">
        <v>5</v>
      </c>
      <c r="P311" s="444">
        <v>37</v>
      </c>
      <c r="Q311" s="444">
        <v>33</v>
      </c>
      <c r="R311" s="444">
        <f t="shared" si="2"/>
        <v>0</v>
      </c>
      <c r="S311" s="474"/>
      <c r="AA311" s="942"/>
      <c r="AB311" s="942"/>
    </row>
    <row r="312" spans="1:28" ht="71.25" hidden="1" x14ac:dyDescent="0.15">
      <c r="A312" s="436" t="s">
        <v>3034</v>
      </c>
      <c r="B312" s="433" t="s">
        <v>4871</v>
      </c>
      <c r="C312" s="433" t="s">
        <v>4860</v>
      </c>
      <c r="D312" s="228" t="s">
        <v>6845</v>
      </c>
      <c r="E312" s="428" t="s">
        <v>6846</v>
      </c>
      <c r="F312" s="438" t="s">
        <v>6847</v>
      </c>
      <c r="G312" s="427" t="s">
        <v>6848</v>
      </c>
      <c r="H312" s="429" t="s">
        <v>7</v>
      </c>
      <c r="I312" s="940" t="s">
        <v>177</v>
      </c>
      <c r="J312" s="941"/>
      <c r="K312" s="430">
        <v>44287</v>
      </c>
      <c r="L312" s="551" t="str">
        <f t="shared" si="3"/>
        <v>75
1号15
2号31
3号29</v>
      </c>
      <c r="M312" s="441"/>
      <c r="N312" s="485"/>
      <c r="O312" s="445">
        <v>15</v>
      </c>
      <c r="P312" s="444">
        <v>31</v>
      </c>
      <c r="Q312" s="444">
        <v>29</v>
      </c>
      <c r="R312" s="444">
        <f t="shared" si="2"/>
        <v>0</v>
      </c>
      <c r="S312" s="474"/>
      <c r="AA312" s="942"/>
      <c r="AB312" s="942"/>
    </row>
    <row r="313" spans="1:28" ht="71.25" hidden="1" x14ac:dyDescent="0.15">
      <c r="A313" s="436" t="s">
        <v>3034</v>
      </c>
      <c r="B313" s="433" t="s">
        <v>4884</v>
      </c>
      <c r="C313" s="433" t="s">
        <v>1806</v>
      </c>
      <c r="D313" s="228" t="s">
        <v>3044</v>
      </c>
      <c r="E313" s="428" t="s">
        <v>1979</v>
      </c>
      <c r="F313" s="438" t="s">
        <v>6279</v>
      </c>
      <c r="G313" s="427" t="s">
        <v>328</v>
      </c>
      <c r="H313" s="429" t="s">
        <v>860</v>
      </c>
      <c r="I313" s="940" t="s">
        <v>6168</v>
      </c>
      <c r="J313" s="941"/>
      <c r="K313" s="430">
        <v>42093</v>
      </c>
      <c r="L313" s="421" t="str">
        <f t="shared" si="3"/>
        <v>95
1号15
2号45
3号35</v>
      </c>
      <c r="M313" s="441"/>
      <c r="N313" s="442"/>
      <c r="O313" s="445">
        <v>15</v>
      </c>
      <c r="P313" s="444">
        <v>45</v>
      </c>
      <c r="Q313" s="444">
        <v>35</v>
      </c>
      <c r="R313" s="444">
        <f t="shared" si="2"/>
        <v>0</v>
      </c>
      <c r="S313" s="474"/>
      <c r="AA313" s="942"/>
      <c r="AB313" s="942"/>
    </row>
    <row r="314" spans="1:28" ht="71.25" hidden="1" x14ac:dyDescent="0.15">
      <c r="A314" s="436" t="s">
        <v>3034</v>
      </c>
      <c r="B314" s="433" t="s">
        <v>4884</v>
      </c>
      <c r="C314" s="433" t="s">
        <v>1806</v>
      </c>
      <c r="D314" s="228" t="s">
        <v>3045</v>
      </c>
      <c r="E314" s="428" t="s">
        <v>1980</v>
      </c>
      <c r="F314" s="438" t="s">
        <v>3600</v>
      </c>
      <c r="G314" s="427" t="s">
        <v>300</v>
      </c>
      <c r="H314" s="429" t="s">
        <v>860</v>
      </c>
      <c r="I314" s="940" t="s">
        <v>299</v>
      </c>
      <c r="J314" s="941"/>
      <c r="K314" s="430">
        <v>42093</v>
      </c>
      <c r="L314" s="551" t="str">
        <f t="shared" si="3"/>
        <v>20
1号10
2号5
3号5</v>
      </c>
      <c r="M314" s="441"/>
      <c r="N314" s="442"/>
      <c r="O314" s="445">
        <v>10</v>
      </c>
      <c r="P314" s="444">
        <v>5</v>
      </c>
      <c r="Q314" s="444">
        <v>5</v>
      </c>
      <c r="R314" s="444">
        <f t="shared" si="2"/>
        <v>0</v>
      </c>
      <c r="S314" s="474"/>
      <c r="AA314" s="942"/>
      <c r="AB314" s="942"/>
    </row>
    <row r="315" spans="1:28" ht="71.25" hidden="1" x14ac:dyDescent="0.15">
      <c r="A315" s="436" t="s">
        <v>3034</v>
      </c>
      <c r="B315" s="433" t="s">
        <v>4884</v>
      </c>
      <c r="C315" s="433" t="s">
        <v>1806</v>
      </c>
      <c r="D315" s="228" t="s">
        <v>3046</v>
      </c>
      <c r="E315" s="428" t="s">
        <v>1981</v>
      </c>
      <c r="F315" s="438" t="s">
        <v>6280</v>
      </c>
      <c r="G315" s="427" t="s">
        <v>962</v>
      </c>
      <c r="H315" s="429" t="s">
        <v>860</v>
      </c>
      <c r="I315" s="940" t="s">
        <v>336</v>
      </c>
      <c r="J315" s="941"/>
      <c r="K315" s="430">
        <v>42093</v>
      </c>
      <c r="L315" s="421" t="str">
        <f t="shared" si="3"/>
        <v>35
1号15
2号12
3号8</v>
      </c>
      <c r="M315" s="441"/>
      <c r="N315" s="442"/>
      <c r="O315" s="445">
        <v>15</v>
      </c>
      <c r="P315" s="444">
        <v>12</v>
      </c>
      <c r="Q315" s="444">
        <v>8</v>
      </c>
      <c r="R315" s="444">
        <f t="shared" si="2"/>
        <v>0</v>
      </c>
      <c r="S315" s="474"/>
      <c r="AA315" s="942"/>
      <c r="AB315" s="942"/>
    </row>
    <row r="316" spans="1:28" ht="71.25" hidden="1" x14ac:dyDescent="0.15">
      <c r="A316" s="436" t="s">
        <v>3034</v>
      </c>
      <c r="B316" s="433" t="s">
        <v>4884</v>
      </c>
      <c r="C316" s="433" t="s">
        <v>1806</v>
      </c>
      <c r="D316" s="228" t="s">
        <v>3047</v>
      </c>
      <c r="E316" s="428" t="s">
        <v>5714</v>
      </c>
      <c r="F316" s="438" t="s">
        <v>3599</v>
      </c>
      <c r="G316" s="427" t="s">
        <v>1099</v>
      </c>
      <c r="H316" s="429" t="s">
        <v>860</v>
      </c>
      <c r="I316" s="940" t="s">
        <v>298</v>
      </c>
      <c r="J316" s="941"/>
      <c r="K316" s="430">
        <v>42093</v>
      </c>
      <c r="L316" s="421" t="str">
        <f t="shared" si="3"/>
        <v>80
1号10
2号37
3号33</v>
      </c>
      <c r="M316" s="441"/>
      <c r="N316" s="442"/>
      <c r="O316" s="580">
        <v>10</v>
      </c>
      <c r="P316" s="581">
        <v>37</v>
      </c>
      <c r="Q316" s="581">
        <v>33</v>
      </c>
      <c r="R316" s="444">
        <f t="shared" si="2"/>
        <v>0</v>
      </c>
      <c r="S316" s="474"/>
      <c r="AA316" s="942"/>
      <c r="AB316" s="942"/>
    </row>
    <row r="317" spans="1:28" ht="71.25" hidden="1" x14ac:dyDescent="0.15">
      <c r="A317" s="436" t="s">
        <v>3034</v>
      </c>
      <c r="B317" s="433" t="s">
        <v>4884</v>
      </c>
      <c r="C317" s="433" t="s">
        <v>1806</v>
      </c>
      <c r="D317" s="228" t="s">
        <v>3048</v>
      </c>
      <c r="E317" s="428" t="s">
        <v>1982</v>
      </c>
      <c r="F317" s="438" t="s">
        <v>6281</v>
      </c>
      <c r="G317" s="427" t="s">
        <v>12</v>
      </c>
      <c r="H317" s="429" t="s">
        <v>860</v>
      </c>
      <c r="I317" s="940" t="s">
        <v>6168</v>
      </c>
      <c r="J317" s="941"/>
      <c r="K317" s="430">
        <v>42093</v>
      </c>
      <c r="L317" s="551" t="str">
        <f t="shared" si="3"/>
        <v>95
1号15
2号40
3号40</v>
      </c>
      <c r="M317" s="441"/>
      <c r="N317" s="442"/>
      <c r="O317" s="445">
        <v>15</v>
      </c>
      <c r="P317" s="444">
        <v>40</v>
      </c>
      <c r="Q317" s="444">
        <v>40</v>
      </c>
      <c r="R317" s="444">
        <f t="shared" si="2"/>
        <v>0</v>
      </c>
      <c r="S317" s="474"/>
      <c r="AA317" s="942"/>
      <c r="AB317" s="942"/>
    </row>
    <row r="318" spans="1:28" ht="71.25" hidden="1" x14ac:dyDescent="0.15">
      <c r="A318" s="436" t="s">
        <v>3034</v>
      </c>
      <c r="B318" s="433" t="s">
        <v>4884</v>
      </c>
      <c r="C318" s="433" t="s">
        <v>1806</v>
      </c>
      <c r="D318" s="228" t="s">
        <v>5435</v>
      </c>
      <c r="E318" s="428" t="s">
        <v>1983</v>
      </c>
      <c r="F318" s="438" t="s">
        <v>3598</v>
      </c>
      <c r="G318" s="427" t="s">
        <v>292</v>
      </c>
      <c r="H318" s="429" t="s">
        <v>860</v>
      </c>
      <c r="I318" s="940" t="s">
        <v>291</v>
      </c>
      <c r="J318" s="941"/>
      <c r="K318" s="430">
        <v>42093</v>
      </c>
      <c r="L318" s="551" t="str">
        <f t="shared" si="3"/>
        <v>45
1号10
2号20
3号15</v>
      </c>
      <c r="M318" s="441"/>
      <c r="N318" s="442"/>
      <c r="O318" s="445">
        <v>10</v>
      </c>
      <c r="P318" s="444">
        <v>20</v>
      </c>
      <c r="Q318" s="444">
        <v>15</v>
      </c>
      <c r="R318" s="444">
        <f t="shared" si="2"/>
        <v>0</v>
      </c>
      <c r="S318" s="474"/>
      <c r="AA318" s="942"/>
      <c r="AB318" s="942"/>
    </row>
    <row r="319" spans="1:28" ht="71.25" hidden="1" x14ac:dyDescent="0.15">
      <c r="A319" s="436" t="s">
        <v>3034</v>
      </c>
      <c r="B319" s="433" t="s">
        <v>4884</v>
      </c>
      <c r="C319" s="433" t="s">
        <v>1806</v>
      </c>
      <c r="D319" s="228" t="s">
        <v>1984</v>
      </c>
      <c r="E319" s="428" t="s">
        <v>7858</v>
      </c>
      <c r="F319" s="438" t="s">
        <v>6282</v>
      </c>
      <c r="G319" s="427" t="s">
        <v>77</v>
      </c>
      <c r="H319" s="429" t="s">
        <v>860</v>
      </c>
      <c r="I319" s="940" t="s">
        <v>492</v>
      </c>
      <c r="J319" s="941"/>
      <c r="K319" s="430">
        <v>42093</v>
      </c>
      <c r="L319" s="421" t="str">
        <f t="shared" si="3"/>
        <v>117
1号15
2号63
3号39</v>
      </c>
      <c r="M319" s="441"/>
      <c r="N319" s="442"/>
      <c r="O319" s="445">
        <v>15</v>
      </c>
      <c r="P319" s="444">
        <v>63</v>
      </c>
      <c r="Q319" s="444">
        <v>39</v>
      </c>
      <c r="R319" s="444">
        <f t="shared" si="2"/>
        <v>0</v>
      </c>
      <c r="S319" s="474"/>
      <c r="AA319" s="942"/>
      <c r="AB319" s="942"/>
    </row>
    <row r="320" spans="1:28" ht="71.25" hidden="1" x14ac:dyDescent="0.15">
      <c r="A320" s="436" t="s">
        <v>3034</v>
      </c>
      <c r="B320" s="433" t="s">
        <v>4884</v>
      </c>
      <c r="C320" s="433" t="s">
        <v>1806</v>
      </c>
      <c r="D320" s="228" t="s">
        <v>3049</v>
      </c>
      <c r="E320" s="428" t="s">
        <v>1985</v>
      </c>
      <c r="F320" s="438" t="s">
        <v>3617</v>
      </c>
      <c r="G320" s="427" t="s">
        <v>959</v>
      </c>
      <c r="H320" s="429" t="s">
        <v>860</v>
      </c>
      <c r="I320" s="940" t="s">
        <v>7397</v>
      </c>
      <c r="J320" s="941"/>
      <c r="K320" s="430">
        <v>42093</v>
      </c>
      <c r="L320" s="421" t="str">
        <f t="shared" si="3"/>
        <v>80
1号15
2号35
3号30</v>
      </c>
      <c r="M320" s="441"/>
      <c r="N320" s="442"/>
      <c r="O320" s="445">
        <v>15</v>
      </c>
      <c r="P320" s="444">
        <v>35</v>
      </c>
      <c r="Q320" s="444">
        <v>30</v>
      </c>
      <c r="R320" s="444">
        <f t="shared" si="2"/>
        <v>0</v>
      </c>
      <c r="S320" s="474"/>
      <c r="AA320" s="942"/>
      <c r="AB320" s="942"/>
    </row>
    <row r="321" spans="1:28" ht="71.25" hidden="1" x14ac:dyDescent="0.15">
      <c r="A321" s="436" t="s">
        <v>3034</v>
      </c>
      <c r="B321" s="433" t="s">
        <v>4884</v>
      </c>
      <c r="C321" s="433" t="s">
        <v>1806</v>
      </c>
      <c r="D321" s="228" t="s">
        <v>3130</v>
      </c>
      <c r="E321" s="428" t="s">
        <v>1986</v>
      </c>
      <c r="F321" s="438" t="s">
        <v>3620</v>
      </c>
      <c r="G321" s="427" t="s">
        <v>337</v>
      </c>
      <c r="H321" s="429" t="s">
        <v>860</v>
      </c>
      <c r="I321" s="940" t="s">
        <v>336</v>
      </c>
      <c r="J321" s="941"/>
      <c r="K321" s="430">
        <v>42093</v>
      </c>
      <c r="L321" s="421" t="str">
        <f t="shared" si="3"/>
        <v>95
1号15
2号47
3号33</v>
      </c>
      <c r="M321" s="441"/>
      <c r="N321" s="442"/>
      <c r="O321" s="445">
        <v>15</v>
      </c>
      <c r="P321" s="444">
        <v>47</v>
      </c>
      <c r="Q321" s="444">
        <v>33</v>
      </c>
      <c r="R321" s="444">
        <f t="shared" si="2"/>
        <v>0</v>
      </c>
      <c r="S321" s="474"/>
      <c r="AA321" s="942"/>
      <c r="AB321" s="942"/>
    </row>
    <row r="322" spans="1:28" ht="71.25" hidden="1" x14ac:dyDescent="0.15">
      <c r="A322" s="436" t="s">
        <v>3034</v>
      </c>
      <c r="B322" s="433" t="s">
        <v>4884</v>
      </c>
      <c r="C322" s="433" t="s">
        <v>1806</v>
      </c>
      <c r="D322" s="228" t="s">
        <v>3050</v>
      </c>
      <c r="E322" s="428" t="s">
        <v>1987</v>
      </c>
      <c r="F322" s="438" t="s">
        <v>3616</v>
      </c>
      <c r="G322" s="427" t="s">
        <v>1102</v>
      </c>
      <c r="H322" s="429" t="s">
        <v>860</v>
      </c>
      <c r="I322" s="940" t="s">
        <v>6283</v>
      </c>
      <c r="J322" s="941"/>
      <c r="K322" s="430">
        <v>42093</v>
      </c>
      <c r="L322" s="421" t="str">
        <f t="shared" si="3"/>
        <v>78
1号8
2号36
3号34</v>
      </c>
      <c r="M322" s="441"/>
      <c r="N322" s="442"/>
      <c r="O322" s="445">
        <v>8</v>
      </c>
      <c r="P322" s="444">
        <v>36</v>
      </c>
      <c r="Q322" s="444">
        <v>34</v>
      </c>
      <c r="R322" s="444">
        <f t="shared" si="2"/>
        <v>0</v>
      </c>
      <c r="S322" s="474"/>
      <c r="AA322" s="942"/>
      <c r="AB322" s="942"/>
    </row>
    <row r="323" spans="1:28" ht="71.25" hidden="1" x14ac:dyDescent="0.15">
      <c r="A323" s="436" t="s">
        <v>3034</v>
      </c>
      <c r="B323" s="433" t="s">
        <v>4884</v>
      </c>
      <c r="C323" s="433" t="s">
        <v>1806</v>
      </c>
      <c r="D323" s="228" t="s">
        <v>6284</v>
      </c>
      <c r="E323" s="428" t="s">
        <v>1988</v>
      </c>
      <c r="F323" s="438" t="s">
        <v>3614</v>
      </c>
      <c r="G323" s="427" t="s">
        <v>328</v>
      </c>
      <c r="H323" s="429" t="s">
        <v>860</v>
      </c>
      <c r="I323" s="940" t="s">
        <v>6285</v>
      </c>
      <c r="J323" s="941"/>
      <c r="K323" s="430">
        <v>42093</v>
      </c>
      <c r="L323" s="421" t="str">
        <f t="shared" si="3"/>
        <v>75
1号7
2号38
3号30</v>
      </c>
      <c r="M323" s="441"/>
      <c r="N323" s="442"/>
      <c r="O323" s="445">
        <v>7</v>
      </c>
      <c r="P323" s="444">
        <v>38</v>
      </c>
      <c r="Q323" s="444">
        <v>30</v>
      </c>
      <c r="R323" s="444">
        <f t="shared" si="2"/>
        <v>0</v>
      </c>
      <c r="S323" s="474"/>
      <c r="AA323" s="942"/>
      <c r="AB323" s="942"/>
    </row>
    <row r="324" spans="1:28" ht="71.25" hidden="1" x14ac:dyDescent="0.15">
      <c r="A324" s="436" t="s">
        <v>3034</v>
      </c>
      <c r="B324" s="433" t="s">
        <v>4884</v>
      </c>
      <c r="C324" s="433" t="s">
        <v>1806</v>
      </c>
      <c r="D324" s="228" t="s">
        <v>3051</v>
      </c>
      <c r="E324" s="428" t="s">
        <v>1989</v>
      </c>
      <c r="F324" s="438" t="s">
        <v>6286</v>
      </c>
      <c r="G324" s="427" t="s">
        <v>302</v>
      </c>
      <c r="H324" s="429" t="s">
        <v>860</v>
      </c>
      <c r="I324" s="940" t="s">
        <v>301</v>
      </c>
      <c r="J324" s="941"/>
      <c r="K324" s="430">
        <v>42093</v>
      </c>
      <c r="L324" s="421" t="str">
        <f t="shared" si="3"/>
        <v>46
1号6
2号23
3号17</v>
      </c>
      <c r="M324" s="441"/>
      <c r="N324" s="442" t="s">
        <v>6287</v>
      </c>
      <c r="O324" s="445">
        <v>6</v>
      </c>
      <c r="P324" s="444">
        <v>23</v>
      </c>
      <c r="Q324" s="444">
        <v>17</v>
      </c>
      <c r="R324" s="444">
        <f t="shared" si="2"/>
        <v>0</v>
      </c>
      <c r="S324" s="474"/>
      <c r="AA324" s="942"/>
      <c r="AB324" s="942"/>
    </row>
    <row r="325" spans="1:28" ht="71.25" hidden="1" x14ac:dyDescent="0.15">
      <c r="A325" s="436" t="s">
        <v>3034</v>
      </c>
      <c r="B325" s="433" t="s">
        <v>4884</v>
      </c>
      <c r="C325" s="433" t="s">
        <v>1806</v>
      </c>
      <c r="D325" s="228" t="s">
        <v>3052</v>
      </c>
      <c r="E325" s="428" t="s">
        <v>1991</v>
      </c>
      <c r="F325" s="438" t="s">
        <v>6288</v>
      </c>
      <c r="G325" s="427" t="s">
        <v>1990</v>
      </c>
      <c r="H325" s="429" t="s">
        <v>860</v>
      </c>
      <c r="I325" s="940" t="s">
        <v>301</v>
      </c>
      <c r="J325" s="941"/>
      <c r="K325" s="430">
        <v>42093</v>
      </c>
      <c r="L325" s="421" t="str">
        <f t="shared" si="3"/>
        <v>46
1号6
2号23
3号17</v>
      </c>
      <c r="M325" s="441"/>
      <c r="N325" s="442" t="s">
        <v>6143</v>
      </c>
      <c r="O325" s="445">
        <v>6</v>
      </c>
      <c r="P325" s="444">
        <v>23</v>
      </c>
      <c r="Q325" s="444">
        <v>17</v>
      </c>
      <c r="R325" s="444">
        <f t="shared" si="2"/>
        <v>0</v>
      </c>
      <c r="S325" s="474"/>
      <c r="AA325" s="942"/>
      <c r="AB325" s="942"/>
    </row>
    <row r="326" spans="1:28" ht="71.25" hidden="1" x14ac:dyDescent="0.15">
      <c r="A326" s="436" t="s">
        <v>3034</v>
      </c>
      <c r="B326" s="433" t="s">
        <v>4884</v>
      </c>
      <c r="C326" s="433" t="s">
        <v>1806</v>
      </c>
      <c r="D326" s="228" t="s">
        <v>3053</v>
      </c>
      <c r="E326" s="428" t="s">
        <v>7859</v>
      </c>
      <c r="F326" s="438" t="s">
        <v>3619</v>
      </c>
      <c r="G326" s="427" t="s">
        <v>7860</v>
      </c>
      <c r="H326" s="429" t="s">
        <v>860</v>
      </c>
      <c r="I326" s="940" t="s">
        <v>6289</v>
      </c>
      <c r="J326" s="941"/>
      <c r="K326" s="430">
        <v>42093</v>
      </c>
      <c r="L326" s="421" t="str">
        <f t="shared" si="3"/>
        <v>90
1号3
2号48
3号39</v>
      </c>
      <c r="M326" s="441"/>
      <c r="N326" s="442"/>
      <c r="O326" s="445">
        <v>3</v>
      </c>
      <c r="P326" s="444">
        <v>48</v>
      </c>
      <c r="Q326" s="444">
        <v>39</v>
      </c>
      <c r="R326" s="444">
        <f t="shared" si="2"/>
        <v>0</v>
      </c>
      <c r="S326" s="474"/>
      <c r="AA326" s="942"/>
      <c r="AB326" s="942"/>
    </row>
    <row r="327" spans="1:28" ht="71.25" hidden="1" x14ac:dyDescent="0.15">
      <c r="A327" s="436" t="s">
        <v>3034</v>
      </c>
      <c r="B327" s="433" t="s">
        <v>4884</v>
      </c>
      <c r="C327" s="433" t="s">
        <v>1806</v>
      </c>
      <c r="D327" s="228" t="s">
        <v>3054</v>
      </c>
      <c r="E327" s="428" t="s">
        <v>1992</v>
      </c>
      <c r="F327" s="438" t="s">
        <v>3623</v>
      </c>
      <c r="G327" s="427" t="s">
        <v>956</v>
      </c>
      <c r="H327" s="429" t="s">
        <v>860</v>
      </c>
      <c r="I327" s="940" t="s">
        <v>6290</v>
      </c>
      <c r="J327" s="941"/>
      <c r="K327" s="430">
        <v>42093</v>
      </c>
      <c r="L327" s="421" t="str">
        <f t="shared" si="3"/>
        <v>98
1号14
2号50
3号34</v>
      </c>
      <c r="M327" s="441"/>
      <c r="N327" s="442"/>
      <c r="O327" s="445">
        <v>14</v>
      </c>
      <c r="P327" s="444">
        <v>50</v>
      </c>
      <c r="Q327" s="444">
        <v>34</v>
      </c>
      <c r="R327" s="444">
        <f t="shared" si="2"/>
        <v>0</v>
      </c>
      <c r="S327" s="474"/>
      <c r="AA327" s="942"/>
      <c r="AB327" s="942"/>
    </row>
    <row r="328" spans="1:28" ht="71.25" hidden="1" x14ac:dyDescent="0.15">
      <c r="A328" s="436" t="s">
        <v>3034</v>
      </c>
      <c r="B328" s="433" t="s">
        <v>4884</v>
      </c>
      <c r="C328" s="433" t="s">
        <v>1806</v>
      </c>
      <c r="D328" s="228" t="s">
        <v>7305</v>
      </c>
      <c r="E328" s="428" t="s">
        <v>7306</v>
      </c>
      <c r="F328" s="438" t="s">
        <v>6291</v>
      </c>
      <c r="G328" s="427" t="s">
        <v>1102</v>
      </c>
      <c r="H328" s="429" t="s">
        <v>1976</v>
      </c>
      <c r="I328" s="940" t="s">
        <v>7398</v>
      </c>
      <c r="J328" s="941"/>
      <c r="K328" s="430">
        <v>42093</v>
      </c>
      <c r="L328" s="551" t="str">
        <f t="shared" si="3"/>
        <v>95
1号25
2号40
3号30</v>
      </c>
      <c r="M328" s="441"/>
      <c r="N328" s="442"/>
      <c r="O328" s="445">
        <v>25</v>
      </c>
      <c r="P328" s="444">
        <v>40</v>
      </c>
      <c r="Q328" s="444">
        <v>30</v>
      </c>
      <c r="R328" s="444">
        <f t="shared" si="2"/>
        <v>0</v>
      </c>
      <c r="S328" s="474"/>
      <c r="AA328" s="942"/>
      <c r="AB328" s="942"/>
    </row>
    <row r="329" spans="1:28" ht="71.25" hidden="1" x14ac:dyDescent="0.15">
      <c r="A329" s="219" t="s">
        <v>5377</v>
      </c>
      <c r="B329" s="433" t="s">
        <v>4884</v>
      </c>
      <c r="C329" s="433" t="s">
        <v>1806</v>
      </c>
      <c r="D329" s="410" t="s">
        <v>5378</v>
      </c>
      <c r="E329" s="410" t="s">
        <v>2334</v>
      </c>
      <c r="F329" s="427" t="s">
        <v>2608</v>
      </c>
      <c r="G329" s="406" t="s">
        <v>928</v>
      </c>
      <c r="H329" s="434" t="s">
        <v>924</v>
      </c>
      <c r="I329" s="940" t="s">
        <v>7399</v>
      </c>
      <c r="J329" s="941"/>
      <c r="K329" s="226">
        <v>42458</v>
      </c>
      <c r="L329" s="421" t="s">
        <v>7044</v>
      </c>
      <c r="M329" s="422"/>
      <c r="N329" s="420" t="s">
        <v>5379</v>
      </c>
      <c r="O329" s="426">
        <v>15</v>
      </c>
      <c r="P329" s="424">
        <v>28</v>
      </c>
      <c r="Q329" s="424">
        <v>22</v>
      </c>
      <c r="R329" s="444">
        <f t="shared" si="2"/>
        <v>0</v>
      </c>
      <c r="S329" s="474"/>
      <c r="AA329" s="942"/>
      <c r="AB329" s="942"/>
    </row>
    <row r="330" spans="1:28" ht="71.25" hidden="1" x14ac:dyDescent="0.15">
      <c r="A330" s="219" t="s">
        <v>5377</v>
      </c>
      <c r="B330" s="433" t="s">
        <v>4884</v>
      </c>
      <c r="C330" s="433" t="s">
        <v>1806</v>
      </c>
      <c r="D330" s="410" t="s">
        <v>5380</v>
      </c>
      <c r="E330" s="410" t="s">
        <v>2337</v>
      </c>
      <c r="F330" s="427" t="s">
        <v>2611</v>
      </c>
      <c r="G330" s="406" t="s">
        <v>242</v>
      </c>
      <c r="H330" s="434" t="s">
        <v>7</v>
      </c>
      <c r="I330" s="940" t="s">
        <v>241</v>
      </c>
      <c r="J330" s="941"/>
      <c r="K330" s="226">
        <v>42458</v>
      </c>
      <c r="L330" s="421" t="str">
        <f t="shared" ref="L330:L337" si="5">SUM(O330:Q330)&amp;CHAR(10)&amp;CHAR(10)&amp;"1号"&amp;O330&amp;CHAR(10)&amp;"2号"&amp;P330&amp;CHAR(10)&amp;"3号"&amp;Q330</f>
        <v>110
1号10
2号62
3号38</v>
      </c>
      <c r="M330" s="422"/>
      <c r="N330" s="420"/>
      <c r="O330" s="426">
        <v>10</v>
      </c>
      <c r="P330" s="424">
        <v>62</v>
      </c>
      <c r="Q330" s="424">
        <v>38</v>
      </c>
      <c r="R330" s="444">
        <f t="shared" si="2"/>
        <v>0</v>
      </c>
      <c r="S330" s="474"/>
      <c r="AA330" s="942"/>
      <c r="AB330" s="942"/>
    </row>
    <row r="331" spans="1:28" ht="71.25" hidden="1" x14ac:dyDescent="0.15">
      <c r="A331" s="219" t="s">
        <v>5377</v>
      </c>
      <c r="B331" s="433" t="s">
        <v>4884</v>
      </c>
      <c r="C331" s="433" t="s">
        <v>1806</v>
      </c>
      <c r="D331" s="410" t="s">
        <v>6292</v>
      </c>
      <c r="E331" s="410" t="s">
        <v>2341</v>
      </c>
      <c r="F331" s="427" t="s">
        <v>2615</v>
      </c>
      <c r="G331" s="406" t="s">
        <v>264</v>
      </c>
      <c r="H331" s="434" t="s">
        <v>7</v>
      </c>
      <c r="I331" s="940" t="s">
        <v>263</v>
      </c>
      <c r="J331" s="941"/>
      <c r="K331" s="226">
        <v>42458</v>
      </c>
      <c r="L331" s="421" t="str">
        <f t="shared" si="5"/>
        <v>85
1号10
2号42
3号33</v>
      </c>
      <c r="M331" s="422"/>
      <c r="N331" s="420"/>
      <c r="O331" s="426">
        <v>10</v>
      </c>
      <c r="P331" s="424">
        <v>42</v>
      </c>
      <c r="Q331" s="424">
        <v>33</v>
      </c>
      <c r="R331" s="444">
        <f t="shared" si="2"/>
        <v>0</v>
      </c>
      <c r="S331" s="474"/>
      <c r="AA331" s="942"/>
      <c r="AB331" s="942"/>
    </row>
    <row r="332" spans="1:28" ht="71.25" hidden="1" x14ac:dyDescent="0.15">
      <c r="A332" s="219" t="s">
        <v>5377</v>
      </c>
      <c r="B332" s="433" t="s">
        <v>4884</v>
      </c>
      <c r="C332" s="433" t="s">
        <v>1806</v>
      </c>
      <c r="D332" s="410" t="s">
        <v>5382</v>
      </c>
      <c r="E332" s="410" t="s">
        <v>2364</v>
      </c>
      <c r="F332" s="427" t="s">
        <v>2643</v>
      </c>
      <c r="G332" s="406" t="s">
        <v>305</v>
      </c>
      <c r="H332" s="434" t="s">
        <v>7</v>
      </c>
      <c r="I332" s="940" t="s">
        <v>304</v>
      </c>
      <c r="J332" s="941"/>
      <c r="K332" s="226">
        <v>42458</v>
      </c>
      <c r="L332" s="551" t="str">
        <f t="shared" si="5"/>
        <v>40
1号3
2号23
3号14</v>
      </c>
      <c r="M332" s="422"/>
      <c r="N332" s="420"/>
      <c r="O332" s="426">
        <v>3</v>
      </c>
      <c r="P332" s="424">
        <v>23</v>
      </c>
      <c r="Q332" s="424">
        <v>14</v>
      </c>
      <c r="R332" s="444">
        <f t="shared" si="2"/>
        <v>0</v>
      </c>
      <c r="S332" s="474"/>
      <c r="AA332" s="942"/>
      <c r="AB332" s="942"/>
    </row>
    <row r="333" spans="1:28" ht="71.25" hidden="1" x14ac:dyDescent="0.15">
      <c r="A333" s="219" t="s">
        <v>5377</v>
      </c>
      <c r="B333" s="433" t="s">
        <v>4884</v>
      </c>
      <c r="C333" s="433" t="s">
        <v>1806</v>
      </c>
      <c r="D333" s="410" t="s">
        <v>5383</v>
      </c>
      <c r="E333" s="410" t="s">
        <v>2367</v>
      </c>
      <c r="F333" s="427" t="s">
        <v>2647</v>
      </c>
      <c r="G333" s="406" t="s">
        <v>327</v>
      </c>
      <c r="H333" s="434" t="s">
        <v>7</v>
      </c>
      <c r="I333" s="940" t="s">
        <v>326</v>
      </c>
      <c r="J333" s="941"/>
      <c r="K333" s="226">
        <v>42458</v>
      </c>
      <c r="L333" s="421" t="str">
        <f t="shared" si="5"/>
        <v>115
1号15
2号60
3号40</v>
      </c>
      <c r="M333" s="422"/>
      <c r="N333" s="420"/>
      <c r="O333" s="426">
        <v>15</v>
      </c>
      <c r="P333" s="424">
        <v>60</v>
      </c>
      <c r="Q333" s="424">
        <v>40</v>
      </c>
      <c r="R333" s="444">
        <f t="shared" si="2"/>
        <v>0</v>
      </c>
      <c r="S333" s="474"/>
      <c r="AA333" s="942"/>
      <c r="AB333" s="942"/>
    </row>
    <row r="334" spans="1:28" ht="71.25" hidden="1" x14ac:dyDescent="0.15">
      <c r="A334" s="219" t="s">
        <v>5377</v>
      </c>
      <c r="B334" s="433" t="s">
        <v>4884</v>
      </c>
      <c r="C334" s="433" t="s">
        <v>1806</v>
      </c>
      <c r="D334" s="410" t="s">
        <v>5384</v>
      </c>
      <c r="E334" s="410" t="s">
        <v>7861</v>
      </c>
      <c r="F334" s="427" t="s">
        <v>2648</v>
      </c>
      <c r="G334" s="406" t="s">
        <v>957</v>
      </c>
      <c r="H334" s="434" t="s">
        <v>1976</v>
      </c>
      <c r="I334" s="940" t="s">
        <v>7399</v>
      </c>
      <c r="J334" s="941"/>
      <c r="K334" s="226">
        <v>42458</v>
      </c>
      <c r="L334" s="421" t="str">
        <f t="shared" si="5"/>
        <v>70
1号10
2号39
3号21</v>
      </c>
      <c r="M334" s="422"/>
      <c r="N334" s="409" t="s">
        <v>6850</v>
      </c>
      <c r="O334" s="426">
        <v>10</v>
      </c>
      <c r="P334" s="424">
        <v>39</v>
      </c>
      <c r="Q334" s="424">
        <v>21</v>
      </c>
      <c r="R334" s="444">
        <f t="shared" si="2"/>
        <v>0</v>
      </c>
      <c r="S334" s="474"/>
      <c r="AA334" s="942"/>
      <c r="AB334" s="942"/>
    </row>
    <row r="335" spans="1:28" ht="71.25" hidden="1" x14ac:dyDescent="0.15">
      <c r="A335" s="219" t="s">
        <v>3034</v>
      </c>
      <c r="B335" s="433" t="s">
        <v>4884</v>
      </c>
      <c r="C335" s="433" t="s">
        <v>1806</v>
      </c>
      <c r="D335" s="410" t="s">
        <v>6098</v>
      </c>
      <c r="E335" s="410" t="s">
        <v>6849</v>
      </c>
      <c r="F335" s="427" t="s">
        <v>2652</v>
      </c>
      <c r="G335" s="406" t="s">
        <v>6293</v>
      </c>
      <c r="H335" s="434" t="s">
        <v>27</v>
      </c>
      <c r="I335" s="940" t="s">
        <v>336</v>
      </c>
      <c r="J335" s="941"/>
      <c r="K335" s="226">
        <v>43551</v>
      </c>
      <c r="L335" s="421" t="str">
        <f t="shared" si="5"/>
        <v>50
1号10
2号23
3号17</v>
      </c>
      <c r="M335" s="422"/>
      <c r="N335" s="420"/>
      <c r="O335" s="426">
        <v>10</v>
      </c>
      <c r="P335" s="424">
        <v>23</v>
      </c>
      <c r="Q335" s="424">
        <v>17</v>
      </c>
      <c r="R335" s="444">
        <f t="shared" si="2"/>
        <v>0</v>
      </c>
      <c r="S335" s="474"/>
      <c r="AA335" s="942"/>
      <c r="AB335" s="942"/>
    </row>
    <row r="336" spans="1:28" ht="71.25" hidden="1" x14ac:dyDescent="0.15">
      <c r="A336" s="219" t="s">
        <v>6148</v>
      </c>
      <c r="B336" s="433" t="s">
        <v>4884</v>
      </c>
      <c r="C336" s="433" t="s">
        <v>1806</v>
      </c>
      <c r="D336" s="410" t="s">
        <v>6851</v>
      </c>
      <c r="E336" s="410" t="s">
        <v>6852</v>
      </c>
      <c r="F336" s="427" t="s">
        <v>2623</v>
      </c>
      <c r="G336" s="406" t="s">
        <v>260</v>
      </c>
      <c r="H336" s="434" t="s">
        <v>860</v>
      </c>
      <c r="I336" s="940" t="s">
        <v>258</v>
      </c>
      <c r="J336" s="941"/>
      <c r="K336" s="226">
        <v>44265</v>
      </c>
      <c r="L336" s="551" t="str">
        <f t="shared" si="5"/>
        <v>90
1号12
2号41
3号37</v>
      </c>
      <c r="M336" s="422"/>
      <c r="N336" s="420"/>
      <c r="O336" s="426">
        <v>12</v>
      </c>
      <c r="P336" s="425">
        <v>41</v>
      </c>
      <c r="Q336" s="424">
        <v>37</v>
      </c>
      <c r="R336" s="444">
        <f t="shared" si="2"/>
        <v>0</v>
      </c>
      <c r="S336" s="474"/>
      <c r="AA336" s="942"/>
      <c r="AB336" s="942"/>
    </row>
    <row r="337" spans="1:28" ht="71.25" hidden="1" x14ac:dyDescent="0.15">
      <c r="A337" s="219" t="s">
        <v>6148</v>
      </c>
      <c r="B337" s="433" t="s">
        <v>4884</v>
      </c>
      <c r="C337" s="433" t="s">
        <v>1806</v>
      </c>
      <c r="D337" s="410" t="s">
        <v>7045</v>
      </c>
      <c r="E337" s="410" t="s">
        <v>7046</v>
      </c>
      <c r="F337" s="427" t="s">
        <v>7047</v>
      </c>
      <c r="G337" s="406" t="s">
        <v>5272</v>
      </c>
      <c r="H337" s="434" t="s">
        <v>860</v>
      </c>
      <c r="I337" s="940" t="s">
        <v>492</v>
      </c>
      <c r="J337" s="941"/>
      <c r="K337" s="226">
        <v>44265</v>
      </c>
      <c r="L337" s="421" t="str">
        <f t="shared" si="5"/>
        <v>65
1号6
2号40
3号19</v>
      </c>
      <c r="M337" s="422"/>
      <c r="N337" s="420"/>
      <c r="O337" s="426">
        <v>6</v>
      </c>
      <c r="P337" s="425">
        <v>40</v>
      </c>
      <c r="Q337" s="424">
        <v>19</v>
      </c>
      <c r="R337" s="444">
        <f t="shared" ref="R337:R340" si="6">SUBTOTAL(9,O337:Q337)</f>
        <v>0</v>
      </c>
      <c r="S337" s="474"/>
      <c r="AA337" s="942"/>
      <c r="AB337" s="942"/>
    </row>
    <row r="338" spans="1:28" s="746" customFormat="1" ht="71.25" hidden="1" x14ac:dyDescent="0.15">
      <c r="A338" s="731" t="s">
        <v>6148</v>
      </c>
      <c r="B338" s="545" t="s">
        <v>4884</v>
      </c>
      <c r="C338" s="545" t="s">
        <v>1806</v>
      </c>
      <c r="D338" s="577" t="s">
        <v>7576</v>
      </c>
      <c r="E338" s="577" t="s">
        <v>2342</v>
      </c>
      <c r="F338" s="554" t="s">
        <v>2616</v>
      </c>
      <c r="G338" s="533" t="s">
        <v>246</v>
      </c>
      <c r="H338" s="721" t="s">
        <v>7</v>
      </c>
      <c r="I338" s="946" t="s">
        <v>7578</v>
      </c>
      <c r="J338" s="947"/>
      <c r="K338" s="693">
        <v>45383</v>
      </c>
      <c r="L338" s="551" t="str">
        <f t="shared" ref="L338" si="7">SUM(O338:Q338)&amp;CHAR(10)&amp;CHAR(10)&amp;"1号"&amp;O338&amp;CHAR(10)&amp;"2号"&amp;P338&amp;CHAR(10)&amp;"3号"&amp;Q338</f>
        <v>65
1号15
2号25
3号25</v>
      </c>
      <c r="M338" s="531"/>
      <c r="N338" s="538"/>
      <c r="O338" s="741">
        <v>15</v>
      </c>
      <c r="P338" s="742">
        <v>25</v>
      </c>
      <c r="Q338" s="742">
        <v>25</v>
      </c>
      <c r="R338" s="742">
        <f t="shared" si="6"/>
        <v>0</v>
      </c>
      <c r="S338" s="743"/>
      <c r="T338" s="744"/>
      <c r="U338" s="744"/>
      <c r="V338" s="744"/>
      <c r="W338" s="744"/>
      <c r="X338" s="745"/>
      <c r="AA338" s="943"/>
      <c r="AB338" s="943"/>
    </row>
    <row r="339" spans="1:28" s="746" customFormat="1" ht="71.25" hidden="1" x14ac:dyDescent="0.15">
      <c r="A339" s="731" t="s">
        <v>3034</v>
      </c>
      <c r="B339" s="545" t="s">
        <v>4884</v>
      </c>
      <c r="C339" s="545" t="s">
        <v>1806</v>
      </c>
      <c r="D339" s="577" t="s">
        <v>7577</v>
      </c>
      <c r="E339" s="577" t="s">
        <v>7498</v>
      </c>
      <c r="F339" s="554" t="s">
        <v>2644</v>
      </c>
      <c r="G339" s="533" t="s">
        <v>41</v>
      </c>
      <c r="H339" s="721" t="s">
        <v>7</v>
      </c>
      <c r="I339" s="946" t="s">
        <v>7579</v>
      </c>
      <c r="J339" s="947"/>
      <c r="K339" s="693">
        <v>45383</v>
      </c>
      <c r="L339" s="551" t="str">
        <f t="shared" ref="L339:L375" si="8">SUM(O339:Q339)&amp;CHAR(10)&amp;CHAR(10)&amp;"1号"&amp;O339&amp;CHAR(10)&amp;"2号"&amp;P339&amp;CHAR(10)&amp;"3号"&amp;Q339</f>
        <v>70
1号10
2号33
3号27</v>
      </c>
      <c r="M339" s="531"/>
      <c r="N339" s="538"/>
      <c r="O339" s="747">
        <v>10</v>
      </c>
      <c r="P339" s="748">
        <v>33</v>
      </c>
      <c r="Q339" s="748">
        <v>27</v>
      </c>
      <c r="R339" s="748">
        <f t="shared" si="6"/>
        <v>0</v>
      </c>
      <c r="S339" s="743"/>
      <c r="T339" s="744"/>
      <c r="U339" s="744"/>
      <c r="V339" s="744"/>
      <c r="W339" s="744"/>
      <c r="X339" s="745"/>
      <c r="AA339" s="943"/>
      <c r="AB339" s="943"/>
    </row>
    <row r="340" spans="1:28" s="739" customFormat="1" ht="71.25" hidden="1" x14ac:dyDescent="0.15">
      <c r="A340" s="731" t="s">
        <v>6148</v>
      </c>
      <c r="B340" s="545" t="s">
        <v>4884</v>
      </c>
      <c r="C340" s="545" t="s">
        <v>1806</v>
      </c>
      <c r="D340" s="577" t="s">
        <v>942</v>
      </c>
      <c r="E340" s="577" t="s">
        <v>2354</v>
      </c>
      <c r="F340" s="554" t="s">
        <v>2632</v>
      </c>
      <c r="G340" s="533" t="s">
        <v>278</v>
      </c>
      <c r="H340" s="721" t="s">
        <v>7</v>
      </c>
      <c r="I340" s="946" t="s">
        <v>277</v>
      </c>
      <c r="J340" s="947"/>
      <c r="K340" s="578">
        <v>46113</v>
      </c>
      <c r="L340" s="551" t="str">
        <f t="shared" si="8"/>
        <v>60
1号5
2号34
3号21</v>
      </c>
      <c r="M340" s="531"/>
      <c r="N340" s="538"/>
      <c r="O340" s="732">
        <v>5</v>
      </c>
      <c r="P340" s="733">
        <v>34</v>
      </c>
      <c r="Q340" s="734">
        <v>21</v>
      </c>
      <c r="R340" s="735">
        <f t="shared" si="6"/>
        <v>0</v>
      </c>
      <c r="S340" s="736"/>
      <c r="T340" s="737"/>
      <c r="U340" s="737"/>
      <c r="V340" s="737"/>
      <c r="W340" s="737"/>
      <c r="X340" s="738"/>
      <c r="AA340" s="944"/>
      <c r="AB340" s="944"/>
    </row>
    <row r="341" spans="1:28" ht="71.25" hidden="1" x14ac:dyDescent="0.15">
      <c r="A341" s="436" t="s">
        <v>3034</v>
      </c>
      <c r="B341" s="433" t="s">
        <v>4903</v>
      </c>
      <c r="C341" s="433" t="s">
        <v>1807</v>
      </c>
      <c r="D341" s="228" t="s">
        <v>7790</v>
      </c>
      <c r="E341" s="428" t="s">
        <v>7791</v>
      </c>
      <c r="F341" s="438" t="s">
        <v>6294</v>
      </c>
      <c r="G341" s="427" t="s">
        <v>7792</v>
      </c>
      <c r="H341" s="429" t="s">
        <v>860</v>
      </c>
      <c r="I341" s="940" t="s">
        <v>414</v>
      </c>
      <c r="J341" s="941"/>
      <c r="K341" s="430">
        <v>42093</v>
      </c>
      <c r="L341" s="421" t="str">
        <f t="shared" si="8"/>
        <v>85
1号15
2号35
3号35</v>
      </c>
      <c r="M341" s="441"/>
      <c r="N341" s="442"/>
      <c r="O341" s="445">
        <v>15</v>
      </c>
      <c r="P341" s="444">
        <v>35</v>
      </c>
      <c r="Q341" s="444">
        <v>35</v>
      </c>
      <c r="R341" s="444">
        <f t="shared" si="2"/>
        <v>0</v>
      </c>
      <c r="S341" s="474"/>
      <c r="AA341" s="942"/>
      <c r="AB341" s="942"/>
    </row>
    <row r="342" spans="1:28" ht="71.25" hidden="1" x14ac:dyDescent="0.15">
      <c r="A342" s="436" t="s">
        <v>3034</v>
      </c>
      <c r="B342" s="433" t="s">
        <v>4903</v>
      </c>
      <c r="C342" s="433" t="s">
        <v>1807</v>
      </c>
      <c r="D342" s="228" t="s">
        <v>1993</v>
      </c>
      <c r="E342" s="428" t="s">
        <v>1994</v>
      </c>
      <c r="F342" s="438" t="s">
        <v>3653</v>
      </c>
      <c r="G342" s="427" t="s">
        <v>412</v>
      </c>
      <c r="H342" s="429" t="s">
        <v>860</v>
      </c>
      <c r="I342" s="940" t="s">
        <v>410</v>
      </c>
      <c r="J342" s="941"/>
      <c r="K342" s="430">
        <v>42093</v>
      </c>
      <c r="L342" s="421" t="str">
        <f t="shared" si="8"/>
        <v>85
1号15
2号35
3号35</v>
      </c>
      <c r="M342" s="441"/>
      <c r="N342" s="442"/>
      <c r="O342" s="445">
        <v>15</v>
      </c>
      <c r="P342" s="444">
        <v>35</v>
      </c>
      <c r="Q342" s="444">
        <v>35</v>
      </c>
      <c r="R342" s="444">
        <f t="shared" si="2"/>
        <v>0</v>
      </c>
      <c r="S342" s="474"/>
      <c r="AA342" s="942"/>
      <c r="AB342" s="942"/>
    </row>
    <row r="343" spans="1:28" ht="71.25" hidden="1" x14ac:dyDescent="0.15">
      <c r="A343" s="436" t="s">
        <v>3034</v>
      </c>
      <c r="B343" s="433" t="s">
        <v>4903</v>
      </c>
      <c r="C343" s="433" t="s">
        <v>1807</v>
      </c>
      <c r="D343" s="228" t="s">
        <v>3055</v>
      </c>
      <c r="E343" s="811" t="s">
        <v>8262</v>
      </c>
      <c r="F343" s="438" t="s">
        <v>3633</v>
      </c>
      <c r="G343" s="427" t="s">
        <v>357</v>
      </c>
      <c r="H343" s="429" t="s">
        <v>860</v>
      </c>
      <c r="I343" s="940" t="s">
        <v>356</v>
      </c>
      <c r="J343" s="941"/>
      <c r="K343" s="430">
        <v>42093</v>
      </c>
      <c r="L343" s="551" t="str">
        <f t="shared" si="8"/>
        <v>94
1号15
2号44
3号35</v>
      </c>
      <c r="M343" s="441"/>
      <c r="N343" s="442"/>
      <c r="O343" s="445">
        <v>15</v>
      </c>
      <c r="P343" s="444">
        <v>44</v>
      </c>
      <c r="Q343" s="444">
        <v>35</v>
      </c>
      <c r="R343" s="444">
        <f t="shared" si="2"/>
        <v>0</v>
      </c>
      <c r="S343" s="474"/>
      <c r="AA343" s="942"/>
      <c r="AB343" s="942"/>
    </row>
    <row r="344" spans="1:28" ht="71.25" hidden="1" x14ac:dyDescent="0.15">
      <c r="A344" s="436" t="s">
        <v>3034</v>
      </c>
      <c r="B344" s="433" t="s">
        <v>4903</v>
      </c>
      <c r="C344" s="433" t="s">
        <v>1807</v>
      </c>
      <c r="D344" s="228" t="s">
        <v>3056</v>
      </c>
      <c r="E344" s="428" t="s">
        <v>3385</v>
      </c>
      <c r="F344" s="438" t="s">
        <v>3648</v>
      </c>
      <c r="G344" s="427" t="s">
        <v>345</v>
      </c>
      <c r="H344" s="429" t="s">
        <v>860</v>
      </c>
      <c r="I344" s="940" t="s">
        <v>3984</v>
      </c>
      <c r="J344" s="941"/>
      <c r="K344" s="430">
        <v>42093</v>
      </c>
      <c r="L344" s="421" t="str">
        <f t="shared" si="8"/>
        <v>145
1号15
2号70
3号60</v>
      </c>
      <c r="M344" s="441"/>
      <c r="N344" s="442"/>
      <c r="O344" s="445">
        <v>15</v>
      </c>
      <c r="P344" s="444">
        <v>70</v>
      </c>
      <c r="Q344" s="444">
        <v>60</v>
      </c>
      <c r="R344" s="444">
        <f t="shared" si="2"/>
        <v>0</v>
      </c>
      <c r="S344" s="474"/>
      <c r="AA344" s="942"/>
      <c r="AB344" s="942"/>
    </row>
    <row r="345" spans="1:28" ht="71.25" hidden="1" x14ac:dyDescent="0.15">
      <c r="A345" s="436" t="s">
        <v>3034</v>
      </c>
      <c r="B345" s="433" t="s">
        <v>4903</v>
      </c>
      <c r="C345" s="433" t="s">
        <v>1807</v>
      </c>
      <c r="D345" s="228" t="s">
        <v>1995</v>
      </c>
      <c r="E345" s="428" t="s">
        <v>5929</v>
      </c>
      <c r="F345" s="438" t="s">
        <v>7910</v>
      </c>
      <c r="G345" s="427" t="s">
        <v>1996</v>
      </c>
      <c r="H345" s="429" t="s">
        <v>860</v>
      </c>
      <c r="I345" s="940" t="s">
        <v>317</v>
      </c>
      <c r="J345" s="941"/>
      <c r="K345" s="430">
        <v>42093</v>
      </c>
      <c r="L345" s="421" t="str">
        <f t="shared" si="8"/>
        <v>110
1号15
2号50
3号45</v>
      </c>
      <c r="M345" s="441"/>
      <c r="N345" s="442"/>
      <c r="O345" s="445">
        <v>15</v>
      </c>
      <c r="P345" s="444">
        <v>50</v>
      </c>
      <c r="Q345" s="444">
        <v>45</v>
      </c>
      <c r="R345" s="444">
        <f t="shared" si="2"/>
        <v>0</v>
      </c>
      <c r="S345" s="474"/>
      <c r="AA345" s="942"/>
      <c r="AB345" s="942"/>
    </row>
    <row r="346" spans="1:28" ht="71.25" hidden="1" x14ac:dyDescent="0.15">
      <c r="A346" s="436" t="s">
        <v>3034</v>
      </c>
      <c r="B346" s="433" t="s">
        <v>4903</v>
      </c>
      <c r="C346" s="433" t="s">
        <v>1807</v>
      </c>
      <c r="D346" s="228" t="s">
        <v>3057</v>
      </c>
      <c r="E346" s="428" t="s">
        <v>3393</v>
      </c>
      <c r="F346" s="438" t="s">
        <v>3659</v>
      </c>
      <c r="G346" s="427" t="s">
        <v>426</v>
      </c>
      <c r="H346" s="429" t="s">
        <v>860</v>
      </c>
      <c r="I346" s="940" t="s">
        <v>424</v>
      </c>
      <c r="J346" s="941"/>
      <c r="K346" s="430">
        <v>42093</v>
      </c>
      <c r="L346" s="421" t="str">
        <f t="shared" si="8"/>
        <v>115
1号15
2号72
3号28</v>
      </c>
      <c r="M346" s="441"/>
      <c r="N346" s="442" t="s">
        <v>6143</v>
      </c>
      <c r="O346" s="445">
        <v>15</v>
      </c>
      <c r="P346" s="444">
        <v>72</v>
      </c>
      <c r="Q346" s="444">
        <v>28</v>
      </c>
      <c r="R346" s="444">
        <f t="shared" ref="R346:R389" si="9">SUBTOTAL(9,O346:Q346)</f>
        <v>0</v>
      </c>
      <c r="S346" s="474"/>
      <c r="AA346" s="942"/>
      <c r="AB346" s="942"/>
    </row>
    <row r="347" spans="1:28" ht="71.25" hidden="1" x14ac:dyDescent="0.15">
      <c r="A347" s="436" t="s">
        <v>3034</v>
      </c>
      <c r="B347" s="433" t="s">
        <v>4903</v>
      </c>
      <c r="C347" s="433" t="s">
        <v>1807</v>
      </c>
      <c r="D347" s="228" t="s">
        <v>1997</v>
      </c>
      <c r="E347" s="428" t="s">
        <v>3415</v>
      </c>
      <c r="F347" s="438" t="s">
        <v>3684</v>
      </c>
      <c r="G347" s="427" t="s">
        <v>441</v>
      </c>
      <c r="H347" s="429" t="s">
        <v>860</v>
      </c>
      <c r="I347" s="940" t="s">
        <v>6295</v>
      </c>
      <c r="J347" s="941"/>
      <c r="K347" s="430">
        <v>42093</v>
      </c>
      <c r="L347" s="421" t="str">
        <f t="shared" si="8"/>
        <v>97
1号15
2号62
3号20</v>
      </c>
      <c r="M347" s="441"/>
      <c r="N347" s="442"/>
      <c r="O347" s="445">
        <v>15</v>
      </c>
      <c r="P347" s="444">
        <v>62</v>
      </c>
      <c r="Q347" s="444">
        <v>20</v>
      </c>
      <c r="R347" s="444">
        <f t="shared" si="9"/>
        <v>0</v>
      </c>
      <c r="S347" s="474"/>
      <c r="AA347" s="942"/>
      <c r="AB347" s="942"/>
    </row>
    <row r="348" spans="1:28" ht="71.25" hidden="1" x14ac:dyDescent="0.15">
      <c r="A348" s="436" t="s">
        <v>3034</v>
      </c>
      <c r="B348" s="433" t="s">
        <v>4903</v>
      </c>
      <c r="C348" s="433" t="s">
        <v>1807</v>
      </c>
      <c r="D348" s="228" t="s">
        <v>1998</v>
      </c>
      <c r="E348" s="428" t="s">
        <v>3406</v>
      </c>
      <c r="F348" s="438" t="s">
        <v>3674</v>
      </c>
      <c r="G348" s="427" t="s">
        <v>1743</v>
      </c>
      <c r="H348" s="429" t="s">
        <v>860</v>
      </c>
      <c r="I348" s="940" t="s">
        <v>451</v>
      </c>
      <c r="J348" s="941"/>
      <c r="K348" s="430">
        <v>42093</v>
      </c>
      <c r="L348" s="421" t="str">
        <f t="shared" si="8"/>
        <v>70
1号10
2号32
3号28</v>
      </c>
      <c r="M348" s="441"/>
      <c r="N348" s="442"/>
      <c r="O348" s="445">
        <v>10</v>
      </c>
      <c r="P348" s="444">
        <v>32</v>
      </c>
      <c r="Q348" s="444">
        <v>28</v>
      </c>
      <c r="R348" s="444">
        <f t="shared" si="9"/>
        <v>0</v>
      </c>
      <c r="S348" s="474"/>
      <c r="AA348" s="942"/>
      <c r="AB348" s="942"/>
    </row>
    <row r="349" spans="1:28" ht="71.25" hidden="1" x14ac:dyDescent="0.15">
      <c r="A349" s="436" t="s">
        <v>3034</v>
      </c>
      <c r="B349" s="433" t="s">
        <v>4903</v>
      </c>
      <c r="C349" s="433" t="s">
        <v>1807</v>
      </c>
      <c r="D349" s="228" t="s">
        <v>3058</v>
      </c>
      <c r="E349" s="428" t="s">
        <v>7220</v>
      </c>
      <c r="F349" s="438" t="s">
        <v>3683</v>
      </c>
      <c r="G349" s="427" t="s">
        <v>345</v>
      </c>
      <c r="H349" s="429" t="s">
        <v>860</v>
      </c>
      <c r="I349" s="940" t="s">
        <v>6296</v>
      </c>
      <c r="J349" s="941"/>
      <c r="K349" s="430">
        <v>42093</v>
      </c>
      <c r="L349" s="421" t="str">
        <f t="shared" si="8"/>
        <v>65
1号15
2号30
3号20</v>
      </c>
      <c r="M349" s="441"/>
      <c r="N349" s="442"/>
      <c r="O349" s="445">
        <v>15</v>
      </c>
      <c r="P349" s="444">
        <v>30</v>
      </c>
      <c r="Q349" s="444">
        <v>20</v>
      </c>
      <c r="R349" s="444">
        <f t="shared" si="9"/>
        <v>0</v>
      </c>
      <c r="S349" s="474"/>
      <c r="AA349" s="942"/>
      <c r="AB349" s="942"/>
    </row>
    <row r="350" spans="1:28" ht="71.25" hidden="1" x14ac:dyDescent="0.15">
      <c r="A350" s="436" t="s">
        <v>3034</v>
      </c>
      <c r="B350" s="433" t="s">
        <v>4903</v>
      </c>
      <c r="C350" s="433" t="s">
        <v>1807</v>
      </c>
      <c r="D350" s="228" t="s">
        <v>3059</v>
      </c>
      <c r="E350" s="428" t="s">
        <v>6297</v>
      </c>
      <c r="F350" s="438" t="s">
        <v>3685</v>
      </c>
      <c r="G350" s="427" t="s">
        <v>345</v>
      </c>
      <c r="H350" s="429" t="s">
        <v>860</v>
      </c>
      <c r="I350" s="940" t="s">
        <v>6298</v>
      </c>
      <c r="J350" s="941"/>
      <c r="K350" s="430">
        <v>42093</v>
      </c>
      <c r="L350" s="421" t="str">
        <f t="shared" si="8"/>
        <v>45
1号5
2号20
3号20</v>
      </c>
      <c r="M350" s="441"/>
      <c r="N350" s="442"/>
      <c r="O350" s="445">
        <v>5</v>
      </c>
      <c r="P350" s="444">
        <v>20</v>
      </c>
      <c r="Q350" s="444">
        <v>20</v>
      </c>
      <c r="R350" s="444">
        <f t="shared" si="9"/>
        <v>0</v>
      </c>
      <c r="S350" s="474"/>
      <c r="AA350" s="942"/>
      <c r="AB350" s="942"/>
    </row>
    <row r="351" spans="1:28" ht="71.25" hidden="1" x14ac:dyDescent="0.15">
      <c r="A351" s="436" t="s">
        <v>3034</v>
      </c>
      <c r="B351" s="433" t="s">
        <v>4903</v>
      </c>
      <c r="C351" s="433" t="s">
        <v>1807</v>
      </c>
      <c r="D351" s="228" t="s">
        <v>1999</v>
      </c>
      <c r="E351" s="428" t="s">
        <v>3387</v>
      </c>
      <c r="F351" s="438" t="s">
        <v>3650</v>
      </c>
      <c r="G351" s="427" t="s">
        <v>407</v>
      </c>
      <c r="H351" s="429" t="s">
        <v>860</v>
      </c>
      <c r="I351" s="940" t="s">
        <v>406</v>
      </c>
      <c r="J351" s="941"/>
      <c r="K351" s="430">
        <v>42093</v>
      </c>
      <c r="L351" s="421" t="str">
        <f t="shared" si="8"/>
        <v>135
1号15
2号65
3号55</v>
      </c>
      <c r="M351" s="441"/>
      <c r="N351" s="442"/>
      <c r="O351" s="445">
        <v>15</v>
      </c>
      <c r="P351" s="444">
        <v>65</v>
      </c>
      <c r="Q351" s="444">
        <v>55</v>
      </c>
      <c r="R351" s="444">
        <f t="shared" si="9"/>
        <v>0</v>
      </c>
      <c r="S351" s="474"/>
      <c r="AA351" s="942"/>
      <c r="AB351" s="942"/>
    </row>
    <row r="352" spans="1:28" ht="71.25" hidden="1" x14ac:dyDescent="0.15">
      <c r="A352" s="436" t="s">
        <v>3034</v>
      </c>
      <c r="B352" s="433" t="s">
        <v>4903</v>
      </c>
      <c r="C352" s="433" t="s">
        <v>1807</v>
      </c>
      <c r="D352" s="228" t="s">
        <v>6985</v>
      </c>
      <c r="E352" s="428" t="s">
        <v>6986</v>
      </c>
      <c r="F352" s="438" t="s">
        <v>3652</v>
      </c>
      <c r="G352" s="427" t="s">
        <v>390</v>
      </c>
      <c r="H352" s="429" t="s">
        <v>860</v>
      </c>
      <c r="I352" s="940" t="s">
        <v>409</v>
      </c>
      <c r="J352" s="941"/>
      <c r="K352" s="430">
        <v>42093</v>
      </c>
      <c r="L352" s="421" t="str">
        <f t="shared" si="8"/>
        <v>70
1号10
2号30
3号30</v>
      </c>
      <c r="M352" s="441"/>
      <c r="N352" s="442"/>
      <c r="O352" s="445">
        <v>10</v>
      </c>
      <c r="P352" s="444">
        <v>30</v>
      </c>
      <c r="Q352" s="444">
        <v>30</v>
      </c>
      <c r="R352" s="444">
        <f t="shared" si="9"/>
        <v>0</v>
      </c>
      <c r="S352" s="474"/>
      <c r="AA352" s="942"/>
      <c r="AB352" s="942"/>
    </row>
    <row r="353" spans="1:28" ht="71.25" hidden="1" x14ac:dyDescent="0.15">
      <c r="A353" s="436" t="s">
        <v>3034</v>
      </c>
      <c r="B353" s="433" t="s">
        <v>4903</v>
      </c>
      <c r="C353" s="433" t="s">
        <v>1807</v>
      </c>
      <c r="D353" s="228" t="s">
        <v>3060</v>
      </c>
      <c r="E353" s="428" t="s">
        <v>3384</v>
      </c>
      <c r="F353" s="438" t="s">
        <v>3646</v>
      </c>
      <c r="G353" s="427" t="s">
        <v>401</v>
      </c>
      <c r="H353" s="429" t="s">
        <v>860</v>
      </c>
      <c r="I353" s="940" t="s">
        <v>400</v>
      </c>
      <c r="J353" s="941"/>
      <c r="K353" s="430">
        <v>42093</v>
      </c>
      <c r="L353" s="421" t="str">
        <f t="shared" si="8"/>
        <v>125
1号15
2号65
3号45</v>
      </c>
      <c r="M353" s="441"/>
      <c r="N353" s="442"/>
      <c r="O353" s="445">
        <v>15</v>
      </c>
      <c r="P353" s="444">
        <v>65</v>
      </c>
      <c r="Q353" s="444">
        <v>45</v>
      </c>
      <c r="R353" s="444">
        <f t="shared" si="9"/>
        <v>0</v>
      </c>
      <c r="S353" s="474"/>
      <c r="AA353" s="942"/>
      <c r="AB353" s="942"/>
    </row>
    <row r="354" spans="1:28" ht="71.25" hidden="1" x14ac:dyDescent="0.15">
      <c r="A354" s="436" t="s">
        <v>3034</v>
      </c>
      <c r="B354" s="433" t="s">
        <v>4903</v>
      </c>
      <c r="C354" s="433" t="s">
        <v>1807</v>
      </c>
      <c r="D354" s="228" t="s">
        <v>3061</v>
      </c>
      <c r="E354" s="428" t="s">
        <v>3380</v>
      </c>
      <c r="F354" s="438" t="s">
        <v>3642</v>
      </c>
      <c r="G354" s="427" t="s">
        <v>2000</v>
      </c>
      <c r="H354" s="429" t="s">
        <v>860</v>
      </c>
      <c r="I354" s="940" t="s">
        <v>389</v>
      </c>
      <c r="J354" s="941"/>
      <c r="K354" s="430">
        <v>42093</v>
      </c>
      <c r="L354" s="421" t="str">
        <f t="shared" si="8"/>
        <v>115
1号15
2号54
3号46</v>
      </c>
      <c r="M354" s="441"/>
      <c r="N354" s="442"/>
      <c r="O354" s="445">
        <v>15</v>
      </c>
      <c r="P354" s="444">
        <v>54</v>
      </c>
      <c r="Q354" s="444">
        <v>46</v>
      </c>
      <c r="R354" s="444">
        <f t="shared" si="9"/>
        <v>0</v>
      </c>
      <c r="S354" s="474"/>
      <c r="AA354" s="942"/>
      <c r="AB354" s="942"/>
    </row>
    <row r="355" spans="1:28" ht="71.25" hidden="1" x14ac:dyDescent="0.15">
      <c r="A355" s="436" t="s">
        <v>3034</v>
      </c>
      <c r="B355" s="433" t="s">
        <v>4903</v>
      </c>
      <c r="C355" s="433" t="s">
        <v>1807</v>
      </c>
      <c r="D355" s="228" t="s">
        <v>2001</v>
      </c>
      <c r="E355" s="428" t="s">
        <v>6299</v>
      </c>
      <c r="F355" s="438" t="s">
        <v>3678</v>
      </c>
      <c r="G355" s="427" t="s">
        <v>388</v>
      </c>
      <c r="H355" s="429" t="s">
        <v>860</v>
      </c>
      <c r="I355" s="940" t="s">
        <v>457</v>
      </c>
      <c r="J355" s="941"/>
      <c r="K355" s="430">
        <v>42093</v>
      </c>
      <c r="L355" s="421" t="str">
        <f t="shared" si="8"/>
        <v>38
1号8
2号15
3号15</v>
      </c>
      <c r="M355" s="441"/>
      <c r="N355" s="442"/>
      <c r="O355" s="445">
        <v>8</v>
      </c>
      <c r="P355" s="444">
        <v>15</v>
      </c>
      <c r="Q355" s="444">
        <v>15</v>
      </c>
      <c r="R355" s="444">
        <f t="shared" si="9"/>
        <v>0</v>
      </c>
      <c r="S355" s="474"/>
      <c r="AA355" s="942"/>
      <c r="AB355" s="942"/>
    </row>
    <row r="356" spans="1:28" ht="71.25" hidden="1" x14ac:dyDescent="0.15">
      <c r="A356" s="436" t="s">
        <v>3034</v>
      </c>
      <c r="B356" s="433" t="s">
        <v>4903</v>
      </c>
      <c r="C356" s="433" t="s">
        <v>1807</v>
      </c>
      <c r="D356" s="228" t="s">
        <v>6072</v>
      </c>
      <c r="E356" s="428" t="s">
        <v>3378</v>
      </c>
      <c r="F356" s="438" t="s">
        <v>3640</v>
      </c>
      <c r="G356" s="427" t="s">
        <v>386</v>
      </c>
      <c r="H356" s="429" t="s">
        <v>860</v>
      </c>
      <c r="I356" s="940" t="s">
        <v>384</v>
      </c>
      <c r="J356" s="941"/>
      <c r="K356" s="430">
        <v>42093</v>
      </c>
      <c r="L356" s="421" t="str">
        <f t="shared" si="8"/>
        <v>85
1号15
2号35
3号35</v>
      </c>
      <c r="M356" s="441"/>
      <c r="N356" s="442"/>
      <c r="O356" s="445">
        <v>15</v>
      </c>
      <c r="P356" s="444">
        <v>35</v>
      </c>
      <c r="Q356" s="444">
        <v>35</v>
      </c>
      <c r="R356" s="444">
        <f t="shared" si="9"/>
        <v>0</v>
      </c>
      <c r="S356" s="474"/>
      <c r="AA356" s="942"/>
      <c r="AB356" s="942"/>
    </row>
    <row r="357" spans="1:28" ht="71.25" hidden="1" x14ac:dyDescent="0.15">
      <c r="A357" s="436" t="s">
        <v>3034</v>
      </c>
      <c r="B357" s="433" t="s">
        <v>4903</v>
      </c>
      <c r="C357" s="433" t="s">
        <v>1807</v>
      </c>
      <c r="D357" s="228" t="s">
        <v>3062</v>
      </c>
      <c r="E357" s="428" t="s">
        <v>6300</v>
      </c>
      <c r="F357" s="438" t="s">
        <v>6301</v>
      </c>
      <c r="G357" s="427" t="s">
        <v>966</v>
      </c>
      <c r="H357" s="429" t="s">
        <v>860</v>
      </c>
      <c r="I357" s="940" t="s">
        <v>572</v>
      </c>
      <c r="J357" s="941"/>
      <c r="K357" s="430">
        <v>42093</v>
      </c>
      <c r="L357" s="421" t="str">
        <f t="shared" si="8"/>
        <v>75
1号15
2号34
3号26</v>
      </c>
      <c r="M357" s="441"/>
      <c r="N357" s="442" t="s">
        <v>5436</v>
      </c>
      <c r="O357" s="445">
        <v>15</v>
      </c>
      <c r="P357" s="444">
        <v>34</v>
      </c>
      <c r="Q357" s="444">
        <v>26</v>
      </c>
      <c r="R357" s="444">
        <f t="shared" si="9"/>
        <v>0</v>
      </c>
      <c r="S357" s="474"/>
      <c r="AA357" s="942"/>
      <c r="AB357" s="942"/>
    </row>
    <row r="358" spans="1:28" ht="71.25" hidden="1" x14ac:dyDescent="0.15">
      <c r="A358" s="436" t="s">
        <v>3034</v>
      </c>
      <c r="B358" s="433" t="s">
        <v>4903</v>
      </c>
      <c r="C358" s="433" t="s">
        <v>1807</v>
      </c>
      <c r="D358" s="228" t="s">
        <v>2002</v>
      </c>
      <c r="E358" s="428" t="s">
        <v>3409</v>
      </c>
      <c r="F358" s="438" t="s">
        <v>3677</v>
      </c>
      <c r="G358" s="427" t="s">
        <v>397</v>
      </c>
      <c r="H358" s="429" t="s">
        <v>860</v>
      </c>
      <c r="I358" s="940" t="s">
        <v>455</v>
      </c>
      <c r="J358" s="941"/>
      <c r="K358" s="430">
        <v>42093</v>
      </c>
      <c r="L358" s="551" t="str">
        <f t="shared" si="8"/>
        <v>40
1号5
2号21
3号14</v>
      </c>
      <c r="M358" s="441"/>
      <c r="N358" s="442"/>
      <c r="O358" s="445">
        <v>5</v>
      </c>
      <c r="P358" s="444">
        <v>21</v>
      </c>
      <c r="Q358" s="444">
        <v>14</v>
      </c>
      <c r="R358" s="444">
        <v>45</v>
      </c>
      <c r="S358" s="474"/>
      <c r="AA358" s="942"/>
      <c r="AB358" s="942"/>
    </row>
    <row r="359" spans="1:28" ht="71.25" hidden="1" x14ac:dyDescent="0.15">
      <c r="A359" s="436" t="s">
        <v>3034</v>
      </c>
      <c r="B359" s="433" t="s">
        <v>4903</v>
      </c>
      <c r="C359" s="433" t="s">
        <v>1807</v>
      </c>
      <c r="D359" s="228" t="s">
        <v>3063</v>
      </c>
      <c r="E359" s="428" t="s">
        <v>6302</v>
      </c>
      <c r="F359" s="438" t="s">
        <v>6303</v>
      </c>
      <c r="G359" s="427" t="s">
        <v>415</v>
      </c>
      <c r="H359" s="429" t="s">
        <v>860</v>
      </c>
      <c r="I359" s="940" t="s">
        <v>389</v>
      </c>
      <c r="J359" s="941"/>
      <c r="K359" s="430">
        <v>42093</v>
      </c>
      <c r="L359" s="421" t="str">
        <f t="shared" si="8"/>
        <v>125
1号15
2号57
3号53</v>
      </c>
      <c r="M359" s="441"/>
      <c r="N359" s="442"/>
      <c r="O359" s="445">
        <v>15</v>
      </c>
      <c r="P359" s="444">
        <v>57</v>
      </c>
      <c r="Q359" s="444">
        <v>53</v>
      </c>
      <c r="R359" s="444">
        <f t="shared" si="9"/>
        <v>0</v>
      </c>
      <c r="S359" s="474"/>
      <c r="AA359" s="942"/>
      <c r="AB359" s="942"/>
    </row>
    <row r="360" spans="1:28" ht="71.25" hidden="1" x14ac:dyDescent="0.15">
      <c r="A360" s="436" t="s">
        <v>3034</v>
      </c>
      <c r="B360" s="433" t="s">
        <v>4903</v>
      </c>
      <c r="C360" s="433" t="s">
        <v>1807</v>
      </c>
      <c r="D360" s="228" t="s">
        <v>3064</v>
      </c>
      <c r="E360" s="428" t="s">
        <v>5930</v>
      </c>
      <c r="F360" s="438" t="s">
        <v>3655</v>
      </c>
      <c r="G360" s="427" t="s">
        <v>417</v>
      </c>
      <c r="H360" s="429" t="s">
        <v>860</v>
      </c>
      <c r="I360" s="940" t="s">
        <v>416</v>
      </c>
      <c r="J360" s="941"/>
      <c r="K360" s="430">
        <v>42093</v>
      </c>
      <c r="L360" s="421" t="str">
        <f t="shared" si="8"/>
        <v>80
1号10
2号45
3号25</v>
      </c>
      <c r="M360" s="441"/>
      <c r="N360" s="442"/>
      <c r="O360" s="445">
        <v>10</v>
      </c>
      <c r="P360" s="444">
        <v>45</v>
      </c>
      <c r="Q360" s="444">
        <v>25</v>
      </c>
      <c r="R360" s="444">
        <f t="shared" si="9"/>
        <v>0</v>
      </c>
      <c r="S360" s="474"/>
      <c r="AA360" s="942"/>
      <c r="AB360" s="942"/>
    </row>
    <row r="361" spans="1:28" ht="71.25" hidden="1" x14ac:dyDescent="0.15">
      <c r="A361" s="436" t="s">
        <v>3034</v>
      </c>
      <c r="B361" s="433" t="s">
        <v>4903</v>
      </c>
      <c r="C361" s="433" t="s">
        <v>1807</v>
      </c>
      <c r="D361" s="228" t="s">
        <v>3065</v>
      </c>
      <c r="E361" s="428" t="s">
        <v>3381</v>
      </c>
      <c r="F361" s="438" t="s">
        <v>3643</v>
      </c>
      <c r="G361" s="427" t="s">
        <v>393</v>
      </c>
      <c r="H361" s="429" t="s">
        <v>860</v>
      </c>
      <c r="I361" s="940" t="s">
        <v>392</v>
      </c>
      <c r="J361" s="941"/>
      <c r="K361" s="430">
        <v>42093</v>
      </c>
      <c r="L361" s="421" t="str">
        <f t="shared" si="8"/>
        <v>75
1号15
2号30
3号30</v>
      </c>
      <c r="M361" s="441"/>
      <c r="N361" s="442"/>
      <c r="O361" s="445">
        <v>15</v>
      </c>
      <c r="P361" s="444">
        <v>30</v>
      </c>
      <c r="Q361" s="444">
        <v>30</v>
      </c>
      <c r="R361" s="444">
        <f t="shared" si="9"/>
        <v>0</v>
      </c>
      <c r="S361" s="474"/>
      <c r="AA361" s="942"/>
      <c r="AB361" s="942"/>
    </row>
    <row r="362" spans="1:28" ht="71.25" hidden="1" x14ac:dyDescent="0.15">
      <c r="A362" s="436" t="s">
        <v>3034</v>
      </c>
      <c r="B362" s="433" t="s">
        <v>4903</v>
      </c>
      <c r="C362" s="433" t="s">
        <v>1807</v>
      </c>
      <c r="D362" s="228" t="s">
        <v>3066</v>
      </c>
      <c r="E362" s="428" t="s">
        <v>6304</v>
      </c>
      <c r="F362" s="438" t="s">
        <v>6305</v>
      </c>
      <c r="G362" s="427" t="s">
        <v>372</v>
      </c>
      <c r="H362" s="429" t="s">
        <v>860</v>
      </c>
      <c r="I362" s="940" t="s">
        <v>424</v>
      </c>
      <c r="J362" s="941"/>
      <c r="K362" s="430">
        <v>42093</v>
      </c>
      <c r="L362" s="551" t="str">
        <f t="shared" si="8"/>
        <v>75
1号15
2号36
3号24</v>
      </c>
      <c r="M362" s="441"/>
      <c r="N362" s="442"/>
      <c r="O362" s="445">
        <v>15</v>
      </c>
      <c r="P362" s="444">
        <v>36</v>
      </c>
      <c r="Q362" s="444">
        <v>24</v>
      </c>
      <c r="R362" s="444">
        <f t="shared" si="9"/>
        <v>0</v>
      </c>
      <c r="S362" s="474"/>
      <c r="AA362" s="942"/>
      <c r="AB362" s="942"/>
    </row>
    <row r="363" spans="1:28" ht="71.25" hidden="1" x14ac:dyDescent="0.15">
      <c r="A363" s="436" t="s">
        <v>3034</v>
      </c>
      <c r="B363" s="433" t="s">
        <v>4903</v>
      </c>
      <c r="C363" s="433" t="s">
        <v>1807</v>
      </c>
      <c r="D363" s="228" t="s">
        <v>3067</v>
      </c>
      <c r="E363" s="428" t="s">
        <v>2003</v>
      </c>
      <c r="F363" s="438" t="s">
        <v>6306</v>
      </c>
      <c r="G363" s="427" t="s">
        <v>6307</v>
      </c>
      <c r="H363" s="429" t="s">
        <v>860</v>
      </c>
      <c r="I363" s="940" t="s">
        <v>363</v>
      </c>
      <c r="J363" s="941"/>
      <c r="K363" s="430">
        <v>42093</v>
      </c>
      <c r="L363" s="551" t="str">
        <f t="shared" si="8"/>
        <v>50
1号10
2号23
3号17</v>
      </c>
      <c r="M363" s="441"/>
      <c r="N363" s="442"/>
      <c r="O363" s="445">
        <v>10</v>
      </c>
      <c r="P363" s="444">
        <v>23</v>
      </c>
      <c r="Q363" s="444">
        <v>17</v>
      </c>
      <c r="R363" s="444">
        <f t="shared" si="9"/>
        <v>0</v>
      </c>
      <c r="S363" s="474"/>
      <c r="AA363" s="942"/>
      <c r="AB363" s="942"/>
    </row>
    <row r="364" spans="1:28" ht="71.25" hidden="1" x14ac:dyDescent="0.15">
      <c r="A364" s="436" t="s">
        <v>3034</v>
      </c>
      <c r="B364" s="433" t="s">
        <v>4903</v>
      </c>
      <c r="C364" s="433" t="s">
        <v>1807</v>
      </c>
      <c r="D364" s="228" t="s">
        <v>3068</v>
      </c>
      <c r="E364" s="428" t="s">
        <v>6308</v>
      </c>
      <c r="F364" s="438" t="s">
        <v>3639</v>
      </c>
      <c r="G364" s="427" t="s">
        <v>383</v>
      </c>
      <c r="H364" s="429" t="s">
        <v>860</v>
      </c>
      <c r="I364" s="940" t="s">
        <v>381</v>
      </c>
      <c r="J364" s="941"/>
      <c r="K364" s="430">
        <v>42093</v>
      </c>
      <c r="L364" s="421" t="str">
        <f t="shared" si="8"/>
        <v>115
1号15
2号50
3号50</v>
      </c>
      <c r="M364" s="441"/>
      <c r="N364" s="442"/>
      <c r="O364" s="445">
        <v>15</v>
      </c>
      <c r="P364" s="444">
        <v>50</v>
      </c>
      <c r="Q364" s="444">
        <v>50</v>
      </c>
      <c r="R364" s="444">
        <f t="shared" si="9"/>
        <v>0</v>
      </c>
      <c r="S364" s="474"/>
      <c r="AA364" s="942"/>
      <c r="AB364" s="942"/>
    </row>
    <row r="365" spans="1:28" ht="71.25" hidden="1" x14ac:dyDescent="0.15">
      <c r="A365" s="436" t="s">
        <v>3034</v>
      </c>
      <c r="B365" s="433" t="s">
        <v>4903</v>
      </c>
      <c r="C365" s="433" t="s">
        <v>1807</v>
      </c>
      <c r="D365" s="228" t="s">
        <v>5715</v>
      </c>
      <c r="E365" s="428" t="s">
        <v>3390</v>
      </c>
      <c r="F365" s="438" t="s">
        <v>3654</v>
      </c>
      <c r="G365" s="427" t="s">
        <v>415</v>
      </c>
      <c r="H365" s="429" t="s">
        <v>860</v>
      </c>
      <c r="I365" s="940" t="s">
        <v>414</v>
      </c>
      <c r="J365" s="941"/>
      <c r="K365" s="430">
        <v>42093</v>
      </c>
      <c r="L365" s="421" t="str">
        <f t="shared" si="8"/>
        <v>125
1号15
2号66
3号44</v>
      </c>
      <c r="M365" s="441"/>
      <c r="N365" s="442"/>
      <c r="O365" s="445">
        <v>15</v>
      </c>
      <c r="P365" s="444">
        <v>66</v>
      </c>
      <c r="Q365" s="444">
        <v>44</v>
      </c>
      <c r="R365" s="444">
        <f t="shared" si="9"/>
        <v>0</v>
      </c>
      <c r="S365" s="474"/>
      <c r="AA365" s="942"/>
      <c r="AB365" s="942"/>
    </row>
    <row r="366" spans="1:28" ht="71.25" hidden="1" x14ac:dyDescent="0.15">
      <c r="A366" s="436" t="s">
        <v>3034</v>
      </c>
      <c r="B366" s="433" t="s">
        <v>4903</v>
      </c>
      <c r="C366" s="433" t="s">
        <v>1807</v>
      </c>
      <c r="D366" s="228" t="s">
        <v>2004</v>
      </c>
      <c r="E366" s="428" t="s">
        <v>6309</v>
      </c>
      <c r="F366" s="438" t="s">
        <v>3657</v>
      </c>
      <c r="G366" s="427" t="s">
        <v>364</v>
      </c>
      <c r="H366" s="429" t="s">
        <v>860</v>
      </c>
      <c r="I366" s="940" t="s">
        <v>419</v>
      </c>
      <c r="J366" s="941"/>
      <c r="K366" s="430">
        <v>42093</v>
      </c>
      <c r="L366" s="421" t="str">
        <f t="shared" si="8"/>
        <v>75
1号15
2号33
3号27</v>
      </c>
      <c r="M366" s="441"/>
      <c r="N366" s="442"/>
      <c r="O366" s="445">
        <v>15</v>
      </c>
      <c r="P366" s="444">
        <v>33</v>
      </c>
      <c r="Q366" s="444">
        <v>27</v>
      </c>
      <c r="R366" s="444">
        <f t="shared" si="9"/>
        <v>0</v>
      </c>
      <c r="S366" s="474"/>
      <c r="AA366" s="942"/>
      <c r="AB366" s="942"/>
    </row>
    <row r="367" spans="1:28" ht="71.25" hidden="1" x14ac:dyDescent="0.15">
      <c r="A367" s="436" t="s">
        <v>3034</v>
      </c>
      <c r="B367" s="433" t="s">
        <v>4903</v>
      </c>
      <c r="C367" s="433" t="s">
        <v>1807</v>
      </c>
      <c r="D367" s="228" t="s">
        <v>3069</v>
      </c>
      <c r="E367" s="428" t="s">
        <v>6310</v>
      </c>
      <c r="F367" s="438" t="s">
        <v>6311</v>
      </c>
      <c r="G367" s="427" t="s">
        <v>388</v>
      </c>
      <c r="H367" s="429" t="s">
        <v>860</v>
      </c>
      <c r="I367" s="940" t="s">
        <v>427</v>
      </c>
      <c r="J367" s="941"/>
      <c r="K367" s="430">
        <v>42093</v>
      </c>
      <c r="L367" s="421" t="str">
        <f t="shared" si="8"/>
        <v>55
1号10
2号24
3号21</v>
      </c>
      <c r="M367" s="441"/>
      <c r="N367" s="442"/>
      <c r="O367" s="445">
        <v>10</v>
      </c>
      <c r="P367" s="444">
        <v>24</v>
      </c>
      <c r="Q367" s="444">
        <v>21</v>
      </c>
      <c r="R367" s="444">
        <f t="shared" si="9"/>
        <v>0</v>
      </c>
      <c r="S367" s="474"/>
      <c r="AA367" s="942"/>
      <c r="AB367" s="942"/>
    </row>
    <row r="368" spans="1:28" ht="71.25" hidden="1" x14ac:dyDescent="0.15">
      <c r="A368" s="436" t="s">
        <v>3034</v>
      </c>
      <c r="B368" s="433" t="s">
        <v>4903</v>
      </c>
      <c r="C368" s="433" t="s">
        <v>1807</v>
      </c>
      <c r="D368" s="228" t="s">
        <v>3070</v>
      </c>
      <c r="E368" s="428" t="s">
        <v>6312</v>
      </c>
      <c r="F368" s="438" t="s">
        <v>3651</v>
      </c>
      <c r="G368" s="427" t="s">
        <v>366</v>
      </c>
      <c r="H368" s="429" t="s">
        <v>860</v>
      </c>
      <c r="I368" s="940" t="s">
        <v>408</v>
      </c>
      <c r="J368" s="941"/>
      <c r="K368" s="430">
        <v>42093</v>
      </c>
      <c r="L368" s="421" t="str">
        <f t="shared" si="8"/>
        <v>50
1号10
2号23
3号17</v>
      </c>
      <c r="M368" s="441"/>
      <c r="N368" s="442"/>
      <c r="O368" s="445">
        <v>10</v>
      </c>
      <c r="P368" s="444">
        <v>23</v>
      </c>
      <c r="Q368" s="444">
        <v>17</v>
      </c>
      <c r="R368" s="444">
        <v>60</v>
      </c>
      <c r="S368" s="474"/>
      <c r="AA368" s="942"/>
      <c r="AB368" s="942"/>
    </row>
    <row r="369" spans="1:28" ht="71.25" hidden="1" x14ac:dyDescent="0.15">
      <c r="A369" s="436" t="s">
        <v>3034</v>
      </c>
      <c r="B369" s="433" t="s">
        <v>4903</v>
      </c>
      <c r="C369" s="433" t="s">
        <v>1807</v>
      </c>
      <c r="D369" s="228" t="s">
        <v>3071</v>
      </c>
      <c r="E369" s="428" t="s">
        <v>3374</v>
      </c>
      <c r="F369" s="438" t="s">
        <v>3637</v>
      </c>
      <c r="G369" s="427" t="s">
        <v>376</v>
      </c>
      <c r="H369" s="429" t="s">
        <v>860</v>
      </c>
      <c r="I369" s="940" t="s">
        <v>375</v>
      </c>
      <c r="J369" s="941"/>
      <c r="K369" s="430">
        <v>42093</v>
      </c>
      <c r="L369" s="421" t="str">
        <f t="shared" si="8"/>
        <v>80
1号10
2号40
3号30</v>
      </c>
      <c r="M369" s="441"/>
      <c r="N369" s="442"/>
      <c r="O369" s="445">
        <v>10</v>
      </c>
      <c r="P369" s="444">
        <v>40</v>
      </c>
      <c r="Q369" s="444">
        <v>30</v>
      </c>
      <c r="R369" s="444">
        <f t="shared" si="9"/>
        <v>0</v>
      </c>
      <c r="S369" s="474"/>
      <c r="AA369" s="942"/>
      <c r="AB369" s="942"/>
    </row>
    <row r="370" spans="1:28" ht="71.25" hidden="1" x14ac:dyDescent="0.15">
      <c r="A370" s="436" t="s">
        <v>3034</v>
      </c>
      <c r="B370" s="433" t="s">
        <v>4903</v>
      </c>
      <c r="C370" s="433" t="s">
        <v>1807</v>
      </c>
      <c r="D370" s="228" t="s">
        <v>3072</v>
      </c>
      <c r="E370" s="428" t="s">
        <v>3408</v>
      </c>
      <c r="F370" s="438" t="s">
        <v>3676</v>
      </c>
      <c r="G370" s="427" t="s">
        <v>2005</v>
      </c>
      <c r="H370" s="429" t="s">
        <v>860</v>
      </c>
      <c r="I370" s="940" t="s">
        <v>453</v>
      </c>
      <c r="J370" s="941"/>
      <c r="K370" s="430">
        <v>42093</v>
      </c>
      <c r="L370" s="421" t="str">
        <f t="shared" si="8"/>
        <v>150
1号10
2号75
3号65</v>
      </c>
      <c r="M370" s="441"/>
      <c r="N370" s="442"/>
      <c r="O370" s="445">
        <v>10</v>
      </c>
      <c r="P370" s="444">
        <v>75</v>
      </c>
      <c r="Q370" s="444">
        <v>65</v>
      </c>
      <c r="R370" s="444">
        <f t="shared" si="9"/>
        <v>0</v>
      </c>
      <c r="S370" s="474"/>
      <c r="AA370" s="942"/>
      <c r="AB370" s="942"/>
    </row>
    <row r="371" spans="1:28" ht="71.25" hidden="1" x14ac:dyDescent="0.15">
      <c r="A371" s="436" t="s">
        <v>3034</v>
      </c>
      <c r="B371" s="433" t="s">
        <v>4903</v>
      </c>
      <c r="C371" s="433" t="s">
        <v>1807</v>
      </c>
      <c r="D371" s="228" t="s">
        <v>3073</v>
      </c>
      <c r="E371" s="428" t="s">
        <v>6313</v>
      </c>
      <c r="F371" s="438" t="s">
        <v>6314</v>
      </c>
      <c r="G371" s="427" t="s">
        <v>2005</v>
      </c>
      <c r="H371" s="429" t="s">
        <v>860</v>
      </c>
      <c r="I371" s="940" t="s">
        <v>453</v>
      </c>
      <c r="J371" s="941"/>
      <c r="K371" s="430">
        <v>42093</v>
      </c>
      <c r="L371" s="421" t="str">
        <f t="shared" si="8"/>
        <v>83
1号3
2号40
3号40</v>
      </c>
      <c r="M371" s="441"/>
      <c r="N371" s="442"/>
      <c r="O371" s="445">
        <v>3</v>
      </c>
      <c r="P371" s="444">
        <v>40</v>
      </c>
      <c r="Q371" s="444">
        <v>40</v>
      </c>
      <c r="R371" s="444">
        <f t="shared" si="9"/>
        <v>0</v>
      </c>
      <c r="S371" s="474"/>
      <c r="AA371" s="942"/>
      <c r="AB371" s="942"/>
    </row>
    <row r="372" spans="1:28" ht="71.25" hidden="1" x14ac:dyDescent="0.15">
      <c r="A372" s="436" t="s">
        <v>3034</v>
      </c>
      <c r="B372" s="433" t="s">
        <v>4903</v>
      </c>
      <c r="C372" s="433" t="s">
        <v>1807</v>
      </c>
      <c r="D372" s="228" t="s">
        <v>3074</v>
      </c>
      <c r="E372" s="428" t="s">
        <v>6315</v>
      </c>
      <c r="F372" s="438" t="s">
        <v>6316</v>
      </c>
      <c r="G372" s="427" t="s">
        <v>966</v>
      </c>
      <c r="H372" s="434" t="s">
        <v>924</v>
      </c>
      <c r="I372" s="940" t="s">
        <v>4037</v>
      </c>
      <c r="J372" s="941"/>
      <c r="K372" s="430">
        <v>42093</v>
      </c>
      <c r="L372" s="551" t="str">
        <f t="shared" si="8"/>
        <v>195
1号45
2号86
3号64</v>
      </c>
      <c r="M372" s="441"/>
      <c r="N372" s="442"/>
      <c r="O372" s="445">
        <v>45</v>
      </c>
      <c r="P372" s="444">
        <v>86</v>
      </c>
      <c r="Q372" s="444">
        <v>64</v>
      </c>
      <c r="R372" s="444">
        <v>220</v>
      </c>
      <c r="S372" s="474"/>
      <c r="AA372" s="942"/>
      <c r="AB372" s="942"/>
    </row>
    <row r="373" spans="1:28" ht="71.25" hidden="1" x14ac:dyDescent="0.15">
      <c r="A373" s="436" t="s">
        <v>3034</v>
      </c>
      <c r="B373" s="433" t="s">
        <v>4903</v>
      </c>
      <c r="C373" s="433" t="s">
        <v>1807</v>
      </c>
      <c r="D373" s="228" t="s">
        <v>5931</v>
      </c>
      <c r="E373" s="428" t="s">
        <v>1948</v>
      </c>
      <c r="F373" s="438" t="s">
        <v>6317</v>
      </c>
      <c r="G373" s="427" t="s">
        <v>397</v>
      </c>
      <c r="H373" s="429" t="s">
        <v>924</v>
      </c>
      <c r="I373" s="940" t="s">
        <v>7360</v>
      </c>
      <c r="J373" s="941"/>
      <c r="K373" s="430">
        <v>42093</v>
      </c>
      <c r="L373" s="421" t="str">
        <f t="shared" si="8"/>
        <v>95
1号25
2号48
3号22</v>
      </c>
      <c r="M373" s="441"/>
      <c r="N373" s="442"/>
      <c r="O373" s="445">
        <v>25</v>
      </c>
      <c r="P373" s="444">
        <v>48</v>
      </c>
      <c r="Q373" s="444">
        <v>22</v>
      </c>
      <c r="R373" s="444">
        <f t="shared" si="9"/>
        <v>0</v>
      </c>
      <c r="S373" s="474"/>
      <c r="AA373" s="942"/>
      <c r="AB373" s="942"/>
    </row>
    <row r="374" spans="1:28" ht="71.25" hidden="1" x14ac:dyDescent="0.15">
      <c r="A374" s="436" t="s">
        <v>3034</v>
      </c>
      <c r="B374" s="433" t="s">
        <v>4903</v>
      </c>
      <c r="C374" s="433" t="s">
        <v>1807</v>
      </c>
      <c r="D374" s="228" t="s">
        <v>6983</v>
      </c>
      <c r="E374" s="428" t="s">
        <v>6984</v>
      </c>
      <c r="F374" s="438" t="s">
        <v>6318</v>
      </c>
      <c r="G374" s="427" t="s">
        <v>354</v>
      </c>
      <c r="H374" s="429" t="s">
        <v>924</v>
      </c>
      <c r="I374" s="940" t="s">
        <v>7400</v>
      </c>
      <c r="J374" s="941"/>
      <c r="K374" s="430">
        <v>42093</v>
      </c>
      <c r="L374" s="421" t="str">
        <f t="shared" si="8"/>
        <v>130
1号30
2号60
3号40</v>
      </c>
      <c r="M374" s="441"/>
      <c r="N374" s="442"/>
      <c r="O374" s="445">
        <v>30</v>
      </c>
      <c r="P374" s="444">
        <v>60</v>
      </c>
      <c r="Q374" s="444">
        <v>40</v>
      </c>
      <c r="R374" s="444">
        <f t="shared" si="9"/>
        <v>0</v>
      </c>
      <c r="S374" s="474"/>
      <c r="AA374" s="942"/>
      <c r="AB374" s="942"/>
    </row>
    <row r="375" spans="1:28" ht="71.25" hidden="1" x14ac:dyDescent="0.15">
      <c r="A375" s="436" t="s">
        <v>5377</v>
      </c>
      <c r="B375" s="433" t="s">
        <v>4903</v>
      </c>
      <c r="C375" s="433" t="s">
        <v>1807</v>
      </c>
      <c r="D375" s="228" t="s">
        <v>5437</v>
      </c>
      <c r="E375" s="428" t="s">
        <v>5438</v>
      </c>
      <c r="F375" s="438" t="s">
        <v>6319</v>
      </c>
      <c r="G375" s="427" t="s">
        <v>390</v>
      </c>
      <c r="H375" s="429" t="s">
        <v>1976</v>
      </c>
      <c r="I375" s="940" t="s">
        <v>7400</v>
      </c>
      <c r="J375" s="941"/>
      <c r="K375" s="430">
        <v>42458</v>
      </c>
      <c r="L375" s="551" t="str">
        <f t="shared" si="8"/>
        <v>125
1号75
2号26
3号24</v>
      </c>
      <c r="M375" s="441"/>
      <c r="N375" s="442"/>
      <c r="O375" s="445">
        <v>75</v>
      </c>
      <c r="P375" s="444">
        <v>26</v>
      </c>
      <c r="Q375" s="444">
        <v>24</v>
      </c>
      <c r="R375" s="444">
        <v>140</v>
      </c>
      <c r="S375" s="474"/>
      <c r="AA375" s="942"/>
      <c r="AB375" s="942"/>
    </row>
    <row r="376" spans="1:28" ht="71.25" hidden="1" x14ac:dyDescent="0.15">
      <c r="A376" s="219" t="s">
        <v>5377</v>
      </c>
      <c r="B376" s="433" t="s">
        <v>4903</v>
      </c>
      <c r="C376" s="433" t="s">
        <v>1807</v>
      </c>
      <c r="D376" s="410" t="s">
        <v>5386</v>
      </c>
      <c r="E376" s="410" t="s">
        <v>2372</v>
      </c>
      <c r="F376" s="427" t="s">
        <v>2654</v>
      </c>
      <c r="G376" s="406" t="s">
        <v>345</v>
      </c>
      <c r="H376" s="434" t="s">
        <v>27</v>
      </c>
      <c r="I376" s="940" t="s">
        <v>358</v>
      </c>
      <c r="J376" s="941"/>
      <c r="K376" s="226">
        <v>42458</v>
      </c>
      <c r="L376" s="421" t="str">
        <f t="shared" ref="L376:L390" si="10">SUM(O376:Q376)&amp;CHAR(10)&amp;CHAR(10)&amp;"1号"&amp;O376&amp;CHAR(10)&amp;"2号"&amp;P376&amp;CHAR(10)&amp;"3号"&amp;Q376</f>
        <v>105
1号15
2号48
3号42</v>
      </c>
      <c r="M376" s="422"/>
      <c r="N376" s="423"/>
      <c r="O376" s="426">
        <v>15</v>
      </c>
      <c r="P376" s="425">
        <v>48</v>
      </c>
      <c r="Q376" s="424">
        <v>42</v>
      </c>
      <c r="R376" s="444">
        <f t="shared" si="9"/>
        <v>0</v>
      </c>
      <c r="S376" s="474"/>
      <c r="AA376" s="942"/>
      <c r="AB376" s="942"/>
    </row>
    <row r="377" spans="1:28" ht="71.25" hidden="1" x14ac:dyDescent="0.15">
      <c r="A377" s="219" t="s">
        <v>5377</v>
      </c>
      <c r="B377" s="433" t="s">
        <v>4903</v>
      </c>
      <c r="C377" s="433" t="s">
        <v>1807</v>
      </c>
      <c r="D377" s="410" t="s">
        <v>5388</v>
      </c>
      <c r="E377" s="410" t="s">
        <v>2378</v>
      </c>
      <c r="F377" s="427" t="s">
        <v>2660</v>
      </c>
      <c r="G377" s="406" t="s">
        <v>359</v>
      </c>
      <c r="H377" s="434" t="s">
        <v>7</v>
      </c>
      <c r="I377" s="940" t="s">
        <v>358</v>
      </c>
      <c r="J377" s="941"/>
      <c r="K377" s="226">
        <v>42458</v>
      </c>
      <c r="L377" s="421" t="str">
        <f t="shared" si="10"/>
        <v>50
1号10
2号25
3号15</v>
      </c>
      <c r="M377" s="422"/>
      <c r="N377" s="420"/>
      <c r="O377" s="426">
        <v>10</v>
      </c>
      <c r="P377" s="424">
        <v>25</v>
      </c>
      <c r="Q377" s="424">
        <v>15</v>
      </c>
      <c r="R377" s="444">
        <f t="shared" si="9"/>
        <v>0</v>
      </c>
      <c r="S377" s="474"/>
      <c r="AA377" s="942"/>
      <c r="AB377" s="942"/>
    </row>
    <row r="378" spans="1:28" ht="71.25" hidden="1" x14ac:dyDescent="0.15">
      <c r="A378" s="219" t="s">
        <v>5377</v>
      </c>
      <c r="B378" s="433" t="s">
        <v>4903</v>
      </c>
      <c r="C378" s="433" t="s">
        <v>1807</v>
      </c>
      <c r="D378" s="410" t="s">
        <v>5390</v>
      </c>
      <c r="E378" s="410" t="s">
        <v>2381</v>
      </c>
      <c r="F378" s="427" t="s">
        <v>2663</v>
      </c>
      <c r="G378" s="406" t="s">
        <v>460</v>
      </c>
      <c r="H378" s="434" t="s">
        <v>7</v>
      </c>
      <c r="I378" s="940" t="s">
        <v>358</v>
      </c>
      <c r="J378" s="941"/>
      <c r="K378" s="226">
        <v>42458</v>
      </c>
      <c r="L378" s="421" t="str">
        <f t="shared" si="10"/>
        <v>70
1号10
2号34
3号26</v>
      </c>
      <c r="M378" s="422"/>
      <c r="N378" s="420"/>
      <c r="O378" s="426">
        <v>10</v>
      </c>
      <c r="P378" s="424">
        <v>34</v>
      </c>
      <c r="Q378" s="424">
        <v>26</v>
      </c>
      <c r="R378" s="444">
        <f t="shared" si="9"/>
        <v>0</v>
      </c>
      <c r="S378" s="474"/>
      <c r="AA378" s="942"/>
      <c r="AB378" s="942"/>
    </row>
    <row r="379" spans="1:28" ht="71.25" hidden="1" x14ac:dyDescent="0.15">
      <c r="A379" s="219" t="s">
        <v>5377</v>
      </c>
      <c r="B379" s="433" t="s">
        <v>4903</v>
      </c>
      <c r="C379" s="433" t="s">
        <v>1807</v>
      </c>
      <c r="D379" s="410" t="s">
        <v>5391</v>
      </c>
      <c r="E379" s="410" t="s">
        <v>2391</v>
      </c>
      <c r="F379" s="427" t="s">
        <v>2674</v>
      </c>
      <c r="G379" s="406" t="s">
        <v>460</v>
      </c>
      <c r="H379" s="434" t="s">
        <v>7</v>
      </c>
      <c r="I379" s="940" t="s">
        <v>358</v>
      </c>
      <c r="J379" s="941"/>
      <c r="K379" s="226">
        <v>42458</v>
      </c>
      <c r="L379" s="421" t="str">
        <f t="shared" si="10"/>
        <v>75
1号15
2号31
3号29</v>
      </c>
      <c r="M379" s="422"/>
      <c r="N379" s="420"/>
      <c r="O379" s="426">
        <v>15</v>
      </c>
      <c r="P379" s="424">
        <v>31</v>
      </c>
      <c r="Q379" s="424">
        <v>29</v>
      </c>
      <c r="R379" s="444">
        <f t="shared" si="9"/>
        <v>0</v>
      </c>
      <c r="S379" s="474"/>
      <c r="AA379" s="942"/>
      <c r="AB379" s="942"/>
    </row>
    <row r="380" spans="1:28" ht="71.25" hidden="1" x14ac:dyDescent="0.15">
      <c r="A380" s="219" t="s">
        <v>3034</v>
      </c>
      <c r="B380" s="433" t="s">
        <v>4903</v>
      </c>
      <c r="C380" s="433" t="s">
        <v>1807</v>
      </c>
      <c r="D380" s="410" t="s">
        <v>6320</v>
      </c>
      <c r="E380" s="410" t="s">
        <v>2377</v>
      </c>
      <c r="F380" s="427" t="s">
        <v>2659</v>
      </c>
      <c r="G380" s="406" t="s">
        <v>965</v>
      </c>
      <c r="H380" s="434" t="s">
        <v>7</v>
      </c>
      <c r="I380" s="940" t="s">
        <v>43</v>
      </c>
      <c r="J380" s="941"/>
      <c r="K380" s="226">
        <v>42824</v>
      </c>
      <c r="L380" s="551" t="str">
        <f t="shared" si="10"/>
        <v>110
1号10
2号68
3号32</v>
      </c>
      <c r="M380" s="422"/>
      <c r="N380" s="423"/>
      <c r="O380" s="426">
        <v>10</v>
      </c>
      <c r="P380" s="424">
        <v>68</v>
      </c>
      <c r="Q380" s="424">
        <v>32</v>
      </c>
      <c r="R380" s="444">
        <f t="shared" si="9"/>
        <v>0</v>
      </c>
      <c r="S380" s="474"/>
      <c r="AA380" s="942"/>
      <c r="AB380" s="942"/>
    </row>
    <row r="381" spans="1:28" ht="71.25" hidden="1" x14ac:dyDescent="0.15">
      <c r="A381" s="219" t="s">
        <v>3034</v>
      </c>
      <c r="B381" s="433" t="s">
        <v>4903</v>
      </c>
      <c r="C381" s="433" t="s">
        <v>1807</v>
      </c>
      <c r="D381" s="410" t="s">
        <v>6321</v>
      </c>
      <c r="E381" s="410" t="s">
        <v>2382</v>
      </c>
      <c r="F381" s="427" t="s">
        <v>2664</v>
      </c>
      <c r="G381" s="406" t="s">
        <v>404</v>
      </c>
      <c r="H381" s="434" t="s">
        <v>7</v>
      </c>
      <c r="I381" s="940" t="s">
        <v>43</v>
      </c>
      <c r="J381" s="941"/>
      <c r="K381" s="226">
        <v>42824</v>
      </c>
      <c r="L381" s="421" t="str">
        <f t="shared" si="10"/>
        <v>80
1号10
2号40
3号30</v>
      </c>
      <c r="M381" s="422"/>
      <c r="N381" s="420"/>
      <c r="O381" s="426">
        <v>10</v>
      </c>
      <c r="P381" s="424">
        <v>40</v>
      </c>
      <c r="Q381" s="424">
        <v>30</v>
      </c>
      <c r="R381" s="444">
        <f t="shared" si="9"/>
        <v>0</v>
      </c>
      <c r="S381" s="474"/>
      <c r="AA381" s="942"/>
      <c r="AB381" s="942"/>
    </row>
    <row r="382" spans="1:28" ht="71.25" hidden="1" x14ac:dyDescent="0.15">
      <c r="A382" s="219" t="s">
        <v>3034</v>
      </c>
      <c r="B382" s="433" t="s">
        <v>4903</v>
      </c>
      <c r="C382" s="433" t="s">
        <v>1807</v>
      </c>
      <c r="D382" s="410" t="s">
        <v>6322</v>
      </c>
      <c r="E382" s="410" t="s">
        <v>7221</v>
      </c>
      <c r="F382" s="427" t="s">
        <v>2665</v>
      </c>
      <c r="G382" s="406" t="s">
        <v>966</v>
      </c>
      <c r="H382" s="434" t="s">
        <v>7</v>
      </c>
      <c r="I382" s="940" t="s">
        <v>365</v>
      </c>
      <c r="J382" s="941"/>
      <c r="K382" s="226">
        <v>42824</v>
      </c>
      <c r="L382" s="421" t="str">
        <f t="shared" si="10"/>
        <v>75
1号5
2号40
3号30</v>
      </c>
      <c r="M382" s="422"/>
      <c r="N382" s="420"/>
      <c r="O382" s="426">
        <v>5</v>
      </c>
      <c r="P382" s="424">
        <v>40</v>
      </c>
      <c r="Q382" s="424">
        <v>30</v>
      </c>
      <c r="R382" s="444">
        <f t="shared" si="9"/>
        <v>0</v>
      </c>
      <c r="S382" s="474"/>
      <c r="AA382" s="942"/>
      <c r="AB382" s="942"/>
    </row>
    <row r="383" spans="1:28" ht="71.25" hidden="1" x14ac:dyDescent="0.15">
      <c r="A383" s="219" t="s">
        <v>3034</v>
      </c>
      <c r="B383" s="433" t="s">
        <v>4903</v>
      </c>
      <c r="C383" s="433" t="s">
        <v>1807</v>
      </c>
      <c r="D383" s="410" t="s">
        <v>6323</v>
      </c>
      <c r="E383" s="410" t="s">
        <v>2392</v>
      </c>
      <c r="F383" s="427" t="s">
        <v>2675</v>
      </c>
      <c r="G383" s="406" t="s">
        <v>404</v>
      </c>
      <c r="H383" s="434" t="s">
        <v>7</v>
      </c>
      <c r="I383" s="940" t="s">
        <v>402</v>
      </c>
      <c r="J383" s="941"/>
      <c r="K383" s="226">
        <v>42824</v>
      </c>
      <c r="L383" s="421" t="str">
        <f t="shared" si="10"/>
        <v>80
1号10
2号36
3号34</v>
      </c>
      <c r="M383" s="422"/>
      <c r="N383" s="420"/>
      <c r="O383" s="445">
        <v>10</v>
      </c>
      <c r="P383" s="444">
        <v>36</v>
      </c>
      <c r="Q383" s="444">
        <v>34</v>
      </c>
      <c r="R383" s="444">
        <f t="shared" si="9"/>
        <v>0</v>
      </c>
      <c r="S383" s="474"/>
      <c r="AA383" s="942"/>
      <c r="AB383" s="942"/>
    </row>
    <row r="384" spans="1:28" ht="71.25" hidden="1" x14ac:dyDescent="0.15">
      <c r="A384" s="219" t="s">
        <v>3034</v>
      </c>
      <c r="B384" s="433" t="s">
        <v>4903</v>
      </c>
      <c r="C384" s="433" t="s">
        <v>1807</v>
      </c>
      <c r="D384" s="410" t="s">
        <v>6324</v>
      </c>
      <c r="E384" s="410" t="s">
        <v>2395</v>
      </c>
      <c r="F384" s="427" t="s">
        <v>2678</v>
      </c>
      <c r="G384" s="406" t="s">
        <v>426</v>
      </c>
      <c r="H384" s="434" t="s">
        <v>7</v>
      </c>
      <c r="I384" s="940" t="s">
        <v>379</v>
      </c>
      <c r="J384" s="941"/>
      <c r="K384" s="226">
        <v>42824</v>
      </c>
      <c r="L384" s="421" t="str">
        <f t="shared" si="10"/>
        <v>85
1号15
2号35
3号35</v>
      </c>
      <c r="M384" s="422"/>
      <c r="N384" s="420"/>
      <c r="O384" s="445">
        <v>15</v>
      </c>
      <c r="P384" s="444">
        <v>35</v>
      </c>
      <c r="Q384" s="444">
        <v>35</v>
      </c>
      <c r="R384" s="444">
        <v>85</v>
      </c>
      <c r="S384" s="474"/>
      <c r="AA384" s="942"/>
      <c r="AB384" s="942"/>
    </row>
    <row r="385" spans="1:28" ht="71.25" hidden="1" x14ac:dyDescent="0.15">
      <c r="A385" s="219" t="s">
        <v>5838</v>
      </c>
      <c r="B385" s="433" t="s">
        <v>4903</v>
      </c>
      <c r="C385" s="433" t="s">
        <v>1807</v>
      </c>
      <c r="D385" s="410" t="s">
        <v>5842</v>
      </c>
      <c r="E385" s="410" t="s">
        <v>2384</v>
      </c>
      <c r="F385" s="427" t="s">
        <v>2667</v>
      </c>
      <c r="G385" s="406" t="s">
        <v>57</v>
      </c>
      <c r="H385" s="434" t="s">
        <v>7</v>
      </c>
      <c r="I385" s="940" t="s">
        <v>369</v>
      </c>
      <c r="J385" s="941"/>
      <c r="K385" s="226">
        <v>43187</v>
      </c>
      <c r="L385" s="421" t="str">
        <f t="shared" si="10"/>
        <v>75
1号15
2号30
3号30</v>
      </c>
      <c r="M385" s="422"/>
      <c r="N385" s="420"/>
      <c r="O385" s="426">
        <v>15</v>
      </c>
      <c r="P385" s="424">
        <v>30</v>
      </c>
      <c r="Q385" s="424">
        <v>30</v>
      </c>
      <c r="R385" s="444">
        <f t="shared" si="9"/>
        <v>0</v>
      </c>
      <c r="S385" s="474"/>
      <c r="AA385" s="942"/>
      <c r="AB385" s="942"/>
    </row>
    <row r="386" spans="1:28" ht="71.25" hidden="1" x14ac:dyDescent="0.15">
      <c r="A386" s="219" t="s">
        <v>5838</v>
      </c>
      <c r="B386" s="433" t="s">
        <v>4903</v>
      </c>
      <c r="C386" s="433" t="s">
        <v>1807</v>
      </c>
      <c r="D386" s="410" t="s">
        <v>5843</v>
      </c>
      <c r="E386" s="410" t="s">
        <v>2390</v>
      </c>
      <c r="F386" s="427" t="s">
        <v>2673</v>
      </c>
      <c r="G386" s="406" t="s">
        <v>57</v>
      </c>
      <c r="H386" s="434" t="s">
        <v>7</v>
      </c>
      <c r="I386" s="940" t="s">
        <v>399</v>
      </c>
      <c r="J386" s="941"/>
      <c r="K386" s="226">
        <v>43187</v>
      </c>
      <c r="L386" s="421" t="str">
        <f t="shared" si="10"/>
        <v>85
1号15
2号35
3号35</v>
      </c>
      <c r="M386" s="422"/>
      <c r="N386" s="420"/>
      <c r="O386" s="426">
        <v>15</v>
      </c>
      <c r="P386" s="424">
        <v>35</v>
      </c>
      <c r="Q386" s="424">
        <v>35</v>
      </c>
      <c r="R386" s="444">
        <f t="shared" si="9"/>
        <v>0</v>
      </c>
      <c r="S386" s="474"/>
      <c r="AA386" s="942"/>
      <c r="AB386" s="942"/>
    </row>
    <row r="387" spans="1:28" ht="71.25" hidden="1" x14ac:dyDescent="0.15">
      <c r="A387" s="436" t="s">
        <v>3034</v>
      </c>
      <c r="B387" s="433" t="s">
        <v>4903</v>
      </c>
      <c r="C387" s="433" t="s">
        <v>1807</v>
      </c>
      <c r="D387" s="228" t="s">
        <v>5868</v>
      </c>
      <c r="E387" s="410" t="s">
        <v>6073</v>
      </c>
      <c r="F387" s="438" t="s">
        <v>3636</v>
      </c>
      <c r="G387" s="427" t="s">
        <v>374</v>
      </c>
      <c r="H387" s="429" t="s">
        <v>7</v>
      </c>
      <c r="I387" s="940" t="s">
        <v>373</v>
      </c>
      <c r="J387" s="941"/>
      <c r="K387" s="226">
        <v>43187</v>
      </c>
      <c r="L387" s="421" t="str">
        <f t="shared" si="10"/>
        <v>85
1号15
2号40
3号30</v>
      </c>
      <c r="M387" s="441"/>
      <c r="N387" s="442"/>
      <c r="O387" s="445">
        <v>15</v>
      </c>
      <c r="P387" s="444">
        <v>40</v>
      </c>
      <c r="Q387" s="444">
        <v>30</v>
      </c>
      <c r="R387" s="444">
        <f t="shared" si="9"/>
        <v>0</v>
      </c>
      <c r="S387" s="474"/>
      <c r="AA387" s="942"/>
      <c r="AB387" s="942"/>
    </row>
    <row r="388" spans="1:28" ht="71.25" hidden="1" x14ac:dyDescent="0.15">
      <c r="A388" s="436" t="s">
        <v>5377</v>
      </c>
      <c r="B388" s="433" t="s">
        <v>4903</v>
      </c>
      <c r="C388" s="433" t="s">
        <v>1807</v>
      </c>
      <c r="D388" s="228" t="s">
        <v>5875</v>
      </c>
      <c r="E388" s="410" t="s">
        <v>5932</v>
      </c>
      <c r="F388" s="438" t="s">
        <v>5876</v>
      </c>
      <c r="G388" s="427" t="s">
        <v>6325</v>
      </c>
      <c r="H388" s="429" t="s">
        <v>924</v>
      </c>
      <c r="I388" s="940" t="s">
        <v>6431</v>
      </c>
      <c r="J388" s="941"/>
      <c r="K388" s="226">
        <v>43187</v>
      </c>
      <c r="L388" s="421" t="str">
        <f t="shared" si="10"/>
        <v>165
1号75
2号60
3号30</v>
      </c>
      <c r="M388" s="441"/>
      <c r="N388" s="442"/>
      <c r="O388" s="445">
        <v>75</v>
      </c>
      <c r="P388" s="444">
        <v>60</v>
      </c>
      <c r="Q388" s="444">
        <v>30</v>
      </c>
      <c r="R388" s="444">
        <f t="shared" si="9"/>
        <v>0</v>
      </c>
      <c r="S388" s="474"/>
      <c r="AA388" s="942"/>
      <c r="AB388" s="942"/>
    </row>
    <row r="389" spans="1:28" ht="71.25" hidden="1" x14ac:dyDescent="0.15">
      <c r="A389" s="436" t="s">
        <v>3034</v>
      </c>
      <c r="B389" s="433" t="s">
        <v>4903</v>
      </c>
      <c r="C389" s="433" t="s">
        <v>1807</v>
      </c>
      <c r="D389" s="410" t="s">
        <v>6326</v>
      </c>
      <c r="E389" s="410" t="s">
        <v>2393</v>
      </c>
      <c r="F389" s="427" t="s">
        <v>2676</v>
      </c>
      <c r="G389" s="406" t="s">
        <v>67</v>
      </c>
      <c r="H389" s="434" t="s">
        <v>7</v>
      </c>
      <c r="I389" s="940" t="s">
        <v>413</v>
      </c>
      <c r="J389" s="941"/>
      <c r="K389" s="226">
        <v>43552</v>
      </c>
      <c r="L389" s="421" t="str">
        <f t="shared" si="10"/>
        <v>115
1号15
2号50
3号50</v>
      </c>
      <c r="M389" s="441"/>
      <c r="N389" s="442"/>
      <c r="O389" s="445">
        <v>15</v>
      </c>
      <c r="P389" s="444">
        <v>50</v>
      </c>
      <c r="Q389" s="444">
        <v>50</v>
      </c>
      <c r="R389" s="444">
        <f t="shared" si="9"/>
        <v>0</v>
      </c>
      <c r="S389" s="474"/>
      <c r="AA389" s="942"/>
      <c r="AB389" s="942"/>
    </row>
    <row r="390" spans="1:28" ht="71.25" hidden="1" x14ac:dyDescent="0.15">
      <c r="A390" s="436" t="s">
        <v>6327</v>
      </c>
      <c r="B390" s="433" t="s">
        <v>4903</v>
      </c>
      <c r="C390" s="433" t="s">
        <v>1807</v>
      </c>
      <c r="D390" s="228" t="s">
        <v>3126</v>
      </c>
      <c r="E390" s="428" t="s">
        <v>2062</v>
      </c>
      <c r="F390" s="438" t="s">
        <v>3680</v>
      </c>
      <c r="G390" s="427" t="s">
        <v>364</v>
      </c>
      <c r="H390" s="429" t="s">
        <v>7</v>
      </c>
      <c r="I390" s="940" t="s">
        <v>7401</v>
      </c>
      <c r="J390" s="941"/>
      <c r="K390" s="430">
        <v>43552</v>
      </c>
      <c r="L390" s="551" t="str">
        <f t="shared" si="10"/>
        <v>65
1号5
2号37
3号23</v>
      </c>
      <c r="M390" s="441"/>
      <c r="N390" s="442"/>
      <c r="O390" s="445">
        <v>5</v>
      </c>
      <c r="P390" s="444">
        <v>37</v>
      </c>
      <c r="Q390" s="444">
        <v>23</v>
      </c>
      <c r="R390" s="444">
        <v>67</v>
      </c>
      <c r="S390" s="474"/>
      <c r="AA390" s="942"/>
      <c r="AB390" s="942"/>
    </row>
    <row r="391" spans="1:28" ht="71.25" hidden="1" x14ac:dyDescent="0.15">
      <c r="A391" s="555" t="s">
        <v>6327</v>
      </c>
      <c r="B391" s="545" t="s">
        <v>4903</v>
      </c>
      <c r="C391" s="545" t="s">
        <v>1807</v>
      </c>
      <c r="D391" s="577" t="s">
        <v>8261</v>
      </c>
      <c r="E391" s="577" t="s">
        <v>2397</v>
      </c>
      <c r="F391" s="554" t="s">
        <v>2680</v>
      </c>
      <c r="G391" s="533" t="s">
        <v>441</v>
      </c>
      <c r="H391" s="721" t="s">
        <v>7</v>
      </c>
      <c r="I391" s="946" t="s">
        <v>7361</v>
      </c>
      <c r="J391" s="947"/>
      <c r="K391" s="578">
        <v>45597</v>
      </c>
      <c r="L391" s="551" t="s">
        <v>7519</v>
      </c>
      <c r="M391" s="532"/>
      <c r="N391" s="579"/>
      <c r="O391" s="445">
        <v>9</v>
      </c>
      <c r="P391" s="444">
        <v>33</v>
      </c>
      <c r="Q391" s="444">
        <v>27</v>
      </c>
      <c r="R391" s="444">
        <v>67</v>
      </c>
      <c r="S391" s="474"/>
      <c r="AA391" s="942"/>
      <c r="AB391" s="942"/>
    </row>
    <row r="392" spans="1:28" ht="71.25" hidden="1" x14ac:dyDescent="0.15">
      <c r="A392" s="709" t="s">
        <v>5838</v>
      </c>
      <c r="B392" s="710" t="s">
        <v>4884</v>
      </c>
      <c r="C392" s="710" t="s">
        <v>3967</v>
      </c>
      <c r="D392" s="711" t="s">
        <v>5844</v>
      </c>
      <c r="E392" s="711" t="s">
        <v>2399</v>
      </c>
      <c r="F392" s="712" t="s">
        <v>2682</v>
      </c>
      <c r="G392" s="713" t="s">
        <v>969</v>
      </c>
      <c r="H392" s="714" t="s">
        <v>7</v>
      </c>
      <c r="I392" s="938" t="s">
        <v>487</v>
      </c>
      <c r="J392" s="939"/>
      <c r="K392" s="715">
        <v>43187</v>
      </c>
      <c r="L392" s="551" t="str">
        <f t="shared" ref="L392:L459" si="11">SUM(O392:Q392)&amp;CHAR(10)&amp;CHAR(10)&amp;"1号"&amp;O392&amp;CHAR(10)&amp;"2号"&amp;P392&amp;CHAR(10)&amp;"3号"&amp;Q392</f>
        <v>90
1号15
2号40
3号35</v>
      </c>
      <c r="M392" s="708"/>
      <c r="N392" s="716"/>
      <c r="O392" s="728">
        <v>15</v>
      </c>
      <c r="P392" s="749">
        <v>40</v>
      </c>
      <c r="Q392" s="750">
        <v>35</v>
      </c>
      <c r="R392" s="581">
        <f t="shared" ref="R392:R454" si="12">SUBTOTAL(9,O392:Q392)</f>
        <v>0</v>
      </c>
      <c r="S392" s="474"/>
      <c r="AA392" s="942"/>
      <c r="AB392" s="942"/>
    </row>
    <row r="393" spans="1:28" ht="71.25" hidden="1" x14ac:dyDescent="0.15">
      <c r="A393" s="709" t="s">
        <v>5838</v>
      </c>
      <c r="B393" s="710" t="s">
        <v>4884</v>
      </c>
      <c r="C393" s="710" t="s">
        <v>3967</v>
      </c>
      <c r="D393" s="711" t="s">
        <v>5845</v>
      </c>
      <c r="E393" s="711" t="s">
        <v>2404</v>
      </c>
      <c r="F393" s="712" t="s">
        <v>2687</v>
      </c>
      <c r="G393" s="713" t="s">
        <v>473</v>
      </c>
      <c r="H393" s="714" t="s">
        <v>7</v>
      </c>
      <c r="I393" s="938" t="s">
        <v>472</v>
      </c>
      <c r="J393" s="939"/>
      <c r="K393" s="715">
        <v>43187</v>
      </c>
      <c r="L393" s="551" t="str">
        <f t="shared" si="11"/>
        <v>55
1号5
2号29
3号21</v>
      </c>
      <c r="M393" s="708"/>
      <c r="N393" s="716"/>
      <c r="O393" s="728">
        <v>5</v>
      </c>
      <c r="P393" s="750">
        <v>29</v>
      </c>
      <c r="Q393" s="750">
        <v>21</v>
      </c>
      <c r="R393" s="581">
        <f t="shared" si="12"/>
        <v>0</v>
      </c>
      <c r="S393" s="474"/>
      <c r="AA393" s="942"/>
      <c r="AB393" s="942"/>
    </row>
    <row r="394" spans="1:28" ht="71.25" hidden="1" x14ac:dyDescent="0.15">
      <c r="A394" s="709" t="s">
        <v>5838</v>
      </c>
      <c r="B394" s="710" t="s">
        <v>4884</v>
      </c>
      <c r="C394" s="710" t="s">
        <v>3967</v>
      </c>
      <c r="D394" s="711" t="s">
        <v>973</v>
      </c>
      <c r="E394" s="711" t="s">
        <v>2405</v>
      </c>
      <c r="F394" s="712" t="s">
        <v>2688</v>
      </c>
      <c r="G394" s="713" t="s">
        <v>974</v>
      </c>
      <c r="H394" s="714" t="s">
        <v>7</v>
      </c>
      <c r="I394" s="938" t="s">
        <v>218</v>
      </c>
      <c r="J394" s="939"/>
      <c r="K394" s="715">
        <v>43187</v>
      </c>
      <c r="L394" s="551" t="str">
        <f t="shared" si="11"/>
        <v>65
1号15
2号23
3号27</v>
      </c>
      <c r="M394" s="708"/>
      <c r="N394" s="716" t="s">
        <v>5846</v>
      </c>
      <c r="O394" s="751">
        <v>15</v>
      </c>
      <c r="P394" s="750">
        <v>23</v>
      </c>
      <c r="Q394" s="750">
        <v>27</v>
      </c>
      <c r="R394" s="581">
        <f t="shared" si="12"/>
        <v>0</v>
      </c>
      <c r="S394" s="474"/>
      <c r="AA394" s="942"/>
      <c r="AB394" s="942"/>
    </row>
    <row r="395" spans="1:28" ht="71.25" hidden="1" x14ac:dyDescent="0.15">
      <c r="A395" s="709" t="s">
        <v>5838</v>
      </c>
      <c r="B395" s="710" t="s">
        <v>4884</v>
      </c>
      <c r="C395" s="710" t="s">
        <v>3967</v>
      </c>
      <c r="D395" s="711" t="s">
        <v>5848</v>
      </c>
      <c r="E395" s="711" t="s">
        <v>2408</v>
      </c>
      <c r="F395" s="712" t="s">
        <v>2691</v>
      </c>
      <c r="G395" s="713" t="s">
        <v>975</v>
      </c>
      <c r="H395" s="714" t="s">
        <v>7</v>
      </c>
      <c r="I395" s="938" t="s">
        <v>472</v>
      </c>
      <c r="J395" s="939"/>
      <c r="K395" s="715">
        <v>43187</v>
      </c>
      <c r="L395" s="551" t="str">
        <f t="shared" si="11"/>
        <v>70
1号10
2号38
3号22</v>
      </c>
      <c r="M395" s="708"/>
      <c r="N395" s="718"/>
      <c r="O395" s="728">
        <v>10</v>
      </c>
      <c r="P395" s="750">
        <v>38</v>
      </c>
      <c r="Q395" s="750">
        <v>22</v>
      </c>
      <c r="R395" s="581">
        <f t="shared" si="12"/>
        <v>0</v>
      </c>
      <c r="S395" s="474"/>
      <c r="AA395" s="942"/>
      <c r="AB395" s="942"/>
    </row>
    <row r="396" spans="1:28" ht="71.25" hidden="1" x14ac:dyDescent="0.15">
      <c r="A396" s="709" t="s">
        <v>5838</v>
      </c>
      <c r="B396" s="710" t="s">
        <v>4884</v>
      </c>
      <c r="C396" s="710" t="s">
        <v>3967</v>
      </c>
      <c r="D396" s="711" t="s">
        <v>5849</v>
      </c>
      <c r="E396" s="711" t="s">
        <v>2410</v>
      </c>
      <c r="F396" s="712" t="s">
        <v>2693</v>
      </c>
      <c r="G396" s="713" t="s">
        <v>488</v>
      </c>
      <c r="H396" s="714" t="s">
        <v>7</v>
      </c>
      <c r="I396" s="938" t="s">
        <v>487</v>
      </c>
      <c r="J396" s="939"/>
      <c r="K396" s="715">
        <v>43187</v>
      </c>
      <c r="L396" s="551" t="str">
        <f t="shared" si="11"/>
        <v>90
1号15
2号33
3号42</v>
      </c>
      <c r="M396" s="708"/>
      <c r="N396" s="716"/>
      <c r="O396" s="728">
        <v>15</v>
      </c>
      <c r="P396" s="750">
        <v>33</v>
      </c>
      <c r="Q396" s="750">
        <v>42</v>
      </c>
      <c r="R396" s="581">
        <f t="shared" si="12"/>
        <v>0</v>
      </c>
      <c r="S396" s="474"/>
      <c r="AA396" s="942"/>
      <c r="AB396" s="942"/>
    </row>
    <row r="397" spans="1:28" ht="71.25" hidden="1" x14ac:dyDescent="0.15">
      <c r="A397" s="752" t="s">
        <v>5869</v>
      </c>
      <c r="B397" s="710" t="s">
        <v>4884</v>
      </c>
      <c r="C397" s="710" t="s">
        <v>3967</v>
      </c>
      <c r="D397" s="753" t="s">
        <v>3127</v>
      </c>
      <c r="E397" s="754" t="s">
        <v>2063</v>
      </c>
      <c r="F397" s="669" t="s">
        <v>3687</v>
      </c>
      <c r="G397" s="712" t="s">
        <v>481</v>
      </c>
      <c r="H397" s="755" t="s">
        <v>7</v>
      </c>
      <c r="I397" s="938" t="s">
        <v>479</v>
      </c>
      <c r="J397" s="939"/>
      <c r="K397" s="756">
        <v>43187</v>
      </c>
      <c r="L397" s="727" t="str">
        <f t="shared" si="11"/>
        <v>70
1号10
2号25
3号35</v>
      </c>
      <c r="M397" s="757"/>
      <c r="N397" s="758"/>
      <c r="O397" s="580">
        <v>10</v>
      </c>
      <c r="P397" s="581">
        <v>25</v>
      </c>
      <c r="Q397" s="581">
        <v>35</v>
      </c>
      <c r="R397" s="581">
        <f t="shared" si="12"/>
        <v>0</v>
      </c>
      <c r="S397" s="474"/>
      <c r="AA397" s="942"/>
      <c r="AB397" s="942"/>
    </row>
    <row r="398" spans="1:28" ht="71.25" hidden="1" x14ac:dyDescent="0.15">
      <c r="A398" s="709" t="s">
        <v>3034</v>
      </c>
      <c r="B398" s="710" t="s">
        <v>4884</v>
      </c>
      <c r="C398" s="710" t="s">
        <v>3967</v>
      </c>
      <c r="D398" s="711" t="s">
        <v>970</v>
      </c>
      <c r="E398" s="711" t="s">
        <v>2400</v>
      </c>
      <c r="F398" s="712" t="s">
        <v>2683</v>
      </c>
      <c r="G398" s="713" t="s">
        <v>971</v>
      </c>
      <c r="H398" s="714" t="s">
        <v>7</v>
      </c>
      <c r="I398" s="938" t="s">
        <v>218</v>
      </c>
      <c r="J398" s="939"/>
      <c r="K398" s="715">
        <v>43551</v>
      </c>
      <c r="L398" s="551" t="str">
        <f t="shared" si="11"/>
        <v>40
1号10
2号20
3号10</v>
      </c>
      <c r="M398" s="708"/>
      <c r="N398" s="759" t="s">
        <v>2094</v>
      </c>
      <c r="O398" s="751">
        <v>10</v>
      </c>
      <c r="P398" s="750">
        <v>20</v>
      </c>
      <c r="Q398" s="750">
        <v>10</v>
      </c>
      <c r="R398" s="581">
        <f t="shared" si="12"/>
        <v>0</v>
      </c>
      <c r="S398" s="474"/>
      <c r="AA398" s="942"/>
      <c r="AB398" s="942"/>
    </row>
    <row r="399" spans="1:28" ht="71.25" hidden="1" x14ac:dyDescent="0.15">
      <c r="A399" s="709" t="s">
        <v>3034</v>
      </c>
      <c r="B399" s="710" t="s">
        <v>4884</v>
      </c>
      <c r="C399" s="710" t="s">
        <v>3967</v>
      </c>
      <c r="D399" s="711" t="s">
        <v>6099</v>
      </c>
      <c r="E399" s="711" t="s">
        <v>2409</v>
      </c>
      <c r="F399" s="712" t="s">
        <v>2692</v>
      </c>
      <c r="G399" s="713" t="s">
        <v>486</v>
      </c>
      <c r="H399" s="714" t="s">
        <v>7</v>
      </c>
      <c r="I399" s="938" t="s">
        <v>485</v>
      </c>
      <c r="J399" s="939"/>
      <c r="K399" s="715">
        <v>43551</v>
      </c>
      <c r="L399" s="551" t="str">
        <f t="shared" si="11"/>
        <v>60
1号15
2号21
3号24</v>
      </c>
      <c r="M399" s="708"/>
      <c r="N399" s="716"/>
      <c r="O399" s="751">
        <v>15</v>
      </c>
      <c r="P399" s="729">
        <v>21</v>
      </c>
      <c r="Q399" s="750">
        <v>24</v>
      </c>
      <c r="R399" s="581">
        <f t="shared" si="12"/>
        <v>0</v>
      </c>
      <c r="S399" s="474"/>
      <c r="AA399" s="942"/>
      <c r="AB399" s="942"/>
    </row>
    <row r="400" spans="1:28" ht="71.25" hidden="1" x14ac:dyDescent="0.15">
      <c r="A400" s="709" t="s">
        <v>3034</v>
      </c>
      <c r="B400" s="710" t="s">
        <v>4884</v>
      </c>
      <c r="C400" s="710" t="s">
        <v>3967</v>
      </c>
      <c r="D400" s="711" t="s">
        <v>6853</v>
      </c>
      <c r="E400" s="711" t="s">
        <v>2401</v>
      </c>
      <c r="F400" s="712" t="s">
        <v>2684</v>
      </c>
      <c r="G400" s="713" t="s">
        <v>483</v>
      </c>
      <c r="H400" s="714" t="s">
        <v>7</v>
      </c>
      <c r="I400" s="938" t="s">
        <v>482</v>
      </c>
      <c r="J400" s="939"/>
      <c r="K400" s="715">
        <v>44265</v>
      </c>
      <c r="L400" s="551" t="str">
        <f t="shared" ref="L400" si="13">SUM(O400:Q400)&amp;CHAR(10)&amp;CHAR(10)&amp;"1号"&amp;O400&amp;CHAR(10)&amp;"2号"&amp;P400&amp;CHAR(10)&amp;"3号"&amp;Q400</f>
        <v>95
1号5
2号51
3号39</v>
      </c>
      <c r="M400" s="708"/>
      <c r="N400" s="716"/>
      <c r="O400" s="728">
        <v>5</v>
      </c>
      <c r="P400" s="750">
        <v>51</v>
      </c>
      <c r="Q400" s="750">
        <v>39</v>
      </c>
      <c r="R400" s="581">
        <f t="shared" si="12"/>
        <v>0</v>
      </c>
      <c r="S400" s="474"/>
      <c r="AA400" s="942"/>
      <c r="AB400" s="942"/>
    </row>
    <row r="401" spans="1:28" ht="71.25" hidden="1" x14ac:dyDescent="0.15">
      <c r="A401" s="709" t="s">
        <v>3034</v>
      </c>
      <c r="B401" s="710" t="s">
        <v>4884</v>
      </c>
      <c r="C401" s="710" t="s">
        <v>3967</v>
      </c>
      <c r="D401" s="760" t="s">
        <v>7850</v>
      </c>
      <c r="E401" s="760" t="s">
        <v>2403</v>
      </c>
      <c r="F401" s="712" t="s">
        <v>2686</v>
      </c>
      <c r="G401" s="712" t="s">
        <v>471</v>
      </c>
      <c r="H401" s="712" t="s">
        <v>7</v>
      </c>
      <c r="I401" s="958" t="s">
        <v>469</v>
      </c>
      <c r="J401" s="959"/>
      <c r="K401" s="715">
        <v>45748</v>
      </c>
      <c r="L401" s="727" t="str">
        <f t="shared" ref="L401" si="14">SUM(O401:Q401)&amp;CHAR(10)&amp;CHAR(10)&amp;"1号"&amp;O401&amp;CHAR(10)&amp;"2号"&amp;P401&amp;CHAR(10)&amp;"3号"&amp;Q401</f>
        <v>43
1号3
2号26
3号14</v>
      </c>
      <c r="M401" s="708"/>
      <c r="N401" s="716"/>
      <c r="O401" s="728">
        <v>3</v>
      </c>
      <c r="P401" s="729">
        <v>26</v>
      </c>
      <c r="Q401" s="729">
        <v>14</v>
      </c>
      <c r="R401" s="581">
        <f t="shared" si="12"/>
        <v>0</v>
      </c>
      <c r="S401" s="474"/>
      <c r="AA401" s="942"/>
      <c r="AB401" s="942"/>
    </row>
    <row r="402" spans="1:28" ht="71.25" hidden="1" x14ac:dyDescent="0.15">
      <c r="A402" s="752" t="s">
        <v>3034</v>
      </c>
      <c r="B402" s="710" t="s">
        <v>4916</v>
      </c>
      <c r="C402" s="710" t="s">
        <v>4904</v>
      </c>
      <c r="D402" s="753" t="s">
        <v>5601</v>
      </c>
      <c r="E402" s="754" t="s">
        <v>2076</v>
      </c>
      <c r="F402" s="669" t="s">
        <v>3694</v>
      </c>
      <c r="G402" s="712" t="s">
        <v>514</v>
      </c>
      <c r="H402" s="755" t="s">
        <v>860</v>
      </c>
      <c r="I402" s="938" t="s">
        <v>513</v>
      </c>
      <c r="J402" s="939"/>
      <c r="K402" s="756">
        <v>42093</v>
      </c>
      <c r="L402" s="588" t="str">
        <f t="shared" si="11"/>
        <v>110
1号10
2号50
3号50</v>
      </c>
      <c r="M402" s="761"/>
      <c r="N402" s="762"/>
      <c r="O402" s="763">
        <v>10</v>
      </c>
      <c r="P402" s="764">
        <v>50</v>
      </c>
      <c r="Q402" s="764">
        <v>50</v>
      </c>
      <c r="R402" s="581">
        <f t="shared" si="12"/>
        <v>0</v>
      </c>
      <c r="S402" s="474"/>
      <c r="AA402" s="942"/>
      <c r="AB402" s="942"/>
    </row>
    <row r="403" spans="1:28" ht="71.25" hidden="1" x14ac:dyDescent="0.15">
      <c r="A403" s="752" t="s">
        <v>3034</v>
      </c>
      <c r="B403" s="710" t="s">
        <v>4916</v>
      </c>
      <c r="C403" s="710" t="s">
        <v>4904</v>
      </c>
      <c r="D403" s="753" t="s">
        <v>2006</v>
      </c>
      <c r="E403" s="754" t="s">
        <v>7048</v>
      </c>
      <c r="F403" s="669" t="s">
        <v>6328</v>
      </c>
      <c r="G403" s="712" t="s">
        <v>1705</v>
      </c>
      <c r="H403" s="755" t="s">
        <v>860</v>
      </c>
      <c r="I403" s="938" t="s">
        <v>7402</v>
      </c>
      <c r="J403" s="939"/>
      <c r="K403" s="756">
        <v>42093</v>
      </c>
      <c r="L403" s="727" t="str">
        <f t="shared" si="11"/>
        <v>105
1号15
2号50
3号40</v>
      </c>
      <c r="M403" s="757"/>
      <c r="N403" s="758"/>
      <c r="O403" s="580">
        <v>15</v>
      </c>
      <c r="P403" s="581">
        <v>50</v>
      </c>
      <c r="Q403" s="581">
        <v>40</v>
      </c>
      <c r="R403" s="581">
        <f t="shared" si="12"/>
        <v>0</v>
      </c>
      <c r="S403" s="474"/>
      <c r="AA403" s="942"/>
      <c r="AB403" s="942"/>
    </row>
    <row r="404" spans="1:28" ht="71.25" hidden="1" x14ac:dyDescent="0.15">
      <c r="A404" s="752" t="s">
        <v>3034</v>
      </c>
      <c r="B404" s="710" t="s">
        <v>4916</v>
      </c>
      <c r="C404" s="710" t="s">
        <v>4904</v>
      </c>
      <c r="D404" s="753" t="s">
        <v>5602</v>
      </c>
      <c r="E404" s="754" t="s">
        <v>2077</v>
      </c>
      <c r="F404" s="669" t="s">
        <v>3692</v>
      </c>
      <c r="G404" s="712" t="s">
        <v>505</v>
      </c>
      <c r="H404" s="755" t="s">
        <v>860</v>
      </c>
      <c r="I404" s="938" t="s">
        <v>6329</v>
      </c>
      <c r="J404" s="939"/>
      <c r="K404" s="756">
        <v>42093</v>
      </c>
      <c r="L404" s="588" t="str">
        <f t="shared" si="11"/>
        <v>90
1号10
2号40
3号40</v>
      </c>
      <c r="M404" s="765"/>
      <c r="N404" s="766"/>
      <c r="O404" s="763">
        <v>10</v>
      </c>
      <c r="P404" s="767">
        <v>40</v>
      </c>
      <c r="Q404" s="767">
        <v>40</v>
      </c>
      <c r="R404" s="581">
        <f t="shared" si="12"/>
        <v>0</v>
      </c>
      <c r="S404" s="474"/>
      <c r="AA404" s="942"/>
      <c r="AB404" s="942"/>
    </row>
    <row r="405" spans="1:28" ht="71.25" hidden="1" x14ac:dyDescent="0.15">
      <c r="A405" s="752" t="s">
        <v>3034</v>
      </c>
      <c r="B405" s="710" t="s">
        <v>4916</v>
      </c>
      <c r="C405" s="710" t="s">
        <v>4904</v>
      </c>
      <c r="D405" s="753" t="s">
        <v>5603</v>
      </c>
      <c r="E405" s="754" t="s">
        <v>5716</v>
      </c>
      <c r="F405" s="669" t="s">
        <v>6330</v>
      </c>
      <c r="G405" s="712" t="s">
        <v>988</v>
      </c>
      <c r="H405" s="755" t="s">
        <v>860</v>
      </c>
      <c r="I405" s="938" t="s">
        <v>6329</v>
      </c>
      <c r="J405" s="939"/>
      <c r="K405" s="756">
        <v>42093</v>
      </c>
      <c r="L405" s="768" t="str">
        <f t="shared" si="11"/>
        <v>45
1号15
2号10
3号20</v>
      </c>
      <c r="M405" s="769"/>
      <c r="N405" s="770"/>
      <c r="O405" s="771">
        <v>15</v>
      </c>
      <c r="P405" s="767">
        <v>10</v>
      </c>
      <c r="Q405" s="767">
        <v>20</v>
      </c>
      <c r="R405" s="581">
        <f t="shared" si="12"/>
        <v>0</v>
      </c>
      <c r="S405" s="474"/>
      <c r="AA405" s="942"/>
      <c r="AB405" s="942"/>
    </row>
    <row r="406" spans="1:28" ht="71.25" hidden="1" x14ac:dyDescent="0.15">
      <c r="A406" s="752" t="s">
        <v>3034</v>
      </c>
      <c r="B406" s="710" t="s">
        <v>4916</v>
      </c>
      <c r="C406" s="710" t="s">
        <v>4904</v>
      </c>
      <c r="D406" s="753" t="s">
        <v>3075</v>
      </c>
      <c r="E406" s="754" t="s">
        <v>7104</v>
      </c>
      <c r="F406" s="669" t="s">
        <v>3698</v>
      </c>
      <c r="G406" s="712" t="s">
        <v>519</v>
      </c>
      <c r="H406" s="755" t="s">
        <v>860</v>
      </c>
      <c r="I406" s="938" t="s">
        <v>7403</v>
      </c>
      <c r="J406" s="939"/>
      <c r="K406" s="756">
        <v>42093</v>
      </c>
      <c r="L406" s="588" t="str">
        <f t="shared" si="11"/>
        <v>115
1号15
2号55
3号45</v>
      </c>
      <c r="M406" s="772"/>
      <c r="N406" s="773"/>
      <c r="O406" s="763">
        <v>15</v>
      </c>
      <c r="P406" s="764">
        <v>55</v>
      </c>
      <c r="Q406" s="764">
        <v>45</v>
      </c>
      <c r="R406" s="581">
        <f t="shared" si="12"/>
        <v>0</v>
      </c>
      <c r="S406" s="474"/>
      <c r="AA406" s="942"/>
      <c r="AB406" s="942"/>
    </row>
    <row r="407" spans="1:28" ht="71.25" hidden="1" x14ac:dyDescent="0.15">
      <c r="A407" s="752" t="s">
        <v>3034</v>
      </c>
      <c r="B407" s="710" t="s">
        <v>4916</v>
      </c>
      <c r="C407" s="710" t="s">
        <v>4904</v>
      </c>
      <c r="D407" s="753" t="s">
        <v>3077</v>
      </c>
      <c r="E407" s="754" t="s">
        <v>7247</v>
      </c>
      <c r="F407" s="669" t="s">
        <v>7248</v>
      </c>
      <c r="G407" s="712" t="s">
        <v>7033</v>
      </c>
      <c r="H407" s="755" t="s">
        <v>860</v>
      </c>
      <c r="I407" s="938" t="s">
        <v>7403</v>
      </c>
      <c r="J407" s="939"/>
      <c r="K407" s="756">
        <v>42093</v>
      </c>
      <c r="L407" s="588" t="str">
        <f t="shared" si="11"/>
        <v>60
1号15
2号25
3号20</v>
      </c>
      <c r="M407" s="772"/>
      <c r="N407" s="773"/>
      <c r="O407" s="771">
        <v>15</v>
      </c>
      <c r="P407" s="764">
        <v>25</v>
      </c>
      <c r="Q407" s="764">
        <v>20</v>
      </c>
      <c r="R407" s="581">
        <f t="shared" si="12"/>
        <v>0</v>
      </c>
      <c r="S407" s="474"/>
      <c r="AA407" s="942"/>
      <c r="AB407" s="942"/>
    </row>
    <row r="408" spans="1:28" ht="71.25" hidden="1" x14ac:dyDescent="0.15">
      <c r="A408" s="752" t="s">
        <v>3034</v>
      </c>
      <c r="B408" s="710" t="s">
        <v>4916</v>
      </c>
      <c r="C408" s="710" t="s">
        <v>4904</v>
      </c>
      <c r="D408" s="753" t="s">
        <v>3076</v>
      </c>
      <c r="E408" s="754" t="s">
        <v>3423</v>
      </c>
      <c r="F408" s="669" t="s">
        <v>3693</v>
      </c>
      <c r="G408" s="712" t="s">
        <v>512</v>
      </c>
      <c r="H408" s="755" t="s">
        <v>860</v>
      </c>
      <c r="I408" s="938" t="s">
        <v>511</v>
      </c>
      <c r="J408" s="939"/>
      <c r="K408" s="756">
        <v>42093</v>
      </c>
      <c r="L408" s="587" t="str">
        <f t="shared" si="11"/>
        <v>55
1号10
2号26
3号19</v>
      </c>
      <c r="M408" s="757"/>
      <c r="N408" s="758"/>
      <c r="O408" s="774">
        <v>10</v>
      </c>
      <c r="P408" s="725">
        <v>26</v>
      </c>
      <c r="Q408" s="725">
        <v>19</v>
      </c>
      <c r="R408" s="581">
        <f t="shared" si="12"/>
        <v>0</v>
      </c>
      <c r="S408" s="474"/>
      <c r="AA408" s="942"/>
      <c r="AB408" s="942"/>
    </row>
    <row r="409" spans="1:28" ht="71.25" hidden="1" x14ac:dyDescent="0.15">
      <c r="A409" s="752" t="s">
        <v>3034</v>
      </c>
      <c r="B409" s="710" t="s">
        <v>4916</v>
      </c>
      <c r="C409" s="710" t="s">
        <v>4904</v>
      </c>
      <c r="D409" s="753" t="s">
        <v>5439</v>
      </c>
      <c r="E409" s="754" t="s">
        <v>6331</v>
      </c>
      <c r="F409" s="669" t="s">
        <v>6332</v>
      </c>
      <c r="G409" s="712" t="s">
        <v>985</v>
      </c>
      <c r="H409" s="755" t="s">
        <v>860</v>
      </c>
      <c r="I409" s="938" t="s">
        <v>509</v>
      </c>
      <c r="J409" s="939"/>
      <c r="K409" s="756">
        <v>42093</v>
      </c>
      <c r="L409" s="768" t="str">
        <f t="shared" si="11"/>
        <v>55
1号15
2号21
3号19</v>
      </c>
      <c r="M409" s="772"/>
      <c r="N409" s="773"/>
      <c r="O409" s="771">
        <v>15</v>
      </c>
      <c r="P409" s="767">
        <v>21</v>
      </c>
      <c r="Q409" s="767">
        <v>19</v>
      </c>
      <c r="R409" s="581">
        <f t="shared" si="12"/>
        <v>0</v>
      </c>
      <c r="S409" s="474"/>
      <c r="AA409" s="942"/>
      <c r="AB409" s="942"/>
    </row>
    <row r="410" spans="1:28" ht="71.25" hidden="1" x14ac:dyDescent="0.15">
      <c r="A410" s="752" t="s">
        <v>3034</v>
      </c>
      <c r="B410" s="710" t="s">
        <v>4916</v>
      </c>
      <c r="C410" s="710" t="s">
        <v>4904</v>
      </c>
      <c r="D410" s="753" t="s">
        <v>5440</v>
      </c>
      <c r="E410" s="754" t="s">
        <v>3422</v>
      </c>
      <c r="F410" s="669" t="s">
        <v>6333</v>
      </c>
      <c r="G410" s="712" t="s">
        <v>987</v>
      </c>
      <c r="H410" s="755" t="s">
        <v>860</v>
      </c>
      <c r="I410" s="938" t="s">
        <v>509</v>
      </c>
      <c r="J410" s="939"/>
      <c r="K410" s="756">
        <v>42093</v>
      </c>
      <c r="L410" s="768" t="str">
        <f t="shared" si="11"/>
        <v>55
1号15
2号21
3号19</v>
      </c>
      <c r="M410" s="772"/>
      <c r="N410" s="773"/>
      <c r="O410" s="771">
        <v>15</v>
      </c>
      <c r="P410" s="767">
        <v>21</v>
      </c>
      <c r="Q410" s="767">
        <v>19</v>
      </c>
      <c r="R410" s="581">
        <f t="shared" si="12"/>
        <v>0</v>
      </c>
      <c r="S410" s="474"/>
      <c r="AA410" s="942"/>
      <c r="AB410" s="942"/>
    </row>
    <row r="411" spans="1:28" ht="71.25" hidden="1" x14ac:dyDescent="0.15">
      <c r="A411" s="709" t="s">
        <v>5377</v>
      </c>
      <c r="B411" s="710" t="s">
        <v>4916</v>
      </c>
      <c r="C411" s="710" t="s">
        <v>4904</v>
      </c>
      <c r="D411" s="711" t="s">
        <v>5395</v>
      </c>
      <c r="E411" s="711" t="s">
        <v>6334</v>
      </c>
      <c r="F411" s="712" t="s">
        <v>2704</v>
      </c>
      <c r="G411" s="713" t="s">
        <v>522</v>
      </c>
      <c r="H411" s="714" t="s">
        <v>7</v>
      </c>
      <c r="I411" s="938" t="s">
        <v>520</v>
      </c>
      <c r="J411" s="939"/>
      <c r="K411" s="715">
        <v>42458</v>
      </c>
      <c r="L411" s="588" t="str">
        <f t="shared" si="11"/>
        <v>30
1号3
2号15
3号12</v>
      </c>
      <c r="M411" s="720"/>
      <c r="N411" s="775"/>
      <c r="O411" s="771">
        <v>3</v>
      </c>
      <c r="P411" s="764">
        <v>15</v>
      </c>
      <c r="Q411" s="764">
        <v>12</v>
      </c>
      <c r="R411" s="581">
        <f t="shared" si="12"/>
        <v>0</v>
      </c>
      <c r="S411" s="474"/>
      <c r="AA411" s="942"/>
      <c r="AB411" s="942"/>
    </row>
    <row r="412" spans="1:28" ht="71.25" hidden="1" x14ac:dyDescent="0.15">
      <c r="A412" s="752" t="s">
        <v>5869</v>
      </c>
      <c r="B412" s="710" t="s">
        <v>4916</v>
      </c>
      <c r="C412" s="710" t="s">
        <v>4904</v>
      </c>
      <c r="D412" s="753" t="s">
        <v>3128</v>
      </c>
      <c r="E412" s="711" t="s">
        <v>2065</v>
      </c>
      <c r="F412" s="669" t="s">
        <v>3696</v>
      </c>
      <c r="G412" s="712" t="s">
        <v>519</v>
      </c>
      <c r="H412" s="755" t="s">
        <v>7</v>
      </c>
      <c r="I412" s="938" t="s">
        <v>517</v>
      </c>
      <c r="J412" s="939"/>
      <c r="K412" s="756">
        <v>43187</v>
      </c>
      <c r="L412" s="768" t="str">
        <f t="shared" si="11"/>
        <v>80
1号15
2号30
3号35</v>
      </c>
      <c r="M412" s="772"/>
      <c r="N412" s="773"/>
      <c r="O412" s="771">
        <v>15</v>
      </c>
      <c r="P412" s="767">
        <v>30</v>
      </c>
      <c r="Q412" s="767">
        <v>35</v>
      </c>
      <c r="R412" s="581">
        <f t="shared" si="12"/>
        <v>0</v>
      </c>
      <c r="S412" s="474"/>
      <c r="AA412" s="942"/>
      <c r="AB412" s="942"/>
    </row>
    <row r="413" spans="1:28" ht="71.25" hidden="1" x14ac:dyDescent="0.15">
      <c r="A413" s="709" t="s">
        <v>3034</v>
      </c>
      <c r="B413" s="710" t="s">
        <v>4916</v>
      </c>
      <c r="C413" s="710" t="s">
        <v>4904</v>
      </c>
      <c r="D413" s="711" t="s">
        <v>6100</v>
      </c>
      <c r="E413" s="711" t="s">
        <v>2417</v>
      </c>
      <c r="F413" s="712" t="s">
        <v>2701</v>
      </c>
      <c r="G413" s="713" t="s">
        <v>498</v>
      </c>
      <c r="H413" s="714" t="s">
        <v>7</v>
      </c>
      <c r="I413" s="938" t="s">
        <v>506</v>
      </c>
      <c r="J413" s="939"/>
      <c r="K413" s="715">
        <v>43551</v>
      </c>
      <c r="L413" s="768" t="str">
        <f t="shared" si="11"/>
        <v>30
1号10
2号10
3号10</v>
      </c>
      <c r="M413" s="720"/>
      <c r="N413" s="775"/>
      <c r="O413" s="776">
        <v>10</v>
      </c>
      <c r="P413" s="777">
        <v>10</v>
      </c>
      <c r="Q413" s="777">
        <v>10</v>
      </c>
      <c r="R413" s="581">
        <f t="shared" si="12"/>
        <v>0</v>
      </c>
      <c r="S413" s="474"/>
      <c r="AA413" s="942"/>
      <c r="AB413" s="942"/>
    </row>
    <row r="414" spans="1:28" ht="71.25" hidden="1" x14ac:dyDescent="0.15">
      <c r="A414" s="709" t="s">
        <v>3034</v>
      </c>
      <c r="B414" s="710" t="s">
        <v>4916</v>
      </c>
      <c r="C414" s="710" t="s">
        <v>4904</v>
      </c>
      <c r="D414" s="711" t="s">
        <v>6101</v>
      </c>
      <c r="E414" s="711" t="s">
        <v>2419</v>
      </c>
      <c r="F414" s="712" t="s">
        <v>2703</v>
      </c>
      <c r="G414" s="713" t="s">
        <v>986</v>
      </c>
      <c r="H414" s="714" t="s">
        <v>7</v>
      </c>
      <c r="I414" s="938" t="s">
        <v>506</v>
      </c>
      <c r="J414" s="939"/>
      <c r="K414" s="715">
        <v>43551</v>
      </c>
      <c r="L414" s="768" t="str">
        <f t="shared" si="11"/>
        <v>165
1号15
2号80
3号70</v>
      </c>
      <c r="M414" s="720"/>
      <c r="N414" s="775"/>
      <c r="O414" s="776">
        <v>15</v>
      </c>
      <c r="P414" s="777">
        <v>80</v>
      </c>
      <c r="Q414" s="777">
        <v>70</v>
      </c>
      <c r="R414" s="581">
        <f t="shared" si="12"/>
        <v>0</v>
      </c>
      <c r="S414" s="474"/>
      <c r="AA414" s="942"/>
      <c r="AB414" s="942"/>
    </row>
    <row r="415" spans="1:28" ht="71.25" hidden="1" x14ac:dyDescent="0.15">
      <c r="A415" s="778" t="s">
        <v>7513</v>
      </c>
      <c r="B415" s="710" t="s">
        <v>4916</v>
      </c>
      <c r="C415" s="710" t="s">
        <v>4904</v>
      </c>
      <c r="D415" s="753" t="s">
        <v>3111</v>
      </c>
      <c r="E415" s="754" t="s">
        <v>1642</v>
      </c>
      <c r="F415" s="669" t="s">
        <v>6379</v>
      </c>
      <c r="G415" s="712" t="s">
        <v>519</v>
      </c>
      <c r="H415" s="755" t="s">
        <v>924</v>
      </c>
      <c r="I415" s="938" t="s">
        <v>7426</v>
      </c>
      <c r="J415" s="939"/>
      <c r="K415" s="715">
        <v>45383</v>
      </c>
      <c r="L415" s="551" t="str">
        <f t="shared" si="11"/>
        <v>60
1号15
2号21
3号24</v>
      </c>
      <c r="M415" s="708"/>
      <c r="N415" s="420"/>
      <c r="O415" s="728">
        <v>15</v>
      </c>
      <c r="P415" s="750">
        <v>21</v>
      </c>
      <c r="Q415" s="750">
        <v>24</v>
      </c>
      <c r="R415" s="581">
        <f t="shared" si="12"/>
        <v>0</v>
      </c>
      <c r="S415" s="474"/>
      <c r="AA415" s="942"/>
      <c r="AB415" s="942"/>
    </row>
    <row r="416" spans="1:28" ht="71.25" hidden="1" x14ac:dyDescent="0.15">
      <c r="A416" s="752" t="s">
        <v>3034</v>
      </c>
      <c r="B416" s="710" t="s">
        <v>4931</v>
      </c>
      <c r="C416" s="710" t="s">
        <v>4917</v>
      </c>
      <c r="D416" s="753" t="s">
        <v>5441</v>
      </c>
      <c r="E416" s="754" t="s">
        <v>2008</v>
      </c>
      <c r="F416" s="669" t="s">
        <v>3712</v>
      </c>
      <c r="G416" s="712" t="s">
        <v>564</v>
      </c>
      <c r="H416" s="755" t="s">
        <v>860</v>
      </c>
      <c r="I416" s="938" t="s">
        <v>562</v>
      </c>
      <c r="J416" s="939"/>
      <c r="K416" s="756">
        <v>42093</v>
      </c>
      <c r="L416" s="779" t="str">
        <f t="shared" si="11"/>
        <v>65
1号15
2号31
3号19</v>
      </c>
      <c r="M416" s="757"/>
      <c r="N416" s="758"/>
      <c r="O416" s="580">
        <v>15</v>
      </c>
      <c r="P416" s="581">
        <v>31</v>
      </c>
      <c r="Q416" s="581">
        <v>19</v>
      </c>
      <c r="R416" s="581">
        <f t="shared" si="12"/>
        <v>0</v>
      </c>
      <c r="S416" s="474"/>
      <c r="AA416" s="942"/>
      <c r="AB416" s="942"/>
    </row>
    <row r="417" spans="1:28" ht="71.25" hidden="1" x14ac:dyDescent="0.15">
      <c r="A417" s="752" t="s">
        <v>3034</v>
      </c>
      <c r="B417" s="710" t="s">
        <v>4931</v>
      </c>
      <c r="C417" s="710" t="s">
        <v>4917</v>
      </c>
      <c r="D417" s="753" t="s">
        <v>2009</v>
      </c>
      <c r="E417" s="754" t="s">
        <v>2010</v>
      </c>
      <c r="F417" s="669" t="s">
        <v>6335</v>
      </c>
      <c r="G417" s="712" t="s">
        <v>6176</v>
      </c>
      <c r="H417" s="755" t="s">
        <v>1976</v>
      </c>
      <c r="I417" s="938" t="s">
        <v>7404</v>
      </c>
      <c r="J417" s="939"/>
      <c r="K417" s="756">
        <v>42093</v>
      </c>
      <c r="L417" s="727" t="str">
        <f t="shared" si="11"/>
        <v>140
1号100
2号10
3号30</v>
      </c>
      <c r="M417" s="757"/>
      <c r="N417" s="758"/>
      <c r="O417" s="580">
        <v>100</v>
      </c>
      <c r="P417" s="581">
        <v>10</v>
      </c>
      <c r="Q417" s="581">
        <v>30</v>
      </c>
      <c r="R417" s="581">
        <f t="shared" si="12"/>
        <v>0</v>
      </c>
      <c r="S417" s="474"/>
      <c r="AA417" s="942"/>
      <c r="AB417" s="942"/>
    </row>
    <row r="418" spans="1:28" ht="71.25" hidden="1" x14ac:dyDescent="0.15">
      <c r="A418" s="709" t="s">
        <v>5377</v>
      </c>
      <c r="B418" s="710" t="s">
        <v>4931</v>
      </c>
      <c r="C418" s="710" t="s">
        <v>4917</v>
      </c>
      <c r="D418" s="711" t="s">
        <v>5397</v>
      </c>
      <c r="E418" s="711" t="s">
        <v>6336</v>
      </c>
      <c r="F418" s="712" t="s">
        <v>2717</v>
      </c>
      <c r="G418" s="713" t="s">
        <v>543</v>
      </c>
      <c r="H418" s="714" t="s">
        <v>7</v>
      </c>
      <c r="I418" s="938" t="s">
        <v>541</v>
      </c>
      <c r="J418" s="939"/>
      <c r="K418" s="715">
        <v>42458</v>
      </c>
      <c r="L418" s="727" t="str">
        <f t="shared" si="11"/>
        <v>100
1号15
2号39
3号46</v>
      </c>
      <c r="M418" s="708"/>
      <c r="N418" s="716"/>
      <c r="O418" s="728">
        <v>15</v>
      </c>
      <c r="P418" s="729">
        <v>39</v>
      </c>
      <c r="Q418" s="729">
        <v>46</v>
      </c>
      <c r="R418" s="581">
        <f t="shared" si="12"/>
        <v>0</v>
      </c>
      <c r="S418" s="474"/>
      <c r="AA418" s="942"/>
      <c r="AB418" s="942"/>
    </row>
    <row r="419" spans="1:28" ht="71.25" hidden="1" x14ac:dyDescent="0.15">
      <c r="A419" s="709" t="s">
        <v>5377</v>
      </c>
      <c r="B419" s="710" t="s">
        <v>4931</v>
      </c>
      <c r="C419" s="710" t="s">
        <v>4917</v>
      </c>
      <c r="D419" s="711" t="s">
        <v>5398</v>
      </c>
      <c r="E419" s="711" t="s">
        <v>2430</v>
      </c>
      <c r="F419" s="712" t="s">
        <v>2718</v>
      </c>
      <c r="G419" s="713" t="s">
        <v>545</v>
      </c>
      <c r="H419" s="714" t="s">
        <v>7</v>
      </c>
      <c r="I419" s="938" t="s">
        <v>544</v>
      </c>
      <c r="J419" s="939"/>
      <c r="K419" s="715">
        <v>42458</v>
      </c>
      <c r="L419" s="551" t="str">
        <f t="shared" si="11"/>
        <v>100
1号15
2号39
3号46</v>
      </c>
      <c r="M419" s="708"/>
      <c r="N419" s="716"/>
      <c r="O419" s="728">
        <v>15</v>
      </c>
      <c r="P419" s="729">
        <v>39</v>
      </c>
      <c r="Q419" s="729">
        <v>46</v>
      </c>
      <c r="R419" s="581">
        <f t="shared" si="12"/>
        <v>0</v>
      </c>
      <c r="S419" s="474"/>
      <c r="AA419" s="942"/>
      <c r="AB419" s="942"/>
    </row>
    <row r="420" spans="1:28" ht="71.25" hidden="1" x14ac:dyDescent="0.15">
      <c r="A420" s="709" t="s">
        <v>5377</v>
      </c>
      <c r="B420" s="710" t="s">
        <v>4931</v>
      </c>
      <c r="C420" s="710" t="s">
        <v>4917</v>
      </c>
      <c r="D420" s="711" t="s">
        <v>5399</v>
      </c>
      <c r="E420" s="711" t="s">
        <v>2434</v>
      </c>
      <c r="F420" s="712" t="s">
        <v>2722</v>
      </c>
      <c r="G420" s="713" t="s">
        <v>6337</v>
      </c>
      <c r="H420" s="714" t="s">
        <v>27</v>
      </c>
      <c r="I420" s="938" t="s">
        <v>396</v>
      </c>
      <c r="J420" s="939"/>
      <c r="K420" s="715">
        <v>42458</v>
      </c>
      <c r="L420" s="727" t="str">
        <f t="shared" si="11"/>
        <v>100
1号3
2号51
3号46</v>
      </c>
      <c r="M420" s="708"/>
      <c r="N420" s="716"/>
      <c r="O420" s="728">
        <v>3</v>
      </c>
      <c r="P420" s="730">
        <v>51</v>
      </c>
      <c r="Q420" s="729">
        <v>46</v>
      </c>
      <c r="R420" s="581">
        <f t="shared" si="12"/>
        <v>0</v>
      </c>
      <c r="S420" s="474"/>
      <c r="AA420" s="942"/>
      <c r="AB420" s="942"/>
    </row>
    <row r="421" spans="1:28" ht="71.25" hidden="1" x14ac:dyDescent="0.15">
      <c r="A421" s="709" t="s">
        <v>5626</v>
      </c>
      <c r="B421" s="710" t="s">
        <v>4931</v>
      </c>
      <c r="C421" s="710" t="s">
        <v>4917</v>
      </c>
      <c r="D421" s="711" t="s">
        <v>989</v>
      </c>
      <c r="E421" s="711" t="s">
        <v>2273</v>
      </c>
      <c r="F421" s="712" t="s">
        <v>7965</v>
      </c>
      <c r="G421" s="713" t="s">
        <v>990</v>
      </c>
      <c r="H421" s="714" t="s">
        <v>7</v>
      </c>
      <c r="I421" s="938" t="s">
        <v>546</v>
      </c>
      <c r="J421" s="939"/>
      <c r="K421" s="715">
        <v>43187</v>
      </c>
      <c r="L421" s="551" t="str">
        <f t="shared" ref="L421" si="15">SUM(O421:Q421)&amp;CHAR(10)&amp;CHAR(10)&amp;"1号"&amp;O421&amp;CHAR(10)&amp;"2号"&amp;P421&amp;CHAR(10)&amp;"3号"&amp;Q421</f>
        <v>75
1号15
2号35
3号25</v>
      </c>
      <c r="M421" s="708"/>
      <c r="N421" s="718"/>
      <c r="O421" s="728">
        <v>15</v>
      </c>
      <c r="P421" s="730">
        <v>35</v>
      </c>
      <c r="Q421" s="729">
        <v>25</v>
      </c>
      <c r="R421" s="581">
        <f t="shared" si="12"/>
        <v>0</v>
      </c>
      <c r="S421" s="474"/>
      <c r="AA421" s="942"/>
      <c r="AB421" s="942"/>
    </row>
    <row r="422" spans="1:28" ht="71.25" hidden="1" x14ac:dyDescent="0.15">
      <c r="A422" s="709" t="s">
        <v>5626</v>
      </c>
      <c r="B422" s="710" t="s">
        <v>4931</v>
      </c>
      <c r="C422" s="710" t="s">
        <v>4917</v>
      </c>
      <c r="D422" s="711" t="s">
        <v>1000</v>
      </c>
      <c r="E422" s="711" t="s">
        <v>2431</v>
      </c>
      <c r="F422" s="712" t="s">
        <v>2719</v>
      </c>
      <c r="G422" s="713" t="s">
        <v>547</v>
      </c>
      <c r="H422" s="714" t="s">
        <v>7</v>
      </c>
      <c r="I422" s="938" t="s">
        <v>546</v>
      </c>
      <c r="J422" s="939"/>
      <c r="K422" s="715">
        <v>43187</v>
      </c>
      <c r="L422" s="551" t="str">
        <f t="shared" si="11"/>
        <v>85
1号15
2号39
3号31</v>
      </c>
      <c r="M422" s="708"/>
      <c r="N422" s="716"/>
      <c r="O422" s="728">
        <v>15</v>
      </c>
      <c r="P422" s="729">
        <v>39</v>
      </c>
      <c r="Q422" s="729">
        <v>31</v>
      </c>
      <c r="R422" s="581">
        <f t="shared" si="12"/>
        <v>0</v>
      </c>
      <c r="S422" s="474"/>
      <c r="AA422" s="942"/>
      <c r="AB422" s="942"/>
    </row>
    <row r="423" spans="1:28" ht="71.25" hidden="1" x14ac:dyDescent="0.15">
      <c r="A423" s="709" t="s">
        <v>3034</v>
      </c>
      <c r="B423" s="710" t="s">
        <v>4931</v>
      </c>
      <c r="C423" s="710" t="s">
        <v>4917</v>
      </c>
      <c r="D423" s="711" t="s">
        <v>6102</v>
      </c>
      <c r="E423" s="711" t="s">
        <v>5404</v>
      </c>
      <c r="F423" s="712" t="s">
        <v>3716</v>
      </c>
      <c r="G423" s="713" t="s">
        <v>6338</v>
      </c>
      <c r="H423" s="714" t="s">
        <v>7</v>
      </c>
      <c r="I423" s="938" t="s">
        <v>7405</v>
      </c>
      <c r="J423" s="939"/>
      <c r="K423" s="715">
        <v>42276</v>
      </c>
      <c r="L423" s="727" t="str">
        <f t="shared" ref="L423:L425" si="16">SUM(O423:Q423)&amp;CHAR(10)&amp;CHAR(10)&amp;"1号"&amp;O423&amp;CHAR(10)&amp;"2号"&amp;P423&amp;CHAR(10)&amp;"3号"&amp;Q423</f>
        <v>70
1号10
2号23
3号37</v>
      </c>
      <c r="M423" s="708"/>
      <c r="N423" s="716"/>
      <c r="O423" s="780">
        <v>10</v>
      </c>
      <c r="P423" s="730">
        <v>23</v>
      </c>
      <c r="Q423" s="729">
        <v>37</v>
      </c>
      <c r="R423" s="581">
        <f t="shared" si="12"/>
        <v>0</v>
      </c>
      <c r="S423" s="474"/>
      <c r="AA423" s="942"/>
      <c r="AB423" s="942"/>
    </row>
    <row r="424" spans="1:28" ht="71.25" hidden="1" x14ac:dyDescent="0.15">
      <c r="A424" s="752" t="s">
        <v>3034</v>
      </c>
      <c r="B424" s="710" t="s">
        <v>4931</v>
      </c>
      <c r="C424" s="710" t="s">
        <v>4917</v>
      </c>
      <c r="D424" s="753" t="s">
        <v>7308</v>
      </c>
      <c r="E424" s="754" t="s">
        <v>7309</v>
      </c>
      <c r="F424" s="669" t="s">
        <v>7310</v>
      </c>
      <c r="G424" s="712" t="s">
        <v>561</v>
      </c>
      <c r="H424" s="755" t="s">
        <v>7</v>
      </c>
      <c r="I424" s="938" t="s">
        <v>7420</v>
      </c>
      <c r="J424" s="939"/>
      <c r="K424" s="756">
        <v>44998</v>
      </c>
      <c r="L424" s="727" t="str">
        <f t="shared" si="16"/>
        <v>45
1号15
2号10
3号20</v>
      </c>
      <c r="M424" s="757"/>
      <c r="N424" s="420"/>
      <c r="O424" s="580">
        <v>15</v>
      </c>
      <c r="P424" s="581">
        <v>10</v>
      </c>
      <c r="Q424" s="581">
        <v>20</v>
      </c>
      <c r="R424" s="581">
        <f t="shared" si="12"/>
        <v>0</v>
      </c>
      <c r="S424" s="474"/>
      <c r="AA424" s="942"/>
      <c r="AB424" s="942"/>
    </row>
    <row r="425" spans="1:28" ht="71.25" hidden="1" x14ac:dyDescent="0.15">
      <c r="A425" s="709" t="s">
        <v>3034</v>
      </c>
      <c r="B425" s="710" t="s">
        <v>4931</v>
      </c>
      <c r="C425" s="710" t="s">
        <v>4917</v>
      </c>
      <c r="D425" s="711" t="s">
        <v>5400</v>
      </c>
      <c r="E425" s="711" t="s">
        <v>5401</v>
      </c>
      <c r="F425" s="712" t="s">
        <v>3715</v>
      </c>
      <c r="G425" s="713" t="s">
        <v>993</v>
      </c>
      <c r="H425" s="714" t="s">
        <v>7</v>
      </c>
      <c r="I425" s="938" t="s">
        <v>7367</v>
      </c>
      <c r="J425" s="939"/>
      <c r="K425" s="715">
        <v>45383</v>
      </c>
      <c r="L425" s="551" t="str">
        <f t="shared" si="16"/>
        <v>25
1号5
2号10
3号10</v>
      </c>
      <c r="M425" s="781"/>
      <c r="N425" s="420"/>
      <c r="O425" s="728">
        <v>5</v>
      </c>
      <c r="P425" s="729">
        <v>10</v>
      </c>
      <c r="Q425" s="729">
        <v>10</v>
      </c>
      <c r="R425" s="581">
        <f t="shared" si="12"/>
        <v>0</v>
      </c>
      <c r="S425" s="474"/>
      <c r="AA425" s="942"/>
      <c r="AB425" s="942"/>
    </row>
    <row r="426" spans="1:28" ht="71.25" hidden="1" x14ac:dyDescent="0.15">
      <c r="A426" s="752" t="s">
        <v>3034</v>
      </c>
      <c r="B426" s="710" t="s">
        <v>4931</v>
      </c>
      <c r="C426" s="710" t="s">
        <v>4918</v>
      </c>
      <c r="D426" s="753" t="s">
        <v>3078</v>
      </c>
      <c r="E426" s="754" t="s">
        <v>2011</v>
      </c>
      <c r="F426" s="669" t="s">
        <v>3721</v>
      </c>
      <c r="G426" s="712" t="s">
        <v>1116</v>
      </c>
      <c r="H426" s="755" t="s">
        <v>860</v>
      </c>
      <c r="I426" s="938" t="s">
        <v>581</v>
      </c>
      <c r="J426" s="939"/>
      <c r="K426" s="756">
        <v>42093</v>
      </c>
      <c r="L426" s="727" t="str">
        <f t="shared" si="11"/>
        <v>72
1号2
2号36
3号34</v>
      </c>
      <c r="M426" s="757"/>
      <c r="N426" s="758"/>
      <c r="O426" s="580">
        <v>2</v>
      </c>
      <c r="P426" s="581">
        <v>36</v>
      </c>
      <c r="Q426" s="581">
        <v>34</v>
      </c>
      <c r="R426" s="581">
        <f t="shared" si="12"/>
        <v>0</v>
      </c>
      <c r="S426" s="474"/>
      <c r="AA426" s="942"/>
      <c r="AB426" s="942"/>
    </row>
    <row r="427" spans="1:28" ht="71.25" hidden="1" x14ac:dyDescent="0.15">
      <c r="A427" s="752" t="s">
        <v>3034</v>
      </c>
      <c r="B427" s="710" t="s">
        <v>4931</v>
      </c>
      <c r="C427" s="710" t="s">
        <v>4918</v>
      </c>
      <c r="D427" s="753" t="s">
        <v>5442</v>
      </c>
      <c r="E427" s="754" t="s">
        <v>2012</v>
      </c>
      <c r="F427" s="669" t="s">
        <v>3720</v>
      </c>
      <c r="G427" s="712" t="s">
        <v>579</v>
      </c>
      <c r="H427" s="755" t="s">
        <v>860</v>
      </c>
      <c r="I427" s="938" t="s">
        <v>225</v>
      </c>
      <c r="J427" s="939"/>
      <c r="K427" s="756">
        <v>42093</v>
      </c>
      <c r="L427" s="727" t="str">
        <f t="shared" si="11"/>
        <v>135
1号15
2号57
3号63</v>
      </c>
      <c r="M427" s="757"/>
      <c r="N427" s="758"/>
      <c r="O427" s="580">
        <v>15</v>
      </c>
      <c r="P427" s="581">
        <v>57</v>
      </c>
      <c r="Q427" s="581">
        <v>63</v>
      </c>
      <c r="R427" s="581">
        <f t="shared" si="12"/>
        <v>0</v>
      </c>
      <c r="S427" s="474"/>
      <c r="AA427" s="942"/>
      <c r="AB427" s="942"/>
    </row>
    <row r="428" spans="1:28" ht="71.25" hidden="1" x14ac:dyDescent="0.15">
      <c r="A428" s="752" t="s">
        <v>3034</v>
      </c>
      <c r="B428" s="710" t="s">
        <v>4931</v>
      </c>
      <c r="C428" s="710" t="s">
        <v>4918</v>
      </c>
      <c r="D428" s="753" t="s">
        <v>5443</v>
      </c>
      <c r="E428" s="754" t="s">
        <v>2013</v>
      </c>
      <c r="F428" s="669" t="s">
        <v>6339</v>
      </c>
      <c r="G428" s="712" t="s">
        <v>98</v>
      </c>
      <c r="H428" s="755" t="s">
        <v>860</v>
      </c>
      <c r="I428" s="938" t="s">
        <v>225</v>
      </c>
      <c r="J428" s="939"/>
      <c r="K428" s="756">
        <v>42093</v>
      </c>
      <c r="L428" s="727" t="str">
        <f t="shared" si="11"/>
        <v>63
1号3
2号30
3号30</v>
      </c>
      <c r="M428" s="757"/>
      <c r="N428" s="758"/>
      <c r="O428" s="580">
        <v>3</v>
      </c>
      <c r="P428" s="581">
        <v>30</v>
      </c>
      <c r="Q428" s="581">
        <v>30</v>
      </c>
      <c r="R428" s="581">
        <f t="shared" si="12"/>
        <v>0</v>
      </c>
      <c r="S428" s="474"/>
      <c r="AA428" s="942"/>
      <c r="AB428" s="942"/>
    </row>
    <row r="429" spans="1:28" ht="71.25" hidden="1" x14ac:dyDescent="0.15">
      <c r="A429" s="752" t="s">
        <v>3034</v>
      </c>
      <c r="B429" s="710" t="s">
        <v>4931</v>
      </c>
      <c r="C429" s="710" t="s">
        <v>4918</v>
      </c>
      <c r="D429" s="753" t="s">
        <v>5444</v>
      </c>
      <c r="E429" s="754" t="s">
        <v>5606</v>
      </c>
      <c r="F429" s="669" t="s">
        <v>6340</v>
      </c>
      <c r="G429" s="712" t="s">
        <v>579</v>
      </c>
      <c r="H429" s="755" t="s">
        <v>860</v>
      </c>
      <c r="I429" s="938" t="s">
        <v>225</v>
      </c>
      <c r="J429" s="939"/>
      <c r="K429" s="756">
        <v>42093</v>
      </c>
      <c r="L429" s="551" t="str">
        <f t="shared" si="11"/>
        <v>80
1号10
2号37
3号33</v>
      </c>
      <c r="M429" s="757"/>
      <c r="N429" s="758"/>
      <c r="O429" s="774">
        <v>10</v>
      </c>
      <c r="P429" s="725">
        <v>37</v>
      </c>
      <c r="Q429" s="725">
        <v>33</v>
      </c>
      <c r="R429" s="581">
        <f t="shared" si="12"/>
        <v>0</v>
      </c>
      <c r="S429" s="474"/>
      <c r="AA429" s="942"/>
      <c r="AB429" s="942"/>
    </row>
    <row r="430" spans="1:28" ht="71.25" hidden="1" x14ac:dyDescent="0.15">
      <c r="A430" s="752" t="s">
        <v>3034</v>
      </c>
      <c r="B430" s="710" t="s">
        <v>4931</v>
      </c>
      <c r="C430" s="710" t="s">
        <v>4918</v>
      </c>
      <c r="D430" s="753" t="s">
        <v>3079</v>
      </c>
      <c r="E430" s="754" t="s">
        <v>1640</v>
      </c>
      <c r="F430" s="669" t="s">
        <v>6341</v>
      </c>
      <c r="G430" s="712" t="s">
        <v>1008</v>
      </c>
      <c r="H430" s="755" t="s">
        <v>924</v>
      </c>
      <c r="I430" s="938" t="s">
        <v>7406</v>
      </c>
      <c r="J430" s="939"/>
      <c r="K430" s="756">
        <v>42093</v>
      </c>
      <c r="L430" s="551" t="str">
        <f t="shared" si="11"/>
        <v>215
1号75
2号92
3号48</v>
      </c>
      <c r="M430" s="757"/>
      <c r="N430" s="758"/>
      <c r="O430" s="774">
        <v>75</v>
      </c>
      <c r="P430" s="725">
        <v>92</v>
      </c>
      <c r="Q430" s="725">
        <v>48</v>
      </c>
      <c r="R430" s="581">
        <f t="shared" si="12"/>
        <v>0</v>
      </c>
      <c r="S430" s="474"/>
      <c r="AA430" s="670"/>
      <c r="AB430" s="670"/>
    </row>
    <row r="431" spans="1:28" ht="71.25" hidden="1" x14ac:dyDescent="0.15">
      <c r="A431" s="709" t="s">
        <v>5377</v>
      </c>
      <c r="B431" s="710" t="s">
        <v>4931</v>
      </c>
      <c r="C431" s="710" t="s">
        <v>4918</v>
      </c>
      <c r="D431" s="711" t="s">
        <v>5405</v>
      </c>
      <c r="E431" s="711" t="s">
        <v>2440</v>
      </c>
      <c r="F431" s="712" t="s">
        <v>2728</v>
      </c>
      <c r="G431" s="713" t="s">
        <v>574</v>
      </c>
      <c r="H431" s="714" t="s">
        <v>7</v>
      </c>
      <c r="I431" s="938" t="s">
        <v>572</v>
      </c>
      <c r="J431" s="939"/>
      <c r="K431" s="715">
        <v>42458</v>
      </c>
      <c r="L431" s="551" t="str">
        <f t="shared" si="11"/>
        <v>33
1号8
2号12
3号13</v>
      </c>
      <c r="M431" s="708"/>
      <c r="N431" s="716"/>
      <c r="O431" s="751">
        <v>8</v>
      </c>
      <c r="P431" s="750">
        <v>12</v>
      </c>
      <c r="Q431" s="750">
        <v>13</v>
      </c>
      <c r="R431" s="581">
        <f t="shared" si="12"/>
        <v>0</v>
      </c>
      <c r="S431" s="474"/>
      <c r="AA431" s="942"/>
      <c r="AB431" s="942"/>
    </row>
    <row r="432" spans="1:28" ht="71.25" hidden="1" x14ac:dyDescent="0.15">
      <c r="A432" s="709" t="s">
        <v>5377</v>
      </c>
      <c r="B432" s="710" t="s">
        <v>4931</v>
      </c>
      <c r="C432" s="710" t="s">
        <v>4918</v>
      </c>
      <c r="D432" s="711" t="s">
        <v>5406</v>
      </c>
      <c r="E432" s="711" t="s">
        <v>2443</v>
      </c>
      <c r="F432" s="712" t="s">
        <v>2731</v>
      </c>
      <c r="G432" s="713" t="s">
        <v>1004</v>
      </c>
      <c r="H432" s="714" t="s">
        <v>7</v>
      </c>
      <c r="I432" s="938" t="s">
        <v>572</v>
      </c>
      <c r="J432" s="939"/>
      <c r="K432" s="715">
        <v>42458</v>
      </c>
      <c r="L432" s="727" t="str">
        <f t="shared" si="11"/>
        <v>70
1号10
2号31
3号29</v>
      </c>
      <c r="M432" s="708"/>
      <c r="N432" s="716"/>
      <c r="O432" s="728">
        <v>10</v>
      </c>
      <c r="P432" s="729">
        <v>31</v>
      </c>
      <c r="Q432" s="729">
        <v>29</v>
      </c>
      <c r="R432" s="581">
        <f t="shared" si="12"/>
        <v>0</v>
      </c>
      <c r="S432" s="474"/>
      <c r="AA432" s="942"/>
      <c r="AB432" s="942"/>
    </row>
    <row r="433" spans="1:28" ht="71.25" hidden="1" x14ac:dyDescent="0.15">
      <c r="A433" s="709" t="s">
        <v>3034</v>
      </c>
      <c r="B433" s="710" t="s">
        <v>4931</v>
      </c>
      <c r="C433" s="710" t="s">
        <v>4918</v>
      </c>
      <c r="D433" s="711" t="s">
        <v>6104</v>
      </c>
      <c r="E433" s="711" t="s">
        <v>2437</v>
      </c>
      <c r="F433" s="712" t="s">
        <v>2725</v>
      </c>
      <c r="G433" s="713" t="s">
        <v>1003</v>
      </c>
      <c r="H433" s="714" t="s">
        <v>7</v>
      </c>
      <c r="I433" s="938" t="s">
        <v>7407</v>
      </c>
      <c r="J433" s="939"/>
      <c r="K433" s="715">
        <v>43551</v>
      </c>
      <c r="L433" s="727" t="str">
        <f t="shared" si="11"/>
        <v>53
1号3
2号27
3号23</v>
      </c>
      <c r="M433" s="708"/>
      <c r="N433" s="716"/>
      <c r="O433" s="728">
        <v>3</v>
      </c>
      <c r="P433" s="729">
        <v>27</v>
      </c>
      <c r="Q433" s="729">
        <v>23</v>
      </c>
      <c r="R433" s="581">
        <f t="shared" si="12"/>
        <v>0</v>
      </c>
      <c r="S433" s="474"/>
      <c r="AA433" s="942"/>
      <c r="AB433" s="942"/>
    </row>
    <row r="434" spans="1:28" ht="71.25" hidden="1" x14ac:dyDescent="0.15">
      <c r="A434" s="709" t="s">
        <v>3034</v>
      </c>
      <c r="B434" s="710" t="s">
        <v>4931</v>
      </c>
      <c r="C434" s="710" t="s">
        <v>4918</v>
      </c>
      <c r="D434" s="711" t="s">
        <v>6105</v>
      </c>
      <c r="E434" s="711" t="s">
        <v>2438</v>
      </c>
      <c r="F434" s="712" t="s">
        <v>2726</v>
      </c>
      <c r="G434" s="713" t="s">
        <v>580</v>
      </c>
      <c r="H434" s="714" t="s">
        <v>7</v>
      </c>
      <c r="I434" s="938" t="s">
        <v>3985</v>
      </c>
      <c r="J434" s="939"/>
      <c r="K434" s="715">
        <v>43551</v>
      </c>
      <c r="L434" s="727" t="str">
        <f t="shared" si="11"/>
        <v>43
1号3
2号24
3号16</v>
      </c>
      <c r="M434" s="708"/>
      <c r="N434" s="716"/>
      <c r="O434" s="728">
        <v>3</v>
      </c>
      <c r="P434" s="729">
        <v>24</v>
      </c>
      <c r="Q434" s="729">
        <v>16</v>
      </c>
      <c r="R434" s="581">
        <f t="shared" si="12"/>
        <v>0</v>
      </c>
      <c r="S434" s="474"/>
      <c r="AA434" s="942"/>
      <c r="AB434" s="942"/>
    </row>
    <row r="435" spans="1:28" ht="71.25" hidden="1" x14ac:dyDescent="0.15">
      <c r="A435" s="709" t="s">
        <v>3034</v>
      </c>
      <c r="B435" s="710" t="s">
        <v>4931</v>
      </c>
      <c r="C435" s="710" t="s">
        <v>4918</v>
      </c>
      <c r="D435" s="711" t="s">
        <v>6106</v>
      </c>
      <c r="E435" s="711" t="s">
        <v>2439</v>
      </c>
      <c r="F435" s="712" t="s">
        <v>2727</v>
      </c>
      <c r="G435" s="713" t="s">
        <v>585</v>
      </c>
      <c r="H435" s="714" t="s">
        <v>7</v>
      </c>
      <c r="I435" s="938" t="s">
        <v>584</v>
      </c>
      <c r="J435" s="939"/>
      <c r="K435" s="715">
        <v>43551</v>
      </c>
      <c r="L435" s="727" t="str">
        <f t="shared" si="11"/>
        <v>35
1号5
2号15
3号15</v>
      </c>
      <c r="M435" s="708"/>
      <c r="N435" s="716"/>
      <c r="O435" s="728">
        <v>5</v>
      </c>
      <c r="P435" s="729">
        <v>15</v>
      </c>
      <c r="Q435" s="729">
        <v>15</v>
      </c>
      <c r="R435" s="581">
        <f t="shared" si="12"/>
        <v>0</v>
      </c>
      <c r="S435" s="474"/>
      <c r="AA435" s="942"/>
      <c r="AB435" s="942"/>
    </row>
    <row r="436" spans="1:28" ht="71.25" hidden="1" x14ac:dyDescent="0.15">
      <c r="A436" s="709" t="s">
        <v>3034</v>
      </c>
      <c r="B436" s="710" t="s">
        <v>4931</v>
      </c>
      <c r="C436" s="710" t="s">
        <v>4918</v>
      </c>
      <c r="D436" s="711" t="s">
        <v>6103</v>
      </c>
      <c r="E436" s="711" t="s">
        <v>2441</v>
      </c>
      <c r="F436" s="712" t="s">
        <v>2729</v>
      </c>
      <c r="G436" s="713" t="s">
        <v>6342</v>
      </c>
      <c r="H436" s="714" t="s">
        <v>7</v>
      </c>
      <c r="I436" s="938" t="s">
        <v>589</v>
      </c>
      <c r="J436" s="939"/>
      <c r="K436" s="715">
        <v>43551</v>
      </c>
      <c r="L436" s="727" t="str">
        <f t="shared" si="11"/>
        <v>55
1号5
2号30
3号20</v>
      </c>
      <c r="M436" s="708"/>
      <c r="N436" s="716"/>
      <c r="O436" s="728">
        <v>5</v>
      </c>
      <c r="P436" s="729">
        <v>30</v>
      </c>
      <c r="Q436" s="729">
        <v>20</v>
      </c>
      <c r="R436" s="581">
        <f t="shared" si="12"/>
        <v>0</v>
      </c>
      <c r="S436" s="474"/>
      <c r="AA436" s="942"/>
      <c r="AB436" s="942"/>
    </row>
    <row r="437" spans="1:28" ht="71.25" hidden="1" x14ac:dyDescent="0.15">
      <c r="A437" s="709" t="s">
        <v>3034</v>
      </c>
      <c r="B437" s="710" t="s">
        <v>4931</v>
      </c>
      <c r="C437" s="710" t="s">
        <v>4918</v>
      </c>
      <c r="D437" s="711" t="s">
        <v>6107</v>
      </c>
      <c r="E437" s="711" t="s">
        <v>2442</v>
      </c>
      <c r="F437" s="712" t="s">
        <v>2730</v>
      </c>
      <c r="G437" s="713" t="s">
        <v>571</v>
      </c>
      <c r="H437" s="714" t="s">
        <v>7</v>
      </c>
      <c r="I437" s="938" t="s">
        <v>570</v>
      </c>
      <c r="J437" s="939"/>
      <c r="K437" s="715">
        <v>43551</v>
      </c>
      <c r="L437" s="727" t="str">
        <f t="shared" si="11"/>
        <v>33
1号3
2号15
3号15</v>
      </c>
      <c r="M437" s="708"/>
      <c r="N437" s="716"/>
      <c r="O437" s="728">
        <v>3</v>
      </c>
      <c r="P437" s="729">
        <v>15</v>
      </c>
      <c r="Q437" s="729">
        <v>15</v>
      </c>
      <c r="R437" s="581">
        <f t="shared" si="12"/>
        <v>0</v>
      </c>
      <c r="S437" s="474"/>
      <c r="AA437" s="942"/>
      <c r="AB437" s="942"/>
    </row>
    <row r="438" spans="1:28" s="746" customFormat="1" ht="71.25" hidden="1" x14ac:dyDescent="0.15">
      <c r="A438" s="709" t="s">
        <v>3034</v>
      </c>
      <c r="B438" s="710" t="s">
        <v>4931</v>
      </c>
      <c r="C438" s="710" t="s">
        <v>4918</v>
      </c>
      <c r="D438" s="711" t="s">
        <v>6108</v>
      </c>
      <c r="E438" s="711" t="s">
        <v>2444</v>
      </c>
      <c r="F438" s="712" t="s">
        <v>2732</v>
      </c>
      <c r="G438" s="713" t="s">
        <v>577</v>
      </c>
      <c r="H438" s="714" t="s">
        <v>7</v>
      </c>
      <c r="I438" s="938" t="s">
        <v>575</v>
      </c>
      <c r="J438" s="939"/>
      <c r="K438" s="715">
        <v>43551</v>
      </c>
      <c r="L438" s="768" t="s">
        <v>7523</v>
      </c>
      <c r="M438" s="720"/>
      <c r="N438" s="775"/>
      <c r="O438" s="776">
        <v>15</v>
      </c>
      <c r="P438" s="777">
        <v>60</v>
      </c>
      <c r="Q438" s="777">
        <v>60</v>
      </c>
      <c r="R438" s="581">
        <f t="shared" si="12"/>
        <v>0</v>
      </c>
      <c r="S438" s="743"/>
      <c r="T438" s="744"/>
      <c r="U438" s="744"/>
      <c r="V438" s="744"/>
      <c r="W438" s="744"/>
      <c r="X438" s="745"/>
      <c r="AA438" s="943"/>
      <c r="AB438" s="943"/>
    </row>
    <row r="439" spans="1:28" ht="71.25" hidden="1" x14ac:dyDescent="0.15">
      <c r="A439" s="731" t="s">
        <v>3034</v>
      </c>
      <c r="B439" s="545" t="s">
        <v>4931</v>
      </c>
      <c r="C439" s="545" t="s">
        <v>4918</v>
      </c>
      <c r="D439" s="577" t="s">
        <v>8243</v>
      </c>
      <c r="E439" s="577" t="s">
        <v>8244</v>
      </c>
      <c r="F439" s="554" t="s">
        <v>8245</v>
      </c>
      <c r="G439" s="533" t="s">
        <v>8246</v>
      </c>
      <c r="H439" s="721" t="s">
        <v>7</v>
      </c>
      <c r="I439" s="946" t="s">
        <v>8247</v>
      </c>
      <c r="J439" s="947"/>
      <c r="K439" s="693">
        <v>46113</v>
      </c>
      <c r="L439" s="551" t="str">
        <f t="shared" ref="L439" si="17">SUM(O439:Q439)&amp;CHAR(10)&amp;CHAR(10)&amp;"1号"&amp;O439&amp;CHAR(10)&amp;"2号"&amp;P439&amp;CHAR(10)&amp;"3号"&amp;Q439</f>
        <v>20
1号5
2号7
3号8</v>
      </c>
      <c r="M439" s="830"/>
      <c r="N439" s="831"/>
      <c r="O439" s="832">
        <v>5</v>
      </c>
      <c r="P439" s="833">
        <v>7</v>
      </c>
      <c r="Q439" s="833">
        <v>8</v>
      </c>
      <c r="R439" s="748">
        <f t="shared" si="12"/>
        <v>0</v>
      </c>
      <c r="S439" s="474"/>
      <c r="AA439" s="942"/>
      <c r="AB439" s="942"/>
    </row>
    <row r="440" spans="1:28" ht="71.25" hidden="1" x14ac:dyDescent="0.15">
      <c r="A440" s="709" t="s">
        <v>3034</v>
      </c>
      <c r="B440" s="710" t="s">
        <v>5452</v>
      </c>
      <c r="C440" s="710" t="s">
        <v>4023</v>
      </c>
      <c r="D440" s="711" t="s">
        <v>7049</v>
      </c>
      <c r="E440" s="711" t="s">
        <v>7050</v>
      </c>
      <c r="F440" s="712" t="s">
        <v>7051</v>
      </c>
      <c r="G440" s="713" t="s">
        <v>7073</v>
      </c>
      <c r="H440" s="714" t="s">
        <v>7052</v>
      </c>
      <c r="I440" s="938" t="s">
        <v>7408</v>
      </c>
      <c r="J440" s="939"/>
      <c r="K440" s="715">
        <v>44637</v>
      </c>
      <c r="L440" s="551" t="str">
        <f t="shared" si="11"/>
        <v>135
1号75
2号32
3号28</v>
      </c>
      <c r="M440" s="708"/>
      <c r="N440" s="716"/>
      <c r="O440" s="751">
        <v>75</v>
      </c>
      <c r="P440" s="729">
        <v>32</v>
      </c>
      <c r="Q440" s="750">
        <v>28</v>
      </c>
      <c r="R440" s="581">
        <f t="shared" si="12"/>
        <v>0</v>
      </c>
      <c r="S440" s="474"/>
      <c r="AA440" s="942"/>
      <c r="AB440" s="942"/>
    </row>
    <row r="441" spans="1:28" ht="71.25" hidden="1" x14ac:dyDescent="0.15">
      <c r="A441" s="709" t="s">
        <v>3034</v>
      </c>
      <c r="B441" s="710" t="s">
        <v>5452</v>
      </c>
      <c r="C441" s="710" t="s">
        <v>4023</v>
      </c>
      <c r="D441" s="711" t="s">
        <v>7054</v>
      </c>
      <c r="E441" s="711" t="s">
        <v>7055</v>
      </c>
      <c r="F441" s="712" t="s">
        <v>7056</v>
      </c>
      <c r="G441" s="713" t="s">
        <v>7057</v>
      </c>
      <c r="H441" s="714" t="s">
        <v>860</v>
      </c>
      <c r="I441" s="938" t="s">
        <v>7409</v>
      </c>
      <c r="J441" s="939"/>
      <c r="K441" s="715">
        <v>44637</v>
      </c>
      <c r="L441" s="727" t="str">
        <f t="shared" si="11"/>
        <v>90
1号25
2号36
3号29</v>
      </c>
      <c r="M441" s="708"/>
      <c r="N441" s="716"/>
      <c r="O441" s="728">
        <v>25</v>
      </c>
      <c r="P441" s="729">
        <v>36</v>
      </c>
      <c r="Q441" s="729">
        <v>29</v>
      </c>
      <c r="R441" s="581">
        <f t="shared" si="12"/>
        <v>0</v>
      </c>
      <c r="S441" s="474"/>
      <c r="AA441" s="942"/>
      <c r="AB441" s="942"/>
    </row>
    <row r="442" spans="1:28" ht="71.25" hidden="1" x14ac:dyDescent="0.15">
      <c r="A442" s="709" t="s">
        <v>3034</v>
      </c>
      <c r="B442" s="710" t="s">
        <v>5452</v>
      </c>
      <c r="C442" s="710" t="s">
        <v>4023</v>
      </c>
      <c r="D442" s="760" t="s">
        <v>1015</v>
      </c>
      <c r="E442" s="760" t="s">
        <v>2454</v>
      </c>
      <c r="F442" s="712" t="s">
        <v>2742</v>
      </c>
      <c r="G442" s="712" t="s">
        <v>6184</v>
      </c>
      <c r="H442" s="712" t="s">
        <v>7</v>
      </c>
      <c r="I442" s="958" t="s">
        <v>1016</v>
      </c>
      <c r="J442" s="959"/>
      <c r="K442" s="715">
        <v>45748</v>
      </c>
      <c r="L442" s="727" t="str">
        <f t="shared" ref="L442" si="18">SUM(O442:Q442)&amp;CHAR(10)&amp;CHAR(10)&amp;"1号"&amp;O442&amp;CHAR(10)&amp;"2号"&amp;P442&amp;CHAR(10)&amp;"3号"&amp;Q442</f>
        <v>100
1号15
2号43
3号42</v>
      </c>
      <c r="M442" s="708"/>
      <c r="N442" s="716"/>
      <c r="O442" s="782">
        <v>15</v>
      </c>
      <c r="P442" s="729">
        <v>43</v>
      </c>
      <c r="Q442" s="729">
        <v>42</v>
      </c>
      <c r="R442" s="581">
        <f t="shared" si="12"/>
        <v>0</v>
      </c>
      <c r="S442" s="474"/>
      <c r="AA442" s="942"/>
      <c r="AB442" s="942"/>
    </row>
    <row r="443" spans="1:28" ht="71.25" hidden="1" x14ac:dyDescent="0.15">
      <c r="A443" s="752" t="s">
        <v>3034</v>
      </c>
      <c r="B443" s="710" t="s">
        <v>4916</v>
      </c>
      <c r="C443" s="710" t="s">
        <v>4024</v>
      </c>
      <c r="D443" s="753" t="s">
        <v>2014</v>
      </c>
      <c r="E443" s="754" t="s">
        <v>2015</v>
      </c>
      <c r="F443" s="669" t="s">
        <v>6343</v>
      </c>
      <c r="G443" s="712" t="s">
        <v>6344</v>
      </c>
      <c r="H443" s="755" t="s">
        <v>1976</v>
      </c>
      <c r="I443" s="938" t="s">
        <v>7410</v>
      </c>
      <c r="J443" s="939"/>
      <c r="K443" s="756">
        <v>42093</v>
      </c>
      <c r="L443" s="587" t="str">
        <f t="shared" si="11"/>
        <v>20
1号10
2号2
3号8</v>
      </c>
      <c r="M443" s="757"/>
      <c r="N443" s="758"/>
      <c r="O443" s="774">
        <v>10</v>
      </c>
      <c r="P443" s="725">
        <v>2</v>
      </c>
      <c r="Q443" s="725">
        <v>8</v>
      </c>
      <c r="R443" s="581">
        <f t="shared" si="12"/>
        <v>0</v>
      </c>
      <c r="S443" s="474"/>
      <c r="AA443" s="942"/>
      <c r="AB443" s="942"/>
    </row>
    <row r="444" spans="1:28" ht="71.25" hidden="1" x14ac:dyDescent="0.15">
      <c r="A444" s="752" t="s">
        <v>5377</v>
      </c>
      <c r="B444" s="710" t="s">
        <v>6345</v>
      </c>
      <c r="C444" s="710" t="s">
        <v>4024</v>
      </c>
      <c r="D444" s="753" t="s">
        <v>5864</v>
      </c>
      <c r="E444" s="754" t="s">
        <v>5445</v>
      </c>
      <c r="F444" s="669" t="s">
        <v>5996</v>
      </c>
      <c r="G444" s="712" t="s">
        <v>1758</v>
      </c>
      <c r="H444" s="714" t="s">
        <v>7</v>
      </c>
      <c r="I444" s="938" t="s">
        <v>7411</v>
      </c>
      <c r="J444" s="939"/>
      <c r="K444" s="756">
        <v>43191</v>
      </c>
      <c r="L444" s="587" t="str">
        <f t="shared" si="11"/>
        <v>50
1号10
2号20
3号20</v>
      </c>
      <c r="M444" s="757"/>
      <c r="N444" s="758"/>
      <c r="O444" s="774">
        <v>10</v>
      </c>
      <c r="P444" s="581">
        <v>20</v>
      </c>
      <c r="Q444" s="725">
        <v>20</v>
      </c>
      <c r="R444" s="581">
        <f t="shared" si="12"/>
        <v>0</v>
      </c>
      <c r="S444" s="474"/>
      <c r="AA444" s="942"/>
      <c r="AB444" s="942"/>
    </row>
    <row r="445" spans="1:28" ht="71.25" hidden="1" x14ac:dyDescent="0.15">
      <c r="A445" s="709" t="s">
        <v>5377</v>
      </c>
      <c r="B445" s="710" t="s">
        <v>4916</v>
      </c>
      <c r="C445" s="710" t="s">
        <v>4024</v>
      </c>
      <c r="D445" s="711" t="s">
        <v>5407</v>
      </c>
      <c r="E445" s="711" t="s">
        <v>2463</v>
      </c>
      <c r="F445" s="712" t="s">
        <v>2752</v>
      </c>
      <c r="G445" s="713" t="s">
        <v>619</v>
      </c>
      <c r="H445" s="714" t="s">
        <v>7</v>
      </c>
      <c r="I445" s="938" t="s">
        <v>620</v>
      </c>
      <c r="J445" s="939"/>
      <c r="K445" s="715">
        <v>42458</v>
      </c>
      <c r="L445" s="588" t="str">
        <f t="shared" si="11"/>
        <v>40
1号10
2号19
3号11</v>
      </c>
      <c r="M445" s="720"/>
      <c r="N445" s="783"/>
      <c r="O445" s="763">
        <v>10</v>
      </c>
      <c r="P445" s="764">
        <v>19</v>
      </c>
      <c r="Q445" s="764">
        <v>11</v>
      </c>
      <c r="R445" s="581">
        <f t="shared" si="12"/>
        <v>0</v>
      </c>
      <c r="S445" s="474"/>
      <c r="AA445" s="942"/>
      <c r="AB445" s="942"/>
    </row>
    <row r="446" spans="1:28" ht="71.25" hidden="1" x14ac:dyDescent="0.15">
      <c r="A446" s="709" t="s">
        <v>5377</v>
      </c>
      <c r="B446" s="710" t="s">
        <v>4916</v>
      </c>
      <c r="C446" s="710" t="s">
        <v>4024</v>
      </c>
      <c r="D446" s="711" t="s">
        <v>5408</v>
      </c>
      <c r="E446" s="711" t="s">
        <v>2464</v>
      </c>
      <c r="F446" s="712" t="s">
        <v>2753</v>
      </c>
      <c r="G446" s="713" t="s">
        <v>1025</v>
      </c>
      <c r="H446" s="714" t="s">
        <v>7</v>
      </c>
      <c r="I446" s="938" t="s">
        <v>621</v>
      </c>
      <c r="J446" s="939"/>
      <c r="K446" s="715">
        <v>42458</v>
      </c>
      <c r="L446" s="587" t="str">
        <f t="shared" si="11"/>
        <v>120
1号10
2号60
3号50</v>
      </c>
      <c r="M446" s="708"/>
      <c r="N446" s="718"/>
      <c r="O446" s="751">
        <v>10</v>
      </c>
      <c r="P446" s="750">
        <v>60</v>
      </c>
      <c r="Q446" s="750">
        <v>50</v>
      </c>
      <c r="R446" s="581">
        <f t="shared" si="12"/>
        <v>0</v>
      </c>
      <c r="S446" s="474"/>
      <c r="AA446" s="942"/>
      <c r="AB446" s="942"/>
    </row>
    <row r="447" spans="1:28" ht="71.25" hidden="1" x14ac:dyDescent="0.15">
      <c r="A447" s="709" t="s">
        <v>3034</v>
      </c>
      <c r="B447" s="710" t="s">
        <v>4916</v>
      </c>
      <c r="C447" s="710" t="s">
        <v>4024</v>
      </c>
      <c r="D447" s="711" t="s">
        <v>6346</v>
      </c>
      <c r="E447" s="711" t="s">
        <v>2467</v>
      </c>
      <c r="F447" s="712" t="s">
        <v>2757</v>
      </c>
      <c r="G447" s="713" t="s">
        <v>611</v>
      </c>
      <c r="H447" s="714" t="s">
        <v>7</v>
      </c>
      <c r="I447" s="938" t="s">
        <v>609</v>
      </c>
      <c r="J447" s="939"/>
      <c r="K447" s="715">
        <v>42818</v>
      </c>
      <c r="L447" s="587" t="str">
        <f t="shared" si="11"/>
        <v>50
1号10
2号21
3号19</v>
      </c>
      <c r="M447" s="708"/>
      <c r="N447" s="716"/>
      <c r="O447" s="728">
        <v>10</v>
      </c>
      <c r="P447" s="750">
        <v>21</v>
      </c>
      <c r="Q447" s="750">
        <v>19</v>
      </c>
      <c r="R447" s="581">
        <f t="shared" si="12"/>
        <v>0</v>
      </c>
      <c r="S447" s="474"/>
      <c r="AA447" s="942"/>
      <c r="AB447" s="942"/>
    </row>
    <row r="448" spans="1:28" ht="71.25" hidden="1" x14ac:dyDescent="0.15">
      <c r="A448" s="784" t="s">
        <v>5626</v>
      </c>
      <c r="B448" s="760" t="s">
        <v>4916</v>
      </c>
      <c r="C448" s="710" t="s">
        <v>4024</v>
      </c>
      <c r="D448" s="711" t="s">
        <v>5627</v>
      </c>
      <c r="E448" s="785" t="s">
        <v>7793</v>
      </c>
      <c r="F448" s="786" t="s">
        <v>2759</v>
      </c>
      <c r="G448" s="787" t="s">
        <v>615</v>
      </c>
      <c r="H448" s="788" t="s">
        <v>7</v>
      </c>
      <c r="I448" s="964" t="s">
        <v>614</v>
      </c>
      <c r="J448" s="965"/>
      <c r="K448" s="789">
        <v>42818</v>
      </c>
      <c r="L448" s="768" t="s">
        <v>7512</v>
      </c>
      <c r="M448" s="720"/>
      <c r="N448" s="775"/>
      <c r="O448" s="776">
        <v>15</v>
      </c>
      <c r="P448" s="777">
        <v>30</v>
      </c>
      <c r="Q448" s="777">
        <v>35</v>
      </c>
      <c r="R448" s="581">
        <f t="shared" si="12"/>
        <v>0</v>
      </c>
      <c r="S448" s="474"/>
      <c r="AA448" s="942"/>
      <c r="AB448" s="942"/>
    </row>
    <row r="449" spans="1:28" ht="71.25" hidden="1" x14ac:dyDescent="0.15">
      <c r="A449" s="752" t="s">
        <v>3034</v>
      </c>
      <c r="B449" s="710" t="s">
        <v>4884</v>
      </c>
      <c r="C449" s="710" t="s">
        <v>1808</v>
      </c>
      <c r="D449" s="753" t="s">
        <v>8248</v>
      </c>
      <c r="E449" s="754" t="s">
        <v>2016</v>
      </c>
      <c r="F449" s="669" t="s">
        <v>3741</v>
      </c>
      <c r="G449" s="712" t="s">
        <v>642</v>
      </c>
      <c r="H449" s="755" t="s">
        <v>860</v>
      </c>
      <c r="I449" s="938" t="s">
        <v>641</v>
      </c>
      <c r="J449" s="939"/>
      <c r="K449" s="756">
        <v>42093</v>
      </c>
      <c r="L449" s="727" t="str">
        <f t="shared" si="11"/>
        <v>75
1号15
2号31
3号29</v>
      </c>
      <c r="M449" s="757"/>
      <c r="N449" s="758"/>
      <c r="O449" s="580">
        <v>15</v>
      </c>
      <c r="P449" s="581">
        <v>31</v>
      </c>
      <c r="Q449" s="581">
        <v>29</v>
      </c>
      <c r="R449" s="581">
        <f t="shared" si="12"/>
        <v>0</v>
      </c>
      <c r="S449" s="474"/>
      <c r="AA449" s="942"/>
      <c r="AB449" s="942"/>
    </row>
    <row r="450" spans="1:28" ht="71.25" hidden="1" x14ac:dyDescent="0.15">
      <c r="A450" s="752" t="s">
        <v>3034</v>
      </c>
      <c r="B450" s="710" t="s">
        <v>4884</v>
      </c>
      <c r="C450" s="710" t="s">
        <v>1808</v>
      </c>
      <c r="D450" s="753" t="s">
        <v>2017</v>
      </c>
      <c r="E450" s="754" t="s">
        <v>3460</v>
      </c>
      <c r="F450" s="669" t="s">
        <v>3737</v>
      </c>
      <c r="G450" s="712" t="s">
        <v>2018</v>
      </c>
      <c r="H450" s="755" t="s">
        <v>860</v>
      </c>
      <c r="I450" s="938" t="s">
        <v>628</v>
      </c>
      <c r="J450" s="939"/>
      <c r="K450" s="756">
        <v>42093</v>
      </c>
      <c r="L450" s="727" t="str">
        <f t="shared" si="11"/>
        <v>110
1号10
2号50
3号50</v>
      </c>
      <c r="M450" s="757"/>
      <c r="N450" s="758"/>
      <c r="O450" s="580">
        <v>10</v>
      </c>
      <c r="P450" s="581">
        <v>50</v>
      </c>
      <c r="Q450" s="581">
        <v>50</v>
      </c>
      <c r="R450" s="581">
        <f t="shared" si="12"/>
        <v>0</v>
      </c>
      <c r="S450" s="474"/>
      <c r="AA450" s="942"/>
      <c r="AB450" s="942"/>
    </row>
    <row r="451" spans="1:28" ht="71.25" hidden="1" x14ac:dyDescent="0.15">
      <c r="A451" s="752" t="s">
        <v>3034</v>
      </c>
      <c r="B451" s="710" t="s">
        <v>4884</v>
      </c>
      <c r="C451" s="710" t="s">
        <v>1808</v>
      </c>
      <c r="D451" s="753" t="s">
        <v>8249</v>
      </c>
      <c r="E451" s="754" t="s">
        <v>3461</v>
      </c>
      <c r="F451" s="669" t="s">
        <v>3738</v>
      </c>
      <c r="G451" s="712" t="s">
        <v>1118</v>
      </c>
      <c r="H451" s="755" t="s">
        <v>860</v>
      </c>
      <c r="I451" s="938" t="s">
        <v>629</v>
      </c>
      <c r="J451" s="939"/>
      <c r="K451" s="756">
        <v>42093</v>
      </c>
      <c r="L451" s="551" t="str">
        <f t="shared" si="11"/>
        <v>90
1号10
2号40
3号40</v>
      </c>
      <c r="M451" s="757"/>
      <c r="N451" s="758"/>
      <c r="O451" s="774">
        <v>10</v>
      </c>
      <c r="P451" s="725">
        <v>40</v>
      </c>
      <c r="Q451" s="725">
        <v>40</v>
      </c>
      <c r="R451" s="581">
        <f t="shared" si="12"/>
        <v>0</v>
      </c>
      <c r="S451" s="474"/>
      <c r="AA451" s="942"/>
      <c r="AB451" s="942"/>
    </row>
    <row r="452" spans="1:28" ht="71.25" hidden="1" x14ac:dyDescent="0.15">
      <c r="A452" s="752" t="s">
        <v>3034</v>
      </c>
      <c r="B452" s="710" t="s">
        <v>4884</v>
      </c>
      <c r="C452" s="710" t="s">
        <v>1808</v>
      </c>
      <c r="D452" s="753" t="s">
        <v>3080</v>
      </c>
      <c r="E452" s="754" t="s">
        <v>3463</v>
      </c>
      <c r="F452" s="669" t="s">
        <v>3740</v>
      </c>
      <c r="G452" s="712" t="s">
        <v>640</v>
      </c>
      <c r="H452" s="755" t="s">
        <v>860</v>
      </c>
      <c r="I452" s="938" t="s">
        <v>639</v>
      </c>
      <c r="J452" s="939"/>
      <c r="K452" s="756">
        <v>42093</v>
      </c>
      <c r="L452" s="551" t="str">
        <f t="shared" si="11"/>
        <v>27
1号2
2号10
3号15</v>
      </c>
      <c r="M452" s="757"/>
      <c r="N452" s="758"/>
      <c r="O452" s="580">
        <v>2</v>
      </c>
      <c r="P452" s="725">
        <v>10</v>
      </c>
      <c r="Q452" s="725">
        <v>15</v>
      </c>
      <c r="R452" s="581">
        <f t="shared" si="12"/>
        <v>0</v>
      </c>
      <c r="S452" s="474"/>
      <c r="AA452" s="942"/>
      <c r="AB452" s="942"/>
    </row>
    <row r="453" spans="1:28" ht="71.25" hidden="1" x14ac:dyDescent="0.15">
      <c r="A453" s="709" t="s">
        <v>5377</v>
      </c>
      <c r="B453" s="710" t="s">
        <v>4884</v>
      </c>
      <c r="C453" s="710" t="s">
        <v>1808</v>
      </c>
      <c r="D453" s="711" t="s">
        <v>6813</v>
      </c>
      <c r="E453" s="711" t="s">
        <v>2471</v>
      </c>
      <c r="F453" s="712" t="s">
        <v>2761</v>
      </c>
      <c r="G453" s="713" t="s">
        <v>631</v>
      </c>
      <c r="H453" s="714" t="s">
        <v>7</v>
      </c>
      <c r="I453" s="938" t="s">
        <v>630</v>
      </c>
      <c r="J453" s="939"/>
      <c r="K453" s="715">
        <v>42458</v>
      </c>
      <c r="L453" s="727" t="str">
        <f t="shared" si="11"/>
        <v>85
1号5
2号45
3号35</v>
      </c>
      <c r="M453" s="708"/>
      <c r="N453" s="716"/>
      <c r="O453" s="728">
        <v>5</v>
      </c>
      <c r="P453" s="730">
        <v>45</v>
      </c>
      <c r="Q453" s="729">
        <v>35</v>
      </c>
      <c r="R453" s="581">
        <f t="shared" si="12"/>
        <v>0</v>
      </c>
      <c r="S453" s="474"/>
      <c r="AA453" s="942"/>
      <c r="AB453" s="942"/>
    </row>
    <row r="454" spans="1:28" ht="71.25" hidden="1" x14ac:dyDescent="0.15">
      <c r="A454" s="709" t="s">
        <v>5377</v>
      </c>
      <c r="B454" s="710" t="s">
        <v>4884</v>
      </c>
      <c r="C454" s="710" t="s">
        <v>1808</v>
      </c>
      <c r="D454" s="711" t="s">
        <v>1029</v>
      </c>
      <c r="E454" s="711" t="s">
        <v>2472</v>
      </c>
      <c r="F454" s="712" t="s">
        <v>2762</v>
      </c>
      <c r="G454" s="713" t="s">
        <v>635</v>
      </c>
      <c r="H454" s="714" t="s">
        <v>7</v>
      </c>
      <c r="I454" s="938" t="s">
        <v>634</v>
      </c>
      <c r="J454" s="939"/>
      <c r="K454" s="715">
        <v>42458</v>
      </c>
      <c r="L454" s="727" t="str">
        <f t="shared" si="11"/>
        <v>165
1号15
2号81
3号69</v>
      </c>
      <c r="M454" s="708"/>
      <c r="N454" s="716"/>
      <c r="O454" s="728">
        <v>15</v>
      </c>
      <c r="P454" s="729">
        <v>81</v>
      </c>
      <c r="Q454" s="729">
        <v>69</v>
      </c>
      <c r="R454" s="581">
        <f t="shared" si="12"/>
        <v>0</v>
      </c>
      <c r="S454" s="474"/>
      <c r="AA454" s="942"/>
      <c r="AB454" s="942"/>
    </row>
    <row r="455" spans="1:28" ht="71.25" hidden="1" x14ac:dyDescent="0.15">
      <c r="A455" s="709" t="s">
        <v>5377</v>
      </c>
      <c r="B455" s="710" t="s">
        <v>4884</v>
      </c>
      <c r="C455" s="710" t="s">
        <v>1808</v>
      </c>
      <c r="D455" s="711" t="s">
        <v>5412</v>
      </c>
      <c r="E455" s="711" t="s">
        <v>2475</v>
      </c>
      <c r="F455" s="712" t="s">
        <v>2766</v>
      </c>
      <c r="G455" s="713" t="s">
        <v>1030</v>
      </c>
      <c r="H455" s="714" t="s">
        <v>7</v>
      </c>
      <c r="I455" s="938" t="s">
        <v>645</v>
      </c>
      <c r="J455" s="939"/>
      <c r="K455" s="715">
        <v>42458</v>
      </c>
      <c r="L455" s="727" t="str">
        <f t="shared" si="11"/>
        <v>50
1号10
2号22
3号18</v>
      </c>
      <c r="M455" s="708"/>
      <c r="N455" s="716"/>
      <c r="O455" s="728">
        <v>10</v>
      </c>
      <c r="P455" s="729">
        <v>22</v>
      </c>
      <c r="Q455" s="729">
        <v>18</v>
      </c>
      <c r="R455" s="581">
        <f t="shared" ref="R455:R528" si="19">SUBTOTAL(9,O455:Q455)</f>
        <v>0</v>
      </c>
      <c r="S455" s="474"/>
      <c r="AA455" s="942"/>
      <c r="AB455" s="942"/>
    </row>
    <row r="456" spans="1:28" ht="71.25" hidden="1" x14ac:dyDescent="0.15">
      <c r="A456" s="709" t="s">
        <v>5626</v>
      </c>
      <c r="B456" s="710" t="s">
        <v>4884</v>
      </c>
      <c r="C456" s="710" t="s">
        <v>1808</v>
      </c>
      <c r="D456" s="711" t="s">
        <v>5628</v>
      </c>
      <c r="E456" s="711" t="s">
        <v>2473</v>
      </c>
      <c r="F456" s="712" t="s">
        <v>2763</v>
      </c>
      <c r="G456" s="713" t="s">
        <v>644</v>
      </c>
      <c r="H456" s="714" t="s">
        <v>7</v>
      </c>
      <c r="I456" s="938" t="s">
        <v>643</v>
      </c>
      <c r="J456" s="939"/>
      <c r="K456" s="715">
        <v>42818</v>
      </c>
      <c r="L456" s="551" t="str">
        <f t="shared" si="11"/>
        <v>48
1号3
2号23
3号22</v>
      </c>
      <c r="M456" s="708"/>
      <c r="N456" s="716"/>
      <c r="O456" s="728">
        <v>3</v>
      </c>
      <c r="P456" s="750">
        <v>23</v>
      </c>
      <c r="Q456" s="750">
        <v>22</v>
      </c>
      <c r="R456" s="581">
        <f t="shared" si="19"/>
        <v>0</v>
      </c>
      <c r="S456" s="474"/>
      <c r="AA456" s="942"/>
      <c r="AB456" s="942"/>
    </row>
    <row r="457" spans="1:28" ht="71.25" hidden="1" x14ac:dyDescent="0.15">
      <c r="A457" s="709" t="s">
        <v>5626</v>
      </c>
      <c r="B457" s="710" t="s">
        <v>4884</v>
      </c>
      <c r="C457" s="710" t="s">
        <v>1808</v>
      </c>
      <c r="D457" s="711" t="s">
        <v>5629</v>
      </c>
      <c r="E457" s="711" t="s">
        <v>2476</v>
      </c>
      <c r="F457" s="712" t="s">
        <v>2768</v>
      </c>
      <c r="G457" s="713" t="s">
        <v>627</v>
      </c>
      <c r="H457" s="714" t="s">
        <v>27</v>
      </c>
      <c r="I457" s="938" t="s">
        <v>643</v>
      </c>
      <c r="J457" s="939"/>
      <c r="K457" s="715">
        <v>42818</v>
      </c>
      <c r="L457" s="727" t="str">
        <f t="shared" si="11"/>
        <v>110
1号10
2号55
3号45</v>
      </c>
      <c r="M457" s="708"/>
      <c r="N457" s="716"/>
      <c r="O457" s="728">
        <v>10</v>
      </c>
      <c r="P457" s="729">
        <v>55</v>
      </c>
      <c r="Q457" s="729">
        <v>45</v>
      </c>
      <c r="R457" s="581">
        <f t="shared" si="19"/>
        <v>0</v>
      </c>
      <c r="S457" s="474"/>
      <c r="AA457" s="942"/>
      <c r="AB457" s="942"/>
    </row>
    <row r="458" spans="1:28" ht="71.25" hidden="1" x14ac:dyDescent="0.15">
      <c r="A458" s="709" t="s">
        <v>5626</v>
      </c>
      <c r="B458" s="710" t="s">
        <v>4884</v>
      </c>
      <c r="C458" s="710" t="s">
        <v>1808</v>
      </c>
      <c r="D458" s="711" t="s">
        <v>5630</v>
      </c>
      <c r="E458" s="711" t="s">
        <v>5413</v>
      </c>
      <c r="F458" s="712" t="s">
        <v>2769</v>
      </c>
      <c r="G458" s="713" t="s">
        <v>1031</v>
      </c>
      <c r="H458" s="714" t="s">
        <v>7</v>
      </c>
      <c r="I458" s="938" t="s">
        <v>643</v>
      </c>
      <c r="J458" s="939"/>
      <c r="K458" s="715">
        <v>42818</v>
      </c>
      <c r="L458" s="551" t="str">
        <f t="shared" si="11"/>
        <v>23
1号3
2号13
3号7</v>
      </c>
      <c r="M458" s="708"/>
      <c r="N458" s="716"/>
      <c r="O458" s="751">
        <v>3</v>
      </c>
      <c r="P458" s="730">
        <v>13</v>
      </c>
      <c r="Q458" s="729">
        <v>7</v>
      </c>
      <c r="R458" s="581">
        <f t="shared" si="19"/>
        <v>0</v>
      </c>
      <c r="S458" s="474"/>
      <c r="AA458" s="942"/>
      <c r="AB458" s="942"/>
    </row>
    <row r="459" spans="1:28" ht="71.25" hidden="1" x14ac:dyDescent="0.15">
      <c r="A459" s="709" t="s">
        <v>5626</v>
      </c>
      <c r="B459" s="710" t="s">
        <v>4884</v>
      </c>
      <c r="C459" s="710" t="s">
        <v>1808</v>
      </c>
      <c r="D459" s="711" t="s">
        <v>7058</v>
      </c>
      <c r="E459" s="711" t="s">
        <v>7819</v>
      </c>
      <c r="F459" s="712" t="s">
        <v>7059</v>
      </c>
      <c r="G459" s="713" t="s">
        <v>8250</v>
      </c>
      <c r="H459" s="714" t="s">
        <v>7</v>
      </c>
      <c r="I459" s="938" t="s">
        <v>638</v>
      </c>
      <c r="J459" s="939"/>
      <c r="K459" s="715">
        <v>44637</v>
      </c>
      <c r="L459" s="727" t="str">
        <f t="shared" si="11"/>
        <v>110
1号15
2号44
3号51</v>
      </c>
      <c r="M459" s="708"/>
      <c r="N459" s="716"/>
      <c r="O459" s="728">
        <v>15</v>
      </c>
      <c r="P459" s="730">
        <v>44</v>
      </c>
      <c r="Q459" s="729">
        <v>51</v>
      </c>
      <c r="R459" s="581">
        <f t="shared" si="19"/>
        <v>0</v>
      </c>
      <c r="S459" s="474"/>
      <c r="AA459" s="942"/>
      <c r="AB459" s="942"/>
    </row>
    <row r="460" spans="1:28" ht="71.25" hidden="1" x14ac:dyDescent="0.15">
      <c r="A460" s="709" t="s">
        <v>5626</v>
      </c>
      <c r="B460" s="710" t="s">
        <v>4884</v>
      </c>
      <c r="C460" s="710" t="s">
        <v>1808</v>
      </c>
      <c r="D460" s="711" t="s">
        <v>7060</v>
      </c>
      <c r="E460" s="711" t="s">
        <v>7061</v>
      </c>
      <c r="F460" s="712" t="s">
        <v>7062</v>
      </c>
      <c r="G460" s="713" t="s">
        <v>7063</v>
      </c>
      <c r="H460" s="714" t="s">
        <v>7</v>
      </c>
      <c r="I460" s="938" t="s">
        <v>636</v>
      </c>
      <c r="J460" s="939"/>
      <c r="K460" s="715">
        <v>44637</v>
      </c>
      <c r="L460" s="551" t="str">
        <f t="shared" ref="L460:L483" si="20">SUM(O460:Q460)&amp;CHAR(10)&amp;CHAR(10)&amp;"1号"&amp;O460&amp;CHAR(10)&amp;"2号"&amp;P460&amp;CHAR(10)&amp;"3号"&amp;Q460</f>
        <v>35
1号10
2号10
3号15</v>
      </c>
      <c r="M460" s="708"/>
      <c r="N460" s="716"/>
      <c r="O460" s="728">
        <v>10</v>
      </c>
      <c r="P460" s="749">
        <v>10</v>
      </c>
      <c r="Q460" s="729">
        <v>15</v>
      </c>
      <c r="R460" s="581">
        <f t="shared" si="19"/>
        <v>0</v>
      </c>
      <c r="S460" s="474"/>
      <c r="AA460" s="942"/>
      <c r="AB460" s="942"/>
    </row>
    <row r="461" spans="1:28" ht="71.25" hidden="1" x14ac:dyDescent="0.15">
      <c r="A461" s="709" t="s">
        <v>3034</v>
      </c>
      <c r="B461" s="710" t="s">
        <v>4884</v>
      </c>
      <c r="C461" s="710" t="s">
        <v>1808</v>
      </c>
      <c r="D461" s="711" t="s">
        <v>7528</v>
      </c>
      <c r="E461" s="711" t="s">
        <v>6147</v>
      </c>
      <c r="F461" s="712" t="s">
        <v>2767</v>
      </c>
      <c r="G461" s="713" t="s">
        <v>8251</v>
      </c>
      <c r="H461" s="714" t="s">
        <v>7</v>
      </c>
      <c r="I461" s="938" t="s">
        <v>7580</v>
      </c>
      <c r="J461" s="939"/>
      <c r="K461" s="715" t="s">
        <v>7529</v>
      </c>
      <c r="L461" s="551" t="str">
        <f t="shared" si="20"/>
        <v>95
1号15
2号40
3号40</v>
      </c>
      <c r="M461" s="708"/>
      <c r="N461" s="420"/>
      <c r="O461" s="774">
        <v>15</v>
      </c>
      <c r="P461" s="725">
        <v>40</v>
      </c>
      <c r="Q461" s="725">
        <v>40</v>
      </c>
      <c r="R461" s="581">
        <f t="shared" si="19"/>
        <v>0</v>
      </c>
      <c r="S461" s="474"/>
      <c r="AA461" s="942"/>
      <c r="AB461" s="942"/>
    </row>
    <row r="462" spans="1:28" ht="71.25" hidden="1" x14ac:dyDescent="0.15">
      <c r="A462" s="752" t="s">
        <v>3034</v>
      </c>
      <c r="B462" s="710" t="s">
        <v>4871</v>
      </c>
      <c r="C462" s="710" t="s">
        <v>4861</v>
      </c>
      <c r="D462" s="753" t="s">
        <v>2019</v>
      </c>
      <c r="E462" s="754" t="s">
        <v>2020</v>
      </c>
      <c r="F462" s="669" t="s">
        <v>3746</v>
      </c>
      <c r="G462" s="712" t="s">
        <v>653</v>
      </c>
      <c r="H462" s="755" t="s">
        <v>860</v>
      </c>
      <c r="I462" s="938" t="s">
        <v>655</v>
      </c>
      <c r="J462" s="939"/>
      <c r="K462" s="756">
        <v>42093</v>
      </c>
      <c r="L462" s="551" t="str">
        <f t="shared" si="20"/>
        <v>80
1号10
2号38
3号32</v>
      </c>
      <c r="M462" s="757"/>
      <c r="N462" s="758"/>
      <c r="O462" s="580">
        <v>10</v>
      </c>
      <c r="P462" s="725">
        <v>38</v>
      </c>
      <c r="Q462" s="725">
        <v>32</v>
      </c>
      <c r="R462" s="581">
        <f t="shared" si="19"/>
        <v>0</v>
      </c>
      <c r="S462" s="474"/>
      <c r="AA462" s="942"/>
      <c r="AB462" s="942"/>
    </row>
    <row r="463" spans="1:28" ht="71.25" hidden="1" x14ac:dyDescent="0.15">
      <c r="A463" s="709" t="s">
        <v>5377</v>
      </c>
      <c r="B463" s="710" t="s">
        <v>4871</v>
      </c>
      <c r="C463" s="710" t="s">
        <v>4864</v>
      </c>
      <c r="D463" s="711" t="s">
        <v>5414</v>
      </c>
      <c r="E463" s="711" t="s">
        <v>2482</v>
      </c>
      <c r="F463" s="712" t="s">
        <v>2775</v>
      </c>
      <c r="G463" s="713" t="s">
        <v>668</v>
      </c>
      <c r="H463" s="714" t="s">
        <v>924</v>
      </c>
      <c r="I463" s="938" t="s">
        <v>7399</v>
      </c>
      <c r="J463" s="939"/>
      <c r="K463" s="715">
        <v>42458</v>
      </c>
      <c r="L463" s="727" t="str">
        <f t="shared" si="20"/>
        <v>33
1号3
2号20
3号10</v>
      </c>
      <c r="M463" s="708"/>
      <c r="N463" s="716" t="s">
        <v>5415</v>
      </c>
      <c r="O463" s="728">
        <v>3</v>
      </c>
      <c r="P463" s="730">
        <v>20</v>
      </c>
      <c r="Q463" s="729">
        <v>10</v>
      </c>
      <c r="R463" s="581">
        <f t="shared" si="19"/>
        <v>0</v>
      </c>
      <c r="S463" s="474"/>
      <c r="AA463" s="942"/>
      <c r="AB463" s="942"/>
    </row>
    <row r="464" spans="1:28" ht="71.25" hidden="1" x14ac:dyDescent="0.15">
      <c r="A464" s="752" t="s">
        <v>3034</v>
      </c>
      <c r="B464" s="790" t="s">
        <v>4871</v>
      </c>
      <c r="C464" s="790" t="s">
        <v>4939</v>
      </c>
      <c r="D464" s="753" t="s">
        <v>3081</v>
      </c>
      <c r="E464" s="754" t="s">
        <v>2021</v>
      </c>
      <c r="F464" s="669" t="s">
        <v>6347</v>
      </c>
      <c r="G464" s="712" t="s">
        <v>1038</v>
      </c>
      <c r="H464" s="755" t="s">
        <v>860</v>
      </c>
      <c r="I464" s="938" t="s">
        <v>131</v>
      </c>
      <c r="J464" s="939"/>
      <c r="K464" s="756">
        <v>42093</v>
      </c>
      <c r="L464" s="551" t="str">
        <f t="shared" si="20"/>
        <v>25
1号5
2号12
3号8</v>
      </c>
      <c r="M464" s="757"/>
      <c r="N464" s="758" t="s">
        <v>5446</v>
      </c>
      <c r="O464" s="580">
        <v>5</v>
      </c>
      <c r="P464" s="725">
        <v>12</v>
      </c>
      <c r="Q464" s="725">
        <v>8</v>
      </c>
      <c r="R464" s="581">
        <f t="shared" si="19"/>
        <v>0</v>
      </c>
      <c r="S464" s="474"/>
      <c r="AA464" s="942"/>
      <c r="AB464" s="942"/>
    </row>
    <row r="465" spans="1:28" ht="71.25" hidden="1" x14ac:dyDescent="0.15">
      <c r="A465" s="752" t="s">
        <v>3034</v>
      </c>
      <c r="B465" s="710" t="s">
        <v>4871</v>
      </c>
      <c r="C465" s="710" t="s">
        <v>4862</v>
      </c>
      <c r="D465" s="753" t="s">
        <v>2022</v>
      </c>
      <c r="E465" s="754" t="s">
        <v>2023</v>
      </c>
      <c r="F465" s="669" t="s">
        <v>3750</v>
      </c>
      <c r="G465" s="786" t="s">
        <v>7536</v>
      </c>
      <c r="H465" s="788" t="s">
        <v>7537</v>
      </c>
      <c r="I465" s="964" t="s">
        <v>6348</v>
      </c>
      <c r="J465" s="965"/>
      <c r="K465" s="417">
        <v>42093</v>
      </c>
      <c r="L465" s="551" t="str">
        <f t="shared" si="20"/>
        <v>100
1号20
2号50
3号30</v>
      </c>
      <c r="M465" s="772"/>
      <c r="N465" s="773"/>
      <c r="O465" s="763">
        <v>20</v>
      </c>
      <c r="P465" s="764">
        <v>50</v>
      </c>
      <c r="Q465" s="764">
        <v>30</v>
      </c>
      <c r="R465" s="581">
        <f t="shared" si="19"/>
        <v>0</v>
      </c>
      <c r="S465" s="474"/>
      <c r="AA465" s="942"/>
      <c r="AB465" s="942"/>
    </row>
    <row r="466" spans="1:28" ht="71.25" hidden="1" x14ac:dyDescent="0.15">
      <c r="A466" s="752" t="s">
        <v>3034</v>
      </c>
      <c r="B466" s="710" t="s">
        <v>4916</v>
      </c>
      <c r="C466" s="710" t="s">
        <v>4905</v>
      </c>
      <c r="D466" s="753" t="s">
        <v>7909</v>
      </c>
      <c r="E466" s="754" t="s">
        <v>7962</v>
      </c>
      <c r="F466" s="669" t="s">
        <v>3758</v>
      </c>
      <c r="G466" s="712" t="s">
        <v>672</v>
      </c>
      <c r="H466" s="755" t="s">
        <v>860</v>
      </c>
      <c r="I466" s="938" t="s">
        <v>674</v>
      </c>
      <c r="J466" s="939"/>
      <c r="K466" s="756">
        <v>42093</v>
      </c>
      <c r="L466" s="727" t="str">
        <f t="shared" si="20"/>
        <v>65
1号15
2号25
3号25</v>
      </c>
      <c r="M466" s="757"/>
      <c r="N466" s="758"/>
      <c r="O466" s="580">
        <v>15</v>
      </c>
      <c r="P466" s="581">
        <v>25</v>
      </c>
      <c r="Q466" s="581">
        <v>25</v>
      </c>
      <c r="R466" s="581">
        <f t="shared" si="19"/>
        <v>0</v>
      </c>
      <c r="S466" s="474"/>
      <c r="AA466" s="942"/>
      <c r="AB466" s="942"/>
    </row>
    <row r="467" spans="1:28" ht="71.25" hidden="1" x14ac:dyDescent="0.15">
      <c r="A467" s="752" t="s">
        <v>3034</v>
      </c>
      <c r="B467" s="710" t="s">
        <v>4916</v>
      </c>
      <c r="C467" s="710" t="s">
        <v>4907</v>
      </c>
      <c r="D467" s="753" t="s">
        <v>2024</v>
      </c>
      <c r="E467" s="754" t="s">
        <v>2025</v>
      </c>
      <c r="F467" s="669" t="s">
        <v>3761</v>
      </c>
      <c r="G467" s="712" t="s">
        <v>680</v>
      </c>
      <c r="H467" s="755" t="s">
        <v>860</v>
      </c>
      <c r="I467" s="938" t="s">
        <v>678</v>
      </c>
      <c r="J467" s="939"/>
      <c r="K467" s="756">
        <v>42093</v>
      </c>
      <c r="L467" s="727" t="str">
        <f t="shared" si="20"/>
        <v>30
1号10
2号12
3号8</v>
      </c>
      <c r="M467" s="757"/>
      <c r="N467" s="758"/>
      <c r="O467" s="580">
        <v>10</v>
      </c>
      <c r="P467" s="581">
        <v>12</v>
      </c>
      <c r="Q467" s="581">
        <v>8</v>
      </c>
      <c r="R467" s="581">
        <f t="shared" si="19"/>
        <v>0</v>
      </c>
      <c r="S467" s="474"/>
      <c r="AA467" s="942"/>
      <c r="AB467" s="942"/>
    </row>
    <row r="468" spans="1:28" ht="71.25" hidden="1" x14ac:dyDescent="0.15">
      <c r="A468" s="709" t="s">
        <v>5626</v>
      </c>
      <c r="B468" s="710" t="s">
        <v>4884</v>
      </c>
      <c r="C468" s="710" t="s">
        <v>4876</v>
      </c>
      <c r="D468" s="711" t="s">
        <v>5853</v>
      </c>
      <c r="E468" s="711" t="s">
        <v>5854</v>
      </c>
      <c r="F468" s="712" t="s">
        <v>2787</v>
      </c>
      <c r="G468" s="713" t="s">
        <v>1048</v>
      </c>
      <c r="H468" s="714" t="s">
        <v>27</v>
      </c>
      <c r="I468" s="938" t="s">
        <v>472</v>
      </c>
      <c r="J468" s="939"/>
      <c r="K468" s="715">
        <v>43187</v>
      </c>
      <c r="L468" s="551" t="str">
        <f t="shared" si="20"/>
        <v>130
1号10
2号70
3号50</v>
      </c>
      <c r="M468" s="708"/>
      <c r="N468" s="716" t="s">
        <v>920</v>
      </c>
      <c r="O468" s="728">
        <v>10</v>
      </c>
      <c r="P468" s="750">
        <v>70</v>
      </c>
      <c r="Q468" s="750">
        <v>50</v>
      </c>
      <c r="R468" s="581">
        <f t="shared" si="19"/>
        <v>0</v>
      </c>
      <c r="S468" s="474"/>
      <c r="AA468" s="942"/>
      <c r="AB468" s="942"/>
    </row>
    <row r="469" spans="1:28" ht="71.25" hidden="1" x14ac:dyDescent="0.15">
      <c r="A469" s="709" t="s">
        <v>5626</v>
      </c>
      <c r="B469" s="710" t="s">
        <v>4884</v>
      </c>
      <c r="C469" s="710" t="s">
        <v>4876</v>
      </c>
      <c r="D469" s="711" t="s">
        <v>5855</v>
      </c>
      <c r="E469" s="711" t="s">
        <v>2494</v>
      </c>
      <c r="F469" s="712" t="s">
        <v>2788</v>
      </c>
      <c r="G469" s="713" t="s">
        <v>1049</v>
      </c>
      <c r="H469" s="714" t="s">
        <v>27</v>
      </c>
      <c r="I469" s="938" t="s">
        <v>472</v>
      </c>
      <c r="J469" s="939"/>
      <c r="K469" s="715">
        <v>43187</v>
      </c>
      <c r="L469" s="727" t="str">
        <f t="shared" si="20"/>
        <v>100
1号10
2号50
3号40</v>
      </c>
      <c r="M469" s="708"/>
      <c r="N469" s="716" t="s">
        <v>920</v>
      </c>
      <c r="O469" s="728">
        <v>10</v>
      </c>
      <c r="P469" s="729">
        <v>50</v>
      </c>
      <c r="Q469" s="729">
        <v>40</v>
      </c>
      <c r="R469" s="581">
        <f t="shared" si="19"/>
        <v>0</v>
      </c>
      <c r="S469" s="474"/>
      <c r="AA469" s="942"/>
      <c r="AB469" s="942"/>
    </row>
    <row r="470" spans="1:28" ht="71.25" hidden="1" x14ac:dyDescent="0.15">
      <c r="A470" s="709" t="s">
        <v>3034</v>
      </c>
      <c r="B470" s="710" t="s">
        <v>4884</v>
      </c>
      <c r="C470" s="710" t="s">
        <v>4876</v>
      </c>
      <c r="D470" s="711" t="s">
        <v>6109</v>
      </c>
      <c r="E470" s="711" t="s">
        <v>2493</v>
      </c>
      <c r="F470" s="712" t="s">
        <v>2786</v>
      </c>
      <c r="G470" s="713" t="s">
        <v>701</v>
      </c>
      <c r="H470" s="714" t="s">
        <v>7</v>
      </c>
      <c r="I470" s="938" t="s">
        <v>700</v>
      </c>
      <c r="J470" s="939"/>
      <c r="K470" s="715">
        <v>43551</v>
      </c>
      <c r="L470" s="727" t="str">
        <f t="shared" si="20"/>
        <v>95
1号5
2号48
3号42</v>
      </c>
      <c r="M470" s="708"/>
      <c r="N470" s="716"/>
      <c r="O470" s="728">
        <v>5</v>
      </c>
      <c r="P470" s="729">
        <v>48</v>
      </c>
      <c r="Q470" s="729">
        <v>42</v>
      </c>
      <c r="R470" s="581">
        <f t="shared" si="19"/>
        <v>0</v>
      </c>
      <c r="S470" s="474"/>
      <c r="AA470" s="942"/>
      <c r="AB470" s="942"/>
    </row>
    <row r="471" spans="1:28" ht="71.25" hidden="1" x14ac:dyDescent="0.15">
      <c r="A471" s="752" t="s">
        <v>3034</v>
      </c>
      <c r="B471" s="710" t="s">
        <v>4884</v>
      </c>
      <c r="C471" s="710" t="s">
        <v>4879</v>
      </c>
      <c r="D471" s="753" t="s">
        <v>3083</v>
      </c>
      <c r="E471" s="754" t="s">
        <v>2026</v>
      </c>
      <c r="F471" s="791" t="s">
        <v>6350</v>
      </c>
      <c r="G471" s="712" t="s">
        <v>709</v>
      </c>
      <c r="H471" s="755" t="s">
        <v>1976</v>
      </c>
      <c r="I471" s="938" t="s">
        <v>7399</v>
      </c>
      <c r="J471" s="939"/>
      <c r="K471" s="756">
        <v>42093</v>
      </c>
      <c r="L471" s="551" t="str">
        <f t="shared" si="20"/>
        <v>70
1号10
2号36
3号24</v>
      </c>
      <c r="M471" s="757"/>
      <c r="N471" s="579" t="s">
        <v>8252</v>
      </c>
      <c r="O471" s="580">
        <v>10</v>
      </c>
      <c r="P471" s="581">
        <v>36</v>
      </c>
      <c r="Q471" s="725">
        <v>24</v>
      </c>
      <c r="R471" s="581">
        <f t="shared" si="19"/>
        <v>0</v>
      </c>
      <c r="S471" s="474"/>
      <c r="AA471" s="942"/>
      <c r="AB471" s="942"/>
    </row>
    <row r="472" spans="1:28" ht="71.25" hidden="1" x14ac:dyDescent="0.15">
      <c r="A472" s="752" t="s">
        <v>5626</v>
      </c>
      <c r="B472" s="710" t="s">
        <v>4884</v>
      </c>
      <c r="C472" s="710" t="s">
        <v>4881</v>
      </c>
      <c r="D472" s="711" t="s">
        <v>5633</v>
      </c>
      <c r="E472" s="711" t="s">
        <v>2498</v>
      </c>
      <c r="F472" s="712" t="s">
        <v>2792</v>
      </c>
      <c r="G472" s="713" t="s">
        <v>1055</v>
      </c>
      <c r="H472" s="714" t="s">
        <v>27</v>
      </c>
      <c r="I472" s="938" t="s">
        <v>630</v>
      </c>
      <c r="J472" s="939"/>
      <c r="K472" s="715">
        <v>42818</v>
      </c>
      <c r="L472" s="727" t="str">
        <f t="shared" si="20"/>
        <v>105
1号5
2号51
3号49</v>
      </c>
      <c r="M472" s="708"/>
      <c r="N472" s="716" t="s">
        <v>1052</v>
      </c>
      <c r="O472" s="728">
        <v>5</v>
      </c>
      <c r="P472" s="730">
        <v>51</v>
      </c>
      <c r="Q472" s="729">
        <v>49</v>
      </c>
      <c r="R472" s="581">
        <f t="shared" si="19"/>
        <v>0</v>
      </c>
      <c r="S472" s="474"/>
      <c r="AA472" s="942"/>
      <c r="AB472" s="942"/>
    </row>
    <row r="473" spans="1:28" ht="71.25" hidden="1" x14ac:dyDescent="0.15">
      <c r="A473" s="752" t="s">
        <v>5377</v>
      </c>
      <c r="B473" s="710" t="s">
        <v>4884</v>
      </c>
      <c r="C473" s="710" t="s">
        <v>4883</v>
      </c>
      <c r="D473" s="711" t="s">
        <v>5416</v>
      </c>
      <c r="E473" s="711" t="s">
        <v>2500</v>
      </c>
      <c r="F473" s="712" t="s">
        <v>2794</v>
      </c>
      <c r="G473" s="713" t="s">
        <v>1057</v>
      </c>
      <c r="H473" s="714" t="s">
        <v>27</v>
      </c>
      <c r="I473" s="938" t="s">
        <v>714</v>
      </c>
      <c r="J473" s="939"/>
      <c r="K473" s="715">
        <v>42458</v>
      </c>
      <c r="L473" s="551" t="str">
        <f t="shared" si="20"/>
        <v>85
1号5
2号50
3号30</v>
      </c>
      <c r="M473" s="708"/>
      <c r="N473" s="716"/>
      <c r="O473" s="728">
        <v>5</v>
      </c>
      <c r="P473" s="750">
        <v>50</v>
      </c>
      <c r="Q473" s="729">
        <v>30</v>
      </c>
      <c r="R473" s="581">
        <f t="shared" si="19"/>
        <v>0</v>
      </c>
      <c r="S473" s="474"/>
      <c r="AA473" s="942"/>
      <c r="AB473" s="942"/>
    </row>
    <row r="474" spans="1:28" s="746" customFormat="1" ht="71.25" hidden="1" x14ac:dyDescent="0.15">
      <c r="A474" s="709" t="s">
        <v>5377</v>
      </c>
      <c r="B474" s="710" t="s">
        <v>4884</v>
      </c>
      <c r="C474" s="710" t="s">
        <v>4883</v>
      </c>
      <c r="D474" s="711" t="s">
        <v>5417</v>
      </c>
      <c r="E474" s="711" t="s">
        <v>7272</v>
      </c>
      <c r="F474" s="712" t="s">
        <v>2797</v>
      </c>
      <c r="G474" s="713" t="s">
        <v>7273</v>
      </c>
      <c r="H474" s="714" t="s">
        <v>27</v>
      </c>
      <c r="I474" s="938" t="s">
        <v>714</v>
      </c>
      <c r="J474" s="939"/>
      <c r="K474" s="715">
        <v>42458</v>
      </c>
      <c r="L474" s="727" t="str">
        <f t="shared" si="20"/>
        <v>105
1号5
2号60
3号40</v>
      </c>
      <c r="M474" s="708"/>
      <c r="N474" s="716"/>
      <c r="O474" s="728">
        <v>5</v>
      </c>
      <c r="P474" s="729">
        <v>60</v>
      </c>
      <c r="Q474" s="729">
        <v>40</v>
      </c>
      <c r="R474" s="581">
        <f t="shared" si="19"/>
        <v>0</v>
      </c>
      <c r="S474" s="819"/>
      <c r="T474" s="745"/>
      <c r="U474" s="745"/>
      <c r="V474" s="745"/>
      <c r="W474" s="745"/>
      <c r="X474" s="745"/>
      <c r="AA474" s="945"/>
      <c r="AB474" s="945"/>
    </row>
    <row r="475" spans="1:28" s="746" customFormat="1" ht="71.25" hidden="1" x14ac:dyDescent="0.15">
      <c r="A475" s="809" t="s">
        <v>5377</v>
      </c>
      <c r="B475" s="810" t="s">
        <v>4884</v>
      </c>
      <c r="C475" s="810" t="s">
        <v>4883</v>
      </c>
      <c r="D475" s="811" t="s">
        <v>7581</v>
      </c>
      <c r="E475" s="811" t="s">
        <v>2501</v>
      </c>
      <c r="F475" s="812" t="s">
        <v>2795</v>
      </c>
      <c r="G475" s="813" t="s">
        <v>1058</v>
      </c>
      <c r="H475" s="814" t="s">
        <v>27</v>
      </c>
      <c r="I475" s="960" t="s">
        <v>7582</v>
      </c>
      <c r="J475" s="961"/>
      <c r="K475" s="815">
        <v>45383</v>
      </c>
      <c r="L475" s="551" t="str">
        <f t="shared" si="20"/>
        <v>53
1号3
2号30
3号20</v>
      </c>
      <c r="M475" s="686"/>
      <c r="N475" s="724"/>
      <c r="O475" s="816">
        <v>3</v>
      </c>
      <c r="P475" s="817">
        <v>30</v>
      </c>
      <c r="Q475" s="817">
        <v>20</v>
      </c>
      <c r="R475" s="818">
        <f t="shared" si="19"/>
        <v>0</v>
      </c>
      <c r="S475" s="819"/>
      <c r="T475" s="745"/>
      <c r="U475" s="745"/>
      <c r="V475" s="745"/>
      <c r="W475" s="745"/>
      <c r="X475" s="745"/>
      <c r="AA475" s="945"/>
      <c r="AB475" s="945"/>
    </row>
    <row r="476" spans="1:28" ht="71.25" hidden="1" x14ac:dyDescent="0.15">
      <c r="A476" s="820" t="s">
        <v>5377</v>
      </c>
      <c r="B476" s="821" t="s">
        <v>4884</v>
      </c>
      <c r="C476" s="821" t="s">
        <v>4883</v>
      </c>
      <c r="D476" s="822" t="s">
        <v>7583</v>
      </c>
      <c r="E476" s="822" t="s">
        <v>2502</v>
      </c>
      <c r="F476" s="823" t="s">
        <v>2796</v>
      </c>
      <c r="G476" s="824" t="s">
        <v>1059</v>
      </c>
      <c r="H476" s="825" t="s">
        <v>27</v>
      </c>
      <c r="I476" s="962" t="s">
        <v>7582</v>
      </c>
      <c r="J476" s="963"/>
      <c r="K476" s="826">
        <v>45383</v>
      </c>
      <c r="L476" s="828" t="str">
        <f t="shared" si="20"/>
        <v>53
1号3
2号26
3号24</v>
      </c>
      <c r="M476" s="827"/>
      <c r="N476" s="724"/>
      <c r="O476" s="816">
        <v>3</v>
      </c>
      <c r="P476" s="817">
        <v>26</v>
      </c>
      <c r="Q476" s="817">
        <v>24</v>
      </c>
      <c r="R476" s="818">
        <f t="shared" si="19"/>
        <v>0</v>
      </c>
      <c r="S476" s="474"/>
      <c r="AA476" s="942"/>
      <c r="AB476" s="942"/>
    </row>
    <row r="477" spans="1:28" ht="71.25" hidden="1" x14ac:dyDescent="0.15">
      <c r="A477" s="436" t="s">
        <v>5377</v>
      </c>
      <c r="B477" s="433" t="s">
        <v>4884</v>
      </c>
      <c r="C477" s="433" t="s">
        <v>4883</v>
      </c>
      <c r="D477" s="410" t="s">
        <v>7581</v>
      </c>
      <c r="E477" s="410" t="s">
        <v>2501</v>
      </c>
      <c r="F477" s="427" t="s">
        <v>2795</v>
      </c>
      <c r="G477" s="406" t="s">
        <v>1058</v>
      </c>
      <c r="H477" s="434" t="s">
        <v>27</v>
      </c>
      <c r="I477" s="940" t="s">
        <v>7582</v>
      </c>
      <c r="J477" s="941"/>
      <c r="K477" s="226">
        <v>45383</v>
      </c>
      <c r="L477" s="551" t="str">
        <f>SUM(O477:Q477)&amp;CHAR(10)&amp;CHAR(10)&amp;"1号"&amp;O477&amp;CHAR(10)&amp;"2号"&amp;P477&amp;CHAR(10)&amp;"3号"&amp;Q477</f>
        <v>53
1号3
2号30
3号20</v>
      </c>
      <c r="M477" s="422"/>
      <c r="N477" s="420"/>
      <c r="O477" s="426">
        <v>3</v>
      </c>
      <c r="P477" s="424">
        <v>30</v>
      </c>
      <c r="Q477" s="424">
        <v>20</v>
      </c>
      <c r="R477" s="444">
        <f>SUBTOTAL(9,O477:Q477)</f>
        <v>0</v>
      </c>
      <c r="S477" s="474"/>
      <c r="AA477" s="942"/>
      <c r="AB477" s="942"/>
    </row>
    <row r="478" spans="1:28" ht="71.25" hidden="1" x14ac:dyDescent="0.15">
      <c r="A478" s="386" t="s">
        <v>5377</v>
      </c>
      <c r="B478" s="212" t="s">
        <v>4884</v>
      </c>
      <c r="C478" s="212" t="s">
        <v>4883</v>
      </c>
      <c r="D478" s="213" t="s">
        <v>7583</v>
      </c>
      <c r="E478" s="213" t="s">
        <v>2502</v>
      </c>
      <c r="F478" s="214" t="s">
        <v>2796</v>
      </c>
      <c r="G478" s="215" t="s">
        <v>1059</v>
      </c>
      <c r="H478" s="216" t="s">
        <v>27</v>
      </c>
      <c r="I478" s="950" t="s">
        <v>7582</v>
      </c>
      <c r="J478" s="951"/>
      <c r="K478" s="217">
        <v>45383</v>
      </c>
      <c r="L478" s="525" t="str">
        <f>SUM(O478:Q478)&amp;CHAR(10)&amp;CHAR(10)&amp;"1号"&amp;O478&amp;CHAR(10)&amp;"2号"&amp;P478&amp;CHAR(10)&amp;"3号"&amp;Q478</f>
        <v>53
1号3
2号26
3号24</v>
      </c>
      <c r="M478" s="218"/>
      <c r="N478" s="486"/>
      <c r="O478" s="426">
        <v>3</v>
      </c>
      <c r="P478" s="424">
        <v>26</v>
      </c>
      <c r="Q478" s="424">
        <v>24</v>
      </c>
      <c r="R478" s="444">
        <f>SUBTOTAL(9,O478:Q478)</f>
        <v>0</v>
      </c>
      <c r="S478" s="474"/>
      <c r="AA478" s="942"/>
      <c r="AB478" s="942"/>
    </row>
    <row r="479" spans="1:28" ht="71.25" hidden="1" x14ac:dyDescent="0.15">
      <c r="A479" s="709" t="s">
        <v>3034</v>
      </c>
      <c r="B479" s="710" t="s">
        <v>4916</v>
      </c>
      <c r="C479" s="710" t="s">
        <v>4914</v>
      </c>
      <c r="D479" s="711" t="s">
        <v>3082</v>
      </c>
      <c r="E479" s="711" t="s">
        <v>2027</v>
      </c>
      <c r="F479" s="712" t="s">
        <v>3780</v>
      </c>
      <c r="G479" s="713" t="s">
        <v>720</v>
      </c>
      <c r="H479" s="714" t="s">
        <v>860</v>
      </c>
      <c r="I479" s="938" t="s">
        <v>3988</v>
      </c>
      <c r="J479" s="939"/>
      <c r="K479" s="715">
        <v>42093</v>
      </c>
      <c r="L479" s="551" t="str">
        <f t="shared" si="20"/>
        <v>60
1号15
2号21
3号24</v>
      </c>
      <c r="M479" s="708"/>
      <c r="N479" s="718"/>
      <c r="O479" s="728">
        <v>15</v>
      </c>
      <c r="P479" s="749">
        <v>21</v>
      </c>
      <c r="Q479" s="750">
        <v>24</v>
      </c>
      <c r="R479" s="581">
        <f t="shared" si="19"/>
        <v>0</v>
      </c>
      <c r="S479" s="474"/>
      <c r="AA479" s="942"/>
      <c r="AB479" s="942"/>
    </row>
    <row r="480" spans="1:28" ht="71.25" hidden="1" x14ac:dyDescent="0.15">
      <c r="A480" s="752" t="s">
        <v>3034</v>
      </c>
      <c r="B480" s="710" t="s">
        <v>4916</v>
      </c>
      <c r="C480" s="710" t="s">
        <v>4914</v>
      </c>
      <c r="D480" s="753" t="s">
        <v>3084</v>
      </c>
      <c r="E480" s="754" t="s">
        <v>2028</v>
      </c>
      <c r="F480" s="669" t="s">
        <v>3781</v>
      </c>
      <c r="G480" s="712" t="s">
        <v>728</v>
      </c>
      <c r="H480" s="755" t="s">
        <v>860</v>
      </c>
      <c r="I480" s="938" t="s">
        <v>726</v>
      </c>
      <c r="J480" s="939"/>
      <c r="K480" s="756">
        <v>42093</v>
      </c>
      <c r="L480" s="551" t="str">
        <f t="shared" si="20"/>
        <v>30
1号10
2号9
3号11</v>
      </c>
      <c r="M480" s="757"/>
      <c r="N480" s="758"/>
      <c r="O480" s="774">
        <v>10</v>
      </c>
      <c r="P480" s="581">
        <v>9</v>
      </c>
      <c r="Q480" s="581">
        <v>11</v>
      </c>
      <c r="R480" s="581">
        <f t="shared" si="19"/>
        <v>0</v>
      </c>
      <c r="S480" s="474"/>
      <c r="AA480" s="942"/>
      <c r="AB480" s="942"/>
    </row>
    <row r="481" spans="1:28" ht="71.25" hidden="1" x14ac:dyDescent="0.15">
      <c r="A481" s="752" t="s">
        <v>5626</v>
      </c>
      <c r="B481" s="710" t="s">
        <v>4916</v>
      </c>
      <c r="C481" s="710" t="s">
        <v>4914</v>
      </c>
      <c r="D481" s="753" t="s">
        <v>5634</v>
      </c>
      <c r="E481" s="754" t="s">
        <v>2504</v>
      </c>
      <c r="F481" s="669" t="s">
        <v>2799</v>
      </c>
      <c r="G481" s="712" t="s">
        <v>720</v>
      </c>
      <c r="H481" s="755" t="s">
        <v>7</v>
      </c>
      <c r="I481" s="938" t="s">
        <v>724</v>
      </c>
      <c r="J481" s="939"/>
      <c r="K481" s="756">
        <v>42818</v>
      </c>
      <c r="L481" s="551" t="str">
        <f t="shared" si="20"/>
        <v>65
1号15
2号23
3号27</v>
      </c>
      <c r="M481" s="757"/>
      <c r="N481" s="758"/>
      <c r="O481" s="580">
        <v>15</v>
      </c>
      <c r="P481" s="581">
        <v>23</v>
      </c>
      <c r="Q481" s="725">
        <v>27</v>
      </c>
      <c r="R481" s="581">
        <f t="shared" si="19"/>
        <v>0</v>
      </c>
      <c r="S481" s="474"/>
      <c r="AA481" s="942"/>
      <c r="AB481" s="942"/>
    </row>
    <row r="482" spans="1:28" ht="71.25" hidden="1" x14ac:dyDescent="0.15">
      <c r="A482" s="752" t="s">
        <v>5626</v>
      </c>
      <c r="B482" s="710" t="s">
        <v>4916</v>
      </c>
      <c r="C482" s="710" t="s">
        <v>4914</v>
      </c>
      <c r="D482" s="799" t="s">
        <v>7851</v>
      </c>
      <c r="E482" s="760" t="s">
        <v>2506</v>
      </c>
      <c r="F482" s="712" t="s">
        <v>2801</v>
      </c>
      <c r="G482" s="712" t="s">
        <v>6186</v>
      </c>
      <c r="H482" s="712" t="s">
        <v>7</v>
      </c>
      <c r="I482" s="958" t="s">
        <v>506</v>
      </c>
      <c r="J482" s="959"/>
      <c r="K482" s="715">
        <v>45748</v>
      </c>
      <c r="L482" s="727" t="str">
        <f t="shared" si="20"/>
        <v>60
1号15
2号25
3号20</v>
      </c>
      <c r="M482" s="757"/>
      <c r="N482" s="758"/>
      <c r="O482" s="580">
        <v>15</v>
      </c>
      <c r="P482" s="581">
        <v>25</v>
      </c>
      <c r="Q482" s="581">
        <v>20</v>
      </c>
      <c r="R482" s="581">
        <v>75</v>
      </c>
      <c r="S482" s="474"/>
      <c r="AA482" s="942"/>
      <c r="AB482" s="942"/>
    </row>
    <row r="483" spans="1:28" ht="71.25" hidden="1" x14ac:dyDescent="0.15">
      <c r="A483" s="709" t="s">
        <v>3034</v>
      </c>
      <c r="B483" s="710" t="s">
        <v>4916</v>
      </c>
      <c r="C483" s="710" t="s">
        <v>4915</v>
      </c>
      <c r="D483" s="711" t="s">
        <v>3085</v>
      </c>
      <c r="E483" s="711" t="s">
        <v>2029</v>
      </c>
      <c r="F483" s="712" t="s">
        <v>6351</v>
      </c>
      <c r="G483" s="713" t="s">
        <v>716</v>
      </c>
      <c r="H483" s="714" t="s">
        <v>860</v>
      </c>
      <c r="I483" s="938" t="s">
        <v>674</v>
      </c>
      <c r="J483" s="939"/>
      <c r="K483" s="715">
        <v>42093</v>
      </c>
      <c r="L483" s="551" t="str">
        <f t="shared" si="20"/>
        <v>70
1号10
2号35
3号25</v>
      </c>
      <c r="M483" s="708"/>
      <c r="N483" s="716" t="s">
        <v>5447</v>
      </c>
      <c r="O483" s="728">
        <v>10</v>
      </c>
      <c r="P483" s="750">
        <v>35</v>
      </c>
      <c r="Q483" s="750">
        <v>25</v>
      </c>
      <c r="R483" s="581">
        <f t="shared" si="19"/>
        <v>0</v>
      </c>
      <c r="S483" s="474"/>
      <c r="AA483" s="942"/>
      <c r="AB483" s="942"/>
    </row>
    <row r="484" spans="1:28" ht="71.25" hidden="1" x14ac:dyDescent="0.15">
      <c r="A484" s="752" t="s">
        <v>3034</v>
      </c>
      <c r="B484" s="710" t="s">
        <v>4916</v>
      </c>
      <c r="C484" s="790" t="s">
        <v>4915</v>
      </c>
      <c r="D484" s="753" t="s">
        <v>3086</v>
      </c>
      <c r="E484" s="754" t="s">
        <v>2030</v>
      </c>
      <c r="F484" s="669" t="s">
        <v>6352</v>
      </c>
      <c r="G484" s="712" t="s">
        <v>1064</v>
      </c>
      <c r="H484" s="755" t="s">
        <v>860</v>
      </c>
      <c r="I484" s="938" t="s">
        <v>674</v>
      </c>
      <c r="J484" s="939"/>
      <c r="K484" s="756">
        <v>42093</v>
      </c>
      <c r="L484" s="727" t="str">
        <f t="shared" ref="L484:L529" si="21">SUM(O484:Q484)&amp;CHAR(10)&amp;CHAR(10)&amp;"1号"&amp;O484&amp;CHAR(10)&amp;"2号"&amp;P484&amp;CHAR(10)&amp;"3号"&amp;Q484</f>
        <v>25
1号5
2号10
3号10</v>
      </c>
      <c r="M484" s="757"/>
      <c r="N484" s="758" t="s">
        <v>5447</v>
      </c>
      <c r="O484" s="580">
        <v>5</v>
      </c>
      <c r="P484" s="581">
        <v>10</v>
      </c>
      <c r="Q484" s="581">
        <v>10</v>
      </c>
      <c r="R484" s="581">
        <f t="shared" si="19"/>
        <v>0</v>
      </c>
      <c r="S484" s="474"/>
      <c r="AA484" s="942"/>
      <c r="AB484" s="942"/>
    </row>
    <row r="485" spans="1:28" ht="71.25" hidden="1" x14ac:dyDescent="0.15">
      <c r="A485" s="752" t="s">
        <v>3034</v>
      </c>
      <c r="B485" s="710" t="s">
        <v>4916</v>
      </c>
      <c r="C485" s="790" t="s">
        <v>4915</v>
      </c>
      <c r="D485" s="753" t="s">
        <v>3087</v>
      </c>
      <c r="E485" s="754" t="s">
        <v>2031</v>
      </c>
      <c r="F485" s="669" t="s">
        <v>6353</v>
      </c>
      <c r="G485" s="712" t="s">
        <v>1063</v>
      </c>
      <c r="H485" s="755" t="s">
        <v>860</v>
      </c>
      <c r="I485" s="938" t="s">
        <v>674</v>
      </c>
      <c r="J485" s="939"/>
      <c r="K485" s="756">
        <v>42093</v>
      </c>
      <c r="L485" s="551" t="str">
        <f t="shared" si="21"/>
        <v>20
1号5
2号10
3号5</v>
      </c>
      <c r="M485" s="757"/>
      <c r="N485" s="758" t="s">
        <v>5447</v>
      </c>
      <c r="O485" s="580">
        <v>5</v>
      </c>
      <c r="P485" s="581">
        <v>10</v>
      </c>
      <c r="Q485" s="725">
        <v>5</v>
      </c>
      <c r="R485" s="581">
        <f t="shared" si="19"/>
        <v>0</v>
      </c>
      <c r="S485" s="474"/>
      <c r="AA485" s="942"/>
      <c r="AB485" s="942"/>
    </row>
    <row r="486" spans="1:28" ht="71.25" hidden="1" x14ac:dyDescent="0.15">
      <c r="A486" s="752" t="s">
        <v>3034</v>
      </c>
      <c r="B486" s="710" t="s">
        <v>4931</v>
      </c>
      <c r="C486" s="790" t="s">
        <v>4922</v>
      </c>
      <c r="D486" s="753" t="s">
        <v>3088</v>
      </c>
      <c r="E486" s="754" t="s">
        <v>2032</v>
      </c>
      <c r="F486" s="669" t="s">
        <v>6354</v>
      </c>
      <c r="G486" s="712" t="s">
        <v>1069</v>
      </c>
      <c r="H486" s="755" t="s">
        <v>860</v>
      </c>
      <c r="I486" s="938" t="s">
        <v>748</v>
      </c>
      <c r="J486" s="939"/>
      <c r="K486" s="756">
        <v>42093</v>
      </c>
      <c r="L486" s="727" t="str">
        <f t="shared" si="21"/>
        <v>60
1号10
2号35
3号15</v>
      </c>
      <c r="M486" s="757"/>
      <c r="N486" s="758"/>
      <c r="O486" s="580">
        <v>10</v>
      </c>
      <c r="P486" s="581">
        <v>35</v>
      </c>
      <c r="Q486" s="581">
        <v>15</v>
      </c>
      <c r="R486" s="581">
        <f t="shared" si="19"/>
        <v>0</v>
      </c>
      <c r="S486" s="474"/>
      <c r="AA486" s="942"/>
      <c r="AB486" s="942"/>
    </row>
    <row r="487" spans="1:28" ht="71.25" hidden="1" x14ac:dyDescent="0.15">
      <c r="A487" s="752" t="s">
        <v>3034</v>
      </c>
      <c r="B487" s="710" t="s">
        <v>4931</v>
      </c>
      <c r="C487" s="710" t="s">
        <v>4922</v>
      </c>
      <c r="D487" s="753" t="s">
        <v>3089</v>
      </c>
      <c r="E487" s="754" t="s">
        <v>2033</v>
      </c>
      <c r="F487" s="669" t="s">
        <v>6355</v>
      </c>
      <c r="G487" s="712" t="s">
        <v>37</v>
      </c>
      <c r="H487" s="755" t="s">
        <v>860</v>
      </c>
      <c r="I487" s="938" t="s">
        <v>18</v>
      </c>
      <c r="J487" s="939"/>
      <c r="K487" s="756">
        <v>42093</v>
      </c>
      <c r="L487" s="727" t="str">
        <f t="shared" si="21"/>
        <v>80
1号10
2号40
3号30</v>
      </c>
      <c r="M487" s="757"/>
      <c r="N487" s="758"/>
      <c r="O487" s="580">
        <v>10</v>
      </c>
      <c r="P487" s="581">
        <v>40</v>
      </c>
      <c r="Q487" s="581">
        <v>30</v>
      </c>
      <c r="R487" s="581">
        <f t="shared" si="19"/>
        <v>0</v>
      </c>
      <c r="S487" s="474"/>
      <c r="AA487" s="942"/>
      <c r="AB487" s="942"/>
    </row>
    <row r="488" spans="1:28" ht="71.25" hidden="1" x14ac:dyDescent="0.15">
      <c r="A488" s="752" t="s">
        <v>3034</v>
      </c>
      <c r="B488" s="710" t="s">
        <v>4931</v>
      </c>
      <c r="C488" s="710" t="s">
        <v>4922</v>
      </c>
      <c r="D488" s="753" t="s">
        <v>3090</v>
      </c>
      <c r="E488" s="754" t="s">
        <v>5448</v>
      </c>
      <c r="F488" s="669" t="s">
        <v>6356</v>
      </c>
      <c r="G488" s="712" t="s">
        <v>2034</v>
      </c>
      <c r="H488" s="755" t="s">
        <v>860</v>
      </c>
      <c r="I488" s="938" t="s">
        <v>18</v>
      </c>
      <c r="J488" s="939"/>
      <c r="K488" s="756">
        <v>42093</v>
      </c>
      <c r="L488" s="727" t="str">
        <f t="shared" si="21"/>
        <v>55
1号5
2号30
3号20</v>
      </c>
      <c r="M488" s="757"/>
      <c r="N488" s="758"/>
      <c r="O488" s="580">
        <v>5</v>
      </c>
      <c r="P488" s="800">
        <v>30</v>
      </c>
      <c r="Q488" s="800">
        <v>20</v>
      </c>
      <c r="R488" s="581">
        <f t="shared" si="19"/>
        <v>0</v>
      </c>
      <c r="S488" s="474"/>
      <c r="AA488" s="942"/>
      <c r="AB488" s="942"/>
    </row>
    <row r="489" spans="1:28" ht="71.25" hidden="1" x14ac:dyDescent="0.15">
      <c r="A489" s="752" t="s">
        <v>3034</v>
      </c>
      <c r="B489" s="710" t="s">
        <v>4931</v>
      </c>
      <c r="C489" s="710" t="s">
        <v>4922</v>
      </c>
      <c r="D489" s="753" t="s">
        <v>3092</v>
      </c>
      <c r="E489" s="754" t="s">
        <v>2035</v>
      </c>
      <c r="F489" s="669" t="s">
        <v>6357</v>
      </c>
      <c r="G489" s="712" t="s">
        <v>6358</v>
      </c>
      <c r="H489" s="755" t="s">
        <v>860</v>
      </c>
      <c r="I489" s="938" t="s">
        <v>750</v>
      </c>
      <c r="J489" s="939"/>
      <c r="K489" s="756">
        <v>42093</v>
      </c>
      <c r="L489" s="727" t="str">
        <f t="shared" si="21"/>
        <v>70
1号0
2号46
3号24</v>
      </c>
      <c r="M489" s="757"/>
      <c r="N489" s="758"/>
      <c r="O489" s="580">
        <v>0</v>
      </c>
      <c r="P489" s="581">
        <v>46</v>
      </c>
      <c r="Q489" s="581">
        <v>24</v>
      </c>
      <c r="R489" s="581">
        <f t="shared" si="19"/>
        <v>0</v>
      </c>
      <c r="S489" s="474"/>
      <c r="AA489" s="942"/>
      <c r="AB489" s="942"/>
    </row>
    <row r="490" spans="1:28" ht="71.25" hidden="1" x14ac:dyDescent="0.15">
      <c r="A490" s="752" t="s">
        <v>3034</v>
      </c>
      <c r="B490" s="710" t="s">
        <v>4931</v>
      </c>
      <c r="C490" s="710" t="s">
        <v>4924</v>
      </c>
      <c r="D490" s="753" t="s">
        <v>3091</v>
      </c>
      <c r="E490" s="754" t="s">
        <v>2036</v>
      </c>
      <c r="F490" s="669" t="s">
        <v>3795</v>
      </c>
      <c r="G490" s="712" t="s">
        <v>753</v>
      </c>
      <c r="H490" s="755" t="s">
        <v>860</v>
      </c>
      <c r="I490" s="938" t="s">
        <v>752</v>
      </c>
      <c r="J490" s="939"/>
      <c r="K490" s="756">
        <v>42093</v>
      </c>
      <c r="L490" s="551" t="str">
        <f t="shared" si="21"/>
        <v>85
1号15
2号40
3号30</v>
      </c>
      <c r="M490" s="757"/>
      <c r="N490" s="758"/>
      <c r="O490" s="580">
        <v>15</v>
      </c>
      <c r="P490" s="725">
        <v>40</v>
      </c>
      <c r="Q490" s="725">
        <v>30</v>
      </c>
      <c r="R490" s="581">
        <f t="shared" si="19"/>
        <v>0</v>
      </c>
      <c r="S490" s="474"/>
      <c r="AA490" s="942"/>
      <c r="AB490" s="942"/>
    </row>
    <row r="491" spans="1:28" ht="71.25" hidden="1" x14ac:dyDescent="0.15">
      <c r="A491" s="752" t="s">
        <v>3034</v>
      </c>
      <c r="B491" s="710" t="s">
        <v>4931</v>
      </c>
      <c r="C491" s="710" t="s">
        <v>4924</v>
      </c>
      <c r="D491" s="753" t="s">
        <v>3093</v>
      </c>
      <c r="E491" s="754" t="s">
        <v>4941</v>
      </c>
      <c r="F491" s="669" t="s">
        <v>3796</v>
      </c>
      <c r="G491" s="712" t="s">
        <v>755</v>
      </c>
      <c r="H491" s="755" t="s">
        <v>860</v>
      </c>
      <c r="I491" s="938" t="s">
        <v>754</v>
      </c>
      <c r="J491" s="939"/>
      <c r="K491" s="756">
        <v>42093</v>
      </c>
      <c r="L491" s="551" t="str">
        <f t="shared" si="21"/>
        <v>85
1号15
2号35
3号35</v>
      </c>
      <c r="M491" s="757"/>
      <c r="N491" s="758"/>
      <c r="O491" s="580">
        <v>15</v>
      </c>
      <c r="P491" s="725">
        <v>35</v>
      </c>
      <c r="Q491" s="725">
        <v>35</v>
      </c>
      <c r="R491" s="581">
        <f t="shared" si="19"/>
        <v>0</v>
      </c>
      <c r="S491" s="474"/>
      <c r="AA491" s="942"/>
      <c r="AB491" s="942"/>
    </row>
    <row r="492" spans="1:28" s="746" customFormat="1" ht="71.25" hidden="1" x14ac:dyDescent="0.15">
      <c r="A492" s="752" t="s">
        <v>3034</v>
      </c>
      <c r="B492" s="790" t="s">
        <v>4931</v>
      </c>
      <c r="C492" s="790" t="s">
        <v>4924</v>
      </c>
      <c r="D492" s="753" t="s">
        <v>6110</v>
      </c>
      <c r="E492" s="754" t="s">
        <v>8253</v>
      </c>
      <c r="F492" s="669" t="s">
        <v>2807</v>
      </c>
      <c r="G492" s="712" t="s">
        <v>5649</v>
      </c>
      <c r="H492" s="755" t="s">
        <v>7</v>
      </c>
      <c r="I492" s="938" t="s">
        <v>752</v>
      </c>
      <c r="J492" s="939"/>
      <c r="K492" s="756">
        <v>43551</v>
      </c>
      <c r="L492" s="727" t="str">
        <f t="shared" si="21"/>
        <v>135
1号15
2号68
3号52</v>
      </c>
      <c r="M492" s="757"/>
      <c r="N492" s="758"/>
      <c r="O492" s="580">
        <v>15</v>
      </c>
      <c r="P492" s="581">
        <v>68</v>
      </c>
      <c r="Q492" s="581">
        <v>52</v>
      </c>
      <c r="R492" s="581">
        <f t="shared" si="19"/>
        <v>0</v>
      </c>
      <c r="S492" s="743"/>
      <c r="T492" s="744"/>
      <c r="U492" s="744"/>
      <c r="V492" s="744"/>
      <c r="W492" s="744"/>
      <c r="X492" s="745"/>
      <c r="AA492" s="943"/>
      <c r="AB492" s="943"/>
    </row>
    <row r="493" spans="1:28" ht="71.25" hidden="1" x14ac:dyDescent="0.15">
      <c r="A493" s="731" t="s">
        <v>3034</v>
      </c>
      <c r="B493" s="545" t="s">
        <v>4931</v>
      </c>
      <c r="C493" s="545" t="s">
        <v>4924</v>
      </c>
      <c r="D493" s="577" t="s">
        <v>6691</v>
      </c>
      <c r="E493" s="577" t="s">
        <v>2509</v>
      </c>
      <c r="F493" s="554" t="s">
        <v>2806</v>
      </c>
      <c r="G493" s="533" t="s">
        <v>753</v>
      </c>
      <c r="H493" s="721" t="s">
        <v>7</v>
      </c>
      <c r="I493" s="946" t="s">
        <v>754</v>
      </c>
      <c r="J493" s="947"/>
      <c r="K493" s="693">
        <v>43900</v>
      </c>
      <c r="L493" s="801" t="str">
        <f t="shared" si="21"/>
        <v>85
1号15
2号35
3号35</v>
      </c>
      <c r="M493" s="531"/>
      <c r="N493" s="538"/>
      <c r="O493" s="741">
        <v>15</v>
      </c>
      <c r="P493" s="829">
        <v>35</v>
      </c>
      <c r="Q493" s="742">
        <v>35</v>
      </c>
      <c r="R493" s="748">
        <f t="shared" si="19"/>
        <v>0</v>
      </c>
      <c r="S493" s="474"/>
      <c r="AA493" s="942"/>
      <c r="AB493" s="942"/>
    </row>
    <row r="494" spans="1:28" ht="71.25" hidden="1" x14ac:dyDescent="0.15">
      <c r="A494" s="709" t="s">
        <v>3034</v>
      </c>
      <c r="B494" s="710" t="s">
        <v>4931</v>
      </c>
      <c r="C494" s="710" t="s">
        <v>4928</v>
      </c>
      <c r="D494" s="711" t="s">
        <v>3094</v>
      </c>
      <c r="E494" s="711" t="s">
        <v>8289</v>
      </c>
      <c r="F494" s="712" t="s">
        <v>3544</v>
      </c>
      <c r="G494" s="713" t="s">
        <v>765</v>
      </c>
      <c r="H494" s="714" t="s">
        <v>860</v>
      </c>
      <c r="I494" s="938" t="s">
        <v>764</v>
      </c>
      <c r="J494" s="939"/>
      <c r="K494" s="715">
        <v>42093</v>
      </c>
      <c r="L494" s="727" t="str">
        <f t="shared" si="21"/>
        <v>60
1号10
2号28
3号22</v>
      </c>
      <c r="M494" s="708"/>
      <c r="N494" s="716"/>
      <c r="O494" s="780">
        <v>10</v>
      </c>
      <c r="P494" s="730">
        <v>28</v>
      </c>
      <c r="Q494" s="729">
        <v>22</v>
      </c>
      <c r="R494" s="581">
        <f t="shared" si="19"/>
        <v>0</v>
      </c>
      <c r="S494" s="474"/>
      <c r="AA494" s="942"/>
      <c r="AB494" s="942"/>
    </row>
    <row r="495" spans="1:28" ht="71.25" hidden="1" x14ac:dyDescent="0.15">
      <c r="A495" s="752" t="s">
        <v>3034</v>
      </c>
      <c r="B495" s="710" t="s">
        <v>4931</v>
      </c>
      <c r="C495" s="710" t="s">
        <v>4928</v>
      </c>
      <c r="D495" s="753" t="s">
        <v>3095</v>
      </c>
      <c r="E495" s="754" t="s">
        <v>2037</v>
      </c>
      <c r="F495" s="669" t="s">
        <v>3553</v>
      </c>
      <c r="G495" s="712" t="s">
        <v>789</v>
      </c>
      <c r="H495" s="755" t="s">
        <v>860</v>
      </c>
      <c r="I495" s="938" t="s">
        <v>787</v>
      </c>
      <c r="J495" s="939"/>
      <c r="K495" s="756">
        <v>42093</v>
      </c>
      <c r="L495" s="551" t="str">
        <f t="shared" si="21"/>
        <v>60
1号10
2号30
3号20</v>
      </c>
      <c r="M495" s="757"/>
      <c r="N495" s="758"/>
      <c r="O495" s="774">
        <v>10</v>
      </c>
      <c r="P495" s="725">
        <v>30</v>
      </c>
      <c r="Q495" s="725">
        <v>20</v>
      </c>
      <c r="R495" s="581">
        <f t="shared" si="19"/>
        <v>0</v>
      </c>
      <c r="S495" s="474"/>
      <c r="AA495" s="942"/>
      <c r="AB495" s="942"/>
    </row>
    <row r="496" spans="1:28" ht="71.25" hidden="1" x14ac:dyDescent="0.15">
      <c r="A496" s="752" t="s">
        <v>3034</v>
      </c>
      <c r="B496" s="710" t="s">
        <v>4931</v>
      </c>
      <c r="C496" s="710" t="s">
        <v>4928</v>
      </c>
      <c r="D496" s="753" t="s">
        <v>3104</v>
      </c>
      <c r="E496" s="754" t="s">
        <v>2038</v>
      </c>
      <c r="F496" s="669" t="s">
        <v>3549</v>
      </c>
      <c r="G496" s="712" t="s">
        <v>778</v>
      </c>
      <c r="H496" s="755" t="s">
        <v>860</v>
      </c>
      <c r="I496" s="938" t="s">
        <v>3990</v>
      </c>
      <c r="J496" s="939"/>
      <c r="K496" s="756">
        <v>42093</v>
      </c>
      <c r="L496" s="727" t="str">
        <f t="shared" si="21"/>
        <v>20
1号10
2号6
3号4</v>
      </c>
      <c r="M496" s="757"/>
      <c r="N496" s="579" t="s">
        <v>8286</v>
      </c>
      <c r="O496" s="580">
        <v>10</v>
      </c>
      <c r="P496" s="581">
        <v>6</v>
      </c>
      <c r="Q496" s="581">
        <v>4</v>
      </c>
      <c r="R496" s="581">
        <f t="shared" si="19"/>
        <v>0</v>
      </c>
      <c r="S496" s="474"/>
      <c r="AA496" s="942"/>
      <c r="AB496" s="942"/>
    </row>
    <row r="497" spans="1:28" ht="71.25" hidden="1" x14ac:dyDescent="0.15">
      <c r="A497" s="752" t="s">
        <v>3034</v>
      </c>
      <c r="B497" s="710" t="s">
        <v>4931</v>
      </c>
      <c r="C497" s="710" t="s">
        <v>4928</v>
      </c>
      <c r="D497" s="753" t="s">
        <v>3103</v>
      </c>
      <c r="E497" s="754" t="s">
        <v>7274</v>
      </c>
      <c r="F497" s="669" t="s">
        <v>3548</v>
      </c>
      <c r="G497" s="712" t="s">
        <v>777</v>
      </c>
      <c r="H497" s="755" t="s">
        <v>860</v>
      </c>
      <c r="I497" s="938" t="s">
        <v>6359</v>
      </c>
      <c r="J497" s="939"/>
      <c r="K497" s="756">
        <v>42093</v>
      </c>
      <c r="L497" s="727" t="str">
        <f t="shared" si="21"/>
        <v>30
1号10
2号8
3号12</v>
      </c>
      <c r="M497" s="757"/>
      <c r="N497" s="758"/>
      <c r="O497" s="580">
        <v>10</v>
      </c>
      <c r="P497" s="581">
        <v>8</v>
      </c>
      <c r="Q497" s="581">
        <v>12</v>
      </c>
      <c r="R497" s="581">
        <f t="shared" si="19"/>
        <v>0</v>
      </c>
      <c r="S497" s="474"/>
      <c r="AA497" s="942"/>
      <c r="AB497" s="942"/>
    </row>
    <row r="498" spans="1:28" ht="71.25" hidden="1" x14ac:dyDescent="0.15">
      <c r="A498" s="752" t="s">
        <v>3034</v>
      </c>
      <c r="B498" s="710" t="s">
        <v>4931</v>
      </c>
      <c r="C498" s="710" t="s">
        <v>4928</v>
      </c>
      <c r="D498" s="753" t="s">
        <v>3102</v>
      </c>
      <c r="E498" s="754" t="s">
        <v>7275</v>
      </c>
      <c r="F498" s="669" t="s">
        <v>3550</v>
      </c>
      <c r="G498" s="712" t="s">
        <v>781</v>
      </c>
      <c r="H498" s="755" t="s">
        <v>860</v>
      </c>
      <c r="I498" s="938" t="s">
        <v>3991</v>
      </c>
      <c r="J498" s="939"/>
      <c r="K498" s="756">
        <v>42093</v>
      </c>
      <c r="L498" s="727" t="str">
        <f t="shared" si="21"/>
        <v>70
1号8
2号36
3号26</v>
      </c>
      <c r="M498" s="757"/>
      <c r="N498" s="758"/>
      <c r="O498" s="580">
        <v>8</v>
      </c>
      <c r="P498" s="581">
        <v>36</v>
      </c>
      <c r="Q498" s="581">
        <v>26</v>
      </c>
      <c r="R498" s="581">
        <f t="shared" si="19"/>
        <v>0</v>
      </c>
      <c r="S498" s="474"/>
      <c r="AA498" s="942"/>
      <c r="AB498" s="942"/>
    </row>
    <row r="499" spans="1:28" s="739" customFormat="1" ht="71.25" hidden="1" x14ac:dyDescent="0.15">
      <c r="A499" s="752" t="s">
        <v>3034</v>
      </c>
      <c r="B499" s="710" t="s">
        <v>4931</v>
      </c>
      <c r="C499" s="710" t="s">
        <v>4928</v>
      </c>
      <c r="D499" s="753" t="s">
        <v>3101</v>
      </c>
      <c r="E499" s="754" t="s">
        <v>2039</v>
      </c>
      <c r="F499" s="669" t="s">
        <v>3551</v>
      </c>
      <c r="G499" s="712" t="s">
        <v>784</v>
      </c>
      <c r="H499" s="755" t="s">
        <v>860</v>
      </c>
      <c r="I499" s="938" t="s">
        <v>782</v>
      </c>
      <c r="J499" s="939"/>
      <c r="K499" s="756">
        <v>42093</v>
      </c>
      <c r="L499" s="551" t="str">
        <f t="shared" si="21"/>
        <v>30
1号5
2号15
3号10</v>
      </c>
      <c r="M499" s="757"/>
      <c r="N499" s="758"/>
      <c r="O499" s="774">
        <v>5</v>
      </c>
      <c r="P499" s="581">
        <v>15</v>
      </c>
      <c r="Q499" s="725">
        <v>10</v>
      </c>
      <c r="R499" s="581">
        <f t="shared" si="19"/>
        <v>0</v>
      </c>
      <c r="S499" s="736"/>
      <c r="T499" s="737"/>
      <c r="U499" s="737"/>
      <c r="V499" s="737"/>
      <c r="W499" s="737"/>
      <c r="X499" s="738"/>
      <c r="AA499" s="944"/>
      <c r="AB499" s="944"/>
    </row>
    <row r="500" spans="1:28" ht="71.25" hidden="1" x14ac:dyDescent="0.15">
      <c r="A500" s="555" t="s">
        <v>3034</v>
      </c>
      <c r="B500" s="545" t="s">
        <v>4931</v>
      </c>
      <c r="C500" s="545" t="s">
        <v>4930</v>
      </c>
      <c r="D500" s="530" t="s">
        <v>8254</v>
      </c>
      <c r="E500" s="811" t="s">
        <v>2040</v>
      </c>
      <c r="F500" s="556" t="s">
        <v>6360</v>
      </c>
      <c r="G500" s="554" t="s">
        <v>1078</v>
      </c>
      <c r="H500" s="547" t="s">
        <v>7</v>
      </c>
      <c r="I500" s="946" t="s">
        <v>8255</v>
      </c>
      <c r="J500" s="947"/>
      <c r="K500" s="578">
        <v>46113</v>
      </c>
      <c r="L500" s="551" t="str">
        <f t="shared" si="21"/>
        <v>155
1号10
2号70
3号75</v>
      </c>
      <c r="M500" s="532"/>
      <c r="N500" s="579"/>
      <c r="O500" s="740">
        <v>10</v>
      </c>
      <c r="P500" s="735">
        <v>70</v>
      </c>
      <c r="Q500" s="735">
        <v>75</v>
      </c>
      <c r="R500" s="735">
        <f t="shared" si="19"/>
        <v>0</v>
      </c>
      <c r="S500" s="474"/>
      <c r="AA500" s="942"/>
      <c r="AB500" s="942"/>
    </row>
    <row r="501" spans="1:28" ht="71.25" hidden="1" x14ac:dyDescent="0.15">
      <c r="A501" s="752" t="s">
        <v>5377</v>
      </c>
      <c r="B501" s="710" t="s">
        <v>4903</v>
      </c>
      <c r="C501" s="710" t="s">
        <v>4888</v>
      </c>
      <c r="D501" s="753" t="s">
        <v>5419</v>
      </c>
      <c r="E501" s="754" t="s">
        <v>2519</v>
      </c>
      <c r="F501" s="669" t="s">
        <v>2812</v>
      </c>
      <c r="G501" s="712" t="s">
        <v>1080</v>
      </c>
      <c r="H501" s="755" t="s">
        <v>7</v>
      </c>
      <c r="I501" s="938" t="s">
        <v>1081</v>
      </c>
      <c r="J501" s="939"/>
      <c r="K501" s="756">
        <v>42458</v>
      </c>
      <c r="L501" s="727" t="str">
        <f t="shared" si="21"/>
        <v>125
1号5
2号65
3号55</v>
      </c>
      <c r="M501" s="757"/>
      <c r="N501" s="758"/>
      <c r="O501" s="580">
        <v>5</v>
      </c>
      <c r="P501" s="581">
        <v>65</v>
      </c>
      <c r="Q501" s="581">
        <v>55</v>
      </c>
      <c r="R501" s="581">
        <f t="shared" si="19"/>
        <v>0</v>
      </c>
      <c r="S501" s="474"/>
      <c r="AA501" s="942"/>
      <c r="AB501" s="942"/>
    </row>
    <row r="502" spans="1:28" ht="71.25" hidden="1" x14ac:dyDescent="0.15">
      <c r="A502" s="709" t="s">
        <v>5377</v>
      </c>
      <c r="B502" s="710" t="s">
        <v>4903</v>
      </c>
      <c r="C502" s="710" t="s">
        <v>4888</v>
      </c>
      <c r="D502" s="711" t="s">
        <v>5420</v>
      </c>
      <c r="E502" s="711" t="s">
        <v>2526</v>
      </c>
      <c r="F502" s="712" t="s">
        <v>2819</v>
      </c>
      <c r="G502" s="713" t="s">
        <v>1084</v>
      </c>
      <c r="H502" s="714" t="s">
        <v>7</v>
      </c>
      <c r="I502" s="938" t="s">
        <v>1081</v>
      </c>
      <c r="J502" s="939"/>
      <c r="K502" s="715">
        <v>42458</v>
      </c>
      <c r="L502" s="727" t="str">
        <f t="shared" si="21"/>
        <v>65
1号5
2号30
3号30</v>
      </c>
      <c r="M502" s="708"/>
      <c r="N502" s="716"/>
      <c r="O502" s="728">
        <v>5</v>
      </c>
      <c r="P502" s="729">
        <v>30</v>
      </c>
      <c r="Q502" s="729">
        <v>30</v>
      </c>
      <c r="R502" s="581">
        <f t="shared" si="19"/>
        <v>0</v>
      </c>
      <c r="S502" s="474"/>
      <c r="AA502" s="942"/>
      <c r="AB502" s="942"/>
    </row>
    <row r="503" spans="1:28" ht="71.25" hidden="1" x14ac:dyDescent="0.15">
      <c r="A503" s="709" t="s">
        <v>5626</v>
      </c>
      <c r="B503" s="710" t="s">
        <v>4903</v>
      </c>
      <c r="C503" s="710" t="s">
        <v>4888</v>
      </c>
      <c r="D503" s="711" t="s">
        <v>5636</v>
      </c>
      <c r="E503" s="711" t="s">
        <v>2517</v>
      </c>
      <c r="F503" s="712" t="s">
        <v>2810</v>
      </c>
      <c r="G503" s="713" t="s">
        <v>796</v>
      </c>
      <c r="H503" s="714" t="s">
        <v>7</v>
      </c>
      <c r="I503" s="938" t="s">
        <v>7412</v>
      </c>
      <c r="J503" s="939"/>
      <c r="K503" s="715">
        <v>42818</v>
      </c>
      <c r="L503" s="727" t="str">
        <f t="shared" si="21"/>
        <v>60
1号6
2号24
3号30</v>
      </c>
      <c r="M503" s="708"/>
      <c r="N503" s="716"/>
      <c r="O503" s="728">
        <v>6</v>
      </c>
      <c r="P503" s="729">
        <v>24</v>
      </c>
      <c r="Q503" s="729">
        <v>30</v>
      </c>
      <c r="R503" s="581">
        <f t="shared" si="19"/>
        <v>0</v>
      </c>
      <c r="S503" s="474"/>
      <c r="AA503" s="942"/>
      <c r="AB503" s="942"/>
    </row>
    <row r="504" spans="1:28" ht="71.25" hidden="1" x14ac:dyDescent="0.15">
      <c r="A504" s="802" t="s">
        <v>5626</v>
      </c>
      <c r="B504" s="792" t="s">
        <v>4903</v>
      </c>
      <c r="C504" s="792" t="s">
        <v>4888</v>
      </c>
      <c r="D504" s="793" t="s">
        <v>5637</v>
      </c>
      <c r="E504" s="793" t="s">
        <v>2522</v>
      </c>
      <c r="F504" s="794" t="s">
        <v>2815</v>
      </c>
      <c r="G504" s="795" t="s">
        <v>1082</v>
      </c>
      <c r="H504" s="796" t="s">
        <v>27</v>
      </c>
      <c r="I504" s="938" t="s">
        <v>7413</v>
      </c>
      <c r="J504" s="939"/>
      <c r="K504" s="797">
        <v>42818</v>
      </c>
      <c r="L504" s="727" t="str">
        <f t="shared" si="21"/>
        <v>70
1号10
2号39
3号21</v>
      </c>
      <c r="M504" s="798"/>
      <c r="N504" s="803"/>
      <c r="O504" s="728">
        <v>10</v>
      </c>
      <c r="P504" s="729">
        <v>39</v>
      </c>
      <c r="Q504" s="729">
        <v>21</v>
      </c>
      <c r="R504" s="581">
        <f t="shared" si="19"/>
        <v>0</v>
      </c>
      <c r="S504" s="474"/>
      <c r="AA504" s="942"/>
      <c r="AB504" s="942"/>
    </row>
    <row r="505" spans="1:28" ht="71.25" hidden="1" x14ac:dyDescent="0.15">
      <c r="A505" s="709" t="s">
        <v>5626</v>
      </c>
      <c r="B505" s="710" t="s">
        <v>4903</v>
      </c>
      <c r="C505" s="710" t="s">
        <v>4888</v>
      </c>
      <c r="D505" s="711" t="s">
        <v>5638</v>
      </c>
      <c r="E505" s="711" t="s">
        <v>2523</v>
      </c>
      <c r="F505" s="712" t="s">
        <v>2816</v>
      </c>
      <c r="G505" s="713" t="s">
        <v>1083</v>
      </c>
      <c r="H505" s="714" t="s">
        <v>27</v>
      </c>
      <c r="I505" s="938" t="s">
        <v>7414</v>
      </c>
      <c r="J505" s="939"/>
      <c r="K505" s="715">
        <v>42818</v>
      </c>
      <c r="L505" s="727" t="str">
        <f t="shared" si="21"/>
        <v>60
1号5
2号31
3号24</v>
      </c>
      <c r="M505" s="708"/>
      <c r="N505" s="716"/>
      <c r="O505" s="728">
        <v>5</v>
      </c>
      <c r="P505" s="729">
        <v>31</v>
      </c>
      <c r="Q505" s="729">
        <v>24</v>
      </c>
      <c r="R505" s="581">
        <f t="shared" si="19"/>
        <v>0</v>
      </c>
      <c r="S505" s="474"/>
      <c r="AA505" s="942"/>
      <c r="AB505" s="942"/>
    </row>
    <row r="506" spans="1:28" ht="71.25" hidden="1" x14ac:dyDescent="0.15">
      <c r="A506" s="709" t="s">
        <v>5626</v>
      </c>
      <c r="B506" s="710" t="s">
        <v>4903</v>
      </c>
      <c r="C506" s="710" t="s">
        <v>4888</v>
      </c>
      <c r="D506" s="711" t="s">
        <v>5639</v>
      </c>
      <c r="E506" s="711" t="s">
        <v>2524</v>
      </c>
      <c r="F506" s="712" t="s">
        <v>2817</v>
      </c>
      <c r="G506" s="713" t="s">
        <v>805</v>
      </c>
      <c r="H506" s="714" t="s">
        <v>7</v>
      </c>
      <c r="I506" s="938" t="s">
        <v>803</v>
      </c>
      <c r="J506" s="939"/>
      <c r="K506" s="715">
        <v>42818</v>
      </c>
      <c r="L506" s="551" t="str">
        <f t="shared" si="21"/>
        <v>80
1号10
2号36
3号34</v>
      </c>
      <c r="M506" s="708"/>
      <c r="N506" s="716"/>
      <c r="O506" s="751">
        <v>10</v>
      </c>
      <c r="P506" s="729">
        <v>36</v>
      </c>
      <c r="Q506" s="729">
        <v>34</v>
      </c>
      <c r="R506" s="581">
        <f t="shared" si="19"/>
        <v>0</v>
      </c>
      <c r="S506" s="474"/>
      <c r="AA506" s="942"/>
      <c r="AB506" s="942"/>
    </row>
    <row r="507" spans="1:28" ht="71.25" hidden="1" x14ac:dyDescent="0.15">
      <c r="A507" s="709" t="s">
        <v>5626</v>
      </c>
      <c r="B507" s="710" t="s">
        <v>4903</v>
      </c>
      <c r="C507" s="710" t="s">
        <v>4888</v>
      </c>
      <c r="D507" s="711" t="s">
        <v>5640</v>
      </c>
      <c r="E507" s="711" t="s">
        <v>2525</v>
      </c>
      <c r="F507" s="712" t="s">
        <v>2818</v>
      </c>
      <c r="G507" s="713" t="s">
        <v>807</v>
      </c>
      <c r="H507" s="714" t="s">
        <v>7</v>
      </c>
      <c r="I507" s="938" t="s">
        <v>7415</v>
      </c>
      <c r="J507" s="939"/>
      <c r="K507" s="715">
        <v>42818</v>
      </c>
      <c r="L507" s="727" t="str">
        <f t="shared" si="21"/>
        <v>130
1号15
2号64
3号51</v>
      </c>
      <c r="M507" s="708"/>
      <c r="N507" s="716"/>
      <c r="O507" s="728">
        <v>15</v>
      </c>
      <c r="P507" s="729">
        <v>64</v>
      </c>
      <c r="Q507" s="729">
        <v>51</v>
      </c>
      <c r="R507" s="581">
        <f t="shared" si="19"/>
        <v>0</v>
      </c>
      <c r="S507" s="474"/>
      <c r="AA507" s="942"/>
      <c r="AB507" s="942"/>
    </row>
    <row r="508" spans="1:28" ht="71.25" hidden="1" x14ac:dyDescent="0.15">
      <c r="A508" s="709" t="s">
        <v>5626</v>
      </c>
      <c r="B508" s="710" t="s">
        <v>4903</v>
      </c>
      <c r="C508" s="710" t="s">
        <v>4888</v>
      </c>
      <c r="D508" s="711" t="s">
        <v>5859</v>
      </c>
      <c r="E508" s="711" t="s">
        <v>2527</v>
      </c>
      <c r="F508" s="712" t="s">
        <v>5860</v>
      </c>
      <c r="G508" s="713" t="s">
        <v>5861</v>
      </c>
      <c r="H508" s="714" t="s">
        <v>7</v>
      </c>
      <c r="I508" s="938" t="s">
        <v>808</v>
      </c>
      <c r="J508" s="939"/>
      <c r="K508" s="715">
        <v>42818</v>
      </c>
      <c r="L508" s="551" t="str">
        <f t="shared" si="21"/>
        <v>175
1号6
2号102
3号67</v>
      </c>
      <c r="M508" s="708"/>
      <c r="N508" s="716"/>
      <c r="O508" s="728">
        <v>6</v>
      </c>
      <c r="P508" s="750">
        <v>102</v>
      </c>
      <c r="Q508" s="750">
        <v>67</v>
      </c>
      <c r="R508" s="581">
        <f t="shared" si="19"/>
        <v>0</v>
      </c>
      <c r="S508" s="474"/>
      <c r="AA508" s="942"/>
      <c r="AB508" s="942"/>
    </row>
    <row r="509" spans="1:28" ht="71.25" hidden="1" x14ac:dyDescent="0.15">
      <c r="A509" s="709" t="s">
        <v>5626</v>
      </c>
      <c r="B509" s="710" t="s">
        <v>4903</v>
      </c>
      <c r="C509" s="710" t="s">
        <v>4888</v>
      </c>
      <c r="D509" s="711" t="s">
        <v>5641</v>
      </c>
      <c r="E509" s="711" t="s">
        <v>2528</v>
      </c>
      <c r="F509" s="712" t="s">
        <v>6361</v>
      </c>
      <c r="G509" s="713" t="s">
        <v>6096</v>
      </c>
      <c r="H509" s="714" t="s">
        <v>27</v>
      </c>
      <c r="I509" s="938" t="s">
        <v>7416</v>
      </c>
      <c r="J509" s="939"/>
      <c r="K509" s="715">
        <v>42818</v>
      </c>
      <c r="L509" s="551" t="str">
        <f t="shared" si="21"/>
        <v>105
1号8
2号57
3号40</v>
      </c>
      <c r="M509" s="708"/>
      <c r="N509" s="716"/>
      <c r="O509" s="751">
        <v>8</v>
      </c>
      <c r="P509" s="729">
        <v>57</v>
      </c>
      <c r="Q509" s="729">
        <v>40</v>
      </c>
      <c r="R509" s="581">
        <f t="shared" si="19"/>
        <v>0</v>
      </c>
      <c r="S509" s="474"/>
      <c r="AA509" s="942"/>
      <c r="AB509" s="942"/>
    </row>
    <row r="510" spans="1:28" ht="71.25" hidden="1" x14ac:dyDescent="0.15">
      <c r="A510" s="709" t="s">
        <v>5626</v>
      </c>
      <c r="B510" s="710" t="s">
        <v>4903</v>
      </c>
      <c r="C510" s="710" t="s">
        <v>4888</v>
      </c>
      <c r="D510" s="711" t="s">
        <v>5856</v>
      </c>
      <c r="E510" s="711" t="s">
        <v>2518</v>
      </c>
      <c r="F510" s="712" t="s">
        <v>2811</v>
      </c>
      <c r="G510" s="713" t="s">
        <v>797</v>
      </c>
      <c r="H510" s="714" t="s">
        <v>7</v>
      </c>
      <c r="I510" s="938" t="s">
        <v>7417</v>
      </c>
      <c r="J510" s="939"/>
      <c r="K510" s="715">
        <v>43187</v>
      </c>
      <c r="L510" s="727" t="str">
        <f t="shared" si="21"/>
        <v>50
1号10
2号21
3号19</v>
      </c>
      <c r="M510" s="723"/>
      <c r="N510" s="804"/>
      <c r="O510" s="728">
        <v>10</v>
      </c>
      <c r="P510" s="730">
        <v>21</v>
      </c>
      <c r="Q510" s="729">
        <v>19</v>
      </c>
      <c r="R510" s="581">
        <f t="shared" si="19"/>
        <v>0</v>
      </c>
      <c r="S510" s="474"/>
      <c r="AA510" s="942"/>
      <c r="AB510" s="942"/>
    </row>
    <row r="511" spans="1:28" ht="71.25" hidden="1" x14ac:dyDescent="0.15">
      <c r="A511" s="709" t="s">
        <v>5626</v>
      </c>
      <c r="B511" s="710" t="s">
        <v>4903</v>
      </c>
      <c r="C511" s="710" t="s">
        <v>4888</v>
      </c>
      <c r="D511" s="711" t="s">
        <v>5857</v>
      </c>
      <c r="E511" s="711" t="s">
        <v>2520</v>
      </c>
      <c r="F511" s="712" t="s">
        <v>2813</v>
      </c>
      <c r="G511" s="713" t="s">
        <v>800</v>
      </c>
      <c r="H511" s="714" t="s">
        <v>7</v>
      </c>
      <c r="I511" s="938" t="s">
        <v>799</v>
      </c>
      <c r="J511" s="939"/>
      <c r="K511" s="715">
        <v>43187</v>
      </c>
      <c r="L511" s="727" t="str">
        <f t="shared" si="21"/>
        <v>55
1号15
2号27
3号13</v>
      </c>
      <c r="M511" s="708"/>
      <c r="N511" s="716"/>
      <c r="O511" s="728">
        <v>15</v>
      </c>
      <c r="P511" s="729">
        <v>27</v>
      </c>
      <c r="Q511" s="729">
        <v>13</v>
      </c>
      <c r="R511" s="581">
        <f t="shared" si="19"/>
        <v>0</v>
      </c>
      <c r="S511" s="474"/>
      <c r="AA511" s="942"/>
      <c r="AB511" s="942"/>
    </row>
    <row r="512" spans="1:28" ht="71.25" hidden="1" x14ac:dyDescent="0.15">
      <c r="A512" s="709" t="s">
        <v>5626</v>
      </c>
      <c r="B512" s="710" t="s">
        <v>4903</v>
      </c>
      <c r="C512" s="710" t="s">
        <v>4888</v>
      </c>
      <c r="D512" s="711" t="s">
        <v>5858</v>
      </c>
      <c r="E512" s="711" t="s">
        <v>2521</v>
      </c>
      <c r="F512" s="712" t="s">
        <v>2814</v>
      </c>
      <c r="G512" s="713" t="s">
        <v>802</v>
      </c>
      <c r="H512" s="714" t="s">
        <v>7</v>
      </c>
      <c r="I512" s="938" t="s">
        <v>801</v>
      </c>
      <c r="J512" s="939"/>
      <c r="K512" s="715">
        <v>43187</v>
      </c>
      <c r="L512" s="727" t="str">
        <f t="shared" si="21"/>
        <v>68
1号8
2号29
3号31</v>
      </c>
      <c r="M512" s="708"/>
      <c r="N512" s="716"/>
      <c r="O512" s="728">
        <v>8</v>
      </c>
      <c r="P512" s="729">
        <v>29</v>
      </c>
      <c r="Q512" s="729">
        <v>31</v>
      </c>
      <c r="R512" s="581">
        <f t="shared" si="19"/>
        <v>0</v>
      </c>
      <c r="S512" s="474"/>
      <c r="AA512" s="942"/>
      <c r="AB512" s="942"/>
    </row>
    <row r="513" spans="1:28" ht="71.25" hidden="1" x14ac:dyDescent="0.15">
      <c r="A513" s="709" t="s">
        <v>5626</v>
      </c>
      <c r="B513" s="710" t="s">
        <v>4903</v>
      </c>
      <c r="C513" s="710" t="s">
        <v>4888</v>
      </c>
      <c r="D513" s="711" t="s">
        <v>3109</v>
      </c>
      <c r="E513" s="711" t="s">
        <v>1639</v>
      </c>
      <c r="F513" s="712" t="s">
        <v>5866</v>
      </c>
      <c r="G513" s="713" t="s">
        <v>1314</v>
      </c>
      <c r="H513" s="714" t="s">
        <v>924</v>
      </c>
      <c r="I513" s="938" t="s">
        <v>7418</v>
      </c>
      <c r="J513" s="939"/>
      <c r="K513" s="715">
        <v>43187</v>
      </c>
      <c r="L513" s="551" t="str">
        <f t="shared" si="21"/>
        <v>115
1号45
2号45
3号25</v>
      </c>
      <c r="M513" s="708"/>
      <c r="N513" s="716"/>
      <c r="O513" s="751">
        <v>45</v>
      </c>
      <c r="P513" s="729">
        <v>45</v>
      </c>
      <c r="Q513" s="729">
        <v>25</v>
      </c>
      <c r="R513" s="581">
        <f t="shared" si="19"/>
        <v>0</v>
      </c>
      <c r="S513" s="474"/>
      <c r="AA513" s="942"/>
      <c r="AB513" s="942"/>
    </row>
    <row r="514" spans="1:28" ht="71.25" hidden="1" x14ac:dyDescent="0.15">
      <c r="A514" s="709" t="s">
        <v>3034</v>
      </c>
      <c r="B514" s="710" t="s">
        <v>5452</v>
      </c>
      <c r="C514" s="710" t="s">
        <v>4934</v>
      </c>
      <c r="D514" s="753" t="s">
        <v>3100</v>
      </c>
      <c r="E514" s="754" t="s">
        <v>2041</v>
      </c>
      <c r="F514" s="669" t="s">
        <v>6362</v>
      </c>
      <c r="G514" s="712" t="s">
        <v>820</v>
      </c>
      <c r="H514" s="755" t="s">
        <v>860</v>
      </c>
      <c r="I514" s="938" t="s">
        <v>726</v>
      </c>
      <c r="J514" s="939"/>
      <c r="K514" s="756">
        <v>42093</v>
      </c>
      <c r="L514" s="727" t="str">
        <f t="shared" si="21"/>
        <v>155
1号25
2号74
3号56</v>
      </c>
      <c r="M514" s="757"/>
      <c r="N514" s="758" t="s">
        <v>7307</v>
      </c>
      <c r="O514" s="580">
        <v>25</v>
      </c>
      <c r="P514" s="581">
        <v>74</v>
      </c>
      <c r="Q514" s="581">
        <v>56</v>
      </c>
      <c r="R514" s="581">
        <f t="shared" si="19"/>
        <v>0</v>
      </c>
      <c r="S514" s="474"/>
      <c r="AA514" s="942"/>
      <c r="AB514" s="942"/>
    </row>
    <row r="515" spans="1:28" ht="71.25" hidden="1" x14ac:dyDescent="0.15">
      <c r="A515" s="752" t="s">
        <v>5377</v>
      </c>
      <c r="B515" s="710" t="s">
        <v>4903</v>
      </c>
      <c r="C515" s="790" t="s">
        <v>4889</v>
      </c>
      <c r="D515" s="753" t="s">
        <v>5421</v>
      </c>
      <c r="E515" s="754" t="s">
        <v>2533</v>
      </c>
      <c r="F515" s="669" t="s">
        <v>2825</v>
      </c>
      <c r="G515" s="712" t="s">
        <v>824</v>
      </c>
      <c r="H515" s="755" t="s">
        <v>7</v>
      </c>
      <c r="I515" s="938" t="s">
        <v>823</v>
      </c>
      <c r="J515" s="939"/>
      <c r="K515" s="756">
        <v>42458</v>
      </c>
      <c r="L515" s="551" t="str">
        <f t="shared" si="21"/>
        <v>85
1号15
2号36
3号34</v>
      </c>
      <c r="M515" s="757"/>
      <c r="N515" s="758"/>
      <c r="O515" s="580">
        <v>15</v>
      </c>
      <c r="P515" s="581">
        <v>36</v>
      </c>
      <c r="Q515" s="581">
        <v>34</v>
      </c>
      <c r="R515" s="581">
        <f t="shared" si="19"/>
        <v>0</v>
      </c>
      <c r="S515" s="474"/>
      <c r="AA515" s="942"/>
      <c r="AB515" s="942"/>
    </row>
    <row r="516" spans="1:28" ht="71.25" hidden="1" x14ac:dyDescent="0.15">
      <c r="A516" s="709" t="s">
        <v>5626</v>
      </c>
      <c r="B516" s="710" t="s">
        <v>4903</v>
      </c>
      <c r="C516" s="710" t="s">
        <v>4889</v>
      </c>
      <c r="D516" s="711" t="s">
        <v>6363</v>
      </c>
      <c r="E516" s="711" t="s">
        <v>6364</v>
      </c>
      <c r="F516" s="712" t="s">
        <v>6365</v>
      </c>
      <c r="G516" s="713" t="s">
        <v>824</v>
      </c>
      <c r="H516" s="714" t="s">
        <v>1976</v>
      </c>
      <c r="I516" s="938" t="s">
        <v>6366</v>
      </c>
      <c r="J516" s="939"/>
      <c r="K516" s="715">
        <v>42818</v>
      </c>
      <c r="L516" s="727" t="s">
        <v>7542</v>
      </c>
      <c r="M516" s="708"/>
      <c r="N516" s="718"/>
      <c r="O516" s="728">
        <v>15</v>
      </c>
      <c r="P516" s="730">
        <v>30</v>
      </c>
      <c r="Q516" s="729">
        <v>18</v>
      </c>
      <c r="R516" s="581">
        <f t="shared" si="19"/>
        <v>0</v>
      </c>
      <c r="S516" s="474"/>
      <c r="AA516" s="942"/>
      <c r="AB516" s="942"/>
    </row>
    <row r="517" spans="1:28" ht="71.25" hidden="1" x14ac:dyDescent="0.15">
      <c r="A517" s="709" t="s">
        <v>5377</v>
      </c>
      <c r="B517" s="760" t="s">
        <v>4903</v>
      </c>
      <c r="C517" s="805" t="s">
        <v>4893</v>
      </c>
      <c r="D517" s="793" t="s">
        <v>942</v>
      </c>
      <c r="E517" s="805" t="s">
        <v>2534</v>
      </c>
      <c r="F517" s="794" t="s">
        <v>2826</v>
      </c>
      <c r="G517" s="806" t="s">
        <v>6367</v>
      </c>
      <c r="H517" s="806" t="s">
        <v>7</v>
      </c>
      <c r="I517" s="938" t="s">
        <v>831</v>
      </c>
      <c r="J517" s="939"/>
      <c r="K517" s="807">
        <v>42458</v>
      </c>
      <c r="L517" s="551" t="str">
        <f t="shared" si="21"/>
        <v>40
1号10
2号12
3号18</v>
      </c>
      <c r="M517" s="798"/>
      <c r="N517" s="716"/>
      <c r="O517" s="751">
        <v>10</v>
      </c>
      <c r="P517" s="750">
        <v>12</v>
      </c>
      <c r="Q517" s="750">
        <v>18</v>
      </c>
      <c r="R517" s="581">
        <f t="shared" si="19"/>
        <v>0</v>
      </c>
      <c r="S517" s="474"/>
      <c r="AA517" s="942"/>
      <c r="AB517" s="942"/>
    </row>
    <row r="518" spans="1:28" ht="71.25" hidden="1" x14ac:dyDescent="0.15">
      <c r="A518" s="709" t="s">
        <v>3034</v>
      </c>
      <c r="B518" s="710" t="s">
        <v>4903</v>
      </c>
      <c r="C518" s="710" t="s">
        <v>4893</v>
      </c>
      <c r="D518" s="711" t="s">
        <v>5449</v>
      </c>
      <c r="E518" s="711" t="s">
        <v>2042</v>
      </c>
      <c r="F518" s="712" t="s">
        <v>3815</v>
      </c>
      <c r="G518" s="713" t="s">
        <v>6368</v>
      </c>
      <c r="H518" s="714" t="s">
        <v>860</v>
      </c>
      <c r="I518" s="938" t="s">
        <v>832</v>
      </c>
      <c r="J518" s="939"/>
      <c r="K518" s="715">
        <v>42093</v>
      </c>
      <c r="L518" s="551" t="str">
        <f t="shared" si="21"/>
        <v>55
1号10
2号26
3号19</v>
      </c>
      <c r="M518" s="708"/>
      <c r="N518" s="716"/>
      <c r="O518" s="751">
        <v>10</v>
      </c>
      <c r="P518" s="750">
        <v>26</v>
      </c>
      <c r="Q518" s="750">
        <v>19</v>
      </c>
      <c r="R518" s="581">
        <f t="shared" si="19"/>
        <v>0</v>
      </c>
      <c r="S518" s="474"/>
      <c r="AA518" s="942"/>
      <c r="AB518" s="942"/>
    </row>
    <row r="519" spans="1:28" ht="71.25" hidden="1" x14ac:dyDescent="0.15">
      <c r="A519" s="752" t="s">
        <v>3034</v>
      </c>
      <c r="B519" s="710" t="s">
        <v>4903</v>
      </c>
      <c r="C519" s="710" t="s">
        <v>4893</v>
      </c>
      <c r="D519" s="753" t="s">
        <v>7545</v>
      </c>
      <c r="E519" s="754" t="s">
        <v>2043</v>
      </c>
      <c r="F519" s="669" t="s">
        <v>6369</v>
      </c>
      <c r="G519" s="712" t="s">
        <v>1091</v>
      </c>
      <c r="H519" s="755" t="s">
        <v>860</v>
      </c>
      <c r="I519" s="938" t="s">
        <v>832</v>
      </c>
      <c r="J519" s="939"/>
      <c r="K519" s="756">
        <v>42093</v>
      </c>
      <c r="L519" s="551" t="str">
        <f t="shared" si="21"/>
        <v>30
1号10
2号6
3号14</v>
      </c>
      <c r="M519" s="757"/>
      <c r="N519" s="758"/>
      <c r="O519" s="774">
        <v>10</v>
      </c>
      <c r="P519" s="725">
        <v>6</v>
      </c>
      <c r="Q519" s="725">
        <v>14</v>
      </c>
      <c r="R519" s="581">
        <f t="shared" si="19"/>
        <v>0</v>
      </c>
      <c r="S519" s="474"/>
      <c r="AA519" s="942"/>
      <c r="AB519" s="942"/>
    </row>
    <row r="520" spans="1:28" ht="71.25" hidden="1" x14ac:dyDescent="0.15">
      <c r="A520" s="752" t="s">
        <v>3034</v>
      </c>
      <c r="B520" s="710" t="s">
        <v>4903</v>
      </c>
      <c r="C520" s="710" t="s">
        <v>4893</v>
      </c>
      <c r="D520" s="753" t="s">
        <v>6370</v>
      </c>
      <c r="E520" s="754" t="s">
        <v>6814</v>
      </c>
      <c r="F520" s="669" t="s">
        <v>6371</v>
      </c>
      <c r="G520" s="712" t="s">
        <v>1725</v>
      </c>
      <c r="H520" s="755" t="s">
        <v>860</v>
      </c>
      <c r="I520" s="938" t="s">
        <v>833</v>
      </c>
      <c r="J520" s="939"/>
      <c r="K520" s="756">
        <v>42093</v>
      </c>
      <c r="L520" s="551" t="str">
        <f t="shared" si="21"/>
        <v>75
1号15
2号31
3号29</v>
      </c>
      <c r="M520" s="757"/>
      <c r="N520" s="758"/>
      <c r="O520" s="580">
        <v>15</v>
      </c>
      <c r="P520" s="725">
        <v>31</v>
      </c>
      <c r="Q520" s="725">
        <v>29</v>
      </c>
      <c r="R520" s="581">
        <f t="shared" si="19"/>
        <v>0</v>
      </c>
      <c r="S520" s="474"/>
      <c r="AA520" s="942"/>
      <c r="AB520" s="942"/>
    </row>
    <row r="521" spans="1:28" ht="71.25" hidden="1" x14ac:dyDescent="0.15">
      <c r="A521" s="752" t="s">
        <v>3034</v>
      </c>
      <c r="B521" s="710" t="s">
        <v>4903</v>
      </c>
      <c r="C521" s="710" t="s">
        <v>4893</v>
      </c>
      <c r="D521" s="753" t="s">
        <v>3099</v>
      </c>
      <c r="E521" s="754" t="s">
        <v>2044</v>
      </c>
      <c r="F521" s="669" t="s">
        <v>3816</v>
      </c>
      <c r="G521" s="712" t="s">
        <v>834</v>
      </c>
      <c r="H521" s="755" t="s">
        <v>860</v>
      </c>
      <c r="I521" s="938" t="s">
        <v>833</v>
      </c>
      <c r="J521" s="939"/>
      <c r="K521" s="756">
        <v>42093</v>
      </c>
      <c r="L521" s="551" t="str">
        <f t="shared" si="21"/>
        <v>80
1号10
2号39
3号31</v>
      </c>
      <c r="M521" s="757"/>
      <c r="N521" s="758"/>
      <c r="O521" s="774">
        <v>10</v>
      </c>
      <c r="P521" s="725">
        <v>39</v>
      </c>
      <c r="Q521" s="725">
        <v>31</v>
      </c>
      <c r="R521" s="581">
        <f t="shared" si="19"/>
        <v>0</v>
      </c>
      <c r="S521" s="474"/>
      <c r="AA521" s="942"/>
      <c r="AB521" s="942"/>
    </row>
    <row r="522" spans="1:28" ht="71.25" hidden="1" x14ac:dyDescent="0.15">
      <c r="A522" s="752" t="s">
        <v>3034</v>
      </c>
      <c r="B522" s="710" t="s">
        <v>4903</v>
      </c>
      <c r="C522" s="710" t="s">
        <v>4895</v>
      </c>
      <c r="D522" s="753" t="s">
        <v>6854</v>
      </c>
      <c r="E522" s="754" t="s">
        <v>6855</v>
      </c>
      <c r="F522" s="669" t="s">
        <v>6856</v>
      </c>
      <c r="G522" s="712" t="s">
        <v>6857</v>
      </c>
      <c r="H522" s="755" t="s">
        <v>860</v>
      </c>
      <c r="I522" s="938" t="s">
        <v>7419</v>
      </c>
      <c r="J522" s="939"/>
      <c r="K522" s="756">
        <v>44265</v>
      </c>
      <c r="L522" s="726" t="str">
        <f t="shared" si="21"/>
        <v>115
1号10
2号60
3号45</v>
      </c>
      <c r="M522" s="757"/>
      <c r="N522" s="808" t="s">
        <v>8256</v>
      </c>
      <c r="O522" s="774">
        <v>10</v>
      </c>
      <c r="P522" s="581">
        <v>60</v>
      </c>
      <c r="Q522" s="581">
        <v>45</v>
      </c>
      <c r="R522" s="581">
        <f t="shared" si="19"/>
        <v>0</v>
      </c>
      <c r="S522" s="474"/>
      <c r="AA522" s="942"/>
      <c r="AB522" s="942"/>
    </row>
    <row r="523" spans="1:28" ht="71.25" hidden="1" x14ac:dyDescent="0.15">
      <c r="A523" s="752" t="s">
        <v>3034</v>
      </c>
      <c r="B523" s="710" t="s">
        <v>4903</v>
      </c>
      <c r="C523" s="710" t="s">
        <v>4899</v>
      </c>
      <c r="D523" s="753" t="s">
        <v>6858</v>
      </c>
      <c r="E523" s="754" t="s">
        <v>6859</v>
      </c>
      <c r="F523" s="669" t="s">
        <v>6860</v>
      </c>
      <c r="G523" s="712" t="s">
        <v>6861</v>
      </c>
      <c r="H523" s="755" t="s">
        <v>860</v>
      </c>
      <c r="I523" s="938" t="s">
        <v>833</v>
      </c>
      <c r="J523" s="939"/>
      <c r="K523" s="756">
        <v>44265</v>
      </c>
      <c r="L523" s="726" t="str">
        <f t="shared" si="21"/>
        <v>110
1号10
2号55
3号45</v>
      </c>
      <c r="M523" s="757"/>
      <c r="N523" s="758" t="s">
        <v>6862</v>
      </c>
      <c r="O523" s="774">
        <v>10</v>
      </c>
      <c r="P523" s="725">
        <v>55</v>
      </c>
      <c r="Q523" s="725">
        <v>45</v>
      </c>
      <c r="R523" s="581">
        <f t="shared" si="19"/>
        <v>0</v>
      </c>
      <c r="S523" s="474"/>
      <c r="AA523" s="942"/>
      <c r="AB523" s="942"/>
    </row>
    <row r="524" spans="1:28" ht="71.25" hidden="1" x14ac:dyDescent="0.15">
      <c r="A524" s="752" t="s">
        <v>3034</v>
      </c>
      <c r="B524" s="710" t="s">
        <v>4903</v>
      </c>
      <c r="C524" s="710" t="s">
        <v>4899</v>
      </c>
      <c r="D524" s="753" t="s">
        <v>6863</v>
      </c>
      <c r="E524" s="754" t="s">
        <v>6864</v>
      </c>
      <c r="F524" s="669" t="s">
        <v>6865</v>
      </c>
      <c r="G524" s="712" t="s">
        <v>6866</v>
      </c>
      <c r="H524" s="755" t="s">
        <v>860</v>
      </c>
      <c r="I524" s="938" t="s">
        <v>833</v>
      </c>
      <c r="J524" s="939"/>
      <c r="K524" s="756">
        <v>44265</v>
      </c>
      <c r="L524" s="727" t="str">
        <f t="shared" si="21"/>
        <v>110
1号10
2号60
3号40</v>
      </c>
      <c r="M524" s="757"/>
      <c r="N524" s="758" t="s">
        <v>6862</v>
      </c>
      <c r="O524" s="580">
        <v>10</v>
      </c>
      <c r="P524" s="581">
        <v>60</v>
      </c>
      <c r="Q524" s="581">
        <v>40</v>
      </c>
      <c r="R524" s="581">
        <f t="shared" si="19"/>
        <v>0</v>
      </c>
      <c r="S524" s="474"/>
      <c r="AA524" s="942"/>
      <c r="AB524" s="942"/>
    </row>
    <row r="525" spans="1:28" ht="71.25" hidden="1" x14ac:dyDescent="0.15">
      <c r="A525" s="752" t="s">
        <v>3034</v>
      </c>
      <c r="B525" s="710" t="s">
        <v>4903</v>
      </c>
      <c r="C525" s="710" t="s">
        <v>4899</v>
      </c>
      <c r="D525" s="753" t="s">
        <v>6867</v>
      </c>
      <c r="E525" s="754" t="s">
        <v>6868</v>
      </c>
      <c r="F525" s="669" t="s">
        <v>6869</v>
      </c>
      <c r="G525" s="712" t="s">
        <v>6870</v>
      </c>
      <c r="H525" s="755" t="s">
        <v>860</v>
      </c>
      <c r="I525" s="938" t="s">
        <v>457</v>
      </c>
      <c r="J525" s="939"/>
      <c r="K525" s="756">
        <v>44265</v>
      </c>
      <c r="L525" s="727" t="str">
        <f t="shared" si="21"/>
        <v>100
1号15
2号45
3号40</v>
      </c>
      <c r="M525" s="757"/>
      <c r="N525" s="758" t="s">
        <v>6871</v>
      </c>
      <c r="O525" s="580">
        <v>15</v>
      </c>
      <c r="P525" s="581">
        <v>45</v>
      </c>
      <c r="Q525" s="581">
        <v>40</v>
      </c>
      <c r="R525" s="581">
        <f t="shared" si="19"/>
        <v>0</v>
      </c>
      <c r="S525" s="474"/>
      <c r="AA525" s="942"/>
      <c r="AB525" s="942"/>
    </row>
    <row r="526" spans="1:28" ht="71.25" hidden="1" x14ac:dyDescent="0.15">
      <c r="A526" s="752" t="s">
        <v>3034</v>
      </c>
      <c r="B526" s="710" t="s">
        <v>4903</v>
      </c>
      <c r="C526" s="710" t="s">
        <v>4901</v>
      </c>
      <c r="D526" s="753" t="s">
        <v>3098</v>
      </c>
      <c r="E526" s="754" t="s">
        <v>6948</v>
      </c>
      <c r="F526" s="669" t="s">
        <v>6872</v>
      </c>
      <c r="G526" s="712" t="s">
        <v>6873</v>
      </c>
      <c r="H526" s="755" t="s">
        <v>860</v>
      </c>
      <c r="I526" s="938" t="s">
        <v>846</v>
      </c>
      <c r="J526" s="939"/>
      <c r="K526" s="756">
        <v>42093</v>
      </c>
      <c r="L526" s="551" t="str">
        <f t="shared" si="21"/>
        <v>75
1号15
2号31
3号29</v>
      </c>
      <c r="M526" s="757"/>
      <c r="N526" s="758"/>
      <c r="O526" s="774">
        <v>15</v>
      </c>
      <c r="P526" s="725">
        <v>31</v>
      </c>
      <c r="Q526" s="725">
        <v>29</v>
      </c>
      <c r="R526" s="581">
        <f t="shared" si="19"/>
        <v>0</v>
      </c>
      <c r="S526" s="474"/>
      <c r="AA526" s="942"/>
      <c r="AB526" s="942"/>
    </row>
    <row r="527" spans="1:28" ht="71.25" hidden="1" x14ac:dyDescent="0.15">
      <c r="A527" s="752" t="s">
        <v>3034</v>
      </c>
      <c r="B527" s="710" t="s">
        <v>4903</v>
      </c>
      <c r="C527" s="710" t="s">
        <v>4901</v>
      </c>
      <c r="D527" s="753" t="s">
        <v>6134</v>
      </c>
      <c r="E527" s="754" t="s">
        <v>6949</v>
      </c>
      <c r="F527" s="669" t="s">
        <v>3827</v>
      </c>
      <c r="G527" s="712" t="s">
        <v>848</v>
      </c>
      <c r="H527" s="755" t="s">
        <v>860</v>
      </c>
      <c r="I527" s="938" t="s">
        <v>852</v>
      </c>
      <c r="J527" s="939"/>
      <c r="K527" s="756">
        <v>42093</v>
      </c>
      <c r="L527" s="727" t="str">
        <f t="shared" si="21"/>
        <v>105
1号15
2号45
3号45</v>
      </c>
      <c r="M527" s="757"/>
      <c r="N527" s="758"/>
      <c r="O527" s="580">
        <v>15</v>
      </c>
      <c r="P527" s="581">
        <v>45</v>
      </c>
      <c r="Q527" s="581">
        <v>45</v>
      </c>
      <c r="R527" s="581">
        <f t="shared" si="19"/>
        <v>0</v>
      </c>
      <c r="S527" s="474"/>
      <c r="AA527" s="942"/>
      <c r="AB527" s="942"/>
    </row>
    <row r="528" spans="1:28" ht="71.25" hidden="1" x14ac:dyDescent="0.15">
      <c r="A528" s="752" t="s">
        <v>3034</v>
      </c>
      <c r="B528" s="710" t="s">
        <v>4903</v>
      </c>
      <c r="C528" s="710" t="s">
        <v>4901</v>
      </c>
      <c r="D528" s="753" t="s">
        <v>3097</v>
      </c>
      <c r="E528" s="754" t="s">
        <v>6950</v>
      </c>
      <c r="F528" s="669" t="s">
        <v>3826</v>
      </c>
      <c r="G528" s="712" t="s">
        <v>851</v>
      </c>
      <c r="H528" s="755" t="s">
        <v>860</v>
      </c>
      <c r="I528" s="938" t="s">
        <v>849</v>
      </c>
      <c r="J528" s="939"/>
      <c r="K528" s="756">
        <v>42093</v>
      </c>
      <c r="L528" s="727" t="str">
        <f t="shared" si="21"/>
        <v>115
1号15
2号55
3号45</v>
      </c>
      <c r="M528" s="757"/>
      <c r="N528" s="758"/>
      <c r="O528" s="580">
        <v>15</v>
      </c>
      <c r="P528" s="581">
        <v>55</v>
      </c>
      <c r="Q528" s="581">
        <v>45</v>
      </c>
      <c r="R528" s="581">
        <f t="shared" si="19"/>
        <v>0</v>
      </c>
      <c r="S528" s="474"/>
      <c r="AA528" s="942"/>
      <c r="AB528" s="942"/>
    </row>
    <row r="529" spans="1:28" ht="71.25" hidden="1" x14ac:dyDescent="0.15">
      <c r="A529" s="752" t="s">
        <v>3034</v>
      </c>
      <c r="B529" s="710" t="s">
        <v>4903</v>
      </c>
      <c r="C529" s="710" t="s">
        <v>4902</v>
      </c>
      <c r="D529" s="753" t="s">
        <v>3096</v>
      </c>
      <c r="E529" s="754" t="s">
        <v>2045</v>
      </c>
      <c r="F529" s="669" t="s">
        <v>6372</v>
      </c>
      <c r="G529" s="712" t="s">
        <v>858</v>
      </c>
      <c r="H529" s="755" t="s">
        <v>860</v>
      </c>
      <c r="I529" s="938" t="s">
        <v>833</v>
      </c>
      <c r="J529" s="939"/>
      <c r="K529" s="756">
        <v>42093</v>
      </c>
      <c r="L529" s="727" t="str">
        <f t="shared" si="21"/>
        <v>70
1号10
2号38
3号22</v>
      </c>
      <c r="M529" s="757"/>
      <c r="N529" s="758"/>
      <c r="O529" s="580">
        <v>10</v>
      </c>
      <c r="P529" s="581">
        <v>38</v>
      </c>
      <c r="Q529" s="581">
        <v>22</v>
      </c>
      <c r="R529" s="581">
        <f t="shared" ref="R529" si="22">SUBTOTAL(9,O529:Q529)</f>
        <v>0</v>
      </c>
      <c r="S529" s="474"/>
      <c r="AA529" s="942"/>
      <c r="AB529" s="942"/>
    </row>
    <row r="530" spans="1:28" ht="71.25" hidden="1" x14ac:dyDescent="0.15">
      <c r="A530" s="436" t="s">
        <v>3035</v>
      </c>
      <c r="B530" s="433" t="s">
        <v>4871</v>
      </c>
      <c r="C530" s="433" t="s">
        <v>4860</v>
      </c>
      <c r="D530" s="228" t="s">
        <v>3107</v>
      </c>
      <c r="E530" s="428" t="s">
        <v>1637</v>
      </c>
      <c r="F530" s="438" t="s">
        <v>6375</v>
      </c>
      <c r="G530" s="427" t="s">
        <v>210</v>
      </c>
      <c r="H530" s="429" t="s">
        <v>924</v>
      </c>
      <c r="I530" s="940" t="s">
        <v>7423</v>
      </c>
      <c r="J530" s="941"/>
      <c r="K530" s="430">
        <v>40634</v>
      </c>
      <c r="L530" s="551" t="str">
        <f t="shared" ref="L530:L554" si="23">SUM(O530:Q530)&amp;CHAR(10)&amp;CHAR(10)&amp;"1号"&amp;O530&amp;CHAR(10)&amp;"2号"&amp;P530&amp;CHAR(10)&amp;"3号"&amp;Q530</f>
        <v>45
1号15
2号15
3号15</v>
      </c>
      <c r="M530" s="441"/>
      <c r="N530" s="442"/>
      <c r="O530" s="445">
        <v>15</v>
      </c>
      <c r="P530" s="444">
        <v>15</v>
      </c>
      <c r="Q530" s="444">
        <v>15</v>
      </c>
      <c r="R530" s="444">
        <f t="shared" ref="R530:R535" si="24">SUBTOTAL(9,O530:Q530)</f>
        <v>0</v>
      </c>
      <c r="S530" s="474"/>
      <c r="AA530" s="942"/>
      <c r="AB530" s="942"/>
    </row>
    <row r="531" spans="1:28" ht="71.25" hidden="1" x14ac:dyDescent="0.15">
      <c r="A531" s="436" t="s">
        <v>3035</v>
      </c>
      <c r="B531" s="433" t="s">
        <v>4871</v>
      </c>
      <c r="C531" s="433" t="s">
        <v>4860</v>
      </c>
      <c r="D531" s="228" t="s">
        <v>3110</v>
      </c>
      <c r="E531" s="428" t="s">
        <v>1641</v>
      </c>
      <c r="F531" s="438" t="s">
        <v>6378</v>
      </c>
      <c r="G531" s="427" t="s">
        <v>879</v>
      </c>
      <c r="H531" s="429" t="s">
        <v>924</v>
      </c>
      <c r="I531" s="940" t="s">
        <v>7425</v>
      </c>
      <c r="J531" s="941"/>
      <c r="K531" s="430">
        <v>40801</v>
      </c>
      <c r="L531" s="421" t="str">
        <f t="shared" si="23"/>
        <v>95
1号15
2号35
3号45</v>
      </c>
      <c r="M531" s="441"/>
      <c r="N531" s="442"/>
      <c r="O531" s="445">
        <v>15</v>
      </c>
      <c r="P531" s="444">
        <v>35</v>
      </c>
      <c r="Q531" s="444">
        <v>45</v>
      </c>
      <c r="R531" s="444">
        <f t="shared" si="24"/>
        <v>0</v>
      </c>
      <c r="S531" s="474"/>
      <c r="AA531" s="942"/>
      <c r="AB531" s="942"/>
    </row>
    <row r="532" spans="1:28" ht="71.25" hidden="1" x14ac:dyDescent="0.15">
      <c r="A532" s="436" t="s">
        <v>3035</v>
      </c>
      <c r="B532" s="433" t="s">
        <v>4871</v>
      </c>
      <c r="C532" s="433" t="s">
        <v>4860</v>
      </c>
      <c r="D532" s="228" t="s">
        <v>1643</v>
      </c>
      <c r="E532" s="428" t="s">
        <v>1644</v>
      </c>
      <c r="F532" s="438" t="s">
        <v>6380</v>
      </c>
      <c r="G532" s="427" t="s">
        <v>143</v>
      </c>
      <c r="H532" s="429" t="s">
        <v>924</v>
      </c>
      <c r="I532" s="940" t="s">
        <v>5787</v>
      </c>
      <c r="J532" s="941"/>
      <c r="K532" s="430">
        <v>41000</v>
      </c>
      <c r="L532" s="551" t="str">
        <f t="shared" si="23"/>
        <v>100
1号20
2号44
3号36</v>
      </c>
      <c r="M532" s="441"/>
      <c r="N532" s="442"/>
      <c r="O532" s="445">
        <v>20</v>
      </c>
      <c r="P532" s="444">
        <v>44</v>
      </c>
      <c r="Q532" s="444">
        <v>36</v>
      </c>
      <c r="R532" s="444">
        <f t="shared" si="24"/>
        <v>0</v>
      </c>
      <c r="S532" s="474"/>
      <c r="AA532" s="942"/>
      <c r="AB532" s="942"/>
    </row>
    <row r="533" spans="1:28" ht="71.25" hidden="1" x14ac:dyDescent="0.15">
      <c r="A533" s="436" t="s">
        <v>3035</v>
      </c>
      <c r="B533" s="433" t="s">
        <v>4871</v>
      </c>
      <c r="C533" s="433" t="s">
        <v>4860</v>
      </c>
      <c r="D533" s="228" t="s">
        <v>1646</v>
      </c>
      <c r="E533" s="428" t="s">
        <v>1647</v>
      </c>
      <c r="F533" s="438" t="s">
        <v>6381</v>
      </c>
      <c r="G533" s="427" t="s">
        <v>6382</v>
      </c>
      <c r="H533" s="429" t="s">
        <v>924</v>
      </c>
      <c r="I533" s="940" t="s">
        <v>5787</v>
      </c>
      <c r="J533" s="941"/>
      <c r="K533" s="430">
        <v>41000</v>
      </c>
      <c r="L533" s="551" t="str">
        <f t="shared" si="23"/>
        <v>115
1号35
2号45
3号35</v>
      </c>
      <c r="M533" s="441"/>
      <c r="N533" s="442"/>
      <c r="O533" s="445">
        <v>35</v>
      </c>
      <c r="P533" s="444">
        <v>45</v>
      </c>
      <c r="Q533" s="444">
        <v>35</v>
      </c>
      <c r="R533" s="444">
        <f t="shared" si="24"/>
        <v>0</v>
      </c>
      <c r="S533" s="474"/>
      <c r="AA533" s="942"/>
      <c r="AB533" s="942"/>
    </row>
    <row r="534" spans="1:28" ht="71.25" hidden="1" x14ac:dyDescent="0.15">
      <c r="A534" s="436" t="s">
        <v>3035</v>
      </c>
      <c r="B534" s="433" t="s">
        <v>4871</v>
      </c>
      <c r="C534" s="433" t="s">
        <v>4860</v>
      </c>
      <c r="D534" s="228" t="s">
        <v>3112</v>
      </c>
      <c r="E534" s="428" t="s">
        <v>1648</v>
      </c>
      <c r="F534" s="438" t="s">
        <v>6383</v>
      </c>
      <c r="G534" s="427" t="s">
        <v>164</v>
      </c>
      <c r="H534" s="429" t="s">
        <v>924</v>
      </c>
      <c r="I534" s="940" t="s">
        <v>7398</v>
      </c>
      <c r="J534" s="941"/>
      <c r="K534" s="430">
        <v>41107</v>
      </c>
      <c r="L534" s="551" t="str">
        <f t="shared" si="23"/>
        <v>95
1号35
2号30
3号30</v>
      </c>
      <c r="M534" s="441"/>
      <c r="N534" s="442"/>
      <c r="O534" s="445">
        <v>35</v>
      </c>
      <c r="P534" s="444">
        <v>30</v>
      </c>
      <c r="Q534" s="444">
        <v>30</v>
      </c>
      <c r="R534" s="444">
        <f t="shared" si="24"/>
        <v>0</v>
      </c>
      <c r="S534" s="474"/>
      <c r="AA534" s="942"/>
      <c r="AB534" s="942"/>
    </row>
    <row r="535" spans="1:28" ht="71.25" hidden="1" x14ac:dyDescent="0.15">
      <c r="A535" s="436" t="s">
        <v>3035</v>
      </c>
      <c r="B535" s="433" t="s">
        <v>4871</v>
      </c>
      <c r="C535" s="433" t="s">
        <v>4860</v>
      </c>
      <c r="D535" s="228" t="s">
        <v>3113</v>
      </c>
      <c r="E535" s="428" t="s">
        <v>1680</v>
      </c>
      <c r="F535" s="438" t="s">
        <v>7184</v>
      </c>
      <c r="G535" s="427" t="s">
        <v>6384</v>
      </c>
      <c r="H535" s="429" t="s">
        <v>924</v>
      </c>
      <c r="I535" s="940" t="s">
        <v>7427</v>
      </c>
      <c r="J535" s="941"/>
      <c r="K535" s="430">
        <v>41365</v>
      </c>
      <c r="L535" s="551" t="str">
        <f t="shared" si="23"/>
        <v>120
1号20
2号64
3号36</v>
      </c>
      <c r="M535" s="441"/>
      <c r="N535" s="442"/>
      <c r="O535" s="445">
        <v>20</v>
      </c>
      <c r="P535" s="444">
        <v>64</v>
      </c>
      <c r="Q535" s="444">
        <v>36</v>
      </c>
      <c r="R535" s="444">
        <f t="shared" si="24"/>
        <v>0</v>
      </c>
      <c r="S535" s="474"/>
      <c r="AA535" s="942"/>
      <c r="AB535" s="942"/>
    </row>
    <row r="536" spans="1:28" ht="71.25" hidden="1" x14ac:dyDescent="0.15">
      <c r="A536" s="436" t="s">
        <v>3035</v>
      </c>
      <c r="B536" s="433" t="s">
        <v>4871</v>
      </c>
      <c r="C536" s="433" t="s">
        <v>4860</v>
      </c>
      <c r="D536" s="228" t="s">
        <v>1853</v>
      </c>
      <c r="E536" s="428" t="s">
        <v>1854</v>
      </c>
      <c r="F536" s="438" t="s">
        <v>6385</v>
      </c>
      <c r="G536" s="427" t="s">
        <v>187</v>
      </c>
      <c r="H536" s="429" t="s">
        <v>924</v>
      </c>
      <c r="I536" s="940" t="s">
        <v>5787</v>
      </c>
      <c r="J536" s="941"/>
      <c r="K536" s="430">
        <v>41554</v>
      </c>
      <c r="L536" s="551" t="str">
        <f t="shared" si="23"/>
        <v>115
1号25
2号60
3号30</v>
      </c>
      <c r="M536" s="441"/>
      <c r="N536" s="442"/>
      <c r="O536" s="445">
        <v>25</v>
      </c>
      <c r="P536" s="444">
        <v>60</v>
      </c>
      <c r="Q536" s="444">
        <v>30</v>
      </c>
      <c r="R536" s="444">
        <f t="shared" ref="R536:R603" si="25">SUBTOTAL(9,O536:Q536)</f>
        <v>0</v>
      </c>
      <c r="S536" s="474"/>
      <c r="AA536" s="942"/>
      <c r="AB536" s="942"/>
    </row>
    <row r="537" spans="1:28" ht="71.25" hidden="1" x14ac:dyDescent="0.15">
      <c r="A537" s="436" t="s">
        <v>3035</v>
      </c>
      <c r="B537" s="433" t="s">
        <v>4871</v>
      </c>
      <c r="C537" s="433" t="s">
        <v>4860</v>
      </c>
      <c r="D537" s="228" t="s">
        <v>3114</v>
      </c>
      <c r="E537" s="428" t="s">
        <v>7185</v>
      </c>
      <c r="F537" s="438" t="s">
        <v>7186</v>
      </c>
      <c r="G537" s="427" t="s">
        <v>138</v>
      </c>
      <c r="H537" s="429" t="s">
        <v>1976</v>
      </c>
      <c r="I537" s="940" t="s">
        <v>7427</v>
      </c>
      <c r="J537" s="941"/>
      <c r="K537" s="430">
        <v>41913</v>
      </c>
      <c r="L537" s="551" t="str">
        <f t="shared" si="23"/>
        <v>160
1号20
2号89
3号51</v>
      </c>
      <c r="M537" s="441"/>
      <c r="N537" s="442"/>
      <c r="O537" s="445">
        <v>20</v>
      </c>
      <c r="P537" s="444">
        <v>89</v>
      </c>
      <c r="Q537" s="444">
        <v>51</v>
      </c>
      <c r="R537" s="444">
        <f t="shared" si="25"/>
        <v>0</v>
      </c>
      <c r="S537" s="474"/>
      <c r="AA537" s="942"/>
      <c r="AB537" s="942"/>
    </row>
    <row r="538" spans="1:28" ht="71.25" hidden="1" x14ac:dyDescent="0.15">
      <c r="A538" s="436" t="s">
        <v>3035</v>
      </c>
      <c r="B538" s="433" t="s">
        <v>4871</v>
      </c>
      <c r="C538" s="433" t="s">
        <v>4860</v>
      </c>
      <c r="D538" s="228" t="s">
        <v>3115</v>
      </c>
      <c r="E538" s="410" t="s">
        <v>2047</v>
      </c>
      <c r="F538" s="438" t="s">
        <v>6386</v>
      </c>
      <c r="G538" s="427" t="s">
        <v>182</v>
      </c>
      <c r="H538" s="429" t="s">
        <v>1976</v>
      </c>
      <c r="I538" s="940" t="s">
        <v>7428</v>
      </c>
      <c r="J538" s="941"/>
      <c r="K538" s="430">
        <v>42095</v>
      </c>
      <c r="L538" s="421" t="str">
        <f t="shared" si="23"/>
        <v>85
1号45
2号20
3号20</v>
      </c>
      <c r="M538" s="441"/>
      <c r="N538" s="442"/>
      <c r="O538" s="445">
        <v>45</v>
      </c>
      <c r="P538" s="444">
        <v>20</v>
      </c>
      <c r="Q538" s="444">
        <v>20</v>
      </c>
      <c r="R538" s="444">
        <f t="shared" si="25"/>
        <v>0</v>
      </c>
      <c r="S538" s="474"/>
      <c r="AA538" s="942"/>
      <c r="AB538" s="942"/>
    </row>
    <row r="539" spans="1:28" ht="71.25" hidden="1" x14ac:dyDescent="0.15">
      <c r="A539" s="436" t="s">
        <v>3035</v>
      </c>
      <c r="B539" s="433" t="s">
        <v>4871</v>
      </c>
      <c r="C539" s="433" t="s">
        <v>4860</v>
      </c>
      <c r="D539" s="228" t="s">
        <v>5450</v>
      </c>
      <c r="E539" s="428" t="s">
        <v>5451</v>
      </c>
      <c r="F539" s="438" t="s">
        <v>6387</v>
      </c>
      <c r="G539" s="427" t="s">
        <v>135</v>
      </c>
      <c r="H539" s="429" t="s">
        <v>1976</v>
      </c>
      <c r="I539" s="940" t="s">
        <v>5650</v>
      </c>
      <c r="J539" s="941"/>
      <c r="K539" s="430">
        <v>42461</v>
      </c>
      <c r="L539" s="551" t="str">
        <f t="shared" si="23"/>
        <v>75
1号45
2号22
3号8</v>
      </c>
      <c r="M539" s="441"/>
      <c r="N539" s="442"/>
      <c r="O539" s="445">
        <v>45</v>
      </c>
      <c r="P539" s="444">
        <v>22</v>
      </c>
      <c r="Q539" s="444">
        <v>8</v>
      </c>
      <c r="R539" s="444">
        <f t="shared" si="25"/>
        <v>0</v>
      </c>
      <c r="S539" s="474"/>
      <c r="AA539" s="942"/>
      <c r="AB539" s="942"/>
    </row>
    <row r="540" spans="1:28" ht="71.25" hidden="1" x14ac:dyDescent="0.15">
      <c r="A540" s="219" t="s">
        <v>3035</v>
      </c>
      <c r="B540" s="225" t="s">
        <v>4871</v>
      </c>
      <c r="C540" s="225" t="s">
        <v>4003</v>
      </c>
      <c r="D540" s="410" t="s">
        <v>5647</v>
      </c>
      <c r="E540" s="410" t="s">
        <v>7494</v>
      </c>
      <c r="F540" s="427" t="s">
        <v>6402</v>
      </c>
      <c r="G540" s="406" t="s">
        <v>70</v>
      </c>
      <c r="H540" s="434" t="s">
        <v>1976</v>
      </c>
      <c r="I540" s="940" t="s">
        <v>6428</v>
      </c>
      <c r="J540" s="941"/>
      <c r="K540" s="310">
        <v>42826</v>
      </c>
      <c r="L540" s="421" t="str">
        <f t="shared" si="23"/>
        <v>90
1号60
2号20
3号10</v>
      </c>
      <c r="M540" s="422"/>
      <c r="N540" s="420"/>
      <c r="O540" s="426">
        <v>60</v>
      </c>
      <c r="P540" s="424">
        <v>20</v>
      </c>
      <c r="Q540" s="424">
        <v>10</v>
      </c>
      <c r="R540" s="444">
        <f>SUBTOTAL(9,O540:Q540)</f>
        <v>0</v>
      </c>
      <c r="S540" s="474"/>
      <c r="AA540" s="942"/>
      <c r="AB540" s="942"/>
    </row>
    <row r="541" spans="1:28" ht="71.25" hidden="1" x14ac:dyDescent="0.15">
      <c r="A541" s="436" t="s">
        <v>3035</v>
      </c>
      <c r="B541" s="433" t="s">
        <v>4871</v>
      </c>
      <c r="C541" s="433" t="s">
        <v>4860</v>
      </c>
      <c r="D541" s="228" t="s">
        <v>6388</v>
      </c>
      <c r="E541" s="410" t="s">
        <v>6111</v>
      </c>
      <c r="F541" s="438" t="s">
        <v>6112</v>
      </c>
      <c r="G541" s="427" t="s">
        <v>6113</v>
      </c>
      <c r="H541" s="429" t="s">
        <v>1976</v>
      </c>
      <c r="I541" s="940" t="s">
        <v>7429</v>
      </c>
      <c r="J541" s="941"/>
      <c r="K541" s="430">
        <v>43556</v>
      </c>
      <c r="L541" s="421" t="str">
        <f t="shared" si="23"/>
        <v>99
1号60
2号30
3号9</v>
      </c>
      <c r="M541" s="441"/>
      <c r="N541" s="442"/>
      <c r="O541" s="445">
        <v>60</v>
      </c>
      <c r="P541" s="444">
        <v>30</v>
      </c>
      <c r="Q541" s="444">
        <v>9</v>
      </c>
      <c r="R541" s="444">
        <f t="shared" si="25"/>
        <v>0</v>
      </c>
      <c r="S541" s="474"/>
      <c r="AA541" s="942"/>
      <c r="AB541" s="942"/>
    </row>
    <row r="542" spans="1:28" ht="71.25" hidden="1" x14ac:dyDescent="0.15">
      <c r="A542" s="436" t="s">
        <v>3035</v>
      </c>
      <c r="B542" s="433" t="s">
        <v>4871</v>
      </c>
      <c r="C542" s="433" t="s">
        <v>4860</v>
      </c>
      <c r="D542" s="228" t="s">
        <v>7940</v>
      </c>
      <c r="E542" s="410" t="s">
        <v>7941</v>
      </c>
      <c r="F542" s="438" t="s">
        <v>7942</v>
      </c>
      <c r="G542" s="427" t="s">
        <v>7943</v>
      </c>
      <c r="H542" s="429" t="s">
        <v>1976</v>
      </c>
      <c r="I542" s="940" t="s">
        <v>7944</v>
      </c>
      <c r="J542" s="941"/>
      <c r="K542" s="430">
        <v>45748</v>
      </c>
      <c r="L542" s="551" t="str">
        <f t="shared" si="23"/>
        <v>45
1号35
2号5
3号5</v>
      </c>
      <c r="M542" s="441"/>
      <c r="N542" s="442"/>
      <c r="O542" s="445">
        <v>35</v>
      </c>
      <c r="P542" s="444">
        <v>5</v>
      </c>
      <c r="Q542" s="444">
        <v>5</v>
      </c>
      <c r="R542" s="444">
        <f>SUBTOTAL(9,O542:Q542)</f>
        <v>0</v>
      </c>
      <c r="S542" s="474"/>
      <c r="AA542" s="942"/>
      <c r="AB542" s="942"/>
    </row>
    <row r="543" spans="1:28" ht="71.25" hidden="1" x14ac:dyDescent="0.15">
      <c r="A543" s="436" t="s">
        <v>3035</v>
      </c>
      <c r="B543" s="433" t="s">
        <v>4884</v>
      </c>
      <c r="C543" s="433" t="s">
        <v>1806</v>
      </c>
      <c r="D543" s="228" t="s">
        <v>3116</v>
      </c>
      <c r="E543" s="410" t="s">
        <v>2048</v>
      </c>
      <c r="F543" s="438" t="s">
        <v>6389</v>
      </c>
      <c r="G543" s="427" t="s">
        <v>269</v>
      </c>
      <c r="H543" s="429" t="s">
        <v>1976</v>
      </c>
      <c r="I543" s="940" t="s">
        <v>7430</v>
      </c>
      <c r="J543" s="941"/>
      <c r="K543" s="430">
        <v>29158</v>
      </c>
      <c r="L543" s="421" t="str">
        <f t="shared" si="23"/>
        <v>55
1号15
2号21
3号19</v>
      </c>
      <c r="M543" s="441"/>
      <c r="N543" s="442"/>
      <c r="O543" s="445">
        <v>15</v>
      </c>
      <c r="P543" s="444">
        <v>21</v>
      </c>
      <c r="Q543" s="444">
        <v>19</v>
      </c>
      <c r="R543" s="444">
        <f t="shared" si="25"/>
        <v>0</v>
      </c>
      <c r="S543" s="474"/>
      <c r="AA543" s="942"/>
      <c r="AB543" s="942"/>
    </row>
    <row r="544" spans="1:28" ht="71.25" hidden="1" x14ac:dyDescent="0.15">
      <c r="A544" s="436" t="s">
        <v>3035</v>
      </c>
      <c r="B544" s="433" t="s">
        <v>4884</v>
      </c>
      <c r="C544" s="433" t="s">
        <v>1806</v>
      </c>
      <c r="D544" s="228" t="s">
        <v>6390</v>
      </c>
      <c r="E544" s="410" t="s">
        <v>6391</v>
      </c>
      <c r="F544" s="438" t="s">
        <v>6392</v>
      </c>
      <c r="G544" s="427" t="s">
        <v>41</v>
      </c>
      <c r="H544" s="429" t="s">
        <v>1976</v>
      </c>
      <c r="I544" s="940" t="s">
        <v>6424</v>
      </c>
      <c r="J544" s="941"/>
      <c r="K544" s="430"/>
      <c r="L544" s="421" t="str">
        <f t="shared" si="23"/>
        <v>163
1号75
2号58
3号30</v>
      </c>
      <c r="M544" s="441"/>
      <c r="N544" s="442"/>
      <c r="O544" s="445">
        <v>75</v>
      </c>
      <c r="P544" s="444">
        <v>58</v>
      </c>
      <c r="Q544" s="444">
        <v>30</v>
      </c>
      <c r="R544" s="444">
        <f t="shared" si="25"/>
        <v>0</v>
      </c>
      <c r="S544" s="474"/>
      <c r="AA544" s="692"/>
      <c r="AB544" s="692"/>
    </row>
    <row r="545" spans="1:28" ht="71.25" hidden="1" x14ac:dyDescent="0.15">
      <c r="A545" s="219" t="s">
        <v>3034</v>
      </c>
      <c r="B545" s="433" t="s">
        <v>4884</v>
      </c>
      <c r="C545" s="433" t="s">
        <v>1806</v>
      </c>
      <c r="D545" s="410" t="s">
        <v>7862</v>
      </c>
      <c r="E545" s="410" t="s">
        <v>5897</v>
      </c>
      <c r="F545" s="427" t="s">
        <v>7863</v>
      </c>
      <c r="G545" s="406" t="s">
        <v>5281</v>
      </c>
      <c r="H545" s="434" t="s">
        <v>7</v>
      </c>
      <c r="I545" s="940" t="s">
        <v>1970</v>
      </c>
      <c r="J545" s="941"/>
      <c r="K545" s="226">
        <v>45748</v>
      </c>
      <c r="L545" s="421" t="str">
        <f t="shared" si="23"/>
        <v>50
1号5
2号21
3号24</v>
      </c>
      <c r="M545" s="422"/>
      <c r="N545" s="420"/>
      <c r="O545" s="445">
        <v>5</v>
      </c>
      <c r="P545" s="444">
        <v>21</v>
      </c>
      <c r="Q545" s="444">
        <v>24</v>
      </c>
      <c r="R545" s="444">
        <f t="shared" si="25"/>
        <v>0</v>
      </c>
      <c r="S545" s="474"/>
      <c r="AA545" s="942"/>
      <c r="AB545" s="942"/>
    </row>
    <row r="546" spans="1:28" ht="71.25" hidden="1" x14ac:dyDescent="0.15">
      <c r="A546" s="699" t="s">
        <v>7513</v>
      </c>
      <c r="B546" s="675" t="s">
        <v>8219</v>
      </c>
      <c r="C546" s="675" t="s">
        <v>8220</v>
      </c>
      <c r="D546" s="676" t="s">
        <v>8221</v>
      </c>
      <c r="E546" s="676" t="s">
        <v>2354</v>
      </c>
      <c r="F546" s="677" t="s">
        <v>2632</v>
      </c>
      <c r="G546" s="678" t="s">
        <v>278</v>
      </c>
      <c r="H546" s="700" t="s">
        <v>7</v>
      </c>
      <c r="I546" s="952" t="s">
        <v>277</v>
      </c>
      <c r="J546" s="953"/>
      <c r="K546" s="679">
        <v>27485</v>
      </c>
      <c r="L546" s="588" t="str">
        <f t="shared" si="23"/>
        <v>60
1号5
2号34
3号21</v>
      </c>
      <c r="M546" s="680"/>
      <c r="N546" s="684"/>
      <c r="O546" s="585">
        <v>5</v>
      </c>
      <c r="P546" s="586">
        <v>34</v>
      </c>
      <c r="Q546" s="586">
        <v>21</v>
      </c>
      <c r="R546" s="586">
        <f t="shared" si="25"/>
        <v>0</v>
      </c>
      <c r="S546" s="474"/>
      <c r="AA546" s="942"/>
      <c r="AB546" s="942"/>
    </row>
    <row r="547" spans="1:28" ht="71.25" hidden="1" x14ac:dyDescent="0.15">
      <c r="A547" s="436" t="s">
        <v>3035</v>
      </c>
      <c r="B547" s="433" t="s">
        <v>4884</v>
      </c>
      <c r="C547" s="433" t="s">
        <v>1806</v>
      </c>
      <c r="D547" s="228" t="s">
        <v>3117</v>
      </c>
      <c r="E547" s="410" t="s">
        <v>2049</v>
      </c>
      <c r="F547" s="438" t="s">
        <v>6393</v>
      </c>
      <c r="G547" s="427" t="s">
        <v>312</v>
      </c>
      <c r="H547" s="429" t="s">
        <v>1976</v>
      </c>
      <c r="I547" s="940" t="s">
        <v>7431</v>
      </c>
      <c r="J547" s="941"/>
      <c r="K547" s="430">
        <v>25541</v>
      </c>
      <c r="L547" s="421" t="str">
        <f t="shared" si="23"/>
        <v>55
1号35
2号12
3号8</v>
      </c>
      <c r="M547" s="441"/>
      <c r="N547" s="442"/>
      <c r="O547" s="445">
        <v>35</v>
      </c>
      <c r="P547" s="444">
        <v>12</v>
      </c>
      <c r="Q547" s="444">
        <v>8</v>
      </c>
      <c r="R547" s="444">
        <f t="shared" si="25"/>
        <v>0</v>
      </c>
      <c r="S547" s="474"/>
      <c r="AA547" s="520"/>
      <c r="AB547" s="520"/>
    </row>
    <row r="548" spans="1:28" ht="71.25" hidden="1" x14ac:dyDescent="0.15">
      <c r="A548" s="555" t="s">
        <v>3035</v>
      </c>
      <c r="B548" s="545" t="s">
        <v>4884</v>
      </c>
      <c r="C548" s="545" t="s">
        <v>1806</v>
      </c>
      <c r="D548" s="530" t="s">
        <v>7983</v>
      </c>
      <c r="E548" s="577" t="s">
        <v>7984</v>
      </c>
      <c r="F548" s="556" t="s">
        <v>7985</v>
      </c>
      <c r="G548" s="554" t="s">
        <v>7986</v>
      </c>
      <c r="H548" s="547" t="s">
        <v>1976</v>
      </c>
      <c r="I548" s="946" t="s">
        <v>7987</v>
      </c>
      <c r="J548" s="947"/>
      <c r="K548" s="578">
        <v>46113</v>
      </c>
      <c r="L548" s="551" t="str">
        <f t="shared" si="23"/>
        <v>75
1号40
2号27
3号8</v>
      </c>
      <c r="M548" s="532"/>
      <c r="N548" s="579"/>
      <c r="O548" s="580">
        <v>40</v>
      </c>
      <c r="P548" s="581">
        <v>27</v>
      </c>
      <c r="Q548" s="581">
        <v>8</v>
      </c>
      <c r="R548" s="581">
        <f>SUBTOTAL(9,O548:Q548)</f>
        <v>0</v>
      </c>
      <c r="S548" s="474"/>
      <c r="AA548" s="942"/>
      <c r="AB548" s="942"/>
    </row>
    <row r="549" spans="1:28" ht="71.25" hidden="1" x14ac:dyDescent="0.15">
      <c r="A549" s="436" t="s">
        <v>3035</v>
      </c>
      <c r="B549" s="433" t="s">
        <v>4903</v>
      </c>
      <c r="C549" s="249" t="s">
        <v>1807</v>
      </c>
      <c r="D549" s="228" t="s">
        <v>3105</v>
      </c>
      <c r="E549" s="428" t="s">
        <v>2046</v>
      </c>
      <c r="F549" s="438" t="s">
        <v>6373</v>
      </c>
      <c r="G549" s="427" t="s">
        <v>388</v>
      </c>
      <c r="H549" s="429" t="s">
        <v>924</v>
      </c>
      <c r="I549" s="940" t="s">
        <v>7421</v>
      </c>
      <c r="J549" s="941"/>
      <c r="K549" s="430">
        <v>21768</v>
      </c>
      <c r="L549" s="421" t="str">
        <f t="shared" si="23"/>
        <v>81
1号31
2号22
3号28</v>
      </c>
      <c r="M549" s="441"/>
      <c r="N549" s="442"/>
      <c r="O549" s="445">
        <v>31</v>
      </c>
      <c r="P549" s="444">
        <v>22</v>
      </c>
      <c r="Q549" s="444">
        <v>28</v>
      </c>
      <c r="R549" s="444">
        <f>SUBTOTAL(9,O549:Q549)</f>
        <v>0</v>
      </c>
      <c r="S549" s="474"/>
      <c r="AA549" s="942"/>
      <c r="AB549" s="942"/>
    </row>
    <row r="550" spans="1:28" ht="71.25" hidden="1" x14ac:dyDescent="0.15">
      <c r="A550" s="219" t="s">
        <v>3035</v>
      </c>
      <c r="B550" s="433" t="s">
        <v>4903</v>
      </c>
      <c r="C550" s="433" t="s">
        <v>1807</v>
      </c>
      <c r="D550" s="410" t="s">
        <v>5591</v>
      </c>
      <c r="E550" s="410" t="s">
        <v>6403</v>
      </c>
      <c r="F550" s="427" t="s">
        <v>6404</v>
      </c>
      <c r="G550" s="406" t="s">
        <v>450</v>
      </c>
      <c r="H550" s="434" t="s">
        <v>1976</v>
      </c>
      <c r="I550" s="940" t="s">
        <v>6405</v>
      </c>
      <c r="J550" s="941"/>
      <c r="K550" s="226">
        <v>28216</v>
      </c>
      <c r="L550" s="421" t="str">
        <f t="shared" si="23"/>
        <v>99
1号70
2号18
3号11</v>
      </c>
      <c r="M550" s="422"/>
      <c r="N550" s="420"/>
      <c r="O550" s="426">
        <v>70</v>
      </c>
      <c r="P550" s="424">
        <v>18</v>
      </c>
      <c r="Q550" s="424">
        <v>11</v>
      </c>
      <c r="R550" s="444">
        <f>SUBTOTAL(9,O550:Q550)</f>
        <v>0</v>
      </c>
      <c r="S550" s="474"/>
      <c r="AA550" s="942"/>
      <c r="AB550" s="942"/>
    </row>
    <row r="551" spans="1:28" ht="71.25" hidden="1" x14ac:dyDescent="0.15">
      <c r="A551" s="436" t="s">
        <v>3035</v>
      </c>
      <c r="B551" s="433" t="s">
        <v>4884</v>
      </c>
      <c r="C551" s="433" t="s">
        <v>3967</v>
      </c>
      <c r="D551" s="228" t="s">
        <v>3118</v>
      </c>
      <c r="E551" s="410" t="s">
        <v>5717</v>
      </c>
      <c r="F551" s="438" t="s">
        <v>6394</v>
      </c>
      <c r="G551" s="427" t="s">
        <v>6395</v>
      </c>
      <c r="H551" s="429" t="s">
        <v>1976</v>
      </c>
      <c r="I551" s="940" t="s">
        <v>7432</v>
      </c>
      <c r="J551" s="941"/>
      <c r="K551" s="430">
        <v>20576</v>
      </c>
      <c r="L551" s="421" t="str">
        <f t="shared" si="23"/>
        <v>63
1号30
2号15
3号18</v>
      </c>
      <c r="M551" s="441"/>
      <c r="N551" s="442"/>
      <c r="O551" s="445">
        <v>30</v>
      </c>
      <c r="P551" s="444">
        <v>15</v>
      </c>
      <c r="Q551" s="444">
        <v>18</v>
      </c>
      <c r="R551" s="444">
        <f t="shared" si="25"/>
        <v>0</v>
      </c>
      <c r="S551" s="474"/>
      <c r="AA551" s="942"/>
      <c r="AB551" s="942"/>
    </row>
    <row r="552" spans="1:28" ht="71.25" hidden="1" x14ac:dyDescent="0.15">
      <c r="A552" s="436" t="s">
        <v>3035</v>
      </c>
      <c r="B552" s="433" t="s">
        <v>4916</v>
      </c>
      <c r="C552" s="433" t="s">
        <v>4904</v>
      </c>
      <c r="D552" s="228" t="s">
        <v>3119</v>
      </c>
      <c r="E552" s="410" t="s">
        <v>5604</v>
      </c>
      <c r="F552" s="438" t="s">
        <v>6396</v>
      </c>
      <c r="G552" s="427" t="s">
        <v>535</v>
      </c>
      <c r="H552" s="429" t="s">
        <v>1976</v>
      </c>
      <c r="I552" s="940" t="s">
        <v>7433</v>
      </c>
      <c r="J552" s="941"/>
      <c r="K552" s="430">
        <v>25541</v>
      </c>
      <c r="L552" s="421" t="str">
        <f t="shared" si="23"/>
        <v>25
1号15
2号7
3号3</v>
      </c>
      <c r="M552" s="418"/>
      <c r="N552" s="419"/>
      <c r="O552" s="475">
        <v>15</v>
      </c>
      <c r="P552" s="477">
        <v>7</v>
      </c>
      <c r="Q552" s="477">
        <v>3</v>
      </c>
      <c r="R552" s="444">
        <f t="shared" si="25"/>
        <v>0</v>
      </c>
      <c r="S552" s="474"/>
      <c r="AA552" s="942"/>
      <c r="AB552" s="942"/>
    </row>
    <row r="553" spans="1:28" ht="71.25" hidden="1" x14ac:dyDescent="0.15">
      <c r="A553" s="436" t="s">
        <v>3035</v>
      </c>
      <c r="B553" s="433" t="s">
        <v>4931</v>
      </c>
      <c r="C553" s="433" t="s">
        <v>4917</v>
      </c>
      <c r="D553" s="228" t="s">
        <v>3120</v>
      </c>
      <c r="E553" s="410" t="s">
        <v>2050</v>
      </c>
      <c r="F553" s="438" t="s">
        <v>6397</v>
      </c>
      <c r="G553" s="427" t="s">
        <v>993</v>
      </c>
      <c r="H553" s="429" t="s">
        <v>1976</v>
      </c>
      <c r="I553" s="940" t="s">
        <v>7434</v>
      </c>
      <c r="J553" s="941"/>
      <c r="K553" s="430">
        <v>24927</v>
      </c>
      <c r="L553" s="421" t="str">
        <f t="shared" si="23"/>
        <v>75
1号45
2号20
3号10</v>
      </c>
      <c r="M553" s="441"/>
      <c r="N553" s="442"/>
      <c r="O553" s="445">
        <v>45</v>
      </c>
      <c r="P553" s="444">
        <v>20</v>
      </c>
      <c r="Q553" s="444">
        <v>10</v>
      </c>
      <c r="R553" s="444">
        <f t="shared" si="25"/>
        <v>0</v>
      </c>
      <c r="S553" s="474"/>
      <c r="AA553" s="942"/>
      <c r="AB553" s="942"/>
    </row>
    <row r="554" spans="1:28" ht="67.5" hidden="1" x14ac:dyDescent="0.15">
      <c r="A554" s="436" t="s">
        <v>3035</v>
      </c>
      <c r="B554" s="433" t="s">
        <v>5452</v>
      </c>
      <c r="C554" s="433" t="s">
        <v>4023</v>
      </c>
      <c r="D554" s="228" t="s">
        <v>3108</v>
      </c>
      <c r="E554" s="428" t="s">
        <v>1638</v>
      </c>
      <c r="F554" s="438" t="s">
        <v>6376</v>
      </c>
      <c r="G554" s="427" t="s">
        <v>6377</v>
      </c>
      <c r="H554" s="429" t="s">
        <v>924</v>
      </c>
      <c r="I554" s="940" t="s">
        <v>7424</v>
      </c>
      <c r="J554" s="941"/>
      <c r="K554" s="430">
        <v>20732</v>
      </c>
      <c r="L554" s="503" t="str">
        <f t="shared" si="23"/>
        <v>176
1号70
2号70
3号36</v>
      </c>
      <c r="M554" s="441"/>
      <c r="N554" s="442"/>
      <c r="O554" s="445">
        <v>70</v>
      </c>
      <c r="P554" s="444">
        <v>70</v>
      </c>
      <c r="Q554" s="444">
        <v>36</v>
      </c>
      <c r="R554" s="444">
        <f>SUBTOTAL(9,O554:Q554)</f>
        <v>0</v>
      </c>
      <c r="S554" s="474"/>
      <c r="AA554" s="942"/>
      <c r="AB554" s="942"/>
    </row>
    <row r="555" spans="1:28" ht="71.25" hidden="1" x14ac:dyDescent="0.15">
      <c r="A555" s="436" t="s">
        <v>3035</v>
      </c>
      <c r="B555" s="433" t="s">
        <v>5452</v>
      </c>
      <c r="C555" s="433" t="s">
        <v>4023</v>
      </c>
      <c r="D555" s="228" t="s">
        <v>3106</v>
      </c>
      <c r="E555" s="410" t="s">
        <v>1636</v>
      </c>
      <c r="F555" s="438" t="s">
        <v>6374</v>
      </c>
      <c r="G555" s="427" t="s">
        <v>1013</v>
      </c>
      <c r="H555" s="429" t="s">
        <v>924</v>
      </c>
      <c r="I555" s="940" t="s">
        <v>7422</v>
      </c>
      <c r="J555" s="941"/>
      <c r="K555" s="430">
        <v>29887</v>
      </c>
      <c r="L555" s="421" t="s">
        <v>7524</v>
      </c>
      <c r="M555" s="441"/>
      <c r="N555" s="407"/>
      <c r="O555" s="445">
        <v>40</v>
      </c>
      <c r="P555" s="444">
        <v>8</v>
      </c>
      <c r="Q555" s="444">
        <v>12</v>
      </c>
      <c r="R555" s="444">
        <f>SUBTOTAL(9,O555:Q555)</f>
        <v>0</v>
      </c>
      <c r="S555" s="474"/>
      <c r="AA555" s="942"/>
      <c r="AB555" s="942"/>
    </row>
    <row r="556" spans="1:28" ht="71.25" hidden="1" x14ac:dyDescent="0.15">
      <c r="A556" s="436" t="s">
        <v>3035</v>
      </c>
      <c r="B556" s="433" t="s">
        <v>5452</v>
      </c>
      <c r="C556" s="433" t="s">
        <v>4023</v>
      </c>
      <c r="D556" s="228" t="s">
        <v>5453</v>
      </c>
      <c r="E556" s="410" t="s">
        <v>5454</v>
      </c>
      <c r="F556" s="438" t="s">
        <v>6398</v>
      </c>
      <c r="G556" s="427" t="s">
        <v>6399</v>
      </c>
      <c r="H556" s="429" t="s">
        <v>1976</v>
      </c>
      <c r="I556" s="940" t="s">
        <v>7435</v>
      </c>
      <c r="J556" s="941"/>
      <c r="K556" s="430">
        <v>28793</v>
      </c>
      <c r="L556" s="551" t="str">
        <f t="shared" ref="L556:L588" si="26">SUM(O556:Q556)&amp;CHAR(10)&amp;CHAR(10)&amp;"1号"&amp;O556&amp;CHAR(10)&amp;"2号"&amp;P556&amp;CHAR(10)&amp;"3号"&amp;Q556</f>
        <v>35
1号25
2号6
3号4</v>
      </c>
      <c r="M556" s="441"/>
      <c r="N556" s="442"/>
      <c r="O556" s="445">
        <v>25</v>
      </c>
      <c r="P556" s="444">
        <v>6</v>
      </c>
      <c r="Q556" s="444">
        <v>4</v>
      </c>
      <c r="R556" s="444">
        <f t="shared" si="25"/>
        <v>0</v>
      </c>
      <c r="S556" s="474"/>
      <c r="AA556" s="942"/>
      <c r="AB556" s="942"/>
    </row>
    <row r="557" spans="1:28" ht="71.25" hidden="1" x14ac:dyDescent="0.15">
      <c r="A557" s="307" t="s">
        <v>3035</v>
      </c>
      <c r="B557" s="306" t="s">
        <v>4916</v>
      </c>
      <c r="C557" s="225" t="s">
        <v>4024</v>
      </c>
      <c r="D557" s="228" t="s">
        <v>3121</v>
      </c>
      <c r="E557" s="410" t="s">
        <v>6002</v>
      </c>
      <c r="F557" s="438" t="s">
        <v>6400</v>
      </c>
      <c r="G557" s="427" t="s">
        <v>6401</v>
      </c>
      <c r="H557" s="429" t="s">
        <v>1976</v>
      </c>
      <c r="I557" s="940" t="s">
        <v>7436</v>
      </c>
      <c r="J557" s="941"/>
      <c r="K557" s="430">
        <v>26651</v>
      </c>
      <c r="L557" s="421" t="str">
        <f t="shared" si="26"/>
        <v>90
1号15
2号45
3号30</v>
      </c>
      <c r="M557" s="441"/>
      <c r="N557" s="442"/>
      <c r="O557" s="445">
        <v>15</v>
      </c>
      <c r="P557" s="444">
        <v>45</v>
      </c>
      <c r="Q557" s="444">
        <v>30</v>
      </c>
      <c r="R557" s="444">
        <f t="shared" si="25"/>
        <v>0</v>
      </c>
      <c r="S557" s="474"/>
      <c r="AA557" s="942"/>
      <c r="AB557" s="942"/>
    </row>
    <row r="558" spans="1:28" ht="71.25" hidden="1" x14ac:dyDescent="0.15">
      <c r="A558" s="436" t="s">
        <v>3035</v>
      </c>
      <c r="B558" s="433" t="s">
        <v>4884</v>
      </c>
      <c r="C558" s="433" t="s">
        <v>4876</v>
      </c>
      <c r="D558" s="228" t="s">
        <v>7827</v>
      </c>
      <c r="E558" s="410" t="s">
        <v>7828</v>
      </c>
      <c r="F558" s="438" t="s">
        <v>7829</v>
      </c>
      <c r="G558" s="427" t="s">
        <v>5143</v>
      </c>
      <c r="H558" s="429" t="s">
        <v>1976</v>
      </c>
      <c r="I558" s="940" t="s">
        <v>7752</v>
      </c>
      <c r="J558" s="941"/>
      <c r="K558" s="430">
        <v>45748</v>
      </c>
      <c r="L558" s="551" t="str">
        <f t="shared" si="26"/>
        <v>20
1号10
2号6
3号4</v>
      </c>
      <c r="M558" s="441"/>
      <c r="N558" s="442"/>
      <c r="O558" s="445">
        <v>10</v>
      </c>
      <c r="P558" s="444">
        <v>6</v>
      </c>
      <c r="Q558" s="444">
        <v>4</v>
      </c>
      <c r="R558" s="444">
        <f>SUBTOTAL(9,O558:Q558)</f>
        <v>0</v>
      </c>
      <c r="S558" s="474"/>
      <c r="AA558" s="942"/>
      <c r="AB558" s="942"/>
    </row>
    <row r="559" spans="1:28" ht="71.25" hidden="1" x14ac:dyDescent="0.15">
      <c r="A559" s="436" t="s">
        <v>3035</v>
      </c>
      <c r="B559" s="433" t="s">
        <v>4903</v>
      </c>
      <c r="C559" s="433" t="s">
        <v>4893</v>
      </c>
      <c r="D559" s="228" t="s">
        <v>7546</v>
      </c>
      <c r="E559" s="428" t="s">
        <v>7547</v>
      </c>
      <c r="F559" s="334" t="s">
        <v>7548</v>
      </c>
      <c r="G559" s="427" t="s">
        <v>7549</v>
      </c>
      <c r="H559" s="429" t="s">
        <v>1976</v>
      </c>
      <c r="I559" s="940" t="s">
        <v>7122</v>
      </c>
      <c r="J559" s="941"/>
      <c r="K559" s="430">
        <v>27407</v>
      </c>
      <c r="L559" s="421" t="str">
        <f t="shared" si="26"/>
        <v>25
1号15
2号6
3号4</v>
      </c>
      <c r="M559" s="441"/>
      <c r="N559" s="442"/>
      <c r="O559" s="445">
        <v>15</v>
      </c>
      <c r="P559" s="444">
        <v>6</v>
      </c>
      <c r="Q559" s="444">
        <v>4</v>
      </c>
      <c r="R559" s="444">
        <f t="shared" ref="R559" si="27">SUBTOTAL(9,O559:Q559)</f>
        <v>0</v>
      </c>
      <c r="S559" s="474"/>
      <c r="AA559" s="942"/>
      <c r="AB559" s="942"/>
    </row>
    <row r="560" spans="1:28" ht="71.25" hidden="1" x14ac:dyDescent="0.15">
      <c r="A560" s="436" t="s">
        <v>3035</v>
      </c>
      <c r="B560" s="433" t="s">
        <v>4903</v>
      </c>
      <c r="C560" s="433" t="s">
        <v>4899</v>
      </c>
      <c r="D560" s="228" t="s">
        <v>6406</v>
      </c>
      <c r="E560" s="428" t="s">
        <v>6407</v>
      </c>
      <c r="F560" s="334" t="s">
        <v>6408</v>
      </c>
      <c r="G560" s="427" t="s">
        <v>1092</v>
      </c>
      <c r="H560" s="429" t="s">
        <v>1976</v>
      </c>
      <c r="I560" s="940" t="s">
        <v>6409</v>
      </c>
      <c r="J560" s="941"/>
      <c r="K560" s="430">
        <v>43914</v>
      </c>
      <c r="L560" s="421" t="str">
        <f t="shared" si="26"/>
        <v>60
1号45
2号0
3号15</v>
      </c>
      <c r="M560" s="441"/>
      <c r="N560" s="442"/>
      <c r="O560" s="445">
        <v>45</v>
      </c>
      <c r="P560" s="444">
        <v>0</v>
      </c>
      <c r="Q560" s="444">
        <v>15</v>
      </c>
      <c r="R560" s="444">
        <f t="shared" si="25"/>
        <v>0</v>
      </c>
      <c r="S560" s="474"/>
      <c r="AA560" s="942"/>
      <c r="AB560" s="942"/>
    </row>
    <row r="561" spans="1:28" ht="71.25" hidden="1" x14ac:dyDescent="0.15">
      <c r="A561" s="436" t="s">
        <v>3035</v>
      </c>
      <c r="B561" s="433" t="s">
        <v>4903</v>
      </c>
      <c r="C561" s="433" t="s">
        <v>4893</v>
      </c>
      <c r="D561" s="228" t="s">
        <v>7546</v>
      </c>
      <c r="E561" s="428" t="s">
        <v>7547</v>
      </c>
      <c r="F561" s="334" t="s">
        <v>7548</v>
      </c>
      <c r="G561" s="427" t="s">
        <v>7549</v>
      </c>
      <c r="H561" s="429" t="s">
        <v>1976</v>
      </c>
      <c r="I561" s="940" t="s">
        <v>7122</v>
      </c>
      <c r="J561" s="941"/>
      <c r="K561" s="430">
        <v>27407</v>
      </c>
      <c r="L561" s="421" t="str">
        <f t="shared" si="26"/>
        <v>25
1号15
2号6
3号4</v>
      </c>
      <c r="M561" s="441"/>
      <c r="N561" s="442"/>
      <c r="O561" s="445">
        <v>15</v>
      </c>
      <c r="P561" s="444">
        <v>6</v>
      </c>
      <c r="Q561" s="444">
        <v>4</v>
      </c>
      <c r="R561" s="444">
        <f t="shared" si="25"/>
        <v>0</v>
      </c>
      <c r="S561" s="474"/>
      <c r="AA561" s="942"/>
      <c r="AB561" s="942"/>
    </row>
    <row r="562" spans="1:28" ht="71.25" hidden="1" x14ac:dyDescent="0.15">
      <c r="A562" s="219" t="s">
        <v>3036</v>
      </c>
      <c r="B562" s="433" t="s">
        <v>4871</v>
      </c>
      <c r="C562" s="433" t="s">
        <v>4860</v>
      </c>
      <c r="D562" s="410" t="s">
        <v>3122</v>
      </c>
      <c r="E562" s="410" t="s">
        <v>2068</v>
      </c>
      <c r="F562" s="427" t="s">
        <v>6410</v>
      </c>
      <c r="G562" s="406" t="s">
        <v>919</v>
      </c>
      <c r="H562" s="434" t="s">
        <v>7</v>
      </c>
      <c r="I562" s="940" t="s">
        <v>492</v>
      </c>
      <c r="J562" s="941"/>
      <c r="K562" s="226">
        <v>42095</v>
      </c>
      <c r="L562" s="421" t="str">
        <f t="shared" si="26"/>
        <v>50
1号4
2号22
3号24</v>
      </c>
      <c r="M562" s="422"/>
      <c r="N562" s="423"/>
      <c r="O562" s="426">
        <v>4</v>
      </c>
      <c r="P562" s="425">
        <v>22</v>
      </c>
      <c r="Q562" s="424">
        <v>24</v>
      </c>
      <c r="R562" s="444">
        <f t="shared" si="25"/>
        <v>0</v>
      </c>
      <c r="S562" s="474"/>
      <c r="AA562" s="942"/>
      <c r="AB562" s="942"/>
    </row>
    <row r="563" spans="1:28" ht="71.25" hidden="1" x14ac:dyDescent="0.15">
      <c r="A563" s="219" t="s">
        <v>3036</v>
      </c>
      <c r="B563" s="433" t="s">
        <v>4871</v>
      </c>
      <c r="C563" s="433" t="s">
        <v>4860</v>
      </c>
      <c r="D563" s="410" t="s">
        <v>5840</v>
      </c>
      <c r="E563" s="410" t="s">
        <v>2293</v>
      </c>
      <c r="F563" s="507" t="s">
        <v>7495</v>
      </c>
      <c r="G563" s="406" t="s">
        <v>154</v>
      </c>
      <c r="H563" s="434" t="s">
        <v>4005</v>
      </c>
      <c r="I563" s="940" t="s">
        <v>887</v>
      </c>
      <c r="J563" s="941"/>
      <c r="K563" s="226">
        <v>43191</v>
      </c>
      <c r="L563" s="421" t="str">
        <f t="shared" si="26"/>
        <v>100
1号6
2号61
3号33</v>
      </c>
      <c r="M563" s="422"/>
      <c r="N563" s="420"/>
      <c r="O563" s="426">
        <v>6</v>
      </c>
      <c r="P563" s="425">
        <v>61</v>
      </c>
      <c r="Q563" s="424">
        <v>33</v>
      </c>
      <c r="R563" s="444">
        <f t="shared" si="25"/>
        <v>0</v>
      </c>
      <c r="S563" s="474"/>
      <c r="AA563" s="942"/>
      <c r="AB563" s="942"/>
    </row>
    <row r="564" spans="1:28" ht="71.25" hidden="1" x14ac:dyDescent="0.15">
      <c r="A564" s="219" t="s">
        <v>5385</v>
      </c>
      <c r="B564" s="433" t="s">
        <v>4884</v>
      </c>
      <c r="C564" s="433" t="s">
        <v>1806</v>
      </c>
      <c r="D564" s="410" t="s">
        <v>1852</v>
      </c>
      <c r="E564" s="410" t="s">
        <v>2371</v>
      </c>
      <c r="F564" s="427" t="s">
        <v>2653</v>
      </c>
      <c r="G564" s="406" t="s">
        <v>6411</v>
      </c>
      <c r="H564" s="434" t="s">
        <v>3997</v>
      </c>
      <c r="I564" s="940" t="s">
        <v>7356</v>
      </c>
      <c r="J564" s="941"/>
      <c r="K564" s="226">
        <v>41718</v>
      </c>
      <c r="L564" s="421" t="str">
        <f t="shared" si="26"/>
        <v>175
1号15
2号78
3号82</v>
      </c>
      <c r="M564" s="422"/>
      <c r="N564" s="420"/>
      <c r="O564" s="426">
        <v>15</v>
      </c>
      <c r="P564" s="424">
        <v>78</v>
      </c>
      <c r="Q564" s="424">
        <v>82</v>
      </c>
      <c r="R564" s="444">
        <f t="shared" si="25"/>
        <v>0</v>
      </c>
      <c r="S564" s="474"/>
      <c r="AA564" s="942"/>
      <c r="AB564" s="942"/>
    </row>
    <row r="565" spans="1:28" ht="71.25" hidden="1" x14ac:dyDescent="0.15">
      <c r="A565" s="219" t="s">
        <v>3036</v>
      </c>
      <c r="B565" s="433" t="s">
        <v>4884</v>
      </c>
      <c r="C565" s="433" t="s">
        <v>1806</v>
      </c>
      <c r="D565" s="410" t="s">
        <v>2834</v>
      </c>
      <c r="E565" s="410" t="s">
        <v>2335</v>
      </c>
      <c r="F565" s="427" t="s">
        <v>2609</v>
      </c>
      <c r="G565" s="406" t="s">
        <v>323</v>
      </c>
      <c r="H565" s="434" t="s">
        <v>7</v>
      </c>
      <c r="I565" s="940" t="s">
        <v>247</v>
      </c>
      <c r="J565" s="941"/>
      <c r="K565" s="226">
        <v>43551</v>
      </c>
      <c r="L565" s="421" t="str">
        <f t="shared" si="26"/>
        <v>40
1号10
2号12
3号18</v>
      </c>
      <c r="M565" s="422"/>
      <c r="N565" s="420"/>
      <c r="O565" s="426">
        <v>10</v>
      </c>
      <c r="P565" s="424">
        <v>12</v>
      </c>
      <c r="Q565" s="424">
        <v>18</v>
      </c>
      <c r="R565" s="444">
        <f t="shared" si="25"/>
        <v>0</v>
      </c>
      <c r="AA565" s="942"/>
      <c r="AB565" s="942"/>
    </row>
    <row r="566" spans="1:28" ht="71.25" hidden="1" x14ac:dyDescent="0.15">
      <c r="A566" s="436" t="s">
        <v>3036</v>
      </c>
      <c r="B566" s="433" t="s">
        <v>4884</v>
      </c>
      <c r="C566" s="433" t="s">
        <v>1806</v>
      </c>
      <c r="D566" s="228" t="s">
        <v>934</v>
      </c>
      <c r="E566" s="428" t="s">
        <v>2343</v>
      </c>
      <c r="F566" s="438" t="s">
        <v>2617</v>
      </c>
      <c r="G566" s="427" t="s">
        <v>249</v>
      </c>
      <c r="H566" s="429" t="s">
        <v>7</v>
      </c>
      <c r="I566" s="940" t="s">
        <v>247</v>
      </c>
      <c r="J566" s="941"/>
      <c r="K566" s="430">
        <v>43551</v>
      </c>
      <c r="L566" s="421" t="str">
        <f t="shared" si="26"/>
        <v>50
1号10
2号18
3号22</v>
      </c>
      <c r="M566" s="441"/>
      <c r="N566" s="442"/>
      <c r="O566" s="445">
        <v>10</v>
      </c>
      <c r="P566" s="444">
        <v>18</v>
      </c>
      <c r="Q566" s="444">
        <v>22</v>
      </c>
      <c r="R566" s="444">
        <f t="shared" si="25"/>
        <v>0</v>
      </c>
      <c r="S566" s="474"/>
      <c r="AA566" s="942"/>
      <c r="AB566" s="942"/>
    </row>
    <row r="567" spans="1:28" ht="71.25" hidden="1" x14ac:dyDescent="0.15">
      <c r="A567" s="219" t="s">
        <v>3036</v>
      </c>
      <c r="B567" s="433" t="s">
        <v>4884</v>
      </c>
      <c r="C567" s="433" t="s">
        <v>1806</v>
      </c>
      <c r="D567" s="410" t="s">
        <v>929</v>
      </c>
      <c r="E567" s="410" t="s">
        <v>2336</v>
      </c>
      <c r="F567" s="427" t="s">
        <v>2610</v>
      </c>
      <c r="G567" s="406" t="s">
        <v>6162</v>
      </c>
      <c r="H567" s="434" t="s">
        <v>3997</v>
      </c>
      <c r="I567" s="940" t="s">
        <v>7356</v>
      </c>
      <c r="J567" s="941"/>
      <c r="K567" s="226">
        <v>44652</v>
      </c>
      <c r="L567" s="421" t="str">
        <f t="shared" si="26"/>
        <v>290
1号15
2号150
3号125</v>
      </c>
      <c r="M567" s="422"/>
      <c r="N567" s="420"/>
      <c r="O567" s="426">
        <v>15</v>
      </c>
      <c r="P567" s="424">
        <v>150</v>
      </c>
      <c r="Q567" s="424">
        <v>125</v>
      </c>
      <c r="R567" s="444">
        <f>SUBTOTAL(9,O567:Q567)</f>
        <v>0</v>
      </c>
      <c r="S567" s="474"/>
      <c r="AA567" s="942"/>
      <c r="AB567" s="942"/>
    </row>
    <row r="568" spans="1:28" ht="71.25" hidden="1" x14ac:dyDescent="0.15">
      <c r="A568" s="436" t="s">
        <v>3036</v>
      </c>
      <c r="B568" s="433" t="s">
        <v>4903</v>
      </c>
      <c r="C568" s="433" t="s">
        <v>1807</v>
      </c>
      <c r="D568" s="228" t="s">
        <v>2051</v>
      </c>
      <c r="E568" s="428" t="s">
        <v>2052</v>
      </c>
      <c r="F568" s="438" t="s">
        <v>3641</v>
      </c>
      <c r="G568" s="427" t="s">
        <v>364</v>
      </c>
      <c r="H568" s="429" t="s">
        <v>7</v>
      </c>
      <c r="I568" s="940" t="s">
        <v>7437</v>
      </c>
      <c r="J568" s="941"/>
      <c r="K568" s="430" t="s">
        <v>6412</v>
      </c>
      <c r="L568" s="421" t="str">
        <f t="shared" si="26"/>
        <v>55
1号5
2号27
3号23</v>
      </c>
      <c r="M568" s="441"/>
      <c r="N568" s="442"/>
      <c r="O568" s="445">
        <v>5</v>
      </c>
      <c r="P568" s="444">
        <v>27</v>
      </c>
      <c r="Q568" s="444">
        <v>23</v>
      </c>
      <c r="R568" s="444">
        <f t="shared" si="25"/>
        <v>0</v>
      </c>
      <c r="S568" s="474"/>
      <c r="AA568" s="942"/>
      <c r="AB568" s="942"/>
    </row>
    <row r="569" spans="1:28" ht="71.25" hidden="1" x14ac:dyDescent="0.15">
      <c r="A569" s="436" t="s">
        <v>3036</v>
      </c>
      <c r="B569" s="433" t="s">
        <v>4903</v>
      </c>
      <c r="C569" s="433" t="s">
        <v>1807</v>
      </c>
      <c r="D569" s="530" t="s">
        <v>8263</v>
      </c>
      <c r="E569" s="428" t="s">
        <v>2053</v>
      </c>
      <c r="F569" s="438" t="s">
        <v>3682</v>
      </c>
      <c r="G569" s="427" t="s">
        <v>345</v>
      </c>
      <c r="H569" s="429" t="s">
        <v>7</v>
      </c>
      <c r="I569" s="940" t="s">
        <v>7438</v>
      </c>
      <c r="J569" s="941"/>
      <c r="K569" s="430">
        <v>38808</v>
      </c>
      <c r="L569" s="421" t="str">
        <f t="shared" si="26"/>
        <v>43
1号3
2号21
3号19</v>
      </c>
      <c r="M569" s="441"/>
      <c r="N569" s="442"/>
      <c r="O569" s="445">
        <v>3</v>
      </c>
      <c r="P569" s="444">
        <v>21</v>
      </c>
      <c r="Q569" s="444">
        <v>19</v>
      </c>
      <c r="R569" s="444">
        <f t="shared" si="25"/>
        <v>0</v>
      </c>
      <c r="S569" s="474"/>
      <c r="AA569" s="942"/>
      <c r="AB569" s="942"/>
    </row>
    <row r="570" spans="1:28" ht="71.25" hidden="1" x14ac:dyDescent="0.15">
      <c r="A570" s="436" t="s">
        <v>3036</v>
      </c>
      <c r="B570" s="433" t="s">
        <v>4903</v>
      </c>
      <c r="C570" s="433" t="s">
        <v>1807</v>
      </c>
      <c r="D570" s="228" t="s">
        <v>5718</v>
      </c>
      <c r="E570" s="428" t="s">
        <v>2054</v>
      </c>
      <c r="F570" s="438" t="s">
        <v>6413</v>
      </c>
      <c r="G570" s="427" t="s">
        <v>354</v>
      </c>
      <c r="H570" s="429" t="s">
        <v>7</v>
      </c>
      <c r="I570" s="940" t="s">
        <v>377</v>
      </c>
      <c r="J570" s="941"/>
      <c r="K570" s="430">
        <v>27485</v>
      </c>
      <c r="L570" s="421" t="str">
        <f t="shared" si="26"/>
        <v>93
1号13
2号42
3号38</v>
      </c>
      <c r="M570" s="441"/>
      <c r="N570" s="442"/>
      <c r="O570" s="445">
        <v>13</v>
      </c>
      <c r="P570" s="444">
        <v>42</v>
      </c>
      <c r="Q570" s="444">
        <v>38</v>
      </c>
      <c r="R570" s="444">
        <f t="shared" si="25"/>
        <v>0</v>
      </c>
      <c r="S570" s="474"/>
      <c r="AA570" s="942"/>
      <c r="AB570" s="942"/>
    </row>
    <row r="571" spans="1:28" ht="71.25" hidden="1" x14ac:dyDescent="0.15">
      <c r="A571" s="436" t="s">
        <v>3036</v>
      </c>
      <c r="B571" s="433" t="s">
        <v>4903</v>
      </c>
      <c r="C571" s="433" t="s">
        <v>1807</v>
      </c>
      <c r="D571" s="228" t="s">
        <v>2055</v>
      </c>
      <c r="E571" s="428" t="s">
        <v>2056</v>
      </c>
      <c r="F571" s="438" t="s">
        <v>6414</v>
      </c>
      <c r="G571" s="427" t="s">
        <v>67</v>
      </c>
      <c r="H571" s="429" t="s">
        <v>7</v>
      </c>
      <c r="I571" s="940" t="s">
        <v>373</v>
      </c>
      <c r="J571" s="941"/>
      <c r="K571" s="430">
        <v>28946</v>
      </c>
      <c r="L571" s="551" t="str">
        <f t="shared" si="26"/>
        <v>60
1号10
2号26
3号24</v>
      </c>
      <c r="M571" s="441"/>
      <c r="N571" s="442"/>
      <c r="O571" s="445">
        <v>10</v>
      </c>
      <c r="P571" s="444">
        <v>26</v>
      </c>
      <c r="Q571" s="444">
        <v>24</v>
      </c>
      <c r="R571" s="444">
        <f t="shared" si="25"/>
        <v>0</v>
      </c>
      <c r="S571" s="474"/>
      <c r="AA571" s="942"/>
      <c r="AB571" s="942"/>
    </row>
    <row r="572" spans="1:28" ht="71.25" hidden="1" x14ac:dyDescent="0.15">
      <c r="A572" s="436" t="s">
        <v>3036</v>
      </c>
      <c r="B572" s="433" t="s">
        <v>4903</v>
      </c>
      <c r="C572" s="433" t="s">
        <v>1807</v>
      </c>
      <c r="D572" s="228" t="s">
        <v>2057</v>
      </c>
      <c r="E572" s="428" t="s">
        <v>5455</v>
      </c>
      <c r="F572" s="438" t="s">
        <v>3665</v>
      </c>
      <c r="G572" s="427" t="s">
        <v>435</v>
      </c>
      <c r="H572" s="429" t="s">
        <v>7</v>
      </c>
      <c r="I572" s="940" t="s">
        <v>434</v>
      </c>
      <c r="J572" s="941"/>
      <c r="K572" s="430">
        <v>34790</v>
      </c>
      <c r="L572" s="421" t="str">
        <f t="shared" si="26"/>
        <v>85
1号5
2号43
3号37</v>
      </c>
      <c r="M572" s="441"/>
      <c r="N572" s="442"/>
      <c r="O572" s="445">
        <v>5</v>
      </c>
      <c r="P572" s="444">
        <v>43</v>
      </c>
      <c r="Q572" s="444">
        <v>37</v>
      </c>
      <c r="R572" s="444">
        <f t="shared" si="25"/>
        <v>0</v>
      </c>
      <c r="S572" s="474"/>
      <c r="AA572" s="942"/>
      <c r="AB572" s="942"/>
    </row>
    <row r="573" spans="1:28" ht="71.25" hidden="1" x14ac:dyDescent="0.15">
      <c r="A573" s="436" t="s">
        <v>3036</v>
      </c>
      <c r="B573" s="433" t="s">
        <v>4903</v>
      </c>
      <c r="C573" s="433" t="s">
        <v>1807</v>
      </c>
      <c r="D573" s="228" t="s">
        <v>3123</v>
      </c>
      <c r="E573" s="428" t="s">
        <v>2058</v>
      </c>
      <c r="F573" s="438" t="s">
        <v>3649</v>
      </c>
      <c r="G573" s="427" t="s">
        <v>393</v>
      </c>
      <c r="H573" s="429" t="s">
        <v>7</v>
      </c>
      <c r="I573" s="940" t="s">
        <v>405</v>
      </c>
      <c r="J573" s="941"/>
      <c r="K573" s="430">
        <v>18652</v>
      </c>
      <c r="L573" s="421" t="str">
        <f t="shared" si="26"/>
        <v>40
1号10
2号15
3号15</v>
      </c>
      <c r="M573" s="441"/>
      <c r="N573" s="442"/>
      <c r="O573" s="445">
        <v>10</v>
      </c>
      <c r="P573" s="444">
        <v>15</v>
      </c>
      <c r="Q573" s="444">
        <v>15</v>
      </c>
      <c r="R573" s="444">
        <f t="shared" si="25"/>
        <v>0</v>
      </c>
      <c r="S573" s="474"/>
      <c r="AA573" s="942"/>
      <c r="AB573" s="942"/>
    </row>
    <row r="574" spans="1:28" ht="71.25" hidden="1" x14ac:dyDescent="0.15">
      <c r="A574" s="436" t="s">
        <v>3036</v>
      </c>
      <c r="B574" s="433" t="s">
        <v>4903</v>
      </c>
      <c r="C574" s="433" t="s">
        <v>1807</v>
      </c>
      <c r="D574" s="228" t="s">
        <v>3124</v>
      </c>
      <c r="E574" s="428" t="s">
        <v>2059</v>
      </c>
      <c r="F574" s="438" t="s">
        <v>3634</v>
      </c>
      <c r="G574" s="427" t="s">
        <v>364</v>
      </c>
      <c r="H574" s="429" t="s">
        <v>7</v>
      </c>
      <c r="I574" s="940" t="s">
        <v>363</v>
      </c>
      <c r="J574" s="941"/>
      <c r="K574" s="430">
        <v>25082</v>
      </c>
      <c r="L574" s="421" t="str">
        <f t="shared" si="26"/>
        <v>55
1号15
2号23
3号17</v>
      </c>
      <c r="M574" s="441"/>
      <c r="N574" s="442"/>
      <c r="O574" s="445">
        <v>15</v>
      </c>
      <c r="P574" s="444">
        <v>23</v>
      </c>
      <c r="Q574" s="444">
        <v>17</v>
      </c>
      <c r="R574" s="444">
        <f t="shared" si="25"/>
        <v>0</v>
      </c>
      <c r="S574" s="474"/>
      <c r="AA574" s="942"/>
      <c r="AB574" s="942"/>
    </row>
    <row r="575" spans="1:28" ht="71.25" hidden="1" x14ac:dyDescent="0.15">
      <c r="A575" s="436" t="s">
        <v>3036</v>
      </c>
      <c r="B575" s="433" t="s">
        <v>4903</v>
      </c>
      <c r="C575" s="433" t="s">
        <v>1807</v>
      </c>
      <c r="D575" s="228" t="s">
        <v>3125</v>
      </c>
      <c r="E575" s="428" t="s">
        <v>2060</v>
      </c>
      <c r="F575" s="438" t="s">
        <v>3645</v>
      </c>
      <c r="G575" s="427" t="s">
        <v>52</v>
      </c>
      <c r="H575" s="429" t="s">
        <v>7</v>
      </c>
      <c r="I575" s="940" t="s">
        <v>395</v>
      </c>
      <c r="J575" s="941"/>
      <c r="K575" s="430">
        <v>27120</v>
      </c>
      <c r="L575" s="421" t="str">
        <f t="shared" si="26"/>
        <v>125
1号15
2号67
3号43</v>
      </c>
      <c r="M575" s="441"/>
      <c r="N575" s="442"/>
      <c r="O575" s="445">
        <v>15</v>
      </c>
      <c r="P575" s="444">
        <v>67</v>
      </c>
      <c r="Q575" s="444">
        <v>43</v>
      </c>
      <c r="R575" s="444">
        <f t="shared" si="25"/>
        <v>0</v>
      </c>
      <c r="S575" s="474"/>
      <c r="AA575" s="942"/>
      <c r="AB575" s="942"/>
    </row>
    <row r="576" spans="1:28" ht="71.25" hidden="1" x14ac:dyDescent="0.15">
      <c r="A576" s="219" t="s">
        <v>3036</v>
      </c>
      <c r="B576" s="433" t="s">
        <v>4903</v>
      </c>
      <c r="C576" s="433" t="s">
        <v>1807</v>
      </c>
      <c r="D576" s="410" t="s">
        <v>5719</v>
      </c>
      <c r="E576" s="410" t="s">
        <v>2061</v>
      </c>
      <c r="F576" s="427" t="s">
        <v>3638</v>
      </c>
      <c r="G576" s="406" t="s">
        <v>354</v>
      </c>
      <c r="H576" s="434" t="s">
        <v>7</v>
      </c>
      <c r="I576" s="940" t="s">
        <v>377</v>
      </c>
      <c r="J576" s="941"/>
      <c r="K576" s="226">
        <v>22007</v>
      </c>
      <c r="L576" s="421" t="str">
        <f t="shared" si="26"/>
        <v>120
1号10
2号60
3号50</v>
      </c>
      <c r="M576" s="422"/>
      <c r="N576" s="420"/>
      <c r="O576" s="426">
        <v>10</v>
      </c>
      <c r="P576" s="424">
        <v>60</v>
      </c>
      <c r="Q576" s="424">
        <v>50</v>
      </c>
      <c r="R576" s="444">
        <f t="shared" si="25"/>
        <v>0</v>
      </c>
      <c r="S576" s="474"/>
      <c r="AA576" s="942"/>
      <c r="AB576" s="942"/>
    </row>
    <row r="577" spans="1:28" ht="71.25" hidden="1" x14ac:dyDescent="0.15">
      <c r="A577" s="219" t="s">
        <v>5385</v>
      </c>
      <c r="B577" s="433" t="s">
        <v>4903</v>
      </c>
      <c r="C577" s="433" t="s">
        <v>1807</v>
      </c>
      <c r="D577" s="410" t="s">
        <v>5389</v>
      </c>
      <c r="E577" s="410" t="s">
        <v>2379</v>
      </c>
      <c r="F577" s="427" t="s">
        <v>2661</v>
      </c>
      <c r="G577" s="406" t="s">
        <v>360</v>
      </c>
      <c r="H577" s="434" t="s">
        <v>7</v>
      </c>
      <c r="I577" s="940" t="s">
        <v>204</v>
      </c>
      <c r="J577" s="941"/>
      <c r="K577" s="226">
        <v>24473</v>
      </c>
      <c r="L577" s="421" t="str">
        <f t="shared" si="26"/>
        <v>60
1号10
2号29
3号21</v>
      </c>
      <c r="M577" s="422"/>
      <c r="N577" s="420"/>
      <c r="O577" s="445">
        <v>10</v>
      </c>
      <c r="P577" s="444">
        <v>29</v>
      </c>
      <c r="Q577" s="444">
        <v>21</v>
      </c>
      <c r="R577" s="444">
        <f t="shared" si="25"/>
        <v>0</v>
      </c>
      <c r="S577" s="474"/>
      <c r="AA577" s="942"/>
      <c r="AB577" s="942"/>
    </row>
    <row r="578" spans="1:28" ht="71.25" hidden="1" x14ac:dyDescent="0.15">
      <c r="A578" s="219" t="s">
        <v>3036</v>
      </c>
      <c r="B578" s="433" t="s">
        <v>4903</v>
      </c>
      <c r="C578" s="433" t="s">
        <v>1807</v>
      </c>
      <c r="D578" s="410" t="s">
        <v>5720</v>
      </c>
      <c r="E578" s="410" t="s">
        <v>2386</v>
      </c>
      <c r="F578" s="427" t="s">
        <v>2669</v>
      </c>
      <c r="G578" s="406" t="s">
        <v>354</v>
      </c>
      <c r="H578" s="434" t="s">
        <v>7</v>
      </c>
      <c r="I578" s="940" t="s">
        <v>398</v>
      </c>
      <c r="J578" s="941"/>
      <c r="K578" s="226">
        <v>42822</v>
      </c>
      <c r="L578" s="421" t="str">
        <f t="shared" si="26"/>
        <v>53
1号3
2号30
3号20</v>
      </c>
      <c r="M578" s="422"/>
      <c r="N578" s="420"/>
      <c r="O578" s="445">
        <v>3</v>
      </c>
      <c r="P578" s="444">
        <v>30</v>
      </c>
      <c r="Q578" s="444">
        <v>20</v>
      </c>
      <c r="R578" s="444">
        <f t="shared" si="25"/>
        <v>0</v>
      </c>
      <c r="S578" s="474"/>
      <c r="AA578" s="942"/>
      <c r="AB578" s="942"/>
    </row>
    <row r="579" spans="1:28" ht="71.25" hidden="1" x14ac:dyDescent="0.15">
      <c r="A579" s="219" t="s">
        <v>3036</v>
      </c>
      <c r="B579" s="433" t="s">
        <v>4903</v>
      </c>
      <c r="C579" s="433" t="s">
        <v>1807</v>
      </c>
      <c r="D579" s="410" t="s">
        <v>6971</v>
      </c>
      <c r="E579" s="410" t="s">
        <v>2396</v>
      </c>
      <c r="F579" s="427" t="s">
        <v>2679</v>
      </c>
      <c r="G579" s="406" t="s">
        <v>364</v>
      </c>
      <c r="H579" s="434" t="s">
        <v>7</v>
      </c>
      <c r="I579" s="940" t="s">
        <v>427</v>
      </c>
      <c r="J579" s="941"/>
      <c r="K579" s="226">
        <v>43552</v>
      </c>
      <c r="L579" s="421" t="str">
        <f t="shared" si="26"/>
        <v>50
1号10
2号21
3号19</v>
      </c>
      <c r="M579" s="422"/>
      <c r="N579" s="420"/>
      <c r="O579" s="426">
        <v>10</v>
      </c>
      <c r="P579" s="424">
        <v>21</v>
      </c>
      <c r="Q579" s="424">
        <v>19</v>
      </c>
      <c r="R579" s="444">
        <f t="shared" si="25"/>
        <v>0</v>
      </c>
      <c r="S579" s="474"/>
      <c r="AA579" s="942"/>
      <c r="AB579" s="942"/>
    </row>
    <row r="580" spans="1:28" ht="71.25" hidden="1" x14ac:dyDescent="0.15">
      <c r="A580" s="219" t="s">
        <v>3036</v>
      </c>
      <c r="B580" s="433" t="s">
        <v>4903</v>
      </c>
      <c r="C580" s="433" t="s">
        <v>1807</v>
      </c>
      <c r="D580" s="410" t="s">
        <v>6144</v>
      </c>
      <c r="E580" s="410" t="s">
        <v>6146</v>
      </c>
      <c r="F580" s="427" t="s">
        <v>5938</v>
      </c>
      <c r="G580" s="406" t="s">
        <v>6071</v>
      </c>
      <c r="H580" s="434" t="s">
        <v>860</v>
      </c>
      <c r="I580" s="940" t="s">
        <v>5939</v>
      </c>
      <c r="J580" s="941"/>
      <c r="K580" s="226">
        <v>43546</v>
      </c>
      <c r="L580" s="421" t="str">
        <f t="shared" ref="L580" si="28">SUM(O580:Q580)&amp;CHAR(10)&amp;CHAR(10)&amp;"1号"&amp;O580&amp;CHAR(10)&amp;"2号"&amp;P580&amp;CHAR(10)&amp;"3号"&amp;Q580</f>
        <v>60
1号10
2号27
3号23</v>
      </c>
      <c r="M580" s="421"/>
      <c r="N580" s="420"/>
      <c r="O580" s="426">
        <v>10</v>
      </c>
      <c r="P580" s="424">
        <v>27</v>
      </c>
      <c r="Q580" s="424">
        <v>23</v>
      </c>
      <c r="R580" s="444">
        <f t="shared" ref="R580" si="29">SUBTOTAL(9,O580:Q580)</f>
        <v>0</v>
      </c>
      <c r="S580" s="474"/>
      <c r="AA580" s="942"/>
      <c r="AB580" s="942"/>
    </row>
    <row r="581" spans="1:28" ht="71.25" hidden="1" x14ac:dyDescent="0.15">
      <c r="A581" s="219" t="s">
        <v>3036</v>
      </c>
      <c r="B581" s="545" t="s">
        <v>4903</v>
      </c>
      <c r="C581" s="545" t="s">
        <v>1807</v>
      </c>
      <c r="D581" s="577" t="s">
        <v>5387</v>
      </c>
      <c r="E581" s="577" t="s">
        <v>2373</v>
      </c>
      <c r="F581" s="554" t="s">
        <v>2655</v>
      </c>
      <c r="G581" s="533" t="s">
        <v>963</v>
      </c>
      <c r="H581" s="721" t="s">
        <v>1976</v>
      </c>
      <c r="I581" s="946" t="s">
        <v>7360</v>
      </c>
      <c r="J581" s="947"/>
      <c r="K581" s="693">
        <v>46113</v>
      </c>
      <c r="L581" s="551" t="str">
        <f t="shared" si="26"/>
        <v>40
1号5
2号23
3号12</v>
      </c>
      <c r="M581" s="551"/>
      <c r="N581" s="538"/>
      <c r="O581" s="426">
        <v>5</v>
      </c>
      <c r="P581" s="424">
        <v>23</v>
      </c>
      <c r="Q581" s="424">
        <v>12</v>
      </c>
      <c r="R581" s="444">
        <f t="shared" si="25"/>
        <v>0</v>
      </c>
      <c r="S581" s="474"/>
      <c r="AA581" s="942"/>
      <c r="AB581" s="942"/>
    </row>
    <row r="582" spans="1:28" ht="71.25" hidden="1" x14ac:dyDescent="0.15">
      <c r="A582" s="436" t="s">
        <v>5632</v>
      </c>
      <c r="B582" s="433" t="s">
        <v>4884</v>
      </c>
      <c r="C582" s="433" t="s">
        <v>3967</v>
      </c>
      <c r="D582" s="228" t="s">
        <v>5847</v>
      </c>
      <c r="E582" s="428" t="s">
        <v>2407</v>
      </c>
      <c r="F582" s="438" t="s">
        <v>2690</v>
      </c>
      <c r="G582" s="427" t="s">
        <v>475</v>
      </c>
      <c r="H582" s="429" t="s">
        <v>7</v>
      </c>
      <c r="I582" s="940" t="s">
        <v>474</v>
      </c>
      <c r="J582" s="941"/>
      <c r="K582" s="430">
        <v>43187</v>
      </c>
      <c r="L582" s="421" t="str">
        <f t="shared" si="26"/>
        <v>60
1号4
2号26
3号30</v>
      </c>
      <c r="M582" s="441"/>
      <c r="N582" s="442"/>
      <c r="O582" s="445">
        <v>4</v>
      </c>
      <c r="P582" s="444">
        <v>26</v>
      </c>
      <c r="Q582" s="444">
        <v>30</v>
      </c>
      <c r="R582" s="444">
        <f t="shared" si="25"/>
        <v>0</v>
      </c>
      <c r="S582" s="474"/>
      <c r="AA582" s="942"/>
      <c r="AB582" s="942"/>
    </row>
    <row r="583" spans="1:28" ht="71.25" hidden="1" x14ac:dyDescent="0.15">
      <c r="A583" s="219" t="s">
        <v>3036</v>
      </c>
      <c r="B583" s="433" t="s">
        <v>4916</v>
      </c>
      <c r="C583" s="433" t="s">
        <v>4904</v>
      </c>
      <c r="D583" s="410" t="s">
        <v>6874</v>
      </c>
      <c r="E583" s="410" t="s">
        <v>2075</v>
      </c>
      <c r="F583" s="427" t="s">
        <v>6415</v>
      </c>
      <c r="G583" s="406" t="s">
        <v>981</v>
      </c>
      <c r="H583" s="434" t="s">
        <v>2064</v>
      </c>
      <c r="I583" s="940" t="s">
        <v>7439</v>
      </c>
      <c r="J583" s="941"/>
      <c r="K583" s="226">
        <v>17714</v>
      </c>
      <c r="L583" s="501" t="str">
        <f t="shared" si="26"/>
        <v>70
1号15
2号25
3号30</v>
      </c>
      <c r="M583" s="414"/>
      <c r="N583" s="415"/>
      <c r="O583" s="475">
        <v>15</v>
      </c>
      <c r="P583" s="477">
        <v>25</v>
      </c>
      <c r="Q583" s="477">
        <v>30</v>
      </c>
      <c r="R583" s="444">
        <f t="shared" si="25"/>
        <v>0</v>
      </c>
      <c r="S583" s="474"/>
      <c r="AA583" s="942"/>
      <c r="AB583" s="942"/>
    </row>
    <row r="584" spans="1:28" ht="71.25" hidden="1" x14ac:dyDescent="0.15">
      <c r="A584" s="219" t="s">
        <v>5385</v>
      </c>
      <c r="B584" s="433" t="s">
        <v>4916</v>
      </c>
      <c r="C584" s="433" t="s">
        <v>4904</v>
      </c>
      <c r="D584" s="410" t="s">
        <v>5392</v>
      </c>
      <c r="E584" s="410" t="s">
        <v>2412</v>
      </c>
      <c r="F584" s="427" t="s">
        <v>2695</v>
      </c>
      <c r="G584" s="406" t="s">
        <v>979</v>
      </c>
      <c r="H584" s="434" t="s">
        <v>27</v>
      </c>
      <c r="I584" s="940" t="s">
        <v>7403</v>
      </c>
      <c r="J584" s="941"/>
      <c r="K584" s="226">
        <v>38439</v>
      </c>
      <c r="L584" s="421" t="str">
        <f t="shared" si="26"/>
        <v>25
1号15
2号4
3号6</v>
      </c>
      <c r="M584" s="422"/>
      <c r="N584" s="420"/>
      <c r="O584" s="426">
        <v>15</v>
      </c>
      <c r="P584" s="424">
        <v>4</v>
      </c>
      <c r="Q584" s="424">
        <v>6</v>
      </c>
      <c r="R584" s="444">
        <f t="shared" si="25"/>
        <v>0</v>
      </c>
      <c r="AA584" s="942"/>
      <c r="AB584" s="942"/>
    </row>
    <row r="585" spans="1:28" ht="71.25" hidden="1" x14ac:dyDescent="0.15">
      <c r="A585" s="219" t="s">
        <v>5385</v>
      </c>
      <c r="B585" s="433" t="s">
        <v>4916</v>
      </c>
      <c r="C585" s="433" t="s">
        <v>4904</v>
      </c>
      <c r="D585" s="410" t="s">
        <v>5393</v>
      </c>
      <c r="E585" s="410" t="s">
        <v>7105</v>
      </c>
      <c r="F585" s="427" t="s">
        <v>2696</v>
      </c>
      <c r="G585" s="406" t="s">
        <v>522</v>
      </c>
      <c r="H585" s="434" t="s">
        <v>7</v>
      </c>
      <c r="I585" s="940" t="s">
        <v>496</v>
      </c>
      <c r="J585" s="941"/>
      <c r="K585" s="226">
        <v>21094</v>
      </c>
      <c r="L585" s="501" t="str">
        <f t="shared" si="26"/>
        <v>30
1号10
2号10
3号10</v>
      </c>
      <c r="M585" s="414"/>
      <c r="N585" s="415"/>
      <c r="O585" s="475">
        <v>10</v>
      </c>
      <c r="P585" s="477">
        <v>10</v>
      </c>
      <c r="Q585" s="477">
        <v>10</v>
      </c>
      <c r="R585" s="444">
        <f t="shared" si="25"/>
        <v>0</v>
      </c>
      <c r="S585" s="474"/>
      <c r="AA585" s="942"/>
      <c r="AB585" s="942"/>
    </row>
    <row r="586" spans="1:28" ht="71.25" hidden="1" x14ac:dyDescent="0.15">
      <c r="A586" s="219" t="s">
        <v>5385</v>
      </c>
      <c r="B586" s="433" t="s">
        <v>4916</v>
      </c>
      <c r="C586" s="433" t="s">
        <v>4904</v>
      </c>
      <c r="D586" s="410" t="s">
        <v>5394</v>
      </c>
      <c r="E586" s="410" t="s">
        <v>2415</v>
      </c>
      <c r="F586" s="427" t="s">
        <v>2698</v>
      </c>
      <c r="G586" s="406" t="s">
        <v>497</v>
      </c>
      <c r="H586" s="434" t="s">
        <v>7</v>
      </c>
      <c r="I586" s="940" t="s">
        <v>7440</v>
      </c>
      <c r="J586" s="941"/>
      <c r="K586" s="226">
        <v>23833</v>
      </c>
      <c r="L586" s="421" t="str">
        <f t="shared" si="26"/>
        <v>20
1号10
2号5
3号5</v>
      </c>
      <c r="M586" s="422"/>
      <c r="N586" s="420"/>
      <c r="O586" s="426">
        <v>10</v>
      </c>
      <c r="P586" s="424">
        <v>5</v>
      </c>
      <c r="Q586" s="424">
        <v>5</v>
      </c>
      <c r="R586" s="444">
        <f t="shared" si="25"/>
        <v>0</v>
      </c>
      <c r="AA586" s="942"/>
      <c r="AB586" s="942"/>
    </row>
    <row r="587" spans="1:28" ht="71.25" hidden="1" x14ac:dyDescent="0.15">
      <c r="A587" s="219" t="s">
        <v>3036</v>
      </c>
      <c r="B587" s="433" t="s">
        <v>4916</v>
      </c>
      <c r="C587" s="433" t="s">
        <v>4904</v>
      </c>
      <c r="D587" s="410" t="s">
        <v>7246</v>
      </c>
      <c r="E587" s="410" t="s">
        <v>2418</v>
      </c>
      <c r="F587" s="427" t="s">
        <v>2702</v>
      </c>
      <c r="G587" s="406" t="s">
        <v>508</v>
      </c>
      <c r="H587" s="434" t="s">
        <v>7</v>
      </c>
      <c r="I587" s="940" t="s">
        <v>507</v>
      </c>
      <c r="J587" s="941"/>
      <c r="K587" s="226">
        <v>25659</v>
      </c>
      <c r="L587" s="501" t="str">
        <f t="shared" si="26"/>
        <v>45
1号15
2号16
3号14</v>
      </c>
      <c r="M587" s="392"/>
      <c r="N587" s="487"/>
      <c r="O587" s="476">
        <v>15</v>
      </c>
      <c r="P587" s="478">
        <v>16</v>
      </c>
      <c r="Q587" s="478">
        <v>14</v>
      </c>
      <c r="R587" s="444">
        <f>SUBTOTAL(9,O587:Q587)</f>
        <v>0</v>
      </c>
      <c r="AA587" s="942"/>
      <c r="AB587" s="942"/>
    </row>
    <row r="588" spans="1:28" ht="71.25" hidden="1" x14ac:dyDescent="0.15">
      <c r="A588" s="219" t="s">
        <v>5385</v>
      </c>
      <c r="B588" s="433" t="s">
        <v>4931</v>
      </c>
      <c r="C588" s="433" t="s">
        <v>4917</v>
      </c>
      <c r="D588" s="410" t="s">
        <v>880</v>
      </c>
      <c r="E588" s="410" t="s">
        <v>2423</v>
      </c>
      <c r="F588" s="427" t="s">
        <v>2708</v>
      </c>
      <c r="G588" s="406" t="s">
        <v>993</v>
      </c>
      <c r="H588" s="434" t="s">
        <v>980</v>
      </c>
      <c r="I588" s="940" t="s">
        <v>7441</v>
      </c>
      <c r="J588" s="941"/>
      <c r="K588" s="226">
        <v>21125</v>
      </c>
      <c r="L588" s="421" t="str">
        <f t="shared" si="26"/>
        <v>40
1号10
2号16
3号14</v>
      </c>
      <c r="M588" s="422"/>
      <c r="N588" s="423"/>
      <c r="O588" s="473">
        <v>10</v>
      </c>
      <c r="P588" s="425">
        <v>16</v>
      </c>
      <c r="Q588" s="424">
        <v>14</v>
      </c>
      <c r="R588" s="444">
        <f t="shared" si="25"/>
        <v>0</v>
      </c>
      <c r="AA588" s="942"/>
      <c r="AB588" s="942"/>
    </row>
    <row r="589" spans="1:28" ht="71.25" hidden="1" x14ac:dyDescent="0.15">
      <c r="A589" s="219" t="s">
        <v>5850</v>
      </c>
      <c r="B589" s="433" t="s">
        <v>5452</v>
      </c>
      <c r="C589" s="433" t="s">
        <v>4023</v>
      </c>
      <c r="D589" s="410" t="s">
        <v>5851</v>
      </c>
      <c r="E589" s="410" t="s">
        <v>5852</v>
      </c>
      <c r="F589" s="427" t="s">
        <v>2748</v>
      </c>
      <c r="G589" s="406" t="s">
        <v>1013</v>
      </c>
      <c r="H589" s="434" t="s">
        <v>27</v>
      </c>
      <c r="I589" s="940" t="s">
        <v>7371</v>
      </c>
      <c r="J589" s="941"/>
      <c r="K589" s="226">
        <v>43187</v>
      </c>
      <c r="L589" s="551" t="str">
        <f t="shared" ref="L589:L605" si="30">SUM(O589:Q589)&amp;CHAR(10)&amp;CHAR(10)&amp;"1号"&amp;O589&amp;CHAR(10)&amp;"2号"&amp;P589&amp;CHAR(10)&amp;"3号"&amp;Q589</f>
        <v>50
1号20
2号12
3号18</v>
      </c>
      <c r="M589" s="422"/>
      <c r="N589" s="409"/>
      <c r="O589" s="473">
        <v>20</v>
      </c>
      <c r="P589" s="425">
        <v>12</v>
      </c>
      <c r="Q589" s="424">
        <v>18</v>
      </c>
      <c r="R589" s="444">
        <f t="shared" si="25"/>
        <v>0</v>
      </c>
      <c r="AA589" s="942"/>
      <c r="AB589" s="942"/>
    </row>
    <row r="590" spans="1:28" ht="71.25" hidden="1" x14ac:dyDescent="0.15">
      <c r="A590" s="436" t="s">
        <v>3036</v>
      </c>
      <c r="B590" s="433" t="s">
        <v>5452</v>
      </c>
      <c r="C590" s="433" t="s">
        <v>4023</v>
      </c>
      <c r="D590" s="228" t="s">
        <v>6114</v>
      </c>
      <c r="E590" s="410" t="s">
        <v>6115</v>
      </c>
      <c r="F590" s="438" t="s">
        <v>6090</v>
      </c>
      <c r="G590" s="427" t="s">
        <v>6091</v>
      </c>
      <c r="H590" s="429" t="s">
        <v>27</v>
      </c>
      <c r="I590" s="940" t="s">
        <v>7442</v>
      </c>
      <c r="J590" s="941"/>
      <c r="K590" s="430">
        <v>43551</v>
      </c>
      <c r="L590" s="551" t="str">
        <f t="shared" si="30"/>
        <v>50
1号15
2号19
3号16</v>
      </c>
      <c r="M590" s="441"/>
      <c r="N590" s="442"/>
      <c r="O590" s="445">
        <v>15</v>
      </c>
      <c r="P590" s="444">
        <v>19</v>
      </c>
      <c r="Q590" s="444">
        <v>16</v>
      </c>
      <c r="R590" s="444">
        <f t="shared" si="25"/>
        <v>0</v>
      </c>
      <c r="AA590" s="942"/>
      <c r="AB590" s="942"/>
    </row>
    <row r="591" spans="1:28" ht="71.25" hidden="1" x14ac:dyDescent="0.15">
      <c r="A591" s="219" t="s">
        <v>3036</v>
      </c>
      <c r="B591" s="433" t="s">
        <v>4916</v>
      </c>
      <c r="C591" s="433" t="s">
        <v>4024</v>
      </c>
      <c r="D591" s="410" t="s">
        <v>6416</v>
      </c>
      <c r="E591" s="410" t="s">
        <v>2066</v>
      </c>
      <c r="F591" s="427" t="s">
        <v>6417</v>
      </c>
      <c r="G591" s="406" t="s">
        <v>617</v>
      </c>
      <c r="H591" s="434" t="s">
        <v>2064</v>
      </c>
      <c r="I591" s="940" t="s">
        <v>7443</v>
      </c>
      <c r="J591" s="941"/>
      <c r="K591" s="226">
        <v>19238</v>
      </c>
      <c r="L591" s="587" t="str">
        <f t="shared" si="30"/>
        <v>65
1号15
2号21
3号29</v>
      </c>
      <c r="M591" s="422"/>
      <c r="N591" s="420"/>
      <c r="O591" s="585">
        <v>15</v>
      </c>
      <c r="P591" s="586">
        <v>21</v>
      </c>
      <c r="Q591" s="586">
        <v>29</v>
      </c>
      <c r="R591" s="586">
        <f t="shared" si="25"/>
        <v>0</v>
      </c>
      <c r="AA591" s="942"/>
      <c r="AB591" s="942"/>
    </row>
    <row r="592" spans="1:28" ht="71.25" hidden="1" x14ac:dyDescent="0.15">
      <c r="A592" s="219" t="s">
        <v>5385</v>
      </c>
      <c r="B592" s="433" t="s">
        <v>4916</v>
      </c>
      <c r="C592" s="433" t="s">
        <v>4024</v>
      </c>
      <c r="D592" s="410" t="s">
        <v>5409</v>
      </c>
      <c r="E592" s="410" t="s">
        <v>6001</v>
      </c>
      <c r="F592" s="427" t="s">
        <v>2754</v>
      </c>
      <c r="G592" s="406" t="s">
        <v>623</v>
      </c>
      <c r="H592" s="434" t="s">
        <v>7</v>
      </c>
      <c r="I592" s="940" t="s">
        <v>621</v>
      </c>
      <c r="J592" s="941"/>
      <c r="K592" s="226" t="s">
        <v>6418</v>
      </c>
      <c r="L592" s="587" t="str">
        <f t="shared" si="30"/>
        <v>40
1号10
2号15
3号15</v>
      </c>
      <c r="M592" s="422"/>
      <c r="N592" s="420"/>
      <c r="O592" s="585">
        <v>10</v>
      </c>
      <c r="P592" s="586">
        <v>15</v>
      </c>
      <c r="Q592" s="586">
        <v>15</v>
      </c>
      <c r="R592" s="586">
        <f t="shared" si="25"/>
        <v>0</v>
      </c>
      <c r="AA592" s="942"/>
      <c r="AB592" s="942"/>
    </row>
    <row r="593" spans="1:28" ht="71.25" hidden="1" x14ac:dyDescent="0.15">
      <c r="A593" s="219" t="s">
        <v>5385</v>
      </c>
      <c r="B593" s="433" t="s">
        <v>4916</v>
      </c>
      <c r="C593" s="433" t="s">
        <v>4024</v>
      </c>
      <c r="D593" s="410" t="s">
        <v>5410</v>
      </c>
      <c r="E593" s="410" t="s">
        <v>2465</v>
      </c>
      <c r="F593" s="427" t="s">
        <v>2755</v>
      </c>
      <c r="G593" s="406" t="s">
        <v>1026</v>
      </c>
      <c r="H593" s="434" t="s">
        <v>7</v>
      </c>
      <c r="I593" s="940" t="s">
        <v>624</v>
      </c>
      <c r="J593" s="941"/>
      <c r="K593" s="226">
        <v>39173</v>
      </c>
      <c r="L593" s="588" t="str">
        <f t="shared" si="30"/>
        <v>30
1号10
2号12
3号8</v>
      </c>
      <c r="M593" s="414"/>
      <c r="N593" s="415"/>
      <c r="O593" s="585">
        <v>10</v>
      </c>
      <c r="P593" s="589">
        <v>12</v>
      </c>
      <c r="Q593" s="586">
        <v>8</v>
      </c>
      <c r="R593" s="586">
        <f t="shared" si="25"/>
        <v>0</v>
      </c>
      <c r="AA593" s="942"/>
      <c r="AB593" s="942"/>
    </row>
    <row r="594" spans="1:28" ht="71.25" hidden="1" x14ac:dyDescent="0.15">
      <c r="A594" s="219" t="s">
        <v>5385</v>
      </c>
      <c r="B594" s="433" t="s">
        <v>4916</v>
      </c>
      <c r="C594" s="433" t="s">
        <v>4024</v>
      </c>
      <c r="D594" s="410" t="s">
        <v>5411</v>
      </c>
      <c r="E594" s="502" t="s">
        <v>7794</v>
      </c>
      <c r="F594" s="411" t="s">
        <v>2760</v>
      </c>
      <c r="G594" s="412" t="s">
        <v>626</v>
      </c>
      <c r="H594" s="416" t="s">
        <v>7</v>
      </c>
      <c r="I594" s="956" t="s">
        <v>624</v>
      </c>
      <c r="J594" s="957"/>
      <c r="K594" s="413">
        <v>32964</v>
      </c>
      <c r="L594" s="501" t="str">
        <f t="shared" si="30"/>
        <v>60
1号10
2号27
3号23</v>
      </c>
      <c r="M594" s="414"/>
      <c r="N594" s="415"/>
      <c r="O594" s="475">
        <v>10</v>
      </c>
      <c r="P594" s="477">
        <v>27</v>
      </c>
      <c r="Q594" s="477">
        <v>23</v>
      </c>
      <c r="R594" s="444">
        <f t="shared" si="25"/>
        <v>0</v>
      </c>
      <c r="AA594" s="942"/>
      <c r="AB594" s="942"/>
    </row>
    <row r="595" spans="1:28" ht="71.25" hidden="1" x14ac:dyDescent="0.15">
      <c r="A595" s="219" t="s">
        <v>5385</v>
      </c>
      <c r="B595" s="433" t="s">
        <v>4916</v>
      </c>
      <c r="C595" s="433" t="s">
        <v>4905</v>
      </c>
      <c r="D595" s="410" t="s">
        <v>7266</v>
      </c>
      <c r="E595" s="410" t="s">
        <v>2483</v>
      </c>
      <c r="F595" s="427" t="s">
        <v>2777</v>
      </c>
      <c r="G595" s="406" t="s">
        <v>673</v>
      </c>
      <c r="H595" s="434" t="s">
        <v>7</v>
      </c>
      <c r="I595" s="940" t="s">
        <v>7403</v>
      </c>
      <c r="J595" s="941"/>
      <c r="K595" s="226">
        <v>42461</v>
      </c>
      <c r="L595" s="551" t="str">
        <f t="shared" si="30"/>
        <v>20
1号10
2号4
3号6</v>
      </c>
      <c r="M595" s="422"/>
      <c r="N595" s="420" t="s">
        <v>2270</v>
      </c>
      <c r="O595" s="426">
        <v>10</v>
      </c>
      <c r="P595" s="424">
        <v>4</v>
      </c>
      <c r="Q595" s="424">
        <v>6</v>
      </c>
      <c r="R595" s="444">
        <f t="shared" si="25"/>
        <v>0</v>
      </c>
      <c r="AA595" s="942"/>
      <c r="AB595" s="942"/>
    </row>
    <row r="596" spans="1:28" ht="71.25" hidden="1" x14ac:dyDescent="0.15">
      <c r="A596" s="436" t="s">
        <v>5632</v>
      </c>
      <c r="B596" s="433" t="s">
        <v>4916</v>
      </c>
      <c r="C596" s="433" t="s">
        <v>4905</v>
      </c>
      <c r="D596" s="228" t="s">
        <v>7267</v>
      </c>
      <c r="E596" s="428" t="s">
        <v>7064</v>
      </c>
      <c r="F596" s="438" t="s">
        <v>2776</v>
      </c>
      <c r="G596" s="427" t="s">
        <v>1039</v>
      </c>
      <c r="H596" s="429" t="s">
        <v>27</v>
      </c>
      <c r="I596" s="940" t="s">
        <v>472</v>
      </c>
      <c r="J596" s="941"/>
      <c r="K596" s="430">
        <v>42826</v>
      </c>
      <c r="L596" s="551" t="str">
        <f t="shared" si="30"/>
        <v>45
1号15
2号18
3号12</v>
      </c>
      <c r="M596" s="441"/>
      <c r="N596" s="442"/>
      <c r="O596" s="445">
        <v>15</v>
      </c>
      <c r="P596" s="444">
        <v>18</v>
      </c>
      <c r="Q596" s="444">
        <v>12</v>
      </c>
      <c r="R596" s="444">
        <f t="shared" si="25"/>
        <v>0</v>
      </c>
      <c r="AA596" s="942"/>
      <c r="AB596" s="942"/>
    </row>
    <row r="597" spans="1:28" ht="71.25" hidden="1" x14ac:dyDescent="0.15">
      <c r="A597" s="219" t="s">
        <v>3036</v>
      </c>
      <c r="B597" s="433" t="s">
        <v>4916</v>
      </c>
      <c r="C597" s="433" t="s">
        <v>4907</v>
      </c>
      <c r="D597" s="410" t="s">
        <v>3129</v>
      </c>
      <c r="E597" s="410" t="s">
        <v>4908</v>
      </c>
      <c r="F597" s="427" t="s">
        <v>3762</v>
      </c>
      <c r="G597" s="406" t="s">
        <v>684</v>
      </c>
      <c r="H597" s="434" t="s">
        <v>7</v>
      </c>
      <c r="I597" s="940" t="s">
        <v>683</v>
      </c>
      <c r="J597" s="941"/>
      <c r="K597" s="226">
        <v>28216</v>
      </c>
      <c r="L597" s="421" t="str">
        <f t="shared" si="30"/>
        <v>35
1号15
2号10
3号10</v>
      </c>
      <c r="M597" s="422"/>
      <c r="N597" s="420"/>
      <c r="O597" s="426">
        <v>15</v>
      </c>
      <c r="P597" s="424">
        <v>10</v>
      </c>
      <c r="Q597" s="424">
        <v>10</v>
      </c>
      <c r="R597" s="444">
        <f t="shared" si="25"/>
        <v>0</v>
      </c>
      <c r="AA597" s="942"/>
      <c r="AB597" s="942"/>
    </row>
    <row r="598" spans="1:28" ht="71.25" hidden="1" x14ac:dyDescent="0.15">
      <c r="A598" s="219" t="s">
        <v>3036</v>
      </c>
      <c r="B598" s="433" t="s">
        <v>4916</v>
      </c>
      <c r="C598" s="433" t="s">
        <v>4907</v>
      </c>
      <c r="D598" s="582" t="s">
        <v>7826</v>
      </c>
      <c r="E598" s="225" t="s">
        <v>2484</v>
      </c>
      <c r="F598" s="427" t="s">
        <v>2778</v>
      </c>
      <c r="G598" s="427" t="s">
        <v>682</v>
      </c>
      <c r="H598" s="427" t="s">
        <v>7</v>
      </c>
      <c r="I598" s="954" t="s">
        <v>3987</v>
      </c>
      <c r="J598" s="955"/>
      <c r="K598" s="226">
        <v>45748</v>
      </c>
      <c r="L598" s="421" t="str">
        <f t="shared" si="30"/>
        <v>30
1号10
2号15
3号5</v>
      </c>
      <c r="M598" s="422"/>
      <c r="N598" s="420"/>
      <c r="O598" s="445">
        <v>10</v>
      </c>
      <c r="P598" s="444">
        <v>15</v>
      </c>
      <c r="Q598" s="444">
        <v>5</v>
      </c>
      <c r="R598" s="444">
        <f t="shared" si="25"/>
        <v>0</v>
      </c>
      <c r="AA598" s="942"/>
      <c r="AB598" s="942"/>
    </row>
    <row r="599" spans="1:28" ht="71.25" hidden="1" x14ac:dyDescent="0.15">
      <c r="A599" s="219" t="s">
        <v>3036</v>
      </c>
      <c r="B599" s="433" t="s">
        <v>4916</v>
      </c>
      <c r="C599" s="433" t="s">
        <v>4907</v>
      </c>
      <c r="D599" s="225" t="s">
        <v>898</v>
      </c>
      <c r="E599" s="225" t="s">
        <v>2487</v>
      </c>
      <c r="F599" s="427" t="s">
        <v>2781</v>
      </c>
      <c r="G599" s="427" t="s">
        <v>686</v>
      </c>
      <c r="H599" s="427" t="s">
        <v>7</v>
      </c>
      <c r="I599" s="954" t="s">
        <v>692</v>
      </c>
      <c r="J599" s="955"/>
      <c r="K599" s="226">
        <v>45748</v>
      </c>
      <c r="L599" s="421" t="str">
        <f t="shared" si="30"/>
        <v>20
1号10
2号7
3号3</v>
      </c>
      <c r="M599" s="422"/>
      <c r="N599" s="420"/>
      <c r="O599" s="426">
        <v>10</v>
      </c>
      <c r="P599" s="424">
        <v>7</v>
      </c>
      <c r="Q599" s="424">
        <v>3</v>
      </c>
      <c r="R599" s="444">
        <f t="shared" si="25"/>
        <v>0</v>
      </c>
      <c r="AA599" s="942"/>
      <c r="AB599" s="942"/>
    </row>
    <row r="600" spans="1:28" ht="71.25" hidden="1" x14ac:dyDescent="0.15">
      <c r="A600" s="219" t="s">
        <v>3036</v>
      </c>
      <c r="B600" s="433" t="s">
        <v>4916</v>
      </c>
      <c r="C600" s="433" t="s">
        <v>4907</v>
      </c>
      <c r="D600" s="410" t="s">
        <v>7826</v>
      </c>
      <c r="E600" s="410" t="s">
        <v>2484</v>
      </c>
      <c r="F600" s="427" t="s">
        <v>2778</v>
      </c>
      <c r="G600" s="406" t="s">
        <v>682</v>
      </c>
      <c r="H600" s="434" t="s">
        <v>7</v>
      </c>
      <c r="I600" s="940" t="s">
        <v>3987</v>
      </c>
      <c r="J600" s="941"/>
      <c r="K600" s="226">
        <v>27120</v>
      </c>
      <c r="L600" s="421" t="str">
        <f t="shared" si="30"/>
        <v>25
1号5
2号13
3号7</v>
      </c>
      <c r="M600" s="422"/>
      <c r="N600" s="420"/>
      <c r="O600" s="426">
        <v>5</v>
      </c>
      <c r="P600" s="424">
        <v>13</v>
      </c>
      <c r="Q600" s="424">
        <v>7</v>
      </c>
      <c r="R600" s="444">
        <f>SUBTOTAL(9,O600:Q600)</f>
        <v>0</v>
      </c>
      <c r="AA600" s="942"/>
      <c r="AB600" s="942"/>
    </row>
    <row r="601" spans="1:28" ht="71.25" hidden="1" x14ac:dyDescent="0.15">
      <c r="A601" s="219" t="s">
        <v>3036</v>
      </c>
      <c r="B601" s="433" t="s">
        <v>4916</v>
      </c>
      <c r="C601" s="433" t="s">
        <v>4907</v>
      </c>
      <c r="D601" s="410" t="s">
        <v>898</v>
      </c>
      <c r="E601" s="410" t="s">
        <v>2487</v>
      </c>
      <c r="F601" s="427" t="s">
        <v>2781</v>
      </c>
      <c r="G601" s="406" t="s">
        <v>686</v>
      </c>
      <c r="H601" s="434" t="s">
        <v>7</v>
      </c>
      <c r="I601" s="940" t="s">
        <v>692</v>
      </c>
      <c r="J601" s="941"/>
      <c r="K601" s="226">
        <v>37347</v>
      </c>
      <c r="L601" s="421" t="str">
        <f t="shared" si="30"/>
        <v>20
1号10
2号7
3号3</v>
      </c>
      <c r="M601" s="422"/>
      <c r="N601" s="420"/>
      <c r="O601" s="426">
        <v>10</v>
      </c>
      <c r="P601" s="424">
        <v>7</v>
      </c>
      <c r="Q601" s="424">
        <v>3</v>
      </c>
      <c r="R601" s="444">
        <f>SUBTOTAL(9,O601:Q601)</f>
        <v>0</v>
      </c>
      <c r="AA601" s="942"/>
      <c r="AB601" s="942"/>
    </row>
    <row r="602" spans="1:28" ht="71.25" hidden="1" x14ac:dyDescent="0.15">
      <c r="A602" s="219" t="s">
        <v>5632</v>
      </c>
      <c r="B602" s="433" t="s">
        <v>4931</v>
      </c>
      <c r="C602" s="433" t="s">
        <v>4930</v>
      </c>
      <c r="D602" s="410" t="s">
        <v>5635</v>
      </c>
      <c r="E602" s="410" t="s">
        <v>7282</v>
      </c>
      <c r="F602" s="427" t="s">
        <v>2808</v>
      </c>
      <c r="G602" s="406" t="s">
        <v>1079</v>
      </c>
      <c r="H602" s="434" t="s">
        <v>29</v>
      </c>
      <c r="I602" s="940" t="s">
        <v>1077</v>
      </c>
      <c r="J602" s="941"/>
      <c r="K602" s="226">
        <v>42822</v>
      </c>
      <c r="L602" s="421" t="str">
        <f t="shared" si="30"/>
        <v>60
1号6
2号27
3号27</v>
      </c>
      <c r="M602" s="422"/>
      <c r="N602" s="420"/>
      <c r="O602" s="426">
        <v>6</v>
      </c>
      <c r="P602" s="424">
        <v>27</v>
      </c>
      <c r="Q602" s="424">
        <v>27</v>
      </c>
      <c r="R602" s="444">
        <f t="shared" si="25"/>
        <v>0</v>
      </c>
      <c r="AA602" s="942"/>
      <c r="AB602" s="942"/>
    </row>
    <row r="603" spans="1:28" ht="71.25" hidden="1" x14ac:dyDescent="0.15">
      <c r="A603" s="219" t="s">
        <v>3036</v>
      </c>
      <c r="B603" s="433" t="s">
        <v>4931</v>
      </c>
      <c r="C603" s="433" t="s">
        <v>4930</v>
      </c>
      <c r="D603" s="410" t="s">
        <v>6116</v>
      </c>
      <c r="E603" s="410" t="s">
        <v>6117</v>
      </c>
      <c r="F603" s="427" t="s">
        <v>2809</v>
      </c>
      <c r="G603" s="406" t="s">
        <v>7283</v>
      </c>
      <c r="H603" s="434" t="s">
        <v>29</v>
      </c>
      <c r="I603" s="940" t="s">
        <v>1077</v>
      </c>
      <c r="J603" s="941"/>
      <c r="K603" s="226">
        <v>43551</v>
      </c>
      <c r="L603" s="421" t="str">
        <f t="shared" si="30"/>
        <v>46
1号6
2号27
3号13</v>
      </c>
      <c r="M603" s="422"/>
      <c r="N603" s="420"/>
      <c r="O603" s="426">
        <v>6</v>
      </c>
      <c r="P603" s="424">
        <v>27</v>
      </c>
      <c r="Q603" s="424">
        <v>13</v>
      </c>
      <c r="R603" s="444">
        <f t="shared" si="25"/>
        <v>0</v>
      </c>
      <c r="AA603" s="942"/>
      <c r="AB603" s="942"/>
    </row>
    <row r="604" spans="1:28" ht="71.25" hidden="1" x14ac:dyDescent="0.15">
      <c r="A604" s="219" t="s">
        <v>3036</v>
      </c>
      <c r="B604" s="433" t="s">
        <v>4931</v>
      </c>
      <c r="C604" s="433" t="s">
        <v>4930</v>
      </c>
      <c r="D604" s="410" t="s">
        <v>7065</v>
      </c>
      <c r="E604" s="410" t="s">
        <v>7066</v>
      </c>
      <c r="F604" s="427" t="s">
        <v>7067</v>
      </c>
      <c r="G604" s="406" t="s">
        <v>7068</v>
      </c>
      <c r="H604" s="434" t="s">
        <v>29</v>
      </c>
      <c r="I604" s="940" t="s">
        <v>1077</v>
      </c>
      <c r="J604" s="941"/>
      <c r="K604" s="226">
        <v>43551</v>
      </c>
      <c r="L604" s="421" t="str">
        <f t="shared" si="30"/>
        <v>66
1号6
2号39
3号21</v>
      </c>
      <c r="M604" s="422"/>
      <c r="N604" s="508"/>
      <c r="O604" s="426">
        <v>6</v>
      </c>
      <c r="P604" s="424">
        <v>39</v>
      </c>
      <c r="Q604" s="424">
        <v>21</v>
      </c>
      <c r="R604" s="444">
        <f t="shared" ref="R604:R605" si="31">SUBTOTAL(9,O604:Q604)</f>
        <v>0</v>
      </c>
      <c r="AA604" s="520"/>
      <c r="AB604" s="520"/>
    </row>
    <row r="605" spans="1:28" ht="71.25" hidden="1" x14ac:dyDescent="0.15">
      <c r="A605" s="219" t="s">
        <v>3036</v>
      </c>
      <c r="B605" s="433" t="s">
        <v>5452</v>
      </c>
      <c r="C605" s="433" t="s">
        <v>4932</v>
      </c>
      <c r="D605" s="225" t="s">
        <v>7852</v>
      </c>
      <c r="E605" s="225" t="s">
        <v>2529</v>
      </c>
      <c r="F605" s="427" t="s">
        <v>2820</v>
      </c>
      <c r="G605" s="427" t="s">
        <v>819</v>
      </c>
      <c r="H605" s="427" t="s">
        <v>29</v>
      </c>
      <c r="I605" s="954" t="s">
        <v>7853</v>
      </c>
      <c r="J605" s="955"/>
      <c r="K605" s="226">
        <v>45748</v>
      </c>
      <c r="L605" s="421" t="str">
        <f t="shared" si="30"/>
        <v>90
1号15
2号45
3号30</v>
      </c>
      <c r="M605" s="422"/>
      <c r="N605" s="420"/>
      <c r="O605" s="426">
        <v>15</v>
      </c>
      <c r="P605" s="424">
        <v>45</v>
      </c>
      <c r="Q605" s="424">
        <v>30</v>
      </c>
      <c r="R605" s="444">
        <f t="shared" si="31"/>
        <v>0</v>
      </c>
      <c r="AA605" s="942"/>
      <c r="AB605" s="942"/>
    </row>
    <row r="606" spans="1:28" hidden="1" x14ac:dyDescent="0.15">
      <c r="A606" s="436" t="s">
        <v>3136</v>
      </c>
      <c r="B606" s="433" t="s">
        <v>4871</v>
      </c>
      <c r="C606" s="433" t="s">
        <v>4860</v>
      </c>
      <c r="D606" s="228" t="s">
        <v>1650</v>
      </c>
      <c r="E606" s="437" t="s">
        <v>79</v>
      </c>
      <c r="F606" s="438" t="s">
        <v>3156</v>
      </c>
      <c r="G606" s="439" t="s">
        <v>111</v>
      </c>
      <c r="H606" s="250" t="s">
        <v>27</v>
      </c>
      <c r="I606" s="940" t="s">
        <v>6711</v>
      </c>
      <c r="J606" s="941"/>
      <c r="K606" s="251">
        <v>38991</v>
      </c>
      <c r="L606" s="252">
        <v>40</v>
      </c>
      <c r="M606" s="253"/>
      <c r="N606" s="245"/>
      <c r="AA606" s="942"/>
      <c r="AB606" s="942"/>
    </row>
    <row r="607" spans="1:28" hidden="1" x14ac:dyDescent="0.15">
      <c r="A607" s="436" t="s">
        <v>3136</v>
      </c>
      <c r="B607" s="433" t="s">
        <v>4871</v>
      </c>
      <c r="C607" s="433" t="s">
        <v>4860</v>
      </c>
      <c r="D607" s="228" t="s">
        <v>3137</v>
      </c>
      <c r="E607" s="437" t="s">
        <v>80</v>
      </c>
      <c r="F607" s="438" t="s">
        <v>3157</v>
      </c>
      <c r="G607" s="439" t="s">
        <v>1691</v>
      </c>
      <c r="H607" s="250" t="s">
        <v>27</v>
      </c>
      <c r="I607" s="940" t="s">
        <v>131</v>
      </c>
      <c r="J607" s="941"/>
      <c r="K607" s="251">
        <v>39661</v>
      </c>
      <c r="L607" s="252">
        <v>60</v>
      </c>
      <c r="M607" s="253"/>
      <c r="N607" s="245"/>
      <c r="AA607" s="942"/>
      <c r="AB607" s="942"/>
    </row>
    <row r="608" spans="1:28" hidden="1" x14ac:dyDescent="0.15">
      <c r="A608" s="436" t="s">
        <v>3136</v>
      </c>
      <c r="B608" s="433" t="s">
        <v>4871</v>
      </c>
      <c r="C608" s="433" t="s">
        <v>4860</v>
      </c>
      <c r="D608" s="228" t="s">
        <v>3138</v>
      </c>
      <c r="E608" s="437" t="s">
        <v>104</v>
      </c>
      <c r="F608" s="438" t="s">
        <v>3158</v>
      </c>
      <c r="G608" s="439" t="s">
        <v>115</v>
      </c>
      <c r="H608" s="250" t="s">
        <v>27</v>
      </c>
      <c r="I608" s="940" t="s">
        <v>114</v>
      </c>
      <c r="J608" s="941"/>
      <c r="K608" s="251">
        <v>39814</v>
      </c>
      <c r="L608" s="252">
        <v>85</v>
      </c>
      <c r="M608" s="253"/>
      <c r="N608" s="245"/>
      <c r="AA608" s="942"/>
      <c r="AB608" s="942"/>
    </row>
    <row r="609" spans="1:28" ht="28.5" hidden="1" x14ac:dyDescent="0.15">
      <c r="A609" s="436" t="s">
        <v>3136</v>
      </c>
      <c r="B609" s="433" t="s">
        <v>4871</v>
      </c>
      <c r="C609" s="433" t="s">
        <v>4860</v>
      </c>
      <c r="D609" s="228" t="s">
        <v>3139</v>
      </c>
      <c r="E609" s="437" t="s">
        <v>1692</v>
      </c>
      <c r="F609" s="438" t="s">
        <v>3159</v>
      </c>
      <c r="G609" s="439" t="s">
        <v>224</v>
      </c>
      <c r="H609" s="250" t="s">
        <v>27</v>
      </c>
      <c r="I609" s="940" t="s">
        <v>1693</v>
      </c>
      <c r="J609" s="941"/>
      <c r="K609" s="251">
        <v>40269</v>
      </c>
      <c r="L609" s="252">
        <v>80</v>
      </c>
      <c r="M609" s="253"/>
      <c r="N609" s="245"/>
      <c r="AA609" s="942"/>
      <c r="AB609" s="942"/>
    </row>
    <row r="610" spans="1:28" hidden="1" x14ac:dyDescent="0.15">
      <c r="A610" s="436" t="s">
        <v>3136</v>
      </c>
      <c r="B610" s="433" t="s">
        <v>4871</v>
      </c>
      <c r="C610" s="433" t="s">
        <v>4860</v>
      </c>
      <c r="D610" s="228" t="s">
        <v>1694</v>
      </c>
      <c r="E610" s="437" t="s">
        <v>1695</v>
      </c>
      <c r="F610" s="438" t="s">
        <v>3160</v>
      </c>
      <c r="G610" s="439" t="s">
        <v>111</v>
      </c>
      <c r="H610" s="250" t="s">
        <v>27</v>
      </c>
      <c r="I610" s="940" t="s">
        <v>6711</v>
      </c>
      <c r="J610" s="941"/>
      <c r="K610" s="251">
        <v>40269</v>
      </c>
      <c r="L610" s="252">
        <v>40</v>
      </c>
      <c r="M610" s="253"/>
      <c r="N610" s="245"/>
      <c r="AA610" s="942"/>
      <c r="AB610" s="942"/>
    </row>
    <row r="611" spans="1:28" hidden="1" x14ac:dyDescent="0.15">
      <c r="A611" s="436" t="s">
        <v>3136</v>
      </c>
      <c r="B611" s="433" t="s">
        <v>4871</v>
      </c>
      <c r="C611" s="433" t="s">
        <v>4860</v>
      </c>
      <c r="D611" s="228" t="s">
        <v>82</v>
      </c>
      <c r="E611" s="437" t="s">
        <v>2259</v>
      </c>
      <c r="F611" s="438" t="s">
        <v>3161</v>
      </c>
      <c r="G611" s="439" t="s">
        <v>1696</v>
      </c>
      <c r="H611" s="250" t="s">
        <v>27</v>
      </c>
      <c r="I611" s="940" t="s">
        <v>188</v>
      </c>
      <c r="J611" s="941"/>
      <c r="K611" s="251">
        <v>40483</v>
      </c>
      <c r="L611" s="252">
        <v>46</v>
      </c>
      <c r="M611" s="253"/>
      <c r="N611" s="245"/>
      <c r="AA611" s="942"/>
      <c r="AB611" s="942"/>
    </row>
    <row r="612" spans="1:28" hidden="1" x14ac:dyDescent="0.15">
      <c r="A612" s="436" t="s">
        <v>3136</v>
      </c>
      <c r="B612" s="433" t="s">
        <v>4871</v>
      </c>
      <c r="C612" s="433" t="s">
        <v>4860</v>
      </c>
      <c r="D612" s="228" t="s">
        <v>3140</v>
      </c>
      <c r="E612" s="437" t="s">
        <v>7932</v>
      </c>
      <c r="F612" s="438" t="s">
        <v>7933</v>
      </c>
      <c r="G612" s="429" t="s">
        <v>7934</v>
      </c>
      <c r="H612" s="250" t="s">
        <v>27</v>
      </c>
      <c r="I612" s="940" t="s">
        <v>7354</v>
      </c>
      <c r="J612" s="941"/>
      <c r="K612" s="251">
        <v>40603</v>
      </c>
      <c r="L612" s="252">
        <v>40</v>
      </c>
      <c r="M612" s="253"/>
      <c r="N612" s="245"/>
      <c r="AA612" s="942"/>
      <c r="AB612" s="942"/>
    </row>
    <row r="613" spans="1:28" hidden="1" x14ac:dyDescent="0.15">
      <c r="A613" s="436" t="s">
        <v>3136</v>
      </c>
      <c r="B613" s="433" t="s">
        <v>4871</v>
      </c>
      <c r="C613" s="433" t="s">
        <v>4860</v>
      </c>
      <c r="D613" s="228" t="s">
        <v>3141</v>
      </c>
      <c r="E613" s="437" t="s">
        <v>2260</v>
      </c>
      <c r="F613" s="438" t="s">
        <v>3162</v>
      </c>
      <c r="G613" s="439" t="s">
        <v>155</v>
      </c>
      <c r="H613" s="250" t="s">
        <v>27</v>
      </c>
      <c r="I613" s="940" t="s">
        <v>6765</v>
      </c>
      <c r="J613" s="941"/>
      <c r="K613" s="251">
        <v>40634</v>
      </c>
      <c r="L613" s="252">
        <v>50</v>
      </c>
      <c r="M613" s="253"/>
      <c r="N613" s="245"/>
      <c r="AA613" s="942"/>
      <c r="AB613" s="942"/>
    </row>
    <row r="614" spans="1:28" hidden="1" x14ac:dyDescent="0.15">
      <c r="A614" s="436" t="s">
        <v>3136</v>
      </c>
      <c r="B614" s="433" t="s">
        <v>4871</v>
      </c>
      <c r="C614" s="433" t="s">
        <v>4860</v>
      </c>
      <c r="D614" s="228" t="s">
        <v>3142</v>
      </c>
      <c r="E614" s="437" t="s">
        <v>2261</v>
      </c>
      <c r="F614" s="438" t="s">
        <v>3163</v>
      </c>
      <c r="G614" s="439" t="s">
        <v>216</v>
      </c>
      <c r="H614" s="250" t="s">
        <v>27</v>
      </c>
      <c r="I614" s="940" t="s">
        <v>215</v>
      </c>
      <c r="J614" s="941"/>
      <c r="K614" s="251">
        <v>40634</v>
      </c>
      <c r="L614" s="252">
        <v>30</v>
      </c>
      <c r="M614" s="253"/>
      <c r="N614" s="245"/>
      <c r="AA614" s="942"/>
      <c r="AB614" s="942"/>
    </row>
    <row r="615" spans="1:28" hidden="1" x14ac:dyDescent="0.15">
      <c r="A615" s="436" t="s">
        <v>3136</v>
      </c>
      <c r="B615" s="433" t="s">
        <v>4871</v>
      </c>
      <c r="C615" s="433" t="s">
        <v>4860</v>
      </c>
      <c r="D615" s="228" t="s">
        <v>3143</v>
      </c>
      <c r="E615" s="437" t="s">
        <v>1697</v>
      </c>
      <c r="F615" s="438" t="s">
        <v>3164</v>
      </c>
      <c r="G615" s="439" t="s">
        <v>117</v>
      </c>
      <c r="H615" s="250" t="s">
        <v>860</v>
      </c>
      <c r="I615" s="940" t="s">
        <v>116</v>
      </c>
      <c r="J615" s="941"/>
      <c r="K615" s="251">
        <v>40878</v>
      </c>
      <c r="L615" s="252">
        <v>50</v>
      </c>
      <c r="M615" s="253"/>
      <c r="N615" s="245"/>
      <c r="AA615" s="942"/>
      <c r="AB615" s="942"/>
    </row>
    <row r="616" spans="1:28" hidden="1" x14ac:dyDescent="0.15">
      <c r="A616" s="436" t="s">
        <v>3136</v>
      </c>
      <c r="B616" s="433" t="s">
        <v>4871</v>
      </c>
      <c r="C616" s="433" t="s">
        <v>4860</v>
      </c>
      <c r="D616" s="228" t="s">
        <v>1698</v>
      </c>
      <c r="E616" s="437" t="s">
        <v>1699</v>
      </c>
      <c r="F616" s="438" t="s">
        <v>3165</v>
      </c>
      <c r="G616" s="439" t="s">
        <v>113</v>
      </c>
      <c r="H616" s="250" t="s">
        <v>860</v>
      </c>
      <c r="I616" s="940" t="s">
        <v>2074</v>
      </c>
      <c r="J616" s="941"/>
      <c r="K616" s="251">
        <v>41000</v>
      </c>
      <c r="L616" s="252">
        <v>50</v>
      </c>
      <c r="M616" s="253"/>
      <c r="N616" s="245"/>
      <c r="AA616" s="942"/>
      <c r="AB616" s="942"/>
    </row>
    <row r="617" spans="1:28" hidden="1" x14ac:dyDescent="0.15">
      <c r="A617" s="436" t="s">
        <v>3136</v>
      </c>
      <c r="B617" s="433" t="s">
        <v>4871</v>
      </c>
      <c r="C617" s="433" t="s">
        <v>4860</v>
      </c>
      <c r="D617" s="228" t="s">
        <v>3144</v>
      </c>
      <c r="E617" s="437" t="s">
        <v>2262</v>
      </c>
      <c r="F617" s="438" t="s">
        <v>3166</v>
      </c>
      <c r="G617" s="439" t="s">
        <v>47</v>
      </c>
      <c r="H617" s="250" t="s">
        <v>54</v>
      </c>
      <c r="I617" s="940" t="s">
        <v>1503</v>
      </c>
      <c r="J617" s="941"/>
      <c r="K617" s="251">
        <v>41730</v>
      </c>
      <c r="L617" s="252">
        <v>15</v>
      </c>
      <c r="M617" s="253"/>
      <c r="N617" s="245"/>
      <c r="AA617" s="942"/>
      <c r="AB617" s="942"/>
    </row>
    <row r="618" spans="1:28" hidden="1" x14ac:dyDescent="0.15">
      <c r="A618" s="436" t="s">
        <v>3136</v>
      </c>
      <c r="B618" s="433" t="s">
        <v>4884</v>
      </c>
      <c r="C618" s="433" t="s">
        <v>1806</v>
      </c>
      <c r="D618" s="228" t="s">
        <v>5894</v>
      </c>
      <c r="E618" s="437" t="s">
        <v>86</v>
      </c>
      <c r="F618" s="438" t="s">
        <v>6442</v>
      </c>
      <c r="G618" s="439" t="s">
        <v>30</v>
      </c>
      <c r="H618" s="250" t="s">
        <v>54</v>
      </c>
      <c r="I618" s="940" t="s">
        <v>4456</v>
      </c>
      <c r="J618" s="941"/>
      <c r="K618" s="251">
        <v>40269</v>
      </c>
      <c r="L618" s="252">
        <v>50</v>
      </c>
      <c r="M618" s="253"/>
      <c r="N618" s="245"/>
      <c r="AA618" s="942"/>
      <c r="AB618" s="942"/>
    </row>
    <row r="619" spans="1:28" hidden="1" x14ac:dyDescent="0.15">
      <c r="A619" s="436" t="s">
        <v>3136</v>
      </c>
      <c r="B619" s="433" t="s">
        <v>4884</v>
      </c>
      <c r="C619" s="433" t="s">
        <v>1806</v>
      </c>
      <c r="D619" s="228" t="s">
        <v>3145</v>
      </c>
      <c r="E619" s="437" t="s">
        <v>7864</v>
      </c>
      <c r="F619" s="438" t="s">
        <v>3605</v>
      </c>
      <c r="G619" s="439" t="s">
        <v>312</v>
      </c>
      <c r="H619" s="250" t="s">
        <v>27</v>
      </c>
      <c r="I619" s="940" t="s">
        <v>311</v>
      </c>
      <c r="J619" s="941"/>
      <c r="K619" s="251">
        <v>40452</v>
      </c>
      <c r="L619" s="535">
        <v>40</v>
      </c>
      <c r="M619" s="253"/>
      <c r="N619" s="245"/>
      <c r="AA619" s="942"/>
      <c r="AB619" s="942"/>
    </row>
    <row r="620" spans="1:28" hidden="1" x14ac:dyDescent="0.15">
      <c r="A620" s="436" t="s">
        <v>3136</v>
      </c>
      <c r="B620" s="433" t="s">
        <v>4884</v>
      </c>
      <c r="C620" s="433" t="s">
        <v>1806</v>
      </c>
      <c r="D620" s="228" t="s">
        <v>3146</v>
      </c>
      <c r="E620" s="437" t="s">
        <v>7865</v>
      </c>
      <c r="F620" s="438" t="s">
        <v>6443</v>
      </c>
      <c r="G620" s="439" t="s">
        <v>961</v>
      </c>
      <c r="H620" s="250" t="s">
        <v>27</v>
      </c>
      <c r="I620" s="940" t="s">
        <v>238</v>
      </c>
      <c r="J620" s="941"/>
      <c r="K620" s="251">
        <v>40513</v>
      </c>
      <c r="L620" s="535">
        <v>30</v>
      </c>
      <c r="M620" s="253"/>
      <c r="N620" s="245"/>
      <c r="AA620" s="942"/>
      <c r="AB620" s="942"/>
    </row>
    <row r="621" spans="1:28" hidden="1" x14ac:dyDescent="0.15">
      <c r="A621" s="436" t="s">
        <v>3136</v>
      </c>
      <c r="B621" s="433" t="s">
        <v>4884</v>
      </c>
      <c r="C621" s="433" t="s">
        <v>1806</v>
      </c>
      <c r="D621" s="228" t="s">
        <v>3147</v>
      </c>
      <c r="E621" s="437" t="s">
        <v>7865</v>
      </c>
      <c r="F621" s="438" t="s">
        <v>6444</v>
      </c>
      <c r="G621" s="439" t="s">
        <v>961</v>
      </c>
      <c r="H621" s="250" t="s">
        <v>27</v>
      </c>
      <c r="I621" s="940" t="s">
        <v>238</v>
      </c>
      <c r="J621" s="941"/>
      <c r="K621" s="251">
        <v>40634</v>
      </c>
      <c r="L621" s="252">
        <v>80</v>
      </c>
      <c r="M621" s="253"/>
      <c r="N621" s="245"/>
      <c r="AA621" s="942"/>
      <c r="AB621" s="942"/>
    </row>
    <row r="622" spans="1:28" hidden="1" x14ac:dyDescent="0.15">
      <c r="A622" s="436" t="s">
        <v>3136</v>
      </c>
      <c r="B622" s="433" t="s">
        <v>4884</v>
      </c>
      <c r="C622" s="433" t="s">
        <v>1806</v>
      </c>
      <c r="D622" s="228" t="s">
        <v>6445</v>
      </c>
      <c r="E622" s="437" t="s">
        <v>7866</v>
      </c>
      <c r="F622" s="438" t="s">
        <v>6446</v>
      </c>
      <c r="G622" s="439" t="s">
        <v>1128</v>
      </c>
      <c r="H622" s="250" t="s">
        <v>860</v>
      </c>
      <c r="I622" s="940" t="s">
        <v>616</v>
      </c>
      <c r="J622" s="941"/>
      <c r="K622" s="251">
        <v>40725</v>
      </c>
      <c r="L622" s="252">
        <v>40</v>
      </c>
      <c r="M622" s="253"/>
      <c r="N622" s="245"/>
      <c r="AA622" s="942"/>
      <c r="AB622" s="942"/>
    </row>
    <row r="623" spans="1:28" hidden="1" x14ac:dyDescent="0.15">
      <c r="A623" s="436" t="s">
        <v>3136</v>
      </c>
      <c r="B623" s="433" t="s">
        <v>4884</v>
      </c>
      <c r="C623" s="433" t="s">
        <v>1806</v>
      </c>
      <c r="D623" s="228" t="s">
        <v>859</v>
      </c>
      <c r="E623" s="437" t="s">
        <v>1700</v>
      </c>
      <c r="F623" s="438" t="s">
        <v>3597</v>
      </c>
      <c r="G623" s="439" t="s">
        <v>271</v>
      </c>
      <c r="H623" s="250" t="s">
        <v>860</v>
      </c>
      <c r="I623" s="940" t="s">
        <v>270</v>
      </c>
      <c r="J623" s="941"/>
      <c r="K623" s="251">
        <v>40940</v>
      </c>
      <c r="L623" s="252">
        <v>40</v>
      </c>
      <c r="M623" s="253"/>
      <c r="N623" s="245"/>
      <c r="AA623" s="942"/>
      <c r="AB623" s="942"/>
    </row>
    <row r="624" spans="1:28" hidden="1" x14ac:dyDescent="0.15">
      <c r="A624" s="436" t="s">
        <v>3136</v>
      </c>
      <c r="B624" s="433" t="s">
        <v>4884</v>
      </c>
      <c r="C624" s="433" t="s">
        <v>1806</v>
      </c>
      <c r="D624" s="228" t="s">
        <v>6447</v>
      </c>
      <c r="E624" s="437" t="s">
        <v>1701</v>
      </c>
      <c r="F624" s="438" t="s">
        <v>6448</v>
      </c>
      <c r="G624" s="439" t="s">
        <v>1129</v>
      </c>
      <c r="H624" s="250" t="s">
        <v>860</v>
      </c>
      <c r="I624" s="940" t="s">
        <v>1702</v>
      </c>
      <c r="J624" s="941"/>
      <c r="K624" s="251">
        <v>40969</v>
      </c>
      <c r="L624" s="252">
        <v>50</v>
      </c>
      <c r="M624" s="253"/>
      <c r="N624" s="245"/>
      <c r="AA624" s="942"/>
      <c r="AB624" s="942"/>
    </row>
    <row r="625" spans="1:28" hidden="1" x14ac:dyDescent="0.15">
      <c r="A625" s="436" t="s">
        <v>3136</v>
      </c>
      <c r="B625" s="433" t="s">
        <v>4884</v>
      </c>
      <c r="C625" s="433" t="s">
        <v>1806</v>
      </c>
      <c r="D625" s="228" t="s">
        <v>7500</v>
      </c>
      <c r="E625" s="437" t="s">
        <v>31</v>
      </c>
      <c r="F625" s="438" t="s">
        <v>6054</v>
      </c>
      <c r="G625" s="439" t="s">
        <v>30</v>
      </c>
      <c r="H625" s="429" t="s">
        <v>29</v>
      </c>
      <c r="I625" s="940" t="s">
        <v>7501</v>
      </c>
      <c r="J625" s="941"/>
      <c r="K625" s="246">
        <v>41000</v>
      </c>
      <c r="L625" s="441">
        <v>40</v>
      </c>
      <c r="M625" s="441"/>
      <c r="N625" s="245"/>
      <c r="AA625" s="942"/>
      <c r="AB625" s="942"/>
    </row>
    <row r="626" spans="1:28" hidden="1" x14ac:dyDescent="0.15">
      <c r="A626" s="436" t="s">
        <v>3136</v>
      </c>
      <c r="B626" s="433" t="s">
        <v>4884</v>
      </c>
      <c r="C626" s="433" t="s">
        <v>1806</v>
      </c>
      <c r="D626" s="228" t="s">
        <v>6954</v>
      </c>
      <c r="E626" s="437" t="s">
        <v>1864</v>
      </c>
      <c r="F626" s="438" t="s">
        <v>6240</v>
      </c>
      <c r="G626" s="439" t="s">
        <v>30</v>
      </c>
      <c r="H626" s="250" t="s">
        <v>861</v>
      </c>
      <c r="I626" s="940" t="s">
        <v>4002</v>
      </c>
      <c r="J626" s="941"/>
      <c r="K626" s="251">
        <v>41730</v>
      </c>
      <c r="L626" s="252">
        <v>20</v>
      </c>
      <c r="M626" s="253"/>
      <c r="N626" s="245"/>
      <c r="AA626" s="942"/>
      <c r="AB626" s="942"/>
    </row>
    <row r="627" spans="1:28" hidden="1" x14ac:dyDescent="0.15">
      <c r="A627" s="436" t="s">
        <v>3136</v>
      </c>
      <c r="B627" s="433" t="s">
        <v>4884</v>
      </c>
      <c r="C627" s="433" t="s">
        <v>3967</v>
      </c>
      <c r="D627" s="228" t="s">
        <v>3148</v>
      </c>
      <c r="E627" s="437" t="s">
        <v>862</v>
      </c>
      <c r="F627" s="438" t="s">
        <v>6449</v>
      </c>
      <c r="G627" s="439" t="s">
        <v>1791</v>
      </c>
      <c r="H627" s="250" t="s">
        <v>27</v>
      </c>
      <c r="I627" s="940" t="s">
        <v>238</v>
      </c>
      <c r="J627" s="941"/>
      <c r="K627" s="251">
        <v>40513</v>
      </c>
      <c r="L627" s="252">
        <v>30</v>
      </c>
      <c r="M627" s="253"/>
      <c r="N627" s="245"/>
      <c r="AA627" s="942"/>
      <c r="AB627" s="942"/>
    </row>
    <row r="628" spans="1:28" hidden="1" x14ac:dyDescent="0.15">
      <c r="A628" s="436" t="s">
        <v>3136</v>
      </c>
      <c r="B628" s="433" t="s">
        <v>4903</v>
      </c>
      <c r="C628" s="433" t="s">
        <v>1807</v>
      </c>
      <c r="D628" s="228" t="s">
        <v>6788</v>
      </c>
      <c r="E628" s="437" t="s">
        <v>6789</v>
      </c>
      <c r="F628" s="438" t="s">
        <v>6790</v>
      </c>
      <c r="G628" s="439" t="s">
        <v>366</v>
      </c>
      <c r="H628" s="250" t="s">
        <v>27</v>
      </c>
      <c r="I628" s="940" t="s">
        <v>365</v>
      </c>
      <c r="J628" s="941"/>
      <c r="K628" s="251">
        <v>39904</v>
      </c>
      <c r="L628" s="252">
        <v>50</v>
      </c>
      <c r="M628" s="253"/>
      <c r="N628" s="245"/>
      <c r="AA628" s="942"/>
      <c r="AB628" s="942"/>
    </row>
    <row r="629" spans="1:28" hidden="1" x14ac:dyDescent="0.15">
      <c r="A629" s="436" t="s">
        <v>3136</v>
      </c>
      <c r="B629" s="433" t="s">
        <v>4903</v>
      </c>
      <c r="C629" s="433" t="s">
        <v>1807</v>
      </c>
      <c r="D629" s="228" t="s">
        <v>6791</v>
      </c>
      <c r="E629" s="437" t="s">
        <v>6792</v>
      </c>
      <c r="F629" s="438" t="s">
        <v>6793</v>
      </c>
      <c r="G629" s="439" t="s">
        <v>52</v>
      </c>
      <c r="H629" s="250" t="s">
        <v>27</v>
      </c>
      <c r="I629" s="940" t="s">
        <v>394</v>
      </c>
      <c r="J629" s="941"/>
      <c r="K629" s="251">
        <v>40087</v>
      </c>
      <c r="L629" s="252">
        <v>40</v>
      </c>
      <c r="M629" s="253"/>
      <c r="N629" s="245"/>
      <c r="AA629" s="942"/>
      <c r="AB629" s="942"/>
    </row>
    <row r="630" spans="1:28" hidden="1" x14ac:dyDescent="0.15">
      <c r="A630" s="436" t="s">
        <v>3136</v>
      </c>
      <c r="B630" s="433" t="s">
        <v>4903</v>
      </c>
      <c r="C630" s="433" t="s">
        <v>1807</v>
      </c>
      <c r="D630" s="228" t="s">
        <v>6794</v>
      </c>
      <c r="E630" s="437" t="s">
        <v>6795</v>
      </c>
      <c r="F630" s="438" t="s">
        <v>6796</v>
      </c>
      <c r="G630" s="439" t="s">
        <v>102</v>
      </c>
      <c r="H630" s="250" t="s">
        <v>27</v>
      </c>
      <c r="I630" s="940" t="s">
        <v>103</v>
      </c>
      <c r="J630" s="941"/>
      <c r="K630" s="251">
        <v>40483</v>
      </c>
      <c r="L630" s="252">
        <v>40</v>
      </c>
      <c r="M630" s="253"/>
      <c r="N630" s="245"/>
      <c r="AA630" s="942"/>
      <c r="AB630" s="942"/>
    </row>
    <row r="631" spans="1:28" hidden="1" x14ac:dyDescent="0.15">
      <c r="A631" s="436" t="s">
        <v>3136</v>
      </c>
      <c r="B631" s="433" t="s">
        <v>4903</v>
      </c>
      <c r="C631" s="433" t="s">
        <v>1807</v>
      </c>
      <c r="D631" s="228" t="s">
        <v>6797</v>
      </c>
      <c r="E631" s="437" t="s">
        <v>6798</v>
      </c>
      <c r="F631" s="438" t="s">
        <v>6799</v>
      </c>
      <c r="G631" s="439" t="s">
        <v>390</v>
      </c>
      <c r="H631" s="250" t="s">
        <v>860</v>
      </c>
      <c r="I631" s="940" t="s">
        <v>432</v>
      </c>
      <c r="J631" s="941"/>
      <c r="K631" s="251">
        <v>40817</v>
      </c>
      <c r="L631" s="252">
        <v>40</v>
      </c>
      <c r="M631" s="253"/>
      <c r="N631" s="245"/>
      <c r="AA631" s="942"/>
      <c r="AB631" s="942"/>
    </row>
    <row r="632" spans="1:28" hidden="1" x14ac:dyDescent="0.15">
      <c r="A632" s="436" t="s">
        <v>3136</v>
      </c>
      <c r="B632" s="433" t="s">
        <v>4903</v>
      </c>
      <c r="C632" s="433" t="s">
        <v>1807</v>
      </c>
      <c r="D632" s="228" t="s">
        <v>6800</v>
      </c>
      <c r="E632" s="437" t="s">
        <v>6801</v>
      </c>
      <c r="F632" s="438" t="s">
        <v>6802</v>
      </c>
      <c r="G632" s="439" t="s">
        <v>33</v>
      </c>
      <c r="H632" s="250" t="s">
        <v>860</v>
      </c>
      <c r="I632" s="940" t="s">
        <v>7314</v>
      </c>
      <c r="J632" s="941"/>
      <c r="K632" s="251">
        <v>40817</v>
      </c>
      <c r="L632" s="535">
        <v>57</v>
      </c>
      <c r="M632" s="253"/>
      <c r="N632" s="245"/>
      <c r="AA632" s="942"/>
      <c r="AB632" s="942"/>
    </row>
    <row r="633" spans="1:28" hidden="1" x14ac:dyDescent="0.15">
      <c r="A633" s="436" t="s">
        <v>3136</v>
      </c>
      <c r="B633" s="433" t="s">
        <v>4903</v>
      </c>
      <c r="C633" s="433" t="s">
        <v>1807</v>
      </c>
      <c r="D633" s="228" t="s">
        <v>6803</v>
      </c>
      <c r="E633" s="437" t="s">
        <v>1703</v>
      </c>
      <c r="F633" s="438" t="s">
        <v>6804</v>
      </c>
      <c r="G633" s="439" t="s">
        <v>33</v>
      </c>
      <c r="H633" s="250" t="s">
        <v>860</v>
      </c>
      <c r="I633" s="940" t="s">
        <v>347</v>
      </c>
      <c r="J633" s="941"/>
      <c r="K633" s="251">
        <v>40978</v>
      </c>
      <c r="L633" s="252">
        <v>80</v>
      </c>
      <c r="M633" s="253"/>
      <c r="N633" s="245"/>
      <c r="AA633" s="942"/>
      <c r="AB633" s="942"/>
    </row>
    <row r="634" spans="1:28" hidden="1" x14ac:dyDescent="0.15">
      <c r="A634" s="436" t="s">
        <v>3136</v>
      </c>
      <c r="B634" s="433" t="s">
        <v>4903</v>
      </c>
      <c r="C634" s="433" t="s">
        <v>1807</v>
      </c>
      <c r="D634" s="228" t="s">
        <v>6805</v>
      </c>
      <c r="E634" s="437" t="s">
        <v>6806</v>
      </c>
      <c r="F634" s="438" t="s">
        <v>6807</v>
      </c>
      <c r="G634" s="439" t="s">
        <v>52</v>
      </c>
      <c r="H634" s="250" t="s">
        <v>860</v>
      </c>
      <c r="I634" s="940" t="s">
        <v>433</v>
      </c>
      <c r="J634" s="941"/>
      <c r="K634" s="251">
        <v>41000</v>
      </c>
      <c r="L634" s="252">
        <v>50</v>
      </c>
      <c r="M634" s="253"/>
      <c r="N634" s="245"/>
      <c r="AA634" s="942"/>
      <c r="AB634" s="942"/>
    </row>
    <row r="635" spans="1:28" hidden="1" x14ac:dyDescent="0.15">
      <c r="A635" s="436" t="s">
        <v>3136</v>
      </c>
      <c r="B635" s="433" t="s">
        <v>4916</v>
      </c>
      <c r="C635" s="433" t="s">
        <v>4904</v>
      </c>
      <c r="D635" s="228" t="s">
        <v>3149</v>
      </c>
      <c r="E635" s="437" t="s">
        <v>863</v>
      </c>
      <c r="F635" s="438" t="s">
        <v>6450</v>
      </c>
      <c r="G635" s="439" t="s">
        <v>508</v>
      </c>
      <c r="H635" s="250" t="s">
        <v>27</v>
      </c>
      <c r="I635" s="940" t="s">
        <v>515</v>
      </c>
      <c r="J635" s="941"/>
      <c r="K635" s="251">
        <v>40634</v>
      </c>
      <c r="L635" s="252">
        <v>40</v>
      </c>
      <c r="M635" s="253"/>
      <c r="N635" s="245"/>
      <c r="AA635" s="942"/>
      <c r="AB635" s="942"/>
    </row>
    <row r="636" spans="1:28" hidden="1" x14ac:dyDescent="0.15">
      <c r="A636" s="436" t="s">
        <v>3136</v>
      </c>
      <c r="B636" s="433" t="s">
        <v>4916</v>
      </c>
      <c r="C636" s="433" t="s">
        <v>4904</v>
      </c>
      <c r="D636" s="228" t="s">
        <v>6451</v>
      </c>
      <c r="E636" s="437" t="s">
        <v>1704</v>
      </c>
      <c r="F636" s="438" t="s">
        <v>3703</v>
      </c>
      <c r="G636" s="439" t="s">
        <v>535</v>
      </c>
      <c r="H636" s="250" t="s">
        <v>860</v>
      </c>
      <c r="I636" s="940" t="s">
        <v>534</v>
      </c>
      <c r="J636" s="941"/>
      <c r="K636" s="251">
        <v>40817</v>
      </c>
      <c r="L636" s="535">
        <v>40</v>
      </c>
      <c r="M636" s="253"/>
      <c r="N636" s="245"/>
      <c r="AA636" s="942"/>
      <c r="AB636" s="942"/>
    </row>
    <row r="637" spans="1:28" hidden="1" x14ac:dyDescent="0.15">
      <c r="A637" s="436" t="s">
        <v>3136</v>
      </c>
      <c r="B637" s="433" t="s">
        <v>4916</v>
      </c>
      <c r="C637" s="433" t="s">
        <v>4904</v>
      </c>
      <c r="D637" s="228" t="s">
        <v>6452</v>
      </c>
      <c r="E637" s="437" t="s">
        <v>2263</v>
      </c>
      <c r="F637" s="438" t="s">
        <v>6453</v>
      </c>
      <c r="G637" s="439" t="s">
        <v>1705</v>
      </c>
      <c r="H637" s="250" t="s">
        <v>860</v>
      </c>
      <c r="I637" s="940" t="s">
        <v>1706</v>
      </c>
      <c r="J637" s="941"/>
      <c r="K637" s="251">
        <v>40817</v>
      </c>
      <c r="L637" s="252">
        <v>30</v>
      </c>
      <c r="M637" s="253"/>
      <c r="N637" s="245"/>
      <c r="AA637" s="942"/>
      <c r="AB637" s="942"/>
    </row>
    <row r="638" spans="1:28" hidden="1" x14ac:dyDescent="0.15">
      <c r="A638" s="436" t="s">
        <v>3136</v>
      </c>
      <c r="B638" s="433" t="s">
        <v>4916</v>
      </c>
      <c r="C638" s="433" t="s">
        <v>4904</v>
      </c>
      <c r="D638" s="228" t="s">
        <v>6454</v>
      </c>
      <c r="E638" s="437" t="s">
        <v>1707</v>
      </c>
      <c r="F638" s="438" t="s">
        <v>3695</v>
      </c>
      <c r="G638" s="439" t="s">
        <v>499</v>
      </c>
      <c r="H638" s="250" t="s">
        <v>860</v>
      </c>
      <c r="I638" s="940" t="s">
        <v>515</v>
      </c>
      <c r="J638" s="941"/>
      <c r="K638" s="251">
        <v>41000</v>
      </c>
      <c r="L638" s="252">
        <v>36</v>
      </c>
      <c r="M638" s="253"/>
      <c r="N638" s="245"/>
      <c r="AA638" s="942"/>
      <c r="AB638" s="942"/>
    </row>
    <row r="639" spans="1:28" hidden="1" x14ac:dyDescent="0.15">
      <c r="A639" s="436" t="s">
        <v>3136</v>
      </c>
      <c r="B639" s="433" t="s">
        <v>4931</v>
      </c>
      <c r="C639" s="433" t="s">
        <v>4917</v>
      </c>
      <c r="D639" s="228" t="s">
        <v>3150</v>
      </c>
      <c r="E639" s="437" t="s">
        <v>90</v>
      </c>
      <c r="F639" s="438" t="s">
        <v>6455</v>
      </c>
      <c r="G639" s="439" t="s">
        <v>1708</v>
      </c>
      <c r="H639" s="250" t="s">
        <v>27</v>
      </c>
      <c r="I639" s="940" t="s">
        <v>767</v>
      </c>
      <c r="J639" s="941"/>
      <c r="K639" s="251">
        <v>40344</v>
      </c>
      <c r="L639" s="252">
        <v>50</v>
      </c>
      <c r="M639" s="253"/>
      <c r="N639" s="245"/>
      <c r="AA639" s="942"/>
      <c r="AB639" s="942"/>
    </row>
    <row r="640" spans="1:28" hidden="1" x14ac:dyDescent="0.15">
      <c r="A640" s="436" t="s">
        <v>3136</v>
      </c>
      <c r="B640" s="433" t="s">
        <v>5452</v>
      </c>
      <c r="C640" s="433" t="s">
        <v>4023</v>
      </c>
      <c r="D640" s="228" t="s">
        <v>6456</v>
      </c>
      <c r="E640" s="437" t="s">
        <v>2264</v>
      </c>
      <c r="F640" s="438" t="s">
        <v>3729</v>
      </c>
      <c r="G640" s="439" t="s">
        <v>597</v>
      </c>
      <c r="H640" s="250" t="s">
        <v>860</v>
      </c>
      <c r="I640" s="940" t="s">
        <v>596</v>
      </c>
      <c r="J640" s="941"/>
      <c r="K640" s="251">
        <v>40969</v>
      </c>
      <c r="L640" s="252">
        <v>30</v>
      </c>
      <c r="M640" s="253"/>
      <c r="N640" s="245"/>
      <c r="AA640" s="942"/>
      <c r="AB640" s="942"/>
    </row>
    <row r="641" spans="1:28" hidden="1" x14ac:dyDescent="0.15">
      <c r="A641" s="436" t="s">
        <v>3136</v>
      </c>
      <c r="B641" s="433" t="s">
        <v>5452</v>
      </c>
      <c r="C641" s="433" t="s">
        <v>4023</v>
      </c>
      <c r="D641" s="228" t="s">
        <v>3151</v>
      </c>
      <c r="E641" s="437" t="s">
        <v>1709</v>
      </c>
      <c r="F641" s="438" t="s">
        <v>3726</v>
      </c>
      <c r="G641" s="439" t="s">
        <v>38</v>
      </c>
      <c r="H641" s="250" t="s">
        <v>860</v>
      </c>
      <c r="I641" s="940" t="s">
        <v>1710</v>
      </c>
      <c r="J641" s="941"/>
      <c r="K641" s="251">
        <v>41000</v>
      </c>
      <c r="L641" s="252">
        <v>50</v>
      </c>
      <c r="M641" s="253"/>
      <c r="N641" s="245"/>
      <c r="AA641" s="942"/>
      <c r="AB641" s="942"/>
    </row>
    <row r="642" spans="1:28" hidden="1" x14ac:dyDescent="0.15">
      <c r="A642" s="436" t="s">
        <v>3136</v>
      </c>
      <c r="B642" s="433" t="s">
        <v>5452</v>
      </c>
      <c r="C642" s="433" t="s">
        <v>4023</v>
      </c>
      <c r="D642" s="228" t="s">
        <v>6457</v>
      </c>
      <c r="E642" s="437" t="s">
        <v>1711</v>
      </c>
      <c r="F642" s="438" t="s">
        <v>6458</v>
      </c>
      <c r="G642" s="439" t="s">
        <v>597</v>
      </c>
      <c r="H642" s="250" t="s">
        <v>860</v>
      </c>
      <c r="I642" s="940" t="s">
        <v>1710</v>
      </c>
      <c r="J642" s="941"/>
      <c r="K642" s="251">
        <v>41000</v>
      </c>
      <c r="L642" s="252">
        <v>40</v>
      </c>
      <c r="M642" s="253"/>
      <c r="N642" s="245"/>
      <c r="AA642" s="942"/>
      <c r="AB642" s="942"/>
    </row>
    <row r="643" spans="1:28" hidden="1" x14ac:dyDescent="0.15">
      <c r="A643" s="436" t="s">
        <v>3136</v>
      </c>
      <c r="B643" s="433" t="s">
        <v>4916</v>
      </c>
      <c r="C643" s="433" t="s">
        <v>4024</v>
      </c>
      <c r="D643" s="228" t="s">
        <v>93</v>
      </c>
      <c r="E643" s="437" t="s">
        <v>864</v>
      </c>
      <c r="F643" s="438" t="s">
        <v>3734</v>
      </c>
      <c r="G643" s="439" t="s">
        <v>619</v>
      </c>
      <c r="H643" s="250" t="s">
        <v>27</v>
      </c>
      <c r="I643" s="940" t="s">
        <v>618</v>
      </c>
      <c r="J643" s="941"/>
      <c r="K643" s="251">
        <v>40634</v>
      </c>
      <c r="L643" s="252">
        <v>40</v>
      </c>
      <c r="M643" s="253"/>
      <c r="N643" s="245"/>
      <c r="AA643" s="942"/>
      <c r="AB643" s="942"/>
    </row>
    <row r="644" spans="1:28" hidden="1" x14ac:dyDescent="0.15">
      <c r="A644" s="436" t="s">
        <v>3136</v>
      </c>
      <c r="B644" s="433" t="s">
        <v>4916</v>
      </c>
      <c r="C644" s="433" t="s">
        <v>4024</v>
      </c>
      <c r="D644" s="228" t="s">
        <v>3152</v>
      </c>
      <c r="E644" s="437" t="s">
        <v>865</v>
      </c>
      <c r="F644" s="438" t="s">
        <v>6459</v>
      </c>
      <c r="G644" s="439" t="s">
        <v>35</v>
      </c>
      <c r="H644" s="250" t="s">
        <v>27</v>
      </c>
      <c r="I644" s="940" t="s">
        <v>618</v>
      </c>
      <c r="J644" s="941"/>
      <c r="K644" s="251">
        <v>40634</v>
      </c>
      <c r="L644" s="535">
        <v>70</v>
      </c>
      <c r="M644" s="253"/>
      <c r="N644" s="245"/>
      <c r="AA644" s="942"/>
      <c r="AB644" s="942"/>
    </row>
    <row r="645" spans="1:28" hidden="1" x14ac:dyDescent="0.15">
      <c r="A645" s="436" t="s">
        <v>3136</v>
      </c>
      <c r="B645" s="433" t="s">
        <v>4884</v>
      </c>
      <c r="C645" s="433" t="s">
        <v>1808</v>
      </c>
      <c r="D645" s="228" t="s">
        <v>6460</v>
      </c>
      <c r="E645" s="437" t="s">
        <v>1712</v>
      </c>
      <c r="F645" s="438" t="s">
        <v>6461</v>
      </c>
      <c r="G645" s="439" t="s">
        <v>1118</v>
      </c>
      <c r="H645" s="250" t="s">
        <v>860</v>
      </c>
      <c r="I645" s="940" t="s">
        <v>238</v>
      </c>
      <c r="J645" s="941"/>
      <c r="K645" s="251">
        <v>41000</v>
      </c>
      <c r="L645" s="252">
        <v>40</v>
      </c>
      <c r="M645" s="253"/>
      <c r="N645" s="245"/>
      <c r="AA645" s="942"/>
      <c r="AB645" s="942"/>
    </row>
    <row r="646" spans="1:28" hidden="1" x14ac:dyDescent="0.15">
      <c r="A646" s="436" t="s">
        <v>3136</v>
      </c>
      <c r="B646" s="433" t="s">
        <v>4884</v>
      </c>
      <c r="C646" s="433" t="s">
        <v>1808</v>
      </c>
      <c r="D646" s="228" t="s">
        <v>6056</v>
      </c>
      <c r="E646" s="437" t="s">
        <v>1714</v>
      </c>
      <c r="F646" s="438" t="s">
        <v>6462</v>
      </c>
      <c r="G646" s="439" t="s">
        <v>1713</v>
      </c>
      <c r="H646" s="250" t="s">
        <v>860</v>
      </c>
      <c r="I646" s="940" t="s">
        <v>238</v>
      </c>
      <c r="J646" s="941"/>
      <c r="K646" s="251">
        <v>43556</v>
      </c>
      <c r="L646" s="252">
        <v>50</v>
      </c>
      <c r="M646" s="253"/>
      <c r="N646" s="245"/>
      <c r="AA646" s="942"/>
      <c r="AB646" s="942"/>
    </row>
    <row r="647" spans="1:28" ht="28.5" hidden="1" x14ac:dyDescent="0.15">
      <c r="A647" s="436" t="s">
        <v>3136</v>
      </c>
      <c r="B647" s="433" t="s">
        <v>4871</v>
      </c>
      <c r="C647" s="433" t="s">
        <v>4861</v>
      </c>
      <c r="D647" s="228" t="s">
        <v>8123</v>
      </c>
      <c r="E647" s="437" t="s">
        <v>94</v>
      </c>
      <c r="F647" s="438" t="s">
        <v>6463</v>
      </c>
      <c r="G647" s="439" t="s">
        <v>1715</v>
      </c>
      <c r="H647" s="250" t="s">
        <v>27</v>
      </c>
      <c r="I647" s="940" t="s">
        <v>7386</v>
      </c>
      <c r="J647" s="941"/>
      <c r="K647" s="251">
        <v>39173</v>
      </c>
      <c r="L647" s="252">
        <v>80</v>
      </c>
      <c r="M647" s="253"/>
      <c r="N647" s="245"/>
      <c r="AA647" s="942"/>
      <c r="AB647" s="942"/>
    </row>
    <row r="648" spans="1:28" ht="28.5" hidden="1" x14ac:dyDescent="0.15">
      <c r="A648" s="436" t="s">
        <v>3136</v>
      </c>
      <c r="B648" s="433" t="s">
        <v>4871</v>
      </c>
      <c r="C648" s="433" t="s">
        <v>4861</v>
      </c>
      <c r="D648" s="228" t="s">
        <v>8124</v>
      </c>
      <c r="E648" s="437" t="s">
        <v>94</v>
      </c>
      <c r="F648" s="438" t="s">
        <v>6463</v>
      </c>
      <c r="G648" s="439" t="s">
        <v>1715</v>
      </c>
      <c r="H648" s="250" t="s">
        <v>27</v>
      </c>
      <c r="I648" s="940" t="s">
        <v>7386</v>
      </c>
      <c r="J648" s="941"/>
      <c r="K648" s="251">
        <v>39173</v>
      </c>
      <c r="L648" s="252">
        <v>60</v>
      </c>
      <c r="M648" s="253"/>
      <c r="N648" s="245"/>
      <c r="AA648" s="942"/>
      <c r="AB648" s="942"/>
    </row>
    <row r="649" spans="1:28" ht="28.5" hidden="1" x14ac:dyDescent="0.15">
      <c r="A649" s="436" t="s">
        <v>3136</v>
      </c>
      <c r="B649" s="433" t="s">
        <v>4871</v>
      </c>
      <c r="C649" s="433" t="s">
        <v>4862</v>
      </c>
      <c r="D649" s="228" t="s">
        <v>8122</v>
      </c>
      <c r="E649" s="437" t="s">
        <v>866</v>
      </c>
      <c r="F649" s="438" t="s">
        <v>7834</v>
      </c>
      <c r="G649" s="439" t="s">
        <v>664</v>
      </c>
      <c r="H649" s="250" t="s">
        <v>27</v>
      </c>
      <c r="I649" s="940" t="s">
        <v>663</v>
      </c>
      <c r="J649" s="941"/>
      <c r="K649" s="251">
        <v>40634</v>
      </c>
      <c r="L649" s="252">
        <v>80</v>
      </c>
      <c r="M649" s="253"/>
      <c r="N649" s="245"/>
      <c r="AA649" s="942"/>
      <c r="AB649" s="942"/>
    </row>
    <row r="650" spans="1:28" hidden="1" x14ac:dyDescent="0.15">
      <c r="A650" s="436" t="s">
        <v>3136</v>
      </c>
      <c r="B650" s="433" t="s">
        <v>4884</v>
      </c>
      <c r="C650" s="433" t="s">
        <v>4879</v>
      </c>
      <c r="D650" s="228" t="s">
        <v>1716</v>
      </c>
      <c r="E650" s="437" t="s">
        <v>6131</v>
      </c>
      <c r="F650" s="438" t="s">
        <v>3772</v>
      </c>
      <c r="G650" s="439" t="s">
        <v>706</v>
      </c>
      <c r="H650" s="250" t="s">
        <v>860</v>
      </c>
      <c r="I650" s="940" t="s">
        <v>1717</v>
      </c>
      <c r="J650" s="941"/>
      <c r="K650" s="251">
        <v>40817</v>
      </c>
      <c r="L650" s="252">
        <v>60</v>
      </c>
      <c r="M650" s="253"/>
      <c r="N650" s="245"/>
      <c r="AA650" s="942"/>
      <c r="AB650" s="942"/>
    </row>
    <row r="651" spans="1:28" hidden="1" x14ac:dyDescent="0.15">
      <c r="A651" s="436" t="s">
        <v>3136</v>
      </c>
      <c r="B651" s="433" t="s">
        <v>4916</v>
      </c>
      <c r="C651" s="433" t="s">
        <v>4915</v>
      </c>
      <c r="D651" s="228" t="s">
        <v>6464</v>
      </c>
      <c r="E651" s="437" t="s">
        <v>1865</v>
      </c>
      <c r="F651" s="438" t="s">
        <v>3779</v>
      </c>
      <c r="G651" s="439" t="s">
        <v>6465</v>
      </c>
      <c r="H651" s="250" t="s">
        <v>860</v>
      </c>
      <c r="I651" s="940" t="s">
        <v>1706</v>
      </c>
      <c r="J651" s="941"/>
      <c r="K651" s="251">
        <v>40817</v>
      </c>
      <c r="L651" s="252">
        <v>30</v>
      </c>
      <c r="M651" s="253"/>
      <c r="N651" s="245"/>
      <c r="AA651" s="942"/>
      <c r="AB651" s="942"/>
    </row>
    <row r="652" spans="1:28" hidden="1" x14ac:dyDescent="0.15">
      <c r="A652" s="436" t="s">
        <v>3136</v>
      </c>
      <c r="B652" s="433" t="s">
        <v>4931</v>
      </c>
      <c r="C652" s="433" t="s">
        <v>4919</v>
      </c>
      <c r="D652" s="228" t="s">
        <v>3153</v>
      </c>
      <c r="E652" s="437" t="s">
        <v>6815</v>
      </c>
      <c r="F652" s="438" t="s">
        <v>3786</v>
      </c>
      <c r="G652" s="439" t="s">
        <v>1718</v>
      </c>
      <c r="H652" s="250" t="s">
        <v>27</v>
      </c>
      <c r="I652" s="940" t="s">
        <v>734</v>
      </c>
      <c r="J652" s="941"/>
      <c r="K652" s="251">
        <v>40634</v>
      </c>
      <c r="L652" s="252">
        <v>24</v>
      </c>
      <c r="M652" s="253"/>
      <c r="N652" s="245"/>
      <c r="AA652" s="942"/>
      <c r="AB652" s="942"/>
    </row>
    <row r="653" spans="1:28" ht="28.5" hidden="1" x14ac:dyDescent="0.15">
      <c r="A653" s="436" t="s">
        <v>3136</v>
      </c>
      <c r="B653" s="433" t="s">
        <v>4931</v>
      </c>
      <c r="C653" s="433" t="s">
        <v>4922</v>
      </c>
      <c r="D653" s="228" t="s">
        <v>8125</v>
      </c>
      <c r="E653" s="437" t="s">
        <v>6834</v>
      </c>
      <c r="F653" s="438" t="s">
        <v>3792</v>
      </c>
      <c r="G653" s="439" t="s">
        <v>747</v>
      </c>
      <c r="H653" s="250" t="s">
        <v>27</v>
      </c>
      <c r="I653" s="940" t="s">
        <v>746</v>
      </c>
      <c r="J653" s="941"/>
      <c r="K653" s="251">
        <v>40634</v>
      </c>
      <c r="L653" s="252">
        <v>80</v>
      </c>
      <c r="M653" s="253"/>
      <c r="N653" s="245"/>
      <c r="AA653" s="942"/>
      <c r="AB653" s="942"/>
    </row>
    <row r="654" spans="1:28" hidden="1" x14ac:dyDescent="0.15">
      <c r="A654" s="436" t="s">
        <v>3136</v>
      </c>
      <c r="B654" s="433" t="s">
        <v>4931</v>
      </c>
      <c r="C654" s="433" t="s">
        <v>4922</v>
      </c>
      <c r="D654" s="228" t="s">
        <v>6466</v>
      </c>
      <c r="E654" s="437" t="s">
        <v>1720</v>
      </c>
      <c r="F654" s="438" t="s">
        <v>6467</v>
      </c>
      <c r="G654" s="439" t="s">
        <v>1719</v>
      </c>
      <c r="H654" s="250" t="s">
        <v>860</v>
      </c>
      <c r="I654" s="940" t="s">
        <v>21</v>
      </c>
      <c r="J654" s="941"/>
      <c r="K654" s="251">
        <v>40969</v>
      </c>
      <c r="L654" s="252">
        <v>120</v>
      </c>
      <c r="M654" s="253"/>
      <c r="N654" s="245"/>
      <c r="AA654" s="942"/>
      <c r="AB654" s="942"/>
    </row>
    <row r="655" spans="1:28" hidden="1" x14ac:dyDescent="0.15">
      <c r="A655" s="436" t="s">
        <v>3136</v>
      </c>
      <c r="B655" s="433" t="s">
        <v>4931</v>
      </c>
      <c r="C655" s="433" t="s">
        <v>4922</v>
      </c>
      <c r="D655" s="228" t="s">
        <v>5878</v>
      </c>
      <c r="E655" s="437" t="s">
        <v>1722</v>
      </c>
      <c r="F655" s="438" t="s">
        <v>6468</v>
      </c>
      <c r="G655" s="439" t="s">
        <v>1721</v>
      </c>
      <c r="H655" s="250" t="s">
        <v>860</v>
      </c>
      <c r="I655" s="940" t="s">
        <v>748</v>
      </c>
      <c r="J655" s="941"/>
      <c r="K655" s="251">
        <v>41000</v>
      </c>
      <c r="L655" s="252">
        <v>45</v>
      </c>
      <c r="M655" s="253"/>
      <c r="N655" s="245"/>
      <c r="AA655" s="942"/>
      <c r="AB655" s="942"/>
    </row>
    <row r="656" spans="1:28" hidden="1" x14ac:dyDescent="0.15">
      <c r="A656" s="436" t="s">
        <v>3136</v>
      </c>
      <c r="B656" s="433" t="s">
        <v>4931</v>
      </c>
      <c r="C656" s="433" t="s">
        <v>4928</v>
      </c>
      <c r="D656" s="228" t="s">
        <v>105</v>
      </c>
      <c r="E656" s="437" t="s">
        <v>106</v>
      </c>
      <c r="F656" s="438" t="s">
        <v>3545</v>
      </c>
      <c r="G656" s="439" t="s">
        <v>768</v>
      </c>
      <c r="H656" s="250" t="s">
        <v>27</v>
      </c>
      <c r="I656" s="940" t="s">
        <v>767</v>
      </c>
      <c r="J656" s="941"/>
      <c r="K656" s="251">
        <v>39873</v>
      </c>
      <c r="L656" s="252">
        <v>60</v>
      </c>
      <c r="M656" s="253"/>
      <c r="N656" s="245"/>
      <c r="AA656" s="942"/>
      <c r="AB656" s="942"/>
    </row>
    <row r="657" spans="1:28" hidden="1" x14ac:dyDescent="0.15">
      <c r="A657" s="436" t="s">
        <v>3136</v>
      </c>
      <c r="B657" s="433" t="s">
        <v>4931</v>
      </c>
      <c r="C657" s="433" t="s">
        <v>4928</v>
      </c>
      <c r="D657" s="228" t="s">
        <v>3154</v>
      </c>
      <c r="E657" s="437" t="s">
        <v>867</v>
      </c>
      <c r="F657" s="438" t="s">
        <v>3552</v>
      </c>
      <c r="G657" s="439" t="s">
        <v>786</v>
      </c>
      <c r="H657" s="250" t="s">
        <v>27</v>
      </c>
      <c r="I657" s="940" t="s">
        <v>785</v>
      </c>
      <c r="J657" s="941"/>
      <c r="K657" s="251">
        <v>40544</v>
      </c>
      <c r="L657" s="252">
        <v>40</v>
      </c>
      <c r="M657" s="253"/>
      <c r="N657" s="245"/>
      <c r="AA657" s="942"/>
      <c r="AB657" s="942"/>
    </row>
    <row r="658" spans="1:28" hidden="1" x14ac:dyDescent="0.15">
      <c r="A658" s="436" t="s">
        <v>3136</v>
      </c>
      <c r="B658" s="433" t="s">
        <v>4931</v>
      </c>
      <c r="C658" s="433" t="s">
        <v>4928</v>
      </c>
      <c r="D658" s="228" t="s">
        <v>6469</v>
      </c>
      <c r="E658" s="437" t="s">
        <v>1723</v>
      </c>
      <c r="F658" s="438" t="s">
        <v>6470</v>
      </c>
      <c r="G658" s="439" t="s">
        <v>768</v>
      </c>
      <c r="H658" s="250" t="s">
        <v>861</v>
      </c>
      <c r="I658" s="940" t="s">
        <v>7388</v>
      </c>
      <c r="J658" s="941"/>
      <c r="K658" s="251">
        <v>41000</v>
      </c>
      <c r="L658" s="252">
        <v>40</v>
      </c>
      <c r="M658" s="253"/>
      <c r="N658" s="245"/>
      <c r="AA658" s="942"/>
      <c r="AB658" s="942"/>
    </row>
    <row r="659" spans="1:28" hidden="1" x14ac:dyDescent="0.15">
      <c r="A659" s="436" t="s">
        <v>3136</v>
      </c>
      <c r="B659" s="433" t="s">
        <v>4931</v>
      </c>
      <c r="C659" s="249" t="s">
        <v>4930</v>
      </c>
      <c r="D659" s="228" t="s">
        <v>3155</v>
      </c>
      <c r="E659" s="437" t="s">
        <v>107</v>
      </c>
      <c r="F659" s="438" t="s">
        <v>3805</v>
      </c>
      <c r="G659" s="439" t="s">
        <v>793</v>
      </c>
      <c r="H659" s="250" t="s">
        <v>27</v>
      </c>
      <c r="I659" s="940" t="s">
        <v>791</v>
      </c>
      <c r="J659" s="941"/>
      <c r="K659" s="251">
        <v>40452</v>
      </c>
      <c r="L659" s="252">
        <v>40</v>
      </c>
      <c r="M659" s="253"/>
      <c r="N659" s="245"/>
      <c r="AA659" s="942"/>
      <c r="AB659" s="942"/>
    </row>
    <row r="660" spans="1:28" hidden="1" x14ac:dyDescent="0.15">
      <c r="A660" s="436" t="s">
        <v>3136</v>
      </c>
      <c r="B660" s="433" t="s">
        <v>4903</v>
      </c>
      <c r="C660" s="433" t="s">
        <v>4888</v>
      </c>
      <c r="D660" s="228" t="s">
        <v>6471</v>
      </c>
      <c r="E660" s="437" t="s">
        <v>1724</v>
      </c>
      <c r="F660" s="438" t="s">
        <v>3810</v>
      </c>
      <c r="G660" s="439" t="s">
        <v>812</v>
      </c>
      <c r="H660" s="250" t="s">
        <v>860</v>
      </c>
      <c r="I660" s="940" t="s">
        <v>811</v>
      </c>
      <c r="J660" s="941"/>
      <c r="K660" s="251">
        <v>41000</v>
      </c>
      <c r="L660" s="252">
        <v>40</v>
      </c>
      <c r="M660" s="253"/>
      <c r="N660" s="245"/>
      <c r="AA660" s="942"/>
      <c r="AB660" s="942"/>
    </row>
    <row r="661" spans="1:28" hidden="1" x14ac:dyDescent="0.15">
      <c r="A661" s="436" t="s">
        <v>3136</v>
      </c>
      <c r="B661" s="433" t="s">
        <v>4903</v>
      </c>
      <c r="C661" s="433" t="s">
        <v>4893</v>
      </c>
      <c r="D661" s="228" t="s">
        <v>6832</v>
      </c>
      <c r="E661" s="437" t="s">
        <v>6835</v>
      </c>
      <c r="F661" s="438" t="s">
        <v>6472</v>
      </c>
      <c r="G661" s="439" t="s">
        <v>1725</v>
      </c>
      <c r="H661" s="250" t="s">
        <v>860</v>
      </c>
      <c r="I661" s="940" t="s">
        <v>7444</v>
      </c>
      <c r="J661" s="941"/>
      <c r="K661" s="251">
        <v>42826</v>
      </c>
      <c r="L661" s="252">
        <v>35</v>
      </c>
      <c r="M661" s="253"/>
      <c r="N661" s="245"/>
      <c r="AA661" s="942"/>
      <c r="AB661" s="942"/>
    </row>
    <row r="662" spans="1:28" hidden="1" x14ac:dyDescent="0.15">
      <c r="A662" s="436" t="s">
        <v>3136</v>
      </c>
      <c r="B662" s="433" t="s">
        <v>4903</v>
      </c>
      <c r="C662" s="433" t="s">
        <v>4893</v>
      </c>
      <c r="D662" s="228" t="s">
        <v>6899</v>
      </c>
      <c r="E662" s="437" t="s">
        <v>6835</v>
      </c>
      <c r="F662" s="438" t="s">
        <v>6473</v>
      </c>
      <c r="G662" s="439" t="s">
        <v>1725</v>
      </c>
      <c r="H662" s="250" t="s">
        <v>860</v>
      </c>
      <c r="I662" s="940" t="s">
        <v>7444</v>
      </c>
      <c r="J662" s="941"/>
      <c r="K662" s="251">
        <v>43922</v>
      </c>
      <c r="L662" s="252">
        <v>40</v>
      </c>
      <c r="M662" s="253"/>
      <c r="N662" s="245"/>
      <c r="AA662" s="942"/>
      <c r="AB662" s="942"/>
    </row>
    <row r="663" spans="1:28" hidden="1" x14ac:dyDescent="0.15">
      <c r="A663" s="436" t="s">
        <v>3136</v>
      </c>
      <c r="B663" s="433" t="s">
        <v>4903</v>
      </c>
      <c r="C663" s="433" t="s">
        <v>4899</v>
      </c>
      <c r="D663" s="228" t="s">
        <v>1726</v>
      </c>
      <c r="E663" s="437" t="s">
        <v>1727</v>
      </c>
      <c r="F663" s="438" t="s">
        <v>3656</v>
      </c>
      <c r="G663" s="439" t="s">
        <v>1092</v>
      </c>
      <c r="H663" s="250" t="s">
        <v>860</v>
      </c>
      <c r="I663" s="940" t="s">
        <v>418</v>
      </c>
      <c r="J663" s="941"/>
      <c r="K663" s="251">
        <v>40695</v>
      </c>
      <c r="L663" s="252">
        <v>40</v>
      </c>
      <c r="M663" s="253"/>
      <c r="N663" s="245"/>
      <c r="AA663" s="942"/>
      <c r="AB663" s="942"/>
    </row>
    <row r="664" spans="1:28" ht="54" hidden="1" x14ac:dyDescent="0.15">
      <c r="A664" s="304" t="s">
        <v>4987</v>
      </c>
      <c r="B664" s="433" t="s">
        <v>4871</v>
      </c>
      <c r="C664" s="433" t="s">
        <v>4860</v>
      </c>
      <c r="D664" s="228" t="s">
        <v>1134</v>
      </c>
      <c r="E664" s="228" t="s">
        <v>6956</v>
      </c>
      <c r="F664" s="438" t="s">
        <v>4203</v>
      </c>
      <c r="G664" s="439" t="s">
        <v>1132</v>
      </c>
      <c r="H664" s="429" t="s">
        <v>27</v>
      </c>
      <c r="I664" s="940" t="s">
        <v>7315</v>
      </c>
      <c r="J664" s="941"/>
      <c r="K664" s="246">
        <v>38991</v>
      </c>
      <c r="L664" s="254"/>
      <c r="M664" s="254"/>
      <c r="N664" s="245"/>
      <c r="AA664" s="942"/>
      <c r="AB664" s="942"/>
    </row>
    <row r="665" spans="1:28" ht="54" hidden="1" x14ac:dyDescent="0.15">
      <c r="A665" s="304" t="s">
        <v>4987</v>
      </c>
      <c r="B665" s="433" t="s">
        <v>4871</v>
      </c>
      <c r="C665" s="433" t="s">
        <v>4860</v>
      </c>
      <c r="D665" s="228" t="s">
        <v>1135</v>
      </c>
      <c r="E665" s="228" t="s">
        <v>2257</v>
      </c>
      <c r="F665" s="438" t="s">
        <v>4204</v>
      </c>
      <c r="G665" s="439" t="s">
        <v>148</v>
      </c>
      <c r="H665" s="429" t="s">
        <v>27</v>
      </c>
      <c r="I665" s="940" t="s">
        <v>130</v>
      </c>
      <c r="J665" s="941"/>
      <c r="K665" s="246">
        <v>38991</v>
      </c>
      <c r="L665" s="254"/>
      <c r="M665" s="254"/>
      <c r="N665" s="245"/>
      <c r="AA665" s="942"/>
      <c r="AB665" s="942"/>
    </row>
    <row r="666" spans="1:28" ht="54" hidden="1" x14ac:dyDescent="0.15">
      <c r="A666" s="304" t="s">
        <v>4987</v>
      </c>
      <c r="B666" s="433" t="s">
        <v>4871</v>
      </c>
      <c r="C666" s="433" t="s">
        <v>4860</v>
      </c>
      <c r="D666" s="228" t="s">
        <v>1792</v>
      </c>
      <c r="E666" s="228" t="s">
        <v>2258</v>
      </c>
      <c r="F666" s="438" t="s">
        <v>4205</v>
      </c>
      <c r="G666" s="439" t="s">
        <v>139</v>
      </c>
      <c r="H666" s="429" t="s">
        <v>83</v>
      </c>
      <c r="I666" s="940" t="s">
        <v>1345</v>
      </c>
      <c r="J666" s="941"/>
      <c r="K666" s="246">
        <v>38991</v>
      </c>
      <c r="L666" s="254"/>
      <c r="M666" s="254"/>
      <c r="N666" s="245"/>
      <c r="AA666" s="942"/>
      <c r="AB666" s="942"/>
    </row>
    <row r="667" spans="1:28" ht="54" hidden="1" x14ac:dyDescent="0.15">
      <c r="A667" s="304" t="s">
        <v>4987</v>
      </c>
      <c r="B667" s="433" t="s">
        <v>4871</v>
      </c>
      <c r="C667" s="433" t="s">
        <v>4860</v>
      </c>
      <c r="D667" s="228" t="s">
        <v>1136</v>
      </c>
      <c r="E667" s="228" t="s">
        <v>2071</v>
      </c>
      <c r="F667" s="438" t="s">
        <v>4206</v>
      </c>
      <c r="G667" s="439" t="s">
        <v>5288</v>
      </c>
      <c r="H667" s="429" t="s">
        <v>1793</v>
      </c>
      <c r="I667" s="940" t="s">
        <v>1794</v>
      </c>
      <c r="J667" s="941"/>
      <c r="K667" s="246">
        <v>38991</v>
      </c>
      <c r="L667" s="254"/>
      <c r="M667" s="254"/>
      <c r="N667" s="245"/>
      <c r="AA667" s="942"/>
      <c r="AB667" s="942"/>
    </row>
    <row r="668" spans="1:28" ht="54" hidden="1" x14ac:dyDescent="0.15">
      <c r="A668" s="304" t="s">
        <v>4987</v>
      </c>
      <c r="B668" s="433" t="s">
        <v>4871</v>
      </c>
      <c r="C668" s="433" t="s">
        <v>4860</v>
      </c>
      <c r="D668" s="228" t="s">
        <v>3173</v>
      </c>
      <c r="E668" s="228" t="s">
        <v>1795</v>
      </c>
      <c r="F668" s="438" t="s">
        <v>4207</v>
      </c>
      <c r="G668" s="439" t="s">
        <v>113</v>
      </c>
      <c r="H668" s="429" t="s">
        <v>1793</v>
      </c>
      <c r="I668" s="940" t="s">
        <v>1794</v>
      </c>
      <c r="J668" s="941"/>
      <c r="K668" s="246">
        <v>38991</v>
      </c>
      <c r="L668" s="254"/>
      <c r="M668" s="254"/>
      <c r="N668" s="245"/>
      <c r="AA668" s="942"/>
      <c r="AB668" s="942"/>
    </row>
    <row r="669" spans="1:28" ht="54" hidden="1" x14ac:dyDescent="0.15">
      <c r="A669" s="304" t="s">
        <v>4987</v>
      </c>
      <c r="B669" s="433" t="s">
        <v>4871</v>
      </c>
      <c r="C669" s="433" t="s">
        <v>4860</v>
      </c>
      <c r="D669" s="228" t="s">
        <v>1139</v>
      </c>
      <c r="E669" s="228" t="s">
        <v>1140</v>
      </c>
      <c r="F669" s="438" t="s">
        <v>4208</v>
      </c>
      <c r="G669" s="439" t="s">
        <v>1137</v>
      </c>
      <c r="H669" s="429" t="s">
        <v>1793</v>
      </c>
      <c r="I669" s="940" t="s">
        <v>1139</v>
      </c>
      <c r="J669" s="941"/>
      <c r="K669" s="246">
        <v>38991</v>
      </c>
      <c r="L669" s="254"/>
      <c r="M669" s="254"/>
      <c r="N669" s="245"/>
      <c r="AA669" s="942"/>
      <c r="AB669" s="942"/>
    </row>
    <row r="670" spans="1:28" ht="54" hidden="1" x14ac:dyDescent="0.15">
      <c r="A670" s="304" t="s">
        <v>4987</v>
      </c>
      <c r="B670" s="433" t="s">
        <v>4871</v>
      </c>
      <c r="C670" s="433" t="s">
        <v>4860</v>
      </c>
      <c r="D670" s="228" t="s">
        <v>1141</v>
      </c>
      <c r="E670" s="228" t="s">
        <v>2072</v>
      </c>
      <c r="F670" s="438" t="s">
        <v>4209</v>
      </c>
      <c r="G670" s="439" t="s">
        <v>228</v>
      </c>
      <c r="H670" s="429" t="s">
        <v>1793</v>
      </c>
      <c r="I670" s="940" t="s">
        <v>1141</v>
      </c>
      <c r="J670" s="941"/>
      <c r="K670" s="246">
        <v>38991</v>
      </c>
      <c r="L670" s="254"/>
      <c r="M670" s="254"/>
      <c r="N670" s="245"/>
      <c r="AA670" s="942"/>
      <c r="AB670" s="942"/>
    </row>
    <row r="671" spans="1:28" ht="54" hidden="1" x14ac:dyDescent="0.15">
      <c r="A671" s="304" t="s">
        <v>4987</v>
      </c>
      <c r="B671" s="433" t="s">
        <v>4903</v>
      </c>
      <c r="C671" s="433" t="s">
        <v>1807</v>
      </c>
      <c r="D671" s="228" t="s">
        <v>6780</v>
      </c>
      <c r="E671" s="228" t="s">
        <v>6972</v>
      </c>
      <c r="F671" s="438" t="s">
        <v>6781</v>
      </c>
      <c r="G671" s="439" t="s">
        <v>460</v>
      </c>
      <c r="H671" s="429" t="s">
        <v>5008</v>
      </c>
      <c r="I671" s="940" t="s">
        <v>7316</v>
      </c>
      <c r="J671" s="941"/>
      <c r="K671" s="246">
        <v>39783</v>
      </c>
      <c r="L671" s="254"/>
      <c r="M671" s="254"/>
      <c r="N671" s="245"/>
      <c r="AA671" s="942"/>
      <c r="AB671" s="942"/>
    </row>
    <row r="672" spans="1:28" ht="54" hidden="1" x14ac:dyDescent="0.15">
      <c r="A672" s="304" t="s">
        <v>6062</v>
      </c>
      <c r="B672" s="433" t="s">
        <v>4903</v>
      </c>
      <c r="C672" s="433" t="s">
        <v>1807</v>
      </c>
      <c r="D672" s="228" t="s">
        <v>6782</v>
      </c>
      <c r="E672" s="228" t="s">
        <v>6783</v>
      </c>
      <c r="F672" s="438" t="s">
        <v>6784</v>
      </c>
      <c r="G672" s="439" t="s">
        <v>6785</v>
      </c>
      <c r="H672" s="429" t="s">
        <v>83</v>
      </c>
      <c r="I672" s="940" t="s">
        <v>7317</v>
      </c>
      <c r="J672" s="941"/>
      <c r="K672" s="246">
        <v>39173</v>
      </c>
      <c r="L672" s="254"/>
      <c r="M672" s="254"/>
      <c r="N672" s="245"/>
      <c r="AA672" s="942"/>
      <c r="AB672" s="942"/>
    </row>
    <row r="673" spans="1:28" ht="54" hidden="1" x14ac:dyDescent="0.15">
      <c r="A673" s="304" t="s">
        <v>6062</v>
      </c>
      <c r="B673" s="433" t="s">
        <v>4903</v>
      </c>
      <c r="C673" s="433" t="s">
        <v>1807</v>
      </c>
      <c r="D673" s="228" t="s">
        <v>6786</v>
      </c>
      <c r="E673" s="228" t="s">
        <v>6973</v>
      </c>
      <c r="F673" s="438" t="s">
        <v>6787</v>
      </c>
      <c r="G673" s="439" t="s">
        <v>426</v>
      </c>
      <c r="H673" s="429" t="s">
        <v>27</v>
      </c>
      <c r="I673" s="940" t="s">
        <v>436</v>
      </c>
      <c r="J673" s="941"/>
      <c r="K673" s="246">
        <v>39173</v>
      </c>
      <c r="L673" s="254"/>
      <c r="M673" s="254"/>
      <c r="N673" s="245"/>
      <c r="AA673" s="942"/>
      <c r="AB673" s="942"/>
    </row>
    <row r="674" spans="1:28" ht="54" hidden="1" x14ac:dyDescent="0.15">
      <c r="A674" s="304" t="s">
        <v>6062</v>
      </c>
      <c r="B674" s="433" t="s">
        <v>4884</v>
      </c>
      <c r="C674" s="433" t="s">
        <v>1806</v>
      </c>
      <c r="D674" s="228" t="s">
        <v>1142</v>
      </c>
      <c r="E674" s="228" t="s">
        <v>1143</v>
      </c>
      <c r="F674" s="438" t="s">
        <v>6474</v>
      </c>
      <c r="G674" s="439" t="s">
        <v>327</v>
      </c>
      <c r="H674" s="429" t="s">
        <v>27</v>
      </c>
      <c r="I674" s="940" t="s">
        <v>321</v>
      </c>
      <c r="J674" s="941"/>
      <c r="K674" s="246">
        <v>38991</v>
      </c>
      <c r="L674" s="254"/>
      <c r="M674" s="254"/>
      <c r="N674" s="245"/>
      <c r="AA674" s="942"/>
      <c r="AB674" s="942"/>
    </row>
    <row r="675" spans="1:28" ht="54" hidden="1" x14ac:dyDescent="0.15">
      <c r="A675" s="304" t="s">
        <v>6779</v>
      </c>
      <c r="B675" s="433" t="s">
        <v>4884</v>
      </c>
      <c r="C675" s="433" t="s">
        <v>1806</v>
      </c>
      <c r="D675" s="228" t="s">
        <v>1145</v>
      </c>
      <c r="E675" s="228" t="s">
        <v>6061</v>
      </c>
      <c r="F675" s="438" t="s">
        <v>6475</v>
      </c>
      <c r="G675" s="439" t="s">
        <v>77</v>
      </c>
      <c r="H675" s="429" t="s">
        <v>1144</v>
      </c>
      <c r="I675" s="940" t="s">
        <v>5791</v>
      </c>
      <c r="J675" s="941"/>
      <c r="K675" s="246">
        <v>38991</v>
      </c>
      <c r="L675" s="254"/>
      <c r="M675" s="254"/>
      <c r="N675" s="245"/>
      <c r="AA675" s="942"/>
      <c r="AB675" s="942"/>
    </row>
    <row r="676" spans="1:28" ht="54" hidden="1" x14ac:dyDescent="0.15">
      <c r="A676" s="304" t="s">
        <v>6062</v>
      </c>
      <c r="B676" s="433" t="s">
        <v>4884</v>
      </c>
      <c r="C676" s="433" t="s">
        <v>1806</v>
      </c>
      <c r="D676" s="228" t="s">
        <v>1146</v>
      </c>
      <c r="E676" s="228" t="s">
        <v>1147</v>
      </c>
      <c r="F676" s="438" t="s">
        <v>7206</v>
      </c>
      <c r="G676" s="439" t="s">
        <v>1148</v>
      </c>
      <c r="H676" s="429" t="s">
        <v>27</v>
      </c>
      <c r="I676" s="940" t="s">
        <v>238</v>
      </c>
      <c r="J676" s="941"/>
      <c r="K676" s="246">
        <v>39539</v>
      </c>
      <c r="L676" s="254"/>
      <c r="M676" s="254"/>
      <c r="N676" s="245"/>
      <c r="AA676" s="942"/>
      <c r="AB676" s="942"/>
    </row>
    <row r="677" spans="1:28" ht="54" hidden="1" x14ac:dyDescent="0.15">
      <c r="A677" s="304" t="s">
        <v>6062</v>
      </c>
      <c r="B677" s="433" t="s">
        <v>4884</v>
      </c>
      <c r="C677" s="433" t="s">
        <v>1806</v>
      </c>
      <c r="D677" s="228" t="s">
        <v>1149</v>
      </c>
      <c r="E677" s="228" t="s">
        <v>1150</v>
      </c>
      <c r="F677" s="438" t="s">
        <v>6476</v>
      </c>
      <c r="G677" s="439" t="s">
        <v>330</v>
      </c>
      <c r="H677" s="429" t="s">
        <v>1793</v>
      </c>
      <c r="I677" s="940" t="s">
        <v>6477</v>
      </c>
      <c r="J677" s="941"/>
      <c r="K677" s="246">
        <v>39173</v>
      </c>
      <c r="L677" s="254"/>
      <c r="M677" s="254"/>
      <c r="N677" s="245"/>
      <c r="AA677" s="942"/>
      <c r="AB677" s="942"/>
    </row>
    <row r="678" spans="1:28" ht="54" hidden="1" x14ac:dyDescent="0.15">
      <c r="A678" s="304" t="s">
        <v>6062</v>
      </c>
      <c r="B678" s="433" t="s">
        <v>4884</v>
      </c>
      <c r="C678" s="433" t="s">
        <v>3967</v>
      </c>
      <c r="D678" s="228" t="s">
        <v>3172</v>
      </c>
      <c r="E678" s="228" t="s">
        <v>6478</v>
      </c>
      <c r="F678" s="438" t="s">
        <v>6479</v>
      </c>
      <c r="G678" s="439" t="s">
        <v>1110</v>
      </c>
      <c r="H678" s="429" t="s">
        <v>27</v>
      </c>
      <c r="I678" s="940" t="s">
        <v>238</v>
      </c>
      <c r="J678" s="941"/>
      <c r="K678" s="246">
        <v>39753</v>
      </c>
      <c r="L678" s="254"/>
      <c r="M678" s="254"/>
      <c r="N678" s="245"/>
      <c r="AA678" s="942"/>
      <c r="AB678" s="942"/>
    </row>
    <row r="679" spans="1:28" ht="54" hidden="1" x14ac:dyDescent="0.15">
      <c r="A679" s="304" t="s">
        <v>6062</v>
      </c>
      <c r="B679" s="433" t="s">
        <v>4884</v>
      </c>
      <c r="C679" s="433" t="s">
        <v>3967</v>
      </c>
      <c r="D679" s="228" t="s">
        <v>3171</v>
      </c>
      <c r="E679" s="228" t="s">
        <v>6478</v>
      </c>
      <c r="F679" s="438" t="s">
        <v>6479</v>
      </c>
      <c r="G679" s="439" t="s">
        <v>1110</v>
      </c>
      <c r="H679" s="429" t="s">
        <v>27</v>
      </c>
      <c r="I679" s="940" t="s">
        <v>238</v>
      </c>
      <c r="J679" s="941"/>
      <c r="K679" s="246">
        <v>39203</v>
      </c>
      <c r="L679" s="254"/>
      <c r="M679" s="254"/>
      <c r="N679" s="245"/>
      <c r="AA679" s="942"/>
      <c r="AB679" s="942"/>
    </row>
    <row r="680" spans="1:28" ht="54" hidden="1" x14ac:dyDescent="0.15">
      <c r="A680" s="304" t="s">
        <v>6062</v>
      </c>
      <c r="B680" s="433" t="s">
        <v>4884</v>
      </c>
      <c r="C680" s="433" t="s">
        <v>3967</v>
      </c>
      <c r="D680" s="228" t="s">
        <v>1151</v>
      </c>
      <c r="E680" s="228" t="s">
        <v>5513</v>
      </c>
      <c r="F680" s="438" t="s">
        <v>6480</v>
      </c>
      <c r="G680" s="439" t="s">
        <v>468</v>
      </c>
      <c r="H680" s="429" t="s">
        <v>1793</v>
      </c>
      <c r="I680" s="940" t="s">
        <v>6481</v>
      </c>
      <c r="J680" s="941"/>
      <c r="K680" s="246">
        <v>39173</v>
      </c>
      <c r="L680" s="254"/>
      <c r="M680" s="254"/>
      <c r="N680" s="245"/>
      <c r="AA680" s="942"/>
      <c r="AB680" s="942"/>
    </row>
    <row r="681" spans="1:28" ht="54" hidden="1" x14ac:dyDescent="0.15">
      <c r="A681" s="304" t="s">
        <v>6062</v>
      </c>
      <c r="B681" s="433" t="s">
        <v>4916</v>
      </c>
      <c r="C681" s="433" t="s">
        <v>4904</v>
      </c>
      <c r="D681" s="228" t="s">
        <v>1152</v>
      </c>
      <c r="E681" s="228" t="s">
        <v>1153</v>
      </c>
      <c r="F681" s="438" t="s">
        <v>6482</v>
      </c>
      <c r="G681" s="439" t="s">
        <v>6483</v>
      </c>
      <c r="H681" s="429" t="s">
        <v>83</v>
      </c>
      <c r="I681" s="940" t="s">
        <v>6484</v>
      </c>
      <c r="J681" s="941"/>
      <c r="K681" s="246">
        <v>38991</v>
      </c>
      <c r="L681" s="254"/>
      <c r="M681" s="254"/>
      <c r="N681" s="245"/>
      <c r="AA681" s="942"/>
      <c r="AB681" s="942"/>
    </row>
    <row r="682" spans="1:28" ht="54" hidden="1" x14ac:dyDescent="0.15">
      <c r="A682" s="304" t="s">
        <v>6062</v>
      </c>
      <c r="B682" s="433" t="s">
        <v>4931</v>
      </c>
      <c r="C682" s="433" t="s">
        <v>4917</v>
      </c>
      <c r="D682" s="228" t="s">
        <v>1154</v>
      </c>
      <c r="E682" s="228" t="s">
        <v>5514</v>
      </c>
      <c r="F682" s="438" t="s">
        <v>6485</v>
      </c>
      <c r="G682" s="439" t="s">
        <v>997</v>
      </c>
      <c r="H682" s="429" t="s">
        <v>5009</v>
      </c>
      <c r="I682" s="940" t="s">
        <v>6486</v>
      </c>
      <c r="J682" s="941"/>
      <c r="K682" s="246">
        <v>38991</v>
      </c>
      <c r="L682" s="254"/>
      <c r="M682" s="254"/>
      <c r="N682" s="245"/>
      <c r="AA682" s="942"/>
      <c r="AB682" s="942"/>
    </row>
    <row r="683" spans="1:28" ht="54" hidden="1" x14ac:dyDescent="0.15">
      <c r="A683" s="304" t="s">
        <v>6062</v>
      </c>
      <c r="B683" s="433" t="s">
        <v>5452</v>
      </c>
      <c r="C683" s="433" t="s">
        <v>4023</v>
      </c>
      <c r="D683" s="228" t="s">
        <v>1155</v>
      </c>
      <c r="E683" s="228" t="s">
        <v>99</v>
      </c>
      <c r="F683" s="438" t="s">
        <v>6487</v>
      </c>
      <c r="G683" s="439" t="s">
        <v>1156</v>
      </c>
      <c r="H683" s="429" t="s">
        <v>27</v>
      </c>
      <c r="I683" s="940" t="s">
        <v>7409</v>
      </c>
      <c r="J683" s="941"/>
      <c r="K683" s="246">
        <v>38991</v>
      </c>
      <c r="L683" s="254"/>
      <c r="M683" s="254"/>
      <c r="N683" s="245"/>
      <c r="AA683" s="942"/>
      <c r="AB683" s="942"/>
    </row>
    <row r="684" spans="1:28" ht="54" hidden="1" x14ac:dyDescent="0.15">
      <c r="A684" s="304" t="s">
        <v>6062</v>
      </c>
      <c r="B684" s="433" t="s">
        <v>5452</v>
      </c>
      <c r="C684" s="433" t="s">
        <v>4023</v>
      </c>
      <c r="D684" s="228" t="s">
        <v>1157</v>
      </c>
      <c r="E684" s="228" t="s">
        <v>5879</v>
      </c>
      <c r="F684" s="438" t="s">
        <v>6488</v>
      </c>
      <c r="G684" s="439" t="s">
        <v>6489</v>
      </c>
      <c r="H684" s="429" t="s">
        <v>1793</v>
      </c>
      <c r="I684" s="940" t="s">
        <v>6490</v>
      </c>
      <c r="J684" s="941"/>
      <c r="K684" s="246">
        <v>38991</v>
      </c>
      <c r="L684" s="254"/>
      <c r="M684" s="254"/>
      <c r="N684" s="245"/>
      <c r="AA684" s="942"/>
      <c r="AB684" s="942"/>
    </row>
    <row r="685" spans="1:28" ht="54" hidden="1" x14ac:dyDescent="0.15">
      <c r="A685" s="304" t="s">
        <v>6062</v>
      </c>
      <c r="B685" s="433" t="s">
        <v>4916</v>
      </c>
      <c r="C685" s="433" t="s">
        <v>4024</v>
      </c>
      <c r="D685" s="228" t="s">
        <v>3170</v>
      </c>
      <c r="E685" s="228" t="s">
        <v>92</v>
      </c>
      <c r="F685" s="438" t="s">
        <v>6491</v>
      </c>
      <c r="G685" s="439" t="s">
        <v>1022</v>
      </c>
      <c r="H685" s="429" t="s">
        <v>29</v>
      </c>
      <c r="I685" s="940" t="s">
        <v>7445</v>
      </c>
      <c r="J685" s="941"/>
      <c r="K685" s="246">
        <v>38991</v>
      </c>
      <c r="L685" s="254"/>
      <c r="M685" s="254"/>
      <c r="N685" s="245"/>
      <c r="AA685" s="942"/>
      <c r="AB685" s="942"/>
    </row>
    <row r="686" spans="1:28" ht="54" hidden="1" x14ac:dyDescent="0.15">
      <c r="A686" s="304" t="s">
        <v>6062</v>
      </c>
      <c r="B686" s="433" t="s">
        <v>4871</v>
      </c>
      <c r="C686" s="433" t="s">
        <v>4864</v>
      </c>
      <c r="D686" s="228" t="s">
        <v>3169</v>
      </c>
      <c r="E686" s="228" t="s">
        <v>1158</v>
      </c>
      <c r="F686" s="438" t="s">
        <v>6492</v>
      </c>
      <c r="G686" s="439" t="s">
        <v>668</v>
      </c>
      <c r="H686" s="429" t="s">
        <v>27</v>
      </c>
      <c r="I686" s="940" t="s">
        <v>6493</v>
      </c>
      <c r="J686" s="941"/>
      <c r="K686" s="246">
        <v>39173</v>
      </c>
      <c r="L686" s="254"/>
      <c r="M686" s="254"/>
      <c r="N686" s="245"/>
      <c r="AA686" s="942"/>
      <c r="AB686" s="942"/>
    </row>
    <row r="687" spans="1:28" ht="54" hidden="1" x14ac:dyDescent="0.15">
      <c r="A687" s="304" t="s">
        <v>6062</v>
      </c>
      <c r="B687" s="433" t="s">
        <v>4871</v>
      </c>
      <c r="C687" s="433" t="s">
        <v>4861</v>
      </c>
      <c r="D687" s="228" t="s">
        <v>6494</v>
      </c>
      <c r="E687" s="228" t="s">
        <v>4865</v>
      </c>
      <c r="F687" s="411" t="s">
        <v>7532</v>
      </c>
      <c r="G687" s="439" t="s">
        <v>1383</v>
      </c>
      <c r="H687" s="429" t="s">
        <v>860</v>
      </c>
      <c r="I687" s="946" t="s">
        <v>3986</v>
      </c>
      <c r="J687" s="947"/>
      <c r="K687" s="246">
        <v>41365</v>
      </c>
      <c r="L687" s="254"/>
      <c r="M687" s="254"/>
      <c r="N687" s="245"/>
      <c r="AA687" s="942"/>
      <c r="AB687" s="942"/>
    </row>
    <row r="688" spans="1:28" ht="54" hidden="1" x14ac:dyDescent="0.15">
      <c r="A688" s="304" t="s">
        <v>6062</v>
      </c>
      <c r="B688" s="433" t="s">
        <v>4871</v>
      </c>
      <c r="C688" s="433" t="s">
        <v>4862</v>
      </c>
      <c r="D688" s="228" t="s">
        <v>3168</v>
      </c>
      <c r="E688" s="228" t="s">
        <v>5721</v>
      </c>
      <c r="F688" s="438" t="s">
        <v>6495</v>
      </c>
      <c r="G688" s="439" t="s">
        <v>1336</v>
      </c>
      <c r="H688" s="429" t="s">
        <v>54</v>
      </c>
      <c r="I688" s="940" t="s">
        <v>6496</v>
      </c>
      <c r="J688" s="941"/>
      <c r="K688" s="246">
        <v>38991</v>
      </c>
      <c r="L688" s="254"/>
      <c r="M688" s="254"/>
      <c r="N688" s="245"/>
      <c r="AA688" s="942"/>
      <c r="AB688" s="942"/>
    </row>
    <row r="689" spans="1:28" ht="54" hidden="1" x14ac:dyDescent="0.15">
      <c r="A689" s="304" t="s">
        <v>6062</v>
      </c>
      <c r="B689" s="433" t="s">
        <v>4884</v>
      </c>
      <c r="C689" s="433" t="s">
        <v>4879</v>
      </c>
      <c r="D689" s="228" t="s">
        <v>1159</v>
      </c>
      <c r="E689" s="228" t="s">
        <v>1160</v>
      </c>
      <c r="F689" s="438" t="s">
        <v>6497</v>
      </c>
      <c r="G689" s="439" t="s">
        <v>709</v>
      </c>
      <c r="H689" s="429" t="s">
        <v>27</v>
      </c>
      <c r="I689" s="940" t="s">
        <v>321</v>
      </c>
      <c r="J689" s="941"/>
      <c r="K689" s="246">
        <v>39995</v>
      </c>
      <c r="L689" s="254"/>
      <c r="M689" s="254"/>
      <c r="N689" s="245"/>
      <c r="AA689" s="942"/>
      <c r="AB689" s="942"/>
    </row>
    <row r="690" spans="1:28" ht="54" hidden="1" x14ac:dyDescent="0.15">
      <c r="A690" s="304" t="s">
        <v>6062</v>
      </c>
      <c r="B690" s="433" t="s">
        <v>4916</v>
      </c>
      <c r="C690" s="433" t="s">
        <v>4905</v>
      </c>
      <c r="D690" s="228" t="s">
        <v>6498</v>
      </c>
      <c r="E690" s="228" t="s">
        <v>1591</v>
      </c>
      <c r="F690" s="438" t="s">
        <v>6499</v>
      </c>
      <c r="G690" s="439" t="s">
        <v>6349</v>
      </c>
      <c r="H690" s="429" t="s">
        <v>27</v>
      </c>
      <c r="I690" s="940" t="s">
        <v>321</v>
      </c>
      <c r="J690" s="941"/>
      <c r="K690" s="246">
        <v>41000</v>
      </c>
      <c r="L690" s="254"/>
      <c r="M690" s="254"/>
      <c r="N690" s="245"/>
      <c r="AA690" s="942"/>
      <c r="AB690" s="942"/>
    </row>
    <row r="691" spans="1:28" ht="54" hidden="1" x14ac:dyDescent="0.15">
      <c r="A691" s="304" t="s">
        <v>6062</v>
      </c>
      <c r="B691" s="433" t="s">
        <v>4916</v>
      </c>
      <c r="C691" s="433" t="s">
        <v>4914</v>
      </c>
      <c r="D691" s="228" t="s">
        <v>1161</v>
      </c>
      <c r="E691" s="228" t="s">
        <v>1162</v>
      </c>
      <c r="F691" s="438" t="s">
        <v>3785</v>
      </c>
      <c r="G691" s="439" t="s">
        <v>720</v>
      </c>
      <c r="H691" s="429" t="s">
        <v>27</v>
      </c>
      <c r="I691" s="940" t="s">
        <v>732</v>
      </c>
      <c r="J691" s="941"/>
      <c r="K691" s="246">
        <v>38991</v>
      </c>
      <c r="L691" s="254"/>
      <c r="M691" s="254"/>
      <c r="N691" s="245"/>
      <c r="AA691" s="942"/>
      <c r="AB691" s="942"/>
    </row>
    <row r="692" spans="1:28" ht="54" hidden="1" x14ac:dyDescent="0.15">
      <c r="A692" s="304" t="s">
        <v>6062</v>
      </c>
      <c r="B692" s="433" t="s">
        <v>4916</v>
      </c>
      <c r="C692" s="433" t="s">
        <v>4914</v>
      </c>
      <c r="D692" s="228" t="s">
        <v>1163</v>
      </c>
      <c r="E692" s="228" t="s">
        <v>1164</v>
      </c>
      <c r="F692" s="438" t="s">
        <v>3267</v>
      </c>
      <c r="G692" s="439" t="s">
        <v>720</v>
      </c>
      <c r="H692" s="429" t="s">
        <v>27</v>
      </c>
      <c r="I692" s="940" t="s">
        <v>6500</v>
      </c>
      <c r="J692" s="941"/>
      <c r="K692" s="246">
        <v>38991</v>
      </c>
      <c r="L692" s="254"/>
      <c r="M692" s="254"/>
      <c r="N692" s="245"/>
      <c r="AA692" s="942"/>
      <c r="AB692" s="942"/>
    </row>
    <row r="693" spans="1:28" ht="54" hidden="1" x14ac:dyDescent="0.15">
      <c r="A693" s="304" t="s">
        <v>6062</v>
      </c>
      <c r="B693" s="433" t="s">
        <v>4916</v>
      </c>
      <c r="C693" s="433" t="s">
        <v>4915</v>
      </c>
      <c r="D693" s="228" t="s">
        <v>95</v>
      </c>
      <c r="E693" s="228" t="s">
        <v>1165</v>
      </c>
      <c r="F693" s="438" t="s">
        <v>6501</v>
      </c>
      <c r="G693" s="439" t="s">
        <v>1166</v>
      </c>
      <c r="H693" s="429" t="s">
        <v>81</v>
      </c>
      <c r="I693" s="940" t="s">
        <v>6502</v>
      </c>
      <c r="J693" s="941"/>
      <c r="K693" s="246">
        <v>39173</v>
      </c>
      <c r="L693" s="254"/>
      <c r="M693" s="254"/>
      <c r="N693" s="245"/>
      <c r="AA693" s="942"/>
      <c r="AB693" s="942"/>
    </row>
    <row r="694" spans="1:28" ht="54" hidden="1" x14ac:dyDescent="0.15">
      <c r="A694" s="304" t="s">
        <v>6062</v>
      </c>
      <c r="B694" s="433" t="s">
        <v>4903</v>
      </c>
      <c r="C694" s="433" t="s">
        <v>4889</v>
      </c>
      <c r="D694" s="228" t="s">
        <v>3167</v>
      </c>
      <c r="E694" s="228" t="s">
        <v>5515</v>
      </c>
      <c r="F694" s="438" t="s">
        <v>6503</v>
      </c>
      <c r="G694" s="439" t="s">
        <v>824</v>
      </c>
      <c r="H694" s="429" t="s">
        <v>27</v>
      </c>
      <c r="I694" s="940" t="s">
        <v>6504</v>
      </c>
      <c r="J694" s="941"/>
      <c r="K694" s="246">
        <v>39173</v>
      </c>
      <c r="L694" s="254"/>
      <c r="M694" s="254"/>
      <c r="N694" s="245"/>
      <c r="AA694" s="942"/>
      <c r="AB694" s="942"/>
    </row>
    <row r="695" spans="1:28" hidden="1" x14ac:dyDescent="0.15">
      <c r="A695" s="436" t="s">
        <v>3174</v>
      </c>
      <c r="B695" s="433" t="s">
        <v>4931</v>
      </c>
      <c r="C695" s="433" t="s">
        <v>4917</v>
      </c>
      <c r="D695" s="228" t="s">
        <v>1168</v>
      </c>
      <c r="E695" s="437" t="s">
        <v>1169</v>
      </c>
      <c r="F695" s="438" t="s">
        <v>4210</v>
      </c>
      <c r="G695" s="439" t="s">
        <v>20</v>
      </c>
      <c r="H695" s="255" t="s">
        <v>1167</v>
      </c>
      <c r="I695" s="940" t="s">
        <v>21</v>
      </c>
      <c r="J695" s="941"/>
      <c r="K695" s="246">
        <v>22301</v>
      </c>
      <c r="L695" s="535">
        <v>83</v>
      </c>
      <c r="M695" s="252"/>
      <c r="N695" s="245"/>
      <c r="P695" s="443"/>
      <c r="Q695" s="443"/>
      <c r="R695" s="443"/>
      <c r="AA695" s="942"/>
      <c r="AB695" s="942"/>
    </row>
    <row r="696" spans="1:28" hidden="1" x14ac:dyDescent="0.15">
      <c r="A696" s="436" t="s">
        <v>3174</v>
      </c>
      <c r="B696" s="433" t="s">
        <v>4871</v>
      </c>
      <c r="C696" s="433" t="s">
        <v>4861</v>
      </c>
      <c r="D696" s="228" t="s">
        <v>1170</v>
      </c>
      <c r="E696" s="437" t="s">
        <v>1171</v>
      </c>
      <c r="F696" s="438" t="s">
        <v>4211</v>
      </c>
      <c r="G696" s="439" t="s">
        <v>652</v>
      </c>
      <c r="H696" s="429" t="s">
        <v>1167</v>
      </c>
      <c r="I696" s="940" t="s">
        <v>3986</v>
      </c>
      <c r="J696" s="941"/>
      <c r="K696" s="246">
        <v>23067</v>
      </c>
      <c r="L696" s="252">
        <v>130</v>
      </c>
      <c r="M696" s="252"/>
      <c r="N696" s="245"/>
      <c r="P696" s="443"/>
      <c r="Q696" s="443"/>
      <c r="R696" s="443"/>
      <c r="AA696" s="942"/>
      <c r="AB696" s="942"/>
    </row>
    <row r="697" spans="1:28" hidden="1" x14ac:dyDescent="0.15">
      <c r="A697" s="436" t="s">
        <v>3174</v>
      </c>
      <c r="B697" s="433" t="s">
        <v>4931</v>
      </c>
      <c r="C697" s="433" t="s">
        <v>4917</v>
      </c>
      <c r="D697" s="228" t="s">
        <v>1172</v>
      </c>
      <c r="E697" s="437" t="s">
        <v>1173</v>
      </c>
      <c r="F697" s="438" t="s">
        <v>4212</v>
      </c>
      <c r="G697" s="439" t="s">
        <v>561</v>
      </c>
      <c r="H697" s="429" t="s">
        <v>1167</v>
      </c>
      <c r="I697" s="940" t="s">
        <v>21</v>
      </c>
      <c r="J697" s="941"/>
      <c r="K697" s="246">
        <v>25683</v>
      </c>
      <c r="L697" s="535">
        <v>130</v>
      </c>
      <c r="M697" s="252"/>
      <c r="N697" s="245"/>
      <c r="P697" s="443"/>
      <c r="Q697" s="443"/>
      <c r="R697" s="443"/>
      <c r="AA697" s="942"/>
      <c r="AB697" s="942"/>
    </row>
    <row r="698" spans="1:28" ht="28.5" hidden="1" x14ac:dyDescent="0.15">
      <c r="A698" s="436" t="s">
        <v>3175</v>
      </c>
      <c r="B698" s="433" t="s">
        <v>4871</v>
      </c>
      <c r="C698" s="433" t="s">
        <v>4860</v>
      </c>
      <c r="D698" s="228" t="s">
        <v>1174</v>
      </c>
      <c r="E698" s="437" t="s">
        <v>1175</v>
      </c>
      <c r="F698" s="438" t="s">
        <v>3177</v>
      </c>
      <c r="G698" s="439" t="s">
        <v>2239</v>
      </c>
      <c r="H698" s="429" t="s">
        <v>27</v>
      </c>
      <c r="I698" s="940" t="s">
        <v>7386</v>
      </c>
      <c r="J698" s="941"/>
      <c r="K698" s="429" t="s">
        <v>3964</v>
      </c>
      <c r="L698" s="532">
        <v>60</v>
      </c>
      <c r="M698" s="256"/>
      <c r="N698" s="245"/>
      <c r="O698" s="443"/>
      <c r="AA698" s="942"/>
      <c r="AB698" s="942"/>
    </row>
    <row r="699" spans="1:28" hidden="1" x14ac:dyDescent="0.15">
      <c r="A699" s="436" t="s">
        <v>3175</v>
      </c>
      <c r="B699" s="433" t="s">
        <v>4871</v>
      </c>
      <c r="C699" s="433" t="s">
        <v>4860</v>
      </c>
      <c r="D699" s="228" t="s">
        <v>1176</v>
      </c>
      <c r="E699" s="437" t="s">
        <v>1177</v>
      </c>
      <c r="F699" s="438" t="s">
        <v>4213</v>
      </c>
      <c r="G699" s="439" t="s">
        <v>2240</v>
      </c>
      <c r="H699" s="429" t="s">
        <v>7</v>
      </c>
      <c r="I699" s="940" t="s">
        <v>8</v>
      </c>
      <c r="J699" s="941"/>
      <c r="K699" s="246">
        <v>21866</v>
      </c>
      <c r="L699" s="441">
        <v>55</v>
      </c>
      <c r="M699" s="305"/>
      <c r="N699" s="245"/>
      <c r="O699" s="443"/>
      <c r="AA699" s="942"/>
      <c r="AB699" s="942"/>
    </row>
    <row r="700" spans="1:28" hidden="1" x14ac:dyDescent="0.15">
      <c r="A700" s="436" t="s">
        <v>3175</v>
      </c>
      <c r="B700" s="433" t="s">
        <v>4884</v>
      </c>
      <c r="C700" s="433" t="s">
        <v>1806</v>
      </c>
      <c r="D700" s="228" t="s">
        <v>1178</v>
      </c>
      <c r="E700" s="437" t="s">
        <v>1179</v>
      </c>
      <c r="F700" s="438" t="s">
        <v>4214</v>
      </c>
      <c r="G700" s="439" t="s">
        <v>2241</v>
      </c>
      <c r="H700" s="429" t="s">
        <v>7</v>
      </c>
      <c r="I700" s="940" t="s">
        <v>6168</v>
      </c>
      <c r="J700" s="941"/>
      <c r="K700" s="246">
        <v>17076</v>
      </c>
      <c r="L700" s="441">
        <v>120</v>
      </c>
      <c r="M700" s="257"/>
      <c r="N700" s="245"/>
      <c r="O700" s="443"/>
      <c r="AA700" s="942"/>
      <c r="AB700" s="942"/>
    </row>
    <row r="701" spans="1:28" hidden="1" x14ac:dyDescent="0.15">
      <c r="A701" s="436" t="s">
        <v>3175</v>
      </c>
      <c r="B701" s="433" t="s">
        <v>4884</v>
      </c>
      <c r="C701" s="433" t="s">
        <v>1806</v>
      </c>
      <c r="D701" s="228" t="s">
        <v>1618</v>
      </c>
      <c r="E701" s="437" t="s">
        <v>5722</v>
      </c>
      <c r="F701" s="438" t="s">
        <v>5582</v>
      </c>
      <c r="G701" s="439" t="s">
        <v>5723</v>
      </c>
      <c r="H701" s="429" t="s">
        <v>7</v>
      </c>
      <c r="I701" s="940" t="s">
        <v>6168</v>
      </c>
      <c r="J701" s="941"/>
      <c r="K701" s="246">
        <v>30072</v>
      </c>
      <c r="L701" s="441">
        <v>70</v>
      </c>
      <c r="M701" s="257"/>
      <c r="N701" s="245"/>
      <c r="O701" s="443"/>
      <c r="AA701" s="942"/>
      <c r="AB701" s="942"/>
    </row>
    <row r="702" spans="1:28" ht="28.5" hidden="1" x14ac:dyDescent="0.15">
      <c r="A702" s="436" t="s">
        <v>3175</v>
      </c>
      <c r="B702" s="433" t="s">
        <v>4903</v>
      </c>
      <c r="C702" s="433" t="s">
        <v>1807</v>
      </c>
      <c r="D702" s="228" t="s">
        <v>1180</v>
      </c>
      <c r="E702" s="437" t="s">
        <v>1181</v>
      </c>
      <c r="F702" s="438" t="s">
        <v>4215</v>
      </c>
      <c r="G702" s="439" t="s">
        <v>2120</v>
      </c>
      <c r="H702" s="429" t="s">
        <v>27</v>
      </c>
      <c r="I702" s="940" t="s">
        <v>7314</v>
      </c>
      <c r="J702" s="941"/>
      <c r="K702" s="524" t="s">
        <v>3965</v>
      </c>
      <c r="L702" s="441">
        <v>50</v>
      </c>
      <c r="M702" s="256"/>
      <c r="N702" s="245"/>
      <c r="O702" s="443"/>
      <c r="AA702" s="942"/>
      <c r="AB702" s="942"/>
    </row>
    <row r="703" spans="1:28" hidden="1" x14ac:dyDescent="0.15">
      <c r="A703" s="436" t="s">
        <v>3175</v>
      </c>
      <c r="B703" s="433" t="s">
        <v>4884</v>
      </c>
      <c r="C703" s="433" t="s">
        <v>3967</v>
      </c>
      <c r="D703" s="228" t="s">
        <v>1182</v>
      </c>
      <c r="E703" s="428" t="s">
        <v>1611</v>
      </c>
      <c r="F703" s="438" t="s">
        <v>3966</v>
      </c>
      <c r="G703" s="406" t="s">
        <v>2242</v>
      </c>
      <c r="H703" s="429" t="s">
        <v>27</v>
      </c>
      <c r="I703" s="940" t="s">
        <v>489</v>
      </c>
      <c r="J703" s="941"/>
      <c r="K703" s="246">
        <v>38078</v>
      </c>
      <c r="L703" s="532">
        <v>30</v>
      </c>
      <c r="M703" s="257">
        <v>1</v>
      </c>
      <c r="N703" s="245"/>
      <c r="O703" s="443"/>
      <c r="AA703" s="942"/>
      <c r="AB703" s="942"/>
    </row>
    <row r="704" spans="1:28" hidden="1" x14ac:dyDescent="0.15">
      <c r="A704" s="436" t="s">
        <v>3175</v>
      </c>
      <c r="B704" s="433" t="s">
        <v>4916</v>
      </c>
      <c r="C704" s="433" t="s">
        <v>4904</v>
      </c>
      <c r="D704" s="228" t="s">
        <v>4067</v>
      </c>
      <c r="E704" s="437" t="s">
        <v>6021</v>
      </c>
      <c r="F704" s="438" t="s">
        <v>4216</v>
      </c>
      <c r="G704" s="439" t="s">
        <v>2243</v>
      </c>
      <c r="H704" s="429" t="s">
        <v>29</v>
      </c>
      <c r="I704" s="940" t="s">
        <v>7318</v>
      </c>
      <c r="J704" s="941"/>
      <c r="K704" s="246">
        <v>38439</v>
      </c>
      <c r="L704" s="441">
        <v>50</v>
      </c>
      <c r="M704" s="257">
        <v>2</v>
      </c>
      <c r="N704" s="245"/>
      <c r="O704" s="443"/>
      <c r="AA704" s="942"/>
      <c r="AB704" s="942"/>
    </row>
    <row r="705" spans="1:28" hidden="1" x14ac:dyDescent="0.15">
      <c r="A705" s="436" t="s">
        <v>3175</v>
      </c>
      <c r="B705" s="433" t="s">
        <v>5452</v>
      </c>
      <c r="C705" s="433" t="s">
        <v>4023</v>
      </c>
      <c r="D705" s="228" t="s">
        <v>6531</v>
      </c>
      <c r="E705" s="437" t="s">
        <v>7869</v>
      </c>
      <c r="F705" s="438" t="s">
        <v>6532</v>
      </c>
      <c r="G705" s="439" t="s">
        <v>7870</v>
      </c>
      <c r="H705" s="429" t="s">
        <v>27</v>
      </c>
      <c r="I705" s="940" t="s">
        <v>7409</v>
      </c>
      <c r="J705" s="941"/>
      <c r="K705" s="246">
        <v>38440</v>
      </c>
      <c r="L705" s="441">
        <v>50</v>
      </c>
      <c r="M705" s="256"/>
      <c r="N705" s="245"/>
      <c r="O705" s="443"/>
      <c r="AA705" s="942"/>
      <c r="AB705" s="942"/>
    </row>
    <row r="706" spans="1:28" hidden="1" x14ac:dyDescent="0.15">
      <c r="A706" s="436" t="s">
        <v>3175</v>
      </c>
      <c r="B706" s="433" t="s">
        <v>4931</v>
      </c>
      <c r="C706" s="433" t="s">
        <v>4924</v>
      </c>
      <c r="D706" s="228" t="s">
        <v>1619</v>
      </c>
      <c r="E706" s="437" t="s">
        <v>1184</v>
      </c>
      <c r="F706" s="438" t="s">
        <v>4217</v>
      </c>
      <c r="G706" s="439" t="s">
        <v>1183</v>
      </c>
      <c r="H706" s="429" t="s">
        <v>7</v>
      </c>
      <c r="I706" s="940" t="s">
        <v>578</v>
      </c>
      <c r="J706" s="941"/>
      <c r="K706" s="246">
        <v>24964</v>
      </c>
      <c r="L706" s="532">
        <v>50</v>
      </c>
      <c r="M706" s="256"/>
      <c r="N706" s="245"/>
      <c r="O706" s="443"/>
      <c r="AA706" s="942"/>
      <c r="AB706" s="942"/>
    </row>
    <row r="707" spans="1:28" hidden="1" x14ac:dyDescent="0.15">
      <c r="A707" s="436" t="s">
        <v>3176</v>
      </c>
      <c r="B707" s="433" t="s">
        <v>4871</v>
      </c>
      <c r="C707" s="433" t="s">
        <v>4860</v>
      </c>
      <c r="D707" s="410" t="s">
        <v>1185</v>
      </c>
      <c r="E707" s="428" t="s">
        <v>1870</v>
      </c>
      <c r="F707" s="427" t="s">
        <v>4218</v>
      </c>
      <c r="G707" s="406" t="s">
        <v>1728</v>
      </c>
      <c r="H707" s="434" t="s">
        <v>7</v>
      </c>
      <c r="I707" s="940" t="s">
        <v>8</v>
      </c>
      <c r="J707" s="941"/>
      <c r="K707" s="226">
        <v>25235</v>
      </c>
      <c r="L707" s="235">
        <v>60</v>
      </c>
      <c r="M707" s="258">
        <v>6</v>
      </c>
      <c r="N707" s="420"/>
      <c r="AA707" s="942"/>
      <c r="AB707" s="942"/>
    </row>
    <row r="708" spans="1:28" hidden="1" x14ac:dyDescent="0.15">
      <c r="A708" s="436" t="s">
        <v>3176</v>
      </c>
      <c r="B708" s="433" t="s">
        <v>4871</v>
      </c>
      <c r="C708" s="433" t="s">
        <v>4860</v>
      </c>
      <c r="D708" s="410" t="s">
        <v>110</v>
      </c>
      <c r="E708" s="428" t="s">
        <v>1186</v>
      </c>
      <c r="F708" s="427" t="s">
        <v>4219</v>
      </c>
      <c r="G708" s="406" t="s">
        <v>1304</v>
      </c>
      <c r="H708" s="434" t="s">
        <v>7</v>
      </c>
      <c r="I708" s="940" t="s">
        <v>110</v>
      </c>
      <c r="J708" s="941"/>
      <c r="K708" s="226">
        <v>25812</v>
      </c>
      <c r="L708" s="235">
        <v>110</v>
      </c>
      <c r="M708" s="257">
        <v>10</v>
      </c>
      <c r="N708" s="420"/>
      <c r="AA708" s="942"/>
      <c r="AB708" s="942"/>
    </row>
    <row r="709" spans="1:28" hidden="1" x14ac:dyDescent="0.15">
      <c r="A709" s="436" t="s">
        <v>3176</v>
      </c>
      <c r="B709" s="433" t="s">
        <v>4871</v>
      </c>
      <c r="C709" s="433" t="s">
        <v>4860</v>
      </c>
      <c r="D709" s="410" t="s">
        <v>1729</v>
      </c>
      <c r="E709" s="428" t="s">
        <v>1187</v>
      </c>
      <c r="F709" s="427" t="s">
        <v>4220</v>
      </c>
      <c r="G709" s="406" t="s">
        <v>113</v>
      </c>
      <c r="H709" s="434" t="s">
        <v>7</v>
      </c>
      <c r="I709" s="940" t="s">
        <v>1188</v>
      </c>
      <c r="J709" s="941"/>
      <c r="K709" s="226">
        <v>25812</v>
      </c>
      <c r="L709" s="235">
        <v>90</v>
      </c>
      <c r="M709" s="257">
        <v>10</v>
      </c>
      <c r="N709" s="420"/>
      <c r="AA709" s="942"/>
      <c r="AB709" s="942"/>
    </row>
    <row r="710" spans="1:28" hidden="1" x14ac:dyDescent="0.15">
      <c r="A710" s="436" t="s">
        <v>3176</v>
      </c>
      <c r="B710" s="433" t="s">
        <v>4871</v>
      </c>
      <c r="C710" s="433" t="s">
        <v>4860</v>
      </c>
      <c r="D710" s="410" t="s">
        <v>1189</v>
      </c>
      <c r="E710" s="428" t="s">
        <v>1190</v>
      </c>
      <c r="F710" s="427" t="s">
        <v>4221</v>
      </c>
      <c r="G710" s="406" t="s">
        <v>192</v>
      </c>
      <c r="H710" s="434" t="s">
        <v>7</v>
      </c>
      <c r="I710" s="940" t="s">
        <v>118</v>
      </c>
      <c r="J710" s="941"/>
      <c r="K710" s="226">
        <v>27190</v>
      </c>
      <c r="L710" s="235">
        <v>110</v>
      </c>
      <c r="M710" s="257">
        <v>10</v>
      </c>
      <c r="N710" s="420"/>
      <c r="AA710" s="942"/>
      <c r="AB710" s="942"/>
    </row>
    <row r="711" spans="1:28" hidden="1" x14ac:dyDescent="0.15">
      <c r="A711" s="436" t="s">
        <v>3176</v>
      </c>
      <c r="B711" s="433" t="s">
        <v>4871</v>
      </c>
      <c r="C711" s="433" t="s">
        <v>4860</v>
      </c>
      <c r="D711" s="410" t="s">
        <v>1191</v>
      </c>
      <c r="E711" s="428" t="s">
        <v>1192</v>
      </c>
      <c r="F711" s="427" t="s">
        <v>4222</v>
      </c>
      <c r="G711" s="406" t="s">
        <v>120</v>
      </c>
      <c r="H711" s="434" t="s">
        <v>7</v>
      </c>
      <c r="I711" s="940" t="s">
        <v>118</v>
      </c>
      <c r="J711" s="941"/>
      <c r="K711" s="226">
        <v>27855</v>
      </c>
      <c r="L711" s="235">
        <v>98</v>
      </c>
      <c r="M711" s="257">
        <v>10</v>
      </c>
      <c r="N711" s="420"/>
      <c r="AA711" s="942"/>
      <c r="AB711" s="942"/>
    </row>
    <row r="712" spans="1:28" hidden="1" x14ac:dyDescent="0.15">
      <c r="A712" s="436" t="s">
        <v>3176</v>
      </c>
      <c r="B712" s="433" t="s">
        <v>4871</v>
      </c>
      <c r="C712" s="433" t="s">
        <v>4860</v>
      </c>
      <c r="D712" s="410" t="s">
        <v>1193</v>
      </c>
      <c r="E712" s="428" t="s">
        <v>1194</v>
      </c>
      <c r="F712" s="427" t="s">
        <v>4224</v>
      </c>
      <c r="G712" s="406" t="s">
        <v>28</v>
      </c>
      <c r="H712" s="434" t="s">
        <v>7</v>
      </c>
      <c r="I712" s="940" t="s">
        <v>142</v>
      </c>
      <c r="J712" s="941"/>
      <c r="K712" s="226">
        <v>33373</v>
      </c>
      <c r="L712" s="235">
        <v>50</v>
      </c>
      <c r="M712" s="257">
        <v>4</v>
      </c>
      <c r="N712" s="420"/>
      <c r="AA712" s="942"/>
      <c r="AB712" s="942"/>
    </row>
    <row r="713" spans="1:28" hidden="1" x14ac:dyDescent="0.15">
      <c r="A713" s="436" t="s">
        <v>3176</v>
      </c>
      <c r="B713" s="433" t="s">
        <v>4871</v>
      </c>
      <c r="C713" s="433" t="s">
        <v>4860</v>
      </c>
      <c r="D713" s="410" t="s">
        <v>1195</v>
      </c>
      <c r="E713" s="428" t="s">
        <v>1196</v>
      </c>
      <c r="F713" s="427" t="s">
        <v>4223</v>
      </c>
      <c r="G713" s="406" t="s">
        <v>44</v>
      </c>
      <c r="H713" s="434" t="s">
        <v>7</v>
      </c>
      <c r="I713" s="940" t="s">
        <v>204</v>
      </c>
      <c r="J713" s="941"/>
      <c r="K713" s="226">
        <v>35152</v>
      </c>
      <c r="L713" s="235">
        <v>50</v>
      </c>
      <c r="M713" s="257">
        <v>10</v>
      </c>
      <c r="N713" s="420"/>
      <c r="AA713" s="942"/>
      <c r="AB713" s="942"/>
    </row>
    <row r="714" spans="1:28" hidden="1" x14ac:dyDescent="0.15">
      <c r="A714" s="436" t="s">
        <v>5292</v>
      </c>
      <c r="B714" s="433" t="s">
        <v>4871</v>
      </c>
      <c r="C714" s="433" t="s">
        <v>4860</v>
      </c>
      <c r="D714" s="410" t="s">
        <v>1197</v>
      </c>
      <c r="E714" s="428" t="s">
        <v>1198</v>
      </c>
      <c r="F714" s="427" t="s">
        <v>4225</v>
      </c>
      <c r="G714" s="406" t="s">
        <v>196</v>
      </c>
      <c r="H714" s="434" t="s">
        <v>7</v>
      </c>
      <c r="I714" s="940" t="s">
        <v>195</v>
      </c>
      <c r="J714" s="941"/>
      <c r="K714" s="226">
        <v>36617</v>
      </c>
      <c r="L714" s="235">
        <v>50</v>
      </c>
      <c r="M714" s="257">
        <v>10</v>
      </c>
      <c r="N714" s="420"/>
      <c r="AA714" s="942"/>
      <c r="AB714" s="942"/>
    </row>
    <row r="715" spans="1:28" hidden="1" x14ac:dyDescent="0.15">
      <c r="A715" s="436" t="s">
        <v>3176</v>
      </c>
      <c r="B715" s="433" t="s">
        <v>4871</v>
      </c>
      <c r="C715" s="433" t="s">
        <v>4860</v>
      </c>
      <c r="D715" s="410" t="s">
        <v>1199</v>
      </c>
      <c r="E715" s="428" t="s">
        <v>1200</v>
      </c>
      <c r="F715" s="427" t="s">
        <v>4226</v>
      </c>
      <c r="G715" s="406" t="s">
        <v>28</v>
      </c>
      <c r="H715" s="434" t="s">
        <v>7</v>
      </c>
      <c r="I715" s="940" t="s">
        <v>1201</v>
      </c>
      <c r="J715" s="941"/>
      <c r="K715" s="226">
        <v>37712</v>
      </c>
      <c r="L715" s="235">
        <v>50</v>
      </c>
      <c r="M715" s="257">
        <v>10</v>
      </c>
      <c r="N715" s="420"/>
      <c r="AA715" s="942"/>
      <c r="AB715" s="942"/>
    </row>
    <row r="716" spans="1:28" hidden="1" x14ac:dyDescent="0.15">
      <c r="A716" s="436" t="s">
        <v>3176</v>
      </c>
      <c r="B716" s="433" t="s">
        <v>4871</v>
      </c>
      <c r="C716" s="433" t="s">
        <v>4860</v>
      </c>
      <c r="D716" s="410" t="s">
        <v>1730</v>
      </c>
      <c r="E716" s="428" t="s">
        <v>1202</v>
      </c>
      <c r="F716" s="427" t="s">
        <v>4227</v>
      </c>
      <c r="G716" s="406" t="s">
        <v>1731</v>
      </c>
      <c r="H716" s="434" t="s">
        <v>7</v>
      </c>
      <c r="I716" s="940" t="s">
        <v>1188</v>
      </c>
      <c r="J716" s="941"/>
      <c r="K716" s="226">
        <v>38439</v>
      </c>
      <c r="L716" s="235">
        <v>50</v>
      </c>
      <c r="M716" s="257">
        <v>10</v>
      </c>
      <c r="N716" s="420"/>
      <c r="AA716" s="942"/>
      <c r="AB716" s="942"/>
    </row>
    <row r="717" spans="1:28" hidden="1" x14ac:dyDescent="0.15">
      <c r="A717" s="436" t="s">
        <v>3176</v>
      </c>
      <c r="B717" s="433" t="s">
        <v>4871</v>
      </c>
      <c r="C717" s="433" t="s">
        <v>4860</v>
      </c>
      <c r="D717" s="410" t="s">
        <v>1203</v>
      </c>
      <c r="E717" s="428" t="s">
        <v>1204</v>
      </c>
      <c r="F717" s="427" t="s">
        <v>4228</v>
      </c>
      <c r="G717" s="406" t="s">
        <v>224</v>
      </c>
      <c r="H717" s="434" t="s">
        <v>7</v>
      </c>
      <c r="I717" s="940" t="s">
        <v>229</v>
      </c>
      <c r="J717" s="941"/>
      <c r="K717" s="226">
        <v>31868</v>
      </c>
      <c r="L717" s="235">
        <v>50</v>
      </c>
      <c r="M717" s="257">
        <v>12</v>
      </c>
      <c r="N717" s="420"/>
      <c r="AA717" s="942"/>
      <c r="AB717" s="942"/>
    </row>
    <row r="718" spans="1:28" ht="24" hidden="1" x14ac:dyDescent="0.15">
      <c r="A718" s="436" t="s">
        <v>3176</v>
      </c>
      <c r="B718" s="433" t="s">
        <v>4871</v>
      </c>
      <c r="C718" s="433" t="s">
        <v>4860</v>
      </c>
      <c r="D718" s="410" t="s">
        <v>1205</v>
      </c>
      <c r="E718" s="428" t="s">
        <v>1206</v>
      </c>
      <c r="F718" s="427" t="s">
        <v>4230</v>
      </c>
      <c r="G718" s="406" t="s">
        <v>2244</v>
      </c>
      <c r="H718" s="434" t="s">
        <v>7</v>
      </c>
      <c r="I718" s="940" t="s">
        <v>128</v>
      </c>
      <c r="J718" s="941"/>
      <c r="K718" s="226">
        <v>40087</v>
      </c>
      <c r="L718" s="235">
        <v>50</v>
      </c>
      <c r="M718" s="305"/>
      <c r="N718" s="688" t="s">
        <v>8287</v>
      </c>
      <c r="AA718" s="942"/>
      <c r="AB718" s="942"/>
    </row>
    <row r="719" spans="1:28" hidden="1" x14ac:dyDescent="0.15">
      <c r="A719" s="436" t="s">
        <v>3176</v>
      </c>
      <c r="B719" s="433" t="s">
        <v>4871</v>
      </c>
      <c r="C719" s="433" t="s">
        <v>4860</v>
      </c>
      <c r="D719" s="410" t="s">
        <v>1796</v>
      </c>
      <c r="E719" s="428" t="s">
        <v>1798</v>
      </c>
      <c r="F719" s="427" t="s">
        <v>4229</v>
      </c>
      <c r="G719" s="406" t="s">
        <v>1797</v>
      </c>
      <c r="H719" s="434" t="s">
        <v>7</v>
      </c>
      <c r="I719" s="940" t="s">
        <v>110</v>
      </c>
      <c r="J719" s="941"/>
      <c r="K719" s="226">
        <v>41100</v>
      </c>
      <c r="L719" s="235">
        <v>29</v>
      </c>
      <c r="M719" s="257">
        <v>10</v>
      </c>
      <c r="N719" s="420"/>
      <c r="AA719" s="942"/>
      <c r="AB719" s="942"/>
    </row>
    <row r="720" spans="1:28" hidden="1" x14ac:dyDescent="0.15">
      <c r="A720" s="436" t="s">
        <v>3176</v>
      </c>
      <c r="B720" s="433" t="s">
        <v>4871</v>
      </c>
      <c r="C720" s="433" t="s">
        <v>4860</v>
      </c>
      <c r="D720" s="410" t="s">
        <v>1799</v>
      </c>
      <c r="E720" s="428" t="s">
        <v>1801</v>
      </c>
      <c r="F720" s="427" t="s">
        <v>4231</v>
      </c>
      <c r="G720" s="406" t="s">
        <v>1800</v>
      </c>
      <c r="H720" s="434" t="s">
        <v>7</v>
      </c>
      <c r="I720" s="940" t="s">
        <v>131</v>
      </c>
      <c r="J720" s="941"/>
      <c r="K720" s="226">
        <v>41122</v>
      </c>
      <c r="L720" s="235">
        <v>29</v>
      </c>
      <c r="M720" s="257">
        <v>10</v>
      </c>
      <c r="N720" s="420"/>
      <c r="AA720" s="942"/>
      <c r="AB720" s="942"/>
    </row>
    <row r="721" spans="1:28" hidden="1" x14ac:dyDescent="0.15">
      <c r="A721" s="436" t="s">
        <v>3176</v>
      </c>
      <c r="B721" s="433" t="s">
        <v>4871</v>
      </c>
      <c r="C721" s="433" t="s">
        <v>4860</v>
      </c>
      <c r="D721" s="410" t="s">
        <v>1802</v>
      </c>
      <c r="E721" s="428" t="s">
        <v>1804</v>
      </c>
      <c r="F721" s="427" t="s">
        <v>4232</v>
      </c>
      <c r="G721" s="406" t="s">
        <v>1803</v>
      </c>
      <c r="H721" s="434" t="s">
        <v>7</v>
      </c>
      <c r="I721" s="940" t="s">
        <v>229</v>
      </c>
      <c r="J721" s="941"/>
      <c r="K721" s="226">
        <v>41030</v>
      </c>
      <c r="L721" s="235">
        <v>50</v>
      </c>
      <c r="M721" s="257">
        <v>10</v>
      </c>
      <c r="N721" s="420"/>
      <c r="AA721" s="942"/>
      <c r="AB721" s="942"/>
    </row>
    <row r="722" spans="1:28" hidden="1" x14ac:dyDescent="0.15">
      <c r="A722" s="436" t="s">
        <v>3176</v>
      </c>
      <c r="B722" s="433" t="s">
        <v>4871</v>
      </c>
      <c r="C722" s="433" t="s">
        <v>4860</v>
      </c>
      <c r="D722" s="228" t="s">
        <v>8202</v>
      </c>
      <c r="E722" s="437" t="s">
        <v>2093</v>
      </c>
      <c r="F722" s="438" t="s">
        <v>4234</v>
      </c>
      <c r="G722" s="439" t="s">
        <v>2245</v>
      </c>
      <c r="H722" s="259" t="s">
        <v>860</v>
      </c>
      <c r="I722" s="940" t="s">
        <v>7386</v>
      </c>
      <c r="J722" s="941"/>
      <c r="K722" s="243">
        <v>41974</v>
      </c>
      <c r="L722" s="441">
        <v>29</v>
      </c>
      <c r="M722" s="257">
        <v>10</v>
      </c>
      <c r="N722" s="245"/>
      <c r="O722" s="443"/>
      <c r="AA722" s="942"/>
      <c r="AB722" s="942"/>
    </row>
    <row r="723" spans="1:28" hidden="1" x14ac:dyDescent="0.15">
      <c r="A723" s="436" t="s">
        <v>5292</v>
      </c>
      <c r="B723" s="433" t="s">
        <v>4871</v>
      </c>
      <c r="C723" s="433" t="s">
        <v>4860</v>
      </c>
      <c r="D723" s="410" t="s">
        <v>5289</v>
      </c>
      <c r="E723" s="428" t="s">
        <v>5290</v>
      </c>
      <c r="F723" s="427" t="s">
        <v>5291</v>
      </c>
      <c r="G723" s="406" t="s">
        <v>70</v>
      </c>
      <c r="H723" s="434" t="s">
        <v>7</v>
      </c>
      <c r="I723" s="940" t="s">
        <v>142</v>
      </c>
      <c r="J723" s="941"/>
      <c r="K723" s="226">
        <v>42278</v>
      </c>
      <c r="L723" s="235">
        <v>29</v>
      </c>
      <c r="M723" s="257">
        <v>10</v>
      </c>
      <c r="N723" s="420"/>
      <c r="O723" s="443"/>
      <c r="AA723" s="942"/>
      <c r="AB723" s="942"/>
    </row>
    <row r="724" spans="1:28" hidden="1" x14ac:dyDescent="0.15">
      <c r="A724" s="436" t="s">
        <v>5807</v>
      </c>
      <c r="B724" s="433" t="s">
        <v>4871</v>
      </c>
      <c r="C724" s="433" t="s">
        <v>4860</v>
      </c>
      <c r="D724" s="410" t="s">
        <v>5889</v>
      </c>
      <c r="E724" s="428" t="s">
        <v>5890</v>
      </c>
      <c r="F724" s="427" t="s">
        <v>5891</v>
      </c>
      <c r="G724" s="406" t="s">
        <v>203</v>
      </c>
      <c r="H724" s="434" t="s">
        <v>7</v>
      </c>
      <c r="I724" s="940" t="s">
        <v>5892</v>
      </c>
      <c r="J724" s="941"/>
      <c r="K724" s="226">
        <v>43101</v>
      </c>
      <c r="L724" s="235">
        <v>29</v>
      </c>
      <c r="M724" s="257"/>
      <c r="N724" s="420"/>
      <c r="O724" s="443"/>
      <c r="AA724" s="942"/>
      <c r="AB724" s="942"/>
    </row>
    <row r="725" spans="1:28" hidden="1" x14ac:dyDescent="0.15">
      <c r="A725" s="436" t="s">
        <v>3176</v>
      </c>
      <c r="B725" s="433" t="s">
        <v>4884</v>
      </c>
      <c r="C725" s="433" t="s">
        <v>1806</v>
      </c>
      <c r="D725" s="228" t="s">
        <v>1207</v>
      </c>
      <c r="E725" s="437" t="s">
        <v>1329</v>
      </c>
      <c r="F725" s="438" t="s">
        <v>4233</v>
      </c>
      <c r="G725" s="439" t="s">
        <v>12</v>
      </c>
      <c r="H725" s="429" t="s">
        <v>7</v>
      </c>
      <c r="I725" s="940" t="s">
        <v>6168</v>
      </c>
      <c r="J725" s="941"/>
      <c r="K725" s="246">
        <v>24951</v>
      </c>
      <c r="L725" s="441">
        <v>80</v>
      </c>
      <c r="M725" s="257">
        <v>10</v>
      </c>
      <c r="N725" s="245"/>
      <c r="O725" s="443"/>
      <c r="AA725" s="942"/>
      <c r="AB725" s="942"/>
    </row>
    <row r="726" spans="1:28" hidden="1" x14ac:dyDescent="0.15">
      <c r="A726" s="436" t="s">
        <v>3176</v>
      </c>
      <c r="B726" s="433" t="s">
        <v>4884</v>
      </c>
      <c r="C726" s="433" t="s">
        <v>1806</v>
      </c>
      <c r="D726" s="228" t="s">
        <v>1732</v>
      </c>
      <c r="E726" s="437" t="s">
        <v>1733</v>
      </c>
      <c r="F726" s="438" t="s">
        <v>4235</v>
      </c>
      <c r="G726" s="439" t="s">
        <v>41</v>
      </c>
      <c r="H726" s="429" t="s">
        <v>7</v>
      </c>
      <c r="I726" s="940" t="s">
        <v>8</v>
      </c>
      <c r="J726" s="941"/>
      <c r="K726" s="246">
        <v>26696</v>
      </c>
      <c r="L726" s="441">
        <v>80</v>
      </c>
      <c r="M726" s="257">
        <v>2</v>
      </c>
      <c r="N726" s="245"/>
      <c r="O726" s="443"/>
      <c r="AA726" s="942"/>
      <c r="AB726" s="942"/>
    </row>
    <row r="727" spans="1:28" hidden="1" x14ac:dyDescent="0.15">
      <c r="A727" s="436" t="s">
        <v>3176</v>
      </c>
      <c r="B727" s="433" t="s">
        <v>4884</v>
      </c>
      <c r="C727" s="433" t="s">
        <v>1806</v>
      </c>
      <c r="D727" s="228" t="s">
        <v>1208</v>
      </c>
      <c r="E727" s="437" t="s">
        <v>1209</v>
      </c>
      <c r="F727" s="438" t="s">
        <v>4236</v>
      </c>
      <c r="G727" s="439" t="s">
        <v>235</v>
      </c>
      <c r="H727" s="429" t="s">
        <v>7</v>
      </c>
      <c r="I727" s="940" t="s">
        <v>233</v>
      </c>
      <c r="J727" s="941"/>
      <c r="K727" s="246">
        <v>27851</v>
      </c>
      <c r="L727" s="441">
        <v>90</v>
      </c>
      <c r="M727" s="257">
        <v>15</v>
      </c>
      <c r="N727" s="245"/>
      <c r="O727" s="443"/>
      <c r="AA727" s="942"/>
      <c r="AB727" s="942"/>
    </row>
    <row r="728" spans="1:28" hidden="1" x14ac:dyDescent="0.15">
      <c r="A728" s="436" t="s">
        <v>3176</v>
      </c>
      <c r="B728" s="433" t="s">
        <v>4884</v>
      </c>
      <c r="C728" s="433" t="s">
        <v>1806</v>
      </c>
      <c r="D728" s="228" t="s">
        <v>4068</v>
      </c>
      <c r="E728" s="437" t="s">
        <v>1735</v>
      </c>
      <c r="F728" s="438" t="s">
        <v>4237</v>
      </c>
      <c r="G728" s="439" t="s">
        <v>1734</v>
      </c>
      <c r="H728" s="429" t="s">
        <v>7</v>
      </c>
      <c r="I728" s="940" t="s">
        <v>7447</v>
      </c>
      <c r="J728" s="941"/>
      <c r="K728" s="246">
        <v>29311</v>
      </c>
      <c r="L728" s="441">
        <v>75</v>
      </c>
      <c r="M728" s="257">
        <v>20</v>
      </c>
      <c r="N728" s="245"/>
      <c r="O728" s="443"/>
      <c r="AA728" s="942"/>
      <c r="AB728" s="942"/>
    </row>
    <row r="729" spans="1:28" hidden="1" x14ac:dyDescent="0.15">
      <c r="A729" s="436" t="s">
        <v>3176</v>
      </c>
      <c r="B729" s="433" t="s">
        <v>4884</v>
      </c>
      <c r="C729" s="433" t="s">
        <v>1806</v>
      </c>
      <c r="D729" s="228" t="s">
        <v>1210</v>
      </c>
      <c r="E729" s="437" t="s">
        <v>1737</v>
      </c>
      <c r="F729" s="438" t="s">
        <v>4238</v>
      </c>
      <c r="G729" s="439" t="s">
        <v>1736</v>
      </c>
      <c r="H729" s="429" t="s">
        <v>7</v>
      </c>
      <c r="I729" s="940" t="s">
        <v>1702</v>
      </c>
      <c r="J729" s="941"/>
      <c r="K729" s="246">
        <v>30042</v>
      </c>
      <c r="L729" s="441">
        <v>75</v>
      </c>
      <c r="M729" s="257">
        <v>25</v>
      </c>
      <c r="N729" s="245"/>
      <c r="O729" s="443"/>
      <c r="AA729" s="942"/>
      <c r="AB729" s="942"/>
    </row>
    <row r="730" spans="1:28" hidden="1" x14ac:dyDescent="0.15">
      <c r="A730" s="436" t="s">
        <v>3176</v>
      </c>
      <c r="B730" s="433" t="s">
        <v>4884</v>
      </c>
      <c r="C730" s="433" t="s">
        <v>1806</v>
      </c>
      <c r="D730" s="228" t="s">
        <v>1211</v>
      </c>
      <c r="E730" s="437" t="s">
        <v>1212</v>
      </c>
      <c r="F730" s="438" t="s">
        <v>4239</v>
      </c>
      <c r="G730" s="439" t="s">
        <v>307</v>
      </c>
      <c r="H730" s="429" t="s">
        <v>7</v>
      </c>
      <c r="I730" s="940" t="s">
        <v>308</v>
      </c>
      <c r="J730" s="941"/>
      <c r="K730" s="246">
        <v>31138</v>
      </c>
      <c r="L730" s="441">
        <v>50</v>
      </c>
      <c r="M730" s="536">
        <v>20</v>
      </c>
      <c r="N730" s="245"/>
      <c r="O730" s="443"/>
      <c r="AA730" s="942"/>
      <c r="AB730" s="942"/>
    </row>
    <row r="731" spans="1:28" hidden="1" x14ac:dyDescent="0.15">
      <c r="A731" s="436" t="s">
        <v>3176</v>
      </c>
      <c r="B731" s="433" t="s">
        <v>4884</v>
      </c>
      <c r="C731" s="433" t="s">
        <v>1806</v>
      </c>
      <c r="D731" s="228" t="s">
        <v>1213</v>
      </c>
      <c r="E731" s="546" t="s">
        <v>8186</v>
      </c>
      <c r="F731" s="669" t="s">
        <v>4241</v>
      </c>
      <c r="G731" s="529" t="s">
        <v>8187</v>
      </c>
      <c r="H731" s="429" t="s">
        <v>7</v>
      </c>
      <c r="I731" s="940" t="s">
        <v>238</v>
      </c>
      <c r="J731" s="941"/>
      <c r="K731" s="534">
        <v>45787</v>
      </c>
      <c r="L731" s="441">
        <v>80</v>
      </c>
      <c r="M731" s="257">
        <v>19</v>
      </c>
      <c r="N731" s="245"/>
      <c r="O731" s="443"/>
      <c r="AA731" s="942"/>
      <c r="AB731" s="942"/>
    </row>
    <row r="732" spans="1:28" hidden="1" x14ac:dyDescent="0.15">
      <c r="A732" s="436" t="s">
        <v>3176</v>
      </c>
      <c r="B732" s="433" t="s">
        <v>4884</v>
      </c>
      <c r="C732" s="433" t="s">
        <v>1806</v>
      </c>
      <c r="D732" s="228" t="s">
        <v>1214</v>
      </c>
      <c r="E732" s="437" t="s">
        <v>1738</v>
      </c>
      <c r="F732" s="438" t="s">
        <v>4240</v>
      </c>
      <c r="G732" s="439" t="s">
        <v>260</v>
      </c>
      <c r="H732" s="429" t="s">
        <v>7</v>
      </c>
      <c r="I732" s="940" t="s">
        <v>3983</v>
      </c>
      <c r="J732" s="941"/>
      <c r="K732" s="246">
        <v>32234</v>
      </c>
      <c r="L732" s="441">
        <v>50</v>
      </c>
      <c r="M732" s="257">
        <v>50</v>
      </c>
      <c r="N732" s="245"/>
      <c r="O732" s="443"/>
      <c r="AA732" s="942"/>
      <c r="AB732" s="942"/>
    </row>
    <row r="733" spans="1:28" hidden="1" x14ac:dyDescent="0.15">
      <c r="A733" s="436" t="s">
        <v>3176</v>
      </c>
      <c r="B733" s="433" t="s">
        <v>4884</v>
      </c>
      <c r="C733" s="433" t="s">
        <v>1806</v>
      </c>
      <c r="D733" s="228" t="s">
        <v>4069</v>
      </c>
      <c r="E733" s="437" t="s">
        <v>1215</v>
      </c>
      <c r="F733" s="438" t="s">
        <v>4242</v>
      </c>
      <c r="G733" s="439" t="s">
        <v>1739</v>
      </c>
      <c r="H733" s="429" t="s">
        <v>7</v>
      </c>
      <c r="I733" s="940" t="s">
        <v>7447</v>
      </c>
      <c r="J733" s="941"/>
      <c r="K733" s="246">
        <v>36543</v>
      </c>
      <c r="L733" s="441">
        <v>50</v>
      </c>
      <c r="M733" s="257">
        <v>10</v>
      </c>
      <c r="N733" s="245"/>
      <c r="O733" s="443"/>
      <c r="AA733" s="942"/>
      <c r="AB733" s="942"/>
    </row>
    <row r="734" spans="1:28" hidden="1" x14ac:dyDescent="0.15">
      <c r="A734" s="436" t="s">
        <v>3176</v>
      </c>
      <c r="B734" s="433" t="s">
        <v>4884</v>
      </c>
      <c r="C734" s="433" t="s">
        <v>1806</v>
      </c>
      <c r="D734" s="228" t="s">
        <v>1216</v>
      </c>
      <c r="E734" s="437" t="s">
        <v>6816</v>
      </c>
      <c r="F734" s="438" t="s">
        <v>4243</v>
      </c>
      <c r="G734" s="439" t="s">
        <v>2113</v>
      </c>
      <c r="H734" s="429" t="s">
        <v>7</v>
      </c>
      <c r="I734" s="940" t="s">
        <v>236</v>
      </c>
      <c r="J734" s="941"/>
      <c r="K734" s="246">
        <v>28946</v>
      </c>
      <c r="L734" s="441">
        <v>75</v>
      </c>
      <c r="M734" s="257">
        <v>32</v>
      </c>
      <c r="N734" s="245"/>
      <c r="O734" s="443"/>
      <c r="AA734" s="942"/>
      <c r="AB734" s="942"/>
    </row>
    <row r="735" spans="1:28" hidden="1" x14ac:dyDescent="0.15">
      <c r="A735" s="436" t="s">
        <v>3176</v>
      </c>
      <c r="B735" s="433" t="s">
        <v>4884</v>
      </c>
      <c r="C735" s="433" t="s">
        <v>1806</v>
      </c>
      <c r="D735" s="228" t="s">
        <v>1217</v>
      </c>
      <c r="E735" s="437" t="s">
        <v>1218</v>
      </c>
      <c r="F735" s="438" t="s">
        <v>4244</v>
      </c>
      <c r="G735" s="439" t="s">
        <v>341</v>
      </c>
      <c r="H735" s="429" t="s">
        <v>7</v>
      </c>
      <c r="I735" s="940" t="s">
        <v>340</v>
      </c>
      <c r="J735" s="941"/>
      <c r="K735" s="246">
        <v>35152</v>
      </c>
      <c r="L735" s="441">
        <v>30</v>
      </c>
      <c r="M735" s="257">
        <v>5</v>
      </c>
      <c r="N735" s="245"/>
      <c r="O735" s="443"/>
      <c r="AA735" s="942"/>
      <c r="AB735" s="942"/>
    </row>
    <row r="736" spans="1:28" hidden="1" x14ac:dyDescent="0.15">
      <c r="A736" s="436" t="s">
        <v>3176</v>
      </c>
      <c r="B736" s="433" t="s">
        <v>4884</v>
      </c>
      <c r="C736" s="433" t="s">
        <v>1806</v>
      </c>
      <c r="D736" s="228" t="s">
        <v>7207</v>
      </c>
      <c r="E736" s="437" t="s">
        <v>1330</v>
      </c>
      <c r="F736" s="438" t="s">
        <v>7208</v>
      </c>
      <c r="G736" s="439" t="s">
        <v>7209</v>
      </c>
      <c r="H736" s="429" t="s">
        <v>7210</v>
      </c>
      <c r="I736" s="940" t="s">
        <v>319</v>
      </c>
      <c r="J736" s="941"/>
      <c r="K736" s="246">
        <v>45017</v>
      </c>
      <c r="L736" s="264">
        <v>29</v>
      </c>
      <c r="M736" s="391" t="s">
        <v>7211</v>
      </c>
      <c r="N736" s="245"/>
      <c r="O736" s="399"/>
      <c r="AA736" s="942"/>
      <c r="AB736" s="942"/>
    </row>
    <row r="737" spans="1:28" ht="24" hidden="1" x14ac:dyDescent="0.15">
      <c r="A737" s="436" t="s">
        <v>3176</v>
      </c>
      <c r="B737" s="433" t="s">
        <v>4884</v>
      </c>
      <c r="C737" s="433" t="s">
        <v>1806</v>
      </c>
      <c r="D737" s="228" t="s">
        <v>7502</v>
      </c>
      <c r="E737" s="437" t="s">
        <v>7503</v>
      </c>
      <c r="F737" s="438" t="s">
        <v>7504</v>
      </c>
      <c r="G737" s="439" t="s">
        <v>237</v>
      </c>
      <c r="H737" s="429" t="s">
        <v>860</v>
      </c>
      <c r="I737" s="940" t="s">
        <v>3983</v>
      </c>
      <c r="J737" s="941"/>
      <c r="K737" s="243">
        <v>45273</v>
      </c>
      <c r="L737" s="509">
        <v>29</v>
      </c>
      <c r="M737" s="509"/>
      <c r="N737" s="510"/>
      <c r="O737" s="399"/>
      <c r="AA737" s="942"/>
      <c r="AB737" s="942"/>
    </row>
    <row r="738" spans="1:28" ht="24" hidden="1" x14ac:dyDescent="0.15">
      <c r="A738" s="674" t="s">
        <v>5807</v>
      </c>
      <c r="B738" s="675" t="s">
        <v>8219</v>
      </c>
      <c r="C738" s="706" t="s">
        <v>8220</v>
      </c>
      <c r="D738" s="707" t="s">
        <v>8222</v>
      </c>
      <c r="E738" s="701" t="s">
        <v>8223</v>
      </c>
      <c r="F738" s="677" t="s">
        <v>8224</v>
      </c>
      <c r="G738" s="678" t="s">
        <v>237</v>
      </c>
      <c r="H738" s="700" t="s">
        <v>7537</v>
      </c>
      <c r="I738" s="952" t="s">
        <v>3983</v>
      </c>
      <c r="J738" s="953"/>
      <c r="K738" s="702">
        <v>46113</v>
      </c>
      <c r="L738" s="703">
        <v>29</v>
      </c>
      <c r="M738" s="704"/>
      <c r="N738" s="705"/>
      <c r="O738" s="443"/>
      <c r="AA738" s="942"/>
      <c r="AB738" s="942"/>
    </row>
    <row r="739" spans="1:28" hidden="1" x14ac:dyDescent="0.15">
      <c r="A739" s="436" t="s">
        <v>5807</v>
      </c>
      <c r="B739" s="433" t="s">
        <v>4903</v>
      </c>
      <c r="C739" s="433" t="s">
        <v>1807</v>
      </c>
      <c r="D739" s="228" t="s">
        <v>1219</v>
      </c>
      <c r="E739" s="428" t="s">
        <v>1220</v>
      </c>
      <c r="F739" s="427" t="s">
        <v>6659</v>
      </c>
      <c r="G739" s="406" t="s">
        <v>388</v>
      </c>
      <c r="H739" s="429" t="s">
        <v>7</v>
      </c>
      <c r="I739" s="940" t="s">
        <v>419</v>
      </c>
      <c r="J739" s="941"/>
      <c r="K739" s="226">
        <v>41024</v>
      </c>
      <c r="L739" s="441">
        <v>69</v>
      </c>
      <c r="M739" s="257">
        <v>10</v>
      </c>
      <c r="N739" s="420"/>
      <c r="O739" s="443"/>
      <c r="AA739" s="942"/>
      <c r="AB739" s="942"/>
    </row>
    <row r="740" spans="1:28" hidden="1" x14ac:dyDescent="0.15">
      <c r="A740" s="436" t="s">
        <v>3176</v>
      </c>
      <c r="B740" s="433" t="s">
        <v>4903</v>
      </c>
      <c r="C740" s="433" t="s">
        <v>1807</v>
      </c>
      <c r="D740" s="228" t="s">
        <v>1740</v>
      </c>
      <c r="E740" s="428" t="s">
        <v>1612</v>
      </c>
      <c r="F740" s="427" t="s">
        <v>4245</v>
      </c>
      <c r="G740" s="406" t="s">
        <v>359</v>
      </c>
      <c r="H740" s="429" t="s">
        <v>7</v>
      </c>
      <c r="I740" s="940" t="s">
        <v>835</v>
      </c>
      <c r="J740" s="941"/>
      <c r="K740" s="226">
        <v>40998</v>
      </c>
      <c r="L740" s="441">
        <v>70</v>
      </c>
      <c r="M740" s="257">
        <v>10</v>
      </c>
      <c r="N740" s="420"/>
      <c r="O740" s="443"/>
      <c r="AA740" s="942"/>
      <c r="AB740" s="942"/>
    </row>
    <row r="741" spans="1:28" hidden="1" x14ac:dyDescent="0.15">
      <c r="A741" s="436" t="s">
        <v>3176</v>
      </c>
      <c r="B741" s="433" t="s">
        <v>4903</v>
      </c>
      <c r="C741" s="433" t="s">
        <v>1807</v>
      </c>
      <c r="D741" s="228" t="s">
        <v>1741</v>
      </c>
      <c r="E741" s="437" t="s">
        <v>1221</v>
      </c>
      <c r="F741" s="438" t="s">
        <v>4246</v>
      </c>
      <c r="G741" s="439" t="s">
        <v>102</v>
      </c>
      <c r="H741" s="429" t="s">
        <v>7</v>
      </c>
      <c r="I741" s="940" t="s">
        <v>346</v>
      </c>
      <c r="J741" s="941"/>
      <c r="K741" s="246">
        <v>28215</v>
      </c>
      <c r="L741" s="441">
        <v>90</v>
      </c>
      <c r="M741" s="257">
        <v>22</v>
      </c>
      <c r="N741" s="245"/>
      <c r="O741" s="443"/>
      <c r="AA741" s="942"/>
      <c r="AB741" s="942"/>
    </row>
    <row r="742" spans="1:28" hidden="1" x14ac:dyDescent="0.15">
      <c r="A742" s="436" t="s">
        <v>3176</v>
      </c>
      <c r="B742" s="433" t="s">
        <v>4903</v>
      </c>
      <c r="C742" s="433" t="s">
        <v>1807</v>
      </c>
      <c r="D742" s="228" t="s">
        <v>1222</v>
      </c>
      <c r="E742" s="437" t="s">
        <v>1223</v>
      </c>
      <c r="F742" s="438" t="s">
        <v>4247</v>
      </c>
      <c r="G742" s="439" t="s">
        <v>52</v>
      </c>
      <c r="H742" s="429" t="s">
        <v>7</v>
      </c>
      <c r="I742" s="940" t="s">
        <v>355</v>
      </c>
      <c r="J742" s="941"/>
      <c r="K742" s="246">
        <v>28946</v>
      </c>
      <c r="L742" s="441">
        <v>80</v>
      </c>
      <c r="M742" s="257">
        <v>14</v>
      </c>
      <c r="N742" s="245"/>
      <c r="O742" s="443"/>
      <c r="AA742" s="942"/>
      <c r="AB742" s="942"/>
    </row>
    <row r="743" spans="1:28" hidden="1" x14ac:dyDescent="0.15">
      <c r="A743" s="436" t="s">
        <v>3176</v>
      </c>
      <c r="B743" s="433" t="s">
        <v>4903</v>
      </c>
      <c r="C743" s="433" t="s">
        <v>1807</v>
      </c>
      <c r="D743" s="228" t="s">
        <v>1224</v>
      </c>
      <c r="E743" s="437" t="s">
        <v>1225</v>
      </c>
      <c r="F743" s="438" t="s">
        <v>4248</v>
      </c>
      <c r="G743" s="439" t="s">
        <v>350</v>
      </c>
      <c r="H743" s="429" t="s">
        <v>7</v>
      </c>
      <c r="I743" s="940" t="s">
        <v>348</v>
      </c>
      <c r="J743" s="941"/>
      <c r="K743" s="246">
        <v>29311</v>
      </c>
      <c r="L743" s="441">
        <v>50</v>
      </c>
      <c r="M743" s="257">
        <v>4</v>
      </c>
      <c r="N743" s="245"/>
      <c r="O743" s="443"/>
      <c r="AA743" s="942"/>
      <c r="AB743" s="942"/>
    </row>
    <row r="744" spans="1:28" hidden="1" x14ac:dyDescent="0.15">
      <c r="A744" s="436" t="s">
        <v>3176</v>
      </c>
      <c r="B744" s="433" t="s">
        <v>4903</v>
      </c>
      <c r="C744" s="433" t="s">
        <v>1807</v>
      </c>
      <c r="D744" s="410" t="s">
        <v>1748</v>
      </c>
      <c r="E744" s="428" t="s">
        <v>5933</v>
      </c>
      <c r="F744" s="427" t="s">
        <v>4249</v>
      </c>
      <c r="G744" s="406" t="s">
        <v>6074</v>
      </c>
      <c r="H744" s="434" t="s">
        <v>7</v>
      </c>
      <c r="I744" s="940" t="s">
        <v>348</v>
      </c>
      <c r="J744" s="941"/>
      <c r="K744" s="226">
        <v>40994</v>
      </c>
      <c r="L744" s="441">
        <v>29</v>
      </c>
      <c r="M744" s="257">
        <v>10</v>
      </c>
      <c r="N744" s="420"/>
      <c r="O744" s="443"/>
      <c r="AA744" s="942"/>
      <c r="AB744" s="942"/>
    </row>
    <row r="745" spans="1:28" hidden="1" x14ac:dyDescent="0.15">
      <c r="A745" s="436" t="s">
        <v>5807</v>
      </c>
      <c r="B745" s="433" t="s">
        <v>4903</v>
      </c>
      <c r="C745" s="433" t="s">
        <v>1807</v>
      </c>
      <c r="D745" s="228" t="s">
        <v>1226</v>
      </c>
      <c r="E745" s="437" t="s">
        <v>1227</v>
      </c>
      <c r="F745" s="438" t="s">
        <v>3631</v>
      </c>
      <c r="G745" s="439" t="s">
        <v>354</v>
      </c>
      <c r="H745" s="429" t="s">
        <v>7</v>
      </c>
      <c r="I745" s="940" t="s">
        <v>353</v>
      </c>
      <c r="J745" s="941"/>
      <c r="K745" s="246">
        <v>31503</v>
      </c>
      <c r="L745" s="441">
        <v>80</v>
      </c>
      <c r="M745" s="257">
        <v>20</v>
      </c>
      <c r="N745" s="245"/>
      <c r="O745" s="443"/>
      <c r="AA745" s="942"/>
      <c r="AB745" s="942"/>
    </row>
    <row r="746" spans="1:28" hidden="1" x14ac:dyDescent="0.15">
      <c r="A746" s="436" t="s">
        <v>3176</v>
      </c>
      <c r="B746" s="433" t="s">
        <v>4903</v>
      </c>
      <c r="C746" s="433" t="s">
        <v>1807</v>
      </c>
      <c r="D746" s="228" t="s">
        <v>4070</v>
      </c>
      <c r="E746" s="437" t="s">
        <v>1228</v>
      </c>
      <c r="F746" s="438" t="s">
        <v>4251</v>
      </c>
      <c r="G746" s="439" t="s">
        <v>390</v>
      </c>
      <c r="H746" s="429" t="s">
        <v>7</v>
      </c>
      <c r="I746" s="940" t="s">
        <v>436</v>
      </c>
      <c r="J746" s="941"/>
      <c r="K746" s="246">
        <v>36039</v>
      </c>
      <c r="L746" s="441">
        <v>70</v>
      </c>
      <c r="M746" s="257">
        <v>10</v>
      </c>
      <c r="N746" s="245"/>
      <c r="O746" s="443"/>
      <c r="AA746" s="942"/>
      <c r="AB746" s="942"/>
    </row>
    <row r="747" spans="1:28" hidden="1" x14ac:dyDescent="0.15">
      <c r="A747" s="436" t="s">
        <v>3176</v>
      </c>
      <c r="B747" s="433" t="s">
        <v>4903</v>
      </c>
      <c r="C747" s="433" t="s">
        <v>1807</v>
      </c>
      <c r="D747" s="228" t="s">
        <v>1742</v>
      </c>
      <c r="E747" s="437" t="s">
        <v>1744</v>
      </c>
      <c r="F747" s="438" t="s">
        <v>4252</v>
      </c>
      <c r="G747" s="439" t="s">
        <v>1743</v>
      </c>
      <c r="H747" s="429" t="s">
        <v>7</v>
      </c>
      <c r="I747" s="940" t="s">
        <v>433</v>
      </c>
      <c r="J747" s="941"/>
      <c r="K747" s="246">
        <v>37555</v>
      </c>
      <c r="L747" s="441">
        <v>60</v>
      </c>
      <c r="M747" s="257">
        <v>20</v>
      </c>
      <c r="N747" s="245"/>
      <c r="O747" s="443"/>
      <c r="AA747" s="942"/>
      <c r="AB747" s="942"/>
    </row>
    <row r="748" spans="1:28" hidden="1" x14ac:dyDescent="0.15">
      <c r="A748" s="436" t="s">
        <v>3176</v>
      </c>
      <c r="B748" s="433" t="s">
        <v>4903</v>
      </c>
      <c r="C748" s="433" t="s">
        <v>1807</v>
      </c>
      <c r="D748" s="228" t="s">
        <v>1745</v>
      </c>
      <c r="E748" s="437" t="s">
        <v>2098</v>
      </c>
      <c r="F748" s="438" t="s">
        <v>4253</v>
      </c>
      <c r="G748" s="439" t="s">
        <v>963</v>
      </c>
      <c r="H748" s="429" t="s">
        <v>7</v>
      </c>
      <c r="I748" s="940" t="s">
        <v>1229</v>
      </c>
      <c r="J748" s="941"/>
      <c r="K748" s="246">
        <v>36617</v>
      </c>
      <c r="L748" s="441">
        <v>29</v>
      </c>
      <c r="M748" s="257">
        <v>20</v>
      </c>
      <c r="N748" s="245"/>
      <c r="O748" s="443"/>
      <c r="AA748" s="942"/>
      <c r="AB748" s="942"/>
    </row>
    <row r="749" spans="1:28" hidden="1" x14ac:dyDescent="0.15">
      <c r="A749" s="436" t="s">
        <v>5807</v>
      </c>
      <c r="B749" s="433" t="s">
        <v>4903</v>
      </c>
      <c r="C749" s="433" t="s">
        <v>1807</v>
      </c>
      <c r="D749" s="228" t="s">
        <v>1746</v>
      </c>
      <c r="E749" s="437" t="s">
        <v>1747</v>
      </c>
      <c r="F749" s="438" t="s">
        <v>3681</v>
      </c>
      <c r="G749" s="439" t="s">
        <v>966</v>
      </c>
      <c r="H749" s="429" t="s">
        <v>7</v>
      </c>
      <c r="I749" s="940" t="s">
        <v>7448</v>
      </c>
      <c r="J749" s="941"/>
      <c r="K749" s="246">
        <v>38847</v>
      </c>
      <c r="L749" s="441">
        <v>70</v>
      </c>
      <c r="M749" s="257">
        <v>10</v>
      </c>
      <c r="N749" s="245"/>
      <c r="O749" s="443"/>
      <c r="AA749" s="942"/>
      <c r="AB749" s="942"/>
    </row>
    <row r="750" spans="1:28" hidden="1" x14ac:dyDescent="0.15">
      <c r="A750" s="436" t="s">
        <v>5592</v>
      </c>
      <c r="B750" s="433" t="s">
        <v>4903</v>
      </c>
      <c r="C750" s="433" t="s">
        <v>1807</v>
      </c>
      <c r="D750" s="228" t="s">
        <v>5593</v>
      </c>
      <c r="E750" s="437" t="s">
        <v>7911</v>
      </c>
      <c r="F750" s="438" t="s">
        <v>5594</v>
      </c>
      <c r="G750" s="439" t="s">
        <v>5595</v>
      </c>
      <c r="H750" s="429" t="s">
        <v>7</v>
      </c>
      <c r="I750" s="940" t="s">
        <v>355</v>
      </c>
      <c r="J750" s="941"/>
      <c r="K750" s="246">
        <v>42815</v>
      </c>
      <c r="L750" s="441">
        <v>29</v>
      </c>
      <c r="M750" s="257"/>
      <c r="N750" s="245"/>
      <c r="O750" s="443"/>
      <c r="AA750" s="942"/>
      <c r="AB750" s="942"/>
    </row>
    <row r="751" spans="1:28" hidden="1" x14ac:dyDescent="0.15">
      <c r="A751" s="436" t="s">
        <v>5807</v>
      </c>
      <c r="B751" s="433" t="s">
        <v>4903</v>
      </c>
      <c r="C751" s="433" t="s">
        <v>1807</v>
      </c>
      <c r="D751" s="228" t="s">
        <v>6075</v>
      </c>
      <c r="E751" s="437" t="s">
        <v>6076</v>
      </c>
      <c r="F751" s="438" t="s">
        <v>6077</v>
      </c>
      <c r="G751" s="439" t="s">
        <v>966</v>
      </c>
      <c r="H751" s="429" t="s">
        <v>7</v>
      </c>
      <c r="I751" s="940" t="s">
        <v>7449</v>
      </c>
      <c r="J751" s="941"/>
      <c r="K751" s="246">
        <v>43556</v>
      </c>
      <c r="L751" s="441">
        <v>29</v>
      </c>
      <c r="M751" s="257" t="s">
        <v>6006</v>
      </c>
      <c r="N751" s="245"/>
      <c r="O751" s="443"/>
      <c r="AA751" s="942"/>
      <c r="AB751" s="942"/>
    </row>
    <row r="752" spans="1:28" hidden="1" x14ac:dyDescent="0.15">
      <c r="A752" s="436" t="s">
        <v>3176</v>
      </c>
      <c r="B752" s="433" t="s">
        <v>4903</v>
      </c>
      <c r="C752" s="433" t="s">
        <v>1807</v>
      </c>
      <c r="D752" s="228" t="s">
        <v>6909</v>
      </c>
      <c r="E752" s="437" t="s">
        <v>6906</v>
      </c>
      <c r="F752" s="438" t="s">
        <v>6907</v>
      </c>
      <c r="G752" s="439" t="s">
        <v>6908</v>
      </c>
      <c r="H752" s="429" t="s">
        <v>860</v>
      </c>
      <c r="I752" s="940" t="s">
        <v>838</v>
      </c>
      <c r="J752" s="941"/>
      <c r="K752" s="246">
        <v>43971</v>
      </c>
      <c r="L752" s="441">
        <v>29</v>
      </c>
      <c r="M752" s="257" t="s">
        <v>6006</v>
      </c>
      <c r="N752" s="245"/>
      <c r="AA752" s="942"/>
      <c r="AB752" s="942"/>
    </row>
    <row r="753" spans="1:28" hidden="1" x14ac:dyDescent="0.15">
      <c r="A753" s="436" t="s">
        <v>3176</v>
      </c>
      <c r="B753" s="433" t="s">
        <v>4903</v>
      </c>
      <c r="C753" s="433" t="s">
        <v>1807</v>
      </c>
      <c r="D753" s="228" t="s">
        <v>6974</v>
      </c>
      <c r="E753" s="437" t="s">
        <v>6975</v>
      </c>
      <c r="F753" s="438" t="s">
        <v>6976</v>
      </c>
      <c r="G753" s="439" t="s">
        <v>6977</v>
      </c>
      <c r="H753" s="429" t="s">
        <v>860</v>
      </c>
      <c r="I753" s="940" t="s">
        <v>838</v>
      </c>
      <c r="J753" s="941"/>
      <c r="K753" s="246">
        <v>44334</v>
      </c>
      <c r="L753" s="441">
        <v>29</v>
      </c>
      <c r="M753" s="257" t="s">
        <v>6006</v>
      </c>
      <c r="N753" s="245"/>
      <c r="O753" s="443"/>
      <c r="AA753" s="942"/>
      <c r="AB753" s="942"/>
    </row>
    <row r="754" spans="1:28" hidden="1" x14ac:dyDescent="0.15">
      <c r="A754" s="386" t="s">
        <v>3176</v>
      </c>
      <c r="B754" s="212" t="s">
        <v>4884</v>
      </c>
      <c r="C754" s="212" t="s">
        <v>3967</v>
      </c>
      <c r="D754" s="317" t="s">
        <v>4071</v>
      </c>
      <c r="E754" s="318" t="s">
        <v>1230</v>
      </c>
      <c r="F754" s="319" t="s">
        <v>4254</v>
      </c>
      <c r="G754" s="359" t="s">
        <v>493</v>
      </c>
      <c r="H754" s="360" t="s">
        <v>7</v>
      </c>
      <c r="I754" s="950" t="s">
        <v>492</v>
      </c>
      <c r="J754" s="951"/>
      <c r="K754" s="387">
        <v>28215</v>
      </c>
      <c r="L754" s="388">
        <v>60</v>
      </c>
      <c r="M754" s="389">
        <v>20</v>
      </c>
      <c r="N754" s="245"/>
      <c r="O754" s="443"/>
      <c r="AA754" s="942"/>
      <c r="AB754" s="942"/>
    </row>
    <row r="755" spans="1:28" hidden="1" x14ac:dyDescent="0.15">
      <c r="A755" s="436" t="s">
        <v>3176</v>
      </c>
      <c r="B755" s="433" t="s">
        <v>4884</v>
      </c>
      <c r="C755" s="433" t="s">
        <v>3967</v>
      </c>
      <c r="D755" s="228" t="s">
        <v>4072</v>
      </c>
      <c r="E755" s="437" t="s">
        <v>1231</v>
      </c>
      <c r="F755" s="438" t="s">
        <v>4255</v>
      </c>
      <c r="G755" s="439" t="s">
        <v>490</v>
      </c>
      <c r="H755" s="429" t="s">
        <v>7</v>
      </c>
      <c r="I755" s="940" t="s">
        <v>489</v>
      </c>
      <c r="J755" s="941"/>
      <c r="K755" s="246">
        <v>34787</v>
      </c>
      <c r="L755" s="441">
        <v>50</v>
      </c>
      <c r="M755" s="257">
        <v>10</v>
      </c>
      <c r="N755" s="245"/>
      <c r="O755" s="443"/>
      <c r="AA755" s="942"/>
      <c r="AB755" s="942"/>
    </row>
    <row r="756" spans="1:28" hidden="1" x14ac:dyDescent="0.15">
      <c r="A756" s="436" t="s">
        <v>3176</v>
      </c>
      <c r="B756" s="433" t="s">
        <v>4916</v>
      </c>
      <c r="C756" s="433" t="s">
        <v>4904</v>
      </c>
      <c r="D756" s="228" t="s">
        <v>1131</v>
      </c>
      <c r="E756" s="437" t="s">
        <v>1232</v>
      </c>
      <c r="F756" s="438" t="s">
        <v>4256</v>
      </c>
      <c r="G756" s="439" t="s">
        <v>499</v>
      </c>
      <c r="H756" s="429" t="s">
        <v>7</v>
      </c>
      <c r="I756" s="940" t="s">
        <v>7402</v>
      </c>
      <c r="J756" s="941"/>
      <c r="K756" s="246">
        <v>26420</v>
      </c>
      <c r="L756" s="441">
        <v>80</v>
      </c>
      <c r="M756" s="257">
        <v>18</v>
      </c>
      <c r="N756" s="245" t="s">
        <v>5651</v>
      </c>
      <c r="O756" s="443"/>
      <c r="AA756" s="942"/>
      <c r="AB756" s="942"/>
    </row>
    <row r="757" spans="1:28" hidden="1" x14ac:dyDescent="0.15">
      <c r="A757" s="436" t="s">
        <v>3176</v>
      </c>
      <c r="B757" s="433" t="s">
        <v>4916</v>
      </c>
      <c r="C757" s="433" t="s">
        <v>4904</v>
      </c>
      <c r="D757" s="228" t="s">
        <v>1233</v>
      </c>
      <c r="E757" s="437" t="s">
        <v>1234</v>
      </c>
      <c r="F757" s="438" t="s">
        <v>4257</v>
      </c>
      <c r="G757" s="439" t="s">
        <v>524</v>
      </c>
      <c r="H757" s="429" t="s">
        <v>7</v>
      </c>
      <c r="I757" s="940" t="s">
        <v>523</v>
      </c>
      <c r="J757" s="941"/>
      <c r="K757" s="246">
        <v>28581</v>
      </c>
      <c r="L757" s="441">
        <v>50</v>
      </c>
      <c r="M757" s="257">
        <v>10</v>
      </c>
      <c r="N757" s="245"/>
      <c r="O757" s="443"/>
      <c r="AA757" s="942"/>
      <c r="AB757" s="942"/>
    </row>
    <row r="758" spans="1:28" hidden="1" x14ac:dyDescent="0.15">
      <c r="A758" s="436" t="s">
        <v>3176</v>
      </c>
      <c r="B758" s="433" t="s">
        <v>4916</v>
      </c>
      <c r="C758" s="433" t="s">
        <v>4904</v>
      </c>
      <c r="D758" s="228" t="s">
        <v>1235</v>
      </c>
      <c r="E758" s="437" t="s">
        <v>1236</v>
      </c>
      <c r="F758" s="438" t="s">
        <v>4258</v>
      </c>
      <c r="G758" s="439" t="s">
        <v>526</v>
      </c>
      <c r="H758" s="429" t="s">
        <v>7</v>
      </c>
      <c r="I758" s="940" t="s">
        <v>1237</v>
      </c>
      <c r="J758" s="941"/>
      <c r="K758" s="246">
        <v>36342</v>
      </c>
      <c r="L758" s="441">
        <v>50</v>
      </c>
      <c r="M758" s="257">
        <v>10</v>
      </c>
      <c r="N758" s="245"/>
      <c r="O758" s="443"/>
      <c r="AA758" s="942"/>
      <c r="AB758" s="942"/>
    </row>
    <row r="759" spans="1:28" hidden="1" x14ac:dyDescent="0.15">
      <c r="A759" s="436" t="s">
        <v>3176</v>
      </c>
      <c r="B759" s="433" t="s">
        <v>4916</v>
      </c>
      <c r="C759" s="433" t="s">
        <v>4904</v>
      </c>
      <c r="D759" s="228" t="s">
        <v>1238</v>
      </c>
      <c r="E759" s="437" t="s">
        <v>1239</v>
      </c>
      <c r="F759" s="438" t="s">
        <v>4259</v>
      </c>
      <c r="G759" s="439" t="s">
        <v>533</v>
      </c>
      <c r="H759" s="429" t="s">
        <v>7</v>
      </c>
      <c r="I759" s="940" t="s">
        <v>532</v>
      </c>
      <c r="J759" s="941"/>
      <c r="K759" s="246">
        <v>28581</v>
      </c>
      <c r="L759" s="441">
        <v>50</v>
      </c>
      <c r="M759" s="257">
        <v>8</v>
      </c>
      <c r="N759" s="245"/>
      <c r="O759" s="443"/>
      <c r="AA759" s="942"/>
      <c r="AB759" s="942"/>
    </row>
    <row r="760" spans="1:28" hidden="1" x14ac:dyDescent="0.15">
      <c r="A760" s="436" t="s">
        <v>3176</v>
      </c>
      <c r="B760" s="433" t="s">
        <v>4916</v>
      </c>
      <c r="C760" s="433" t="s">
        <v>4904</v>
      </c>
      <c r="D760" s="228" t="s">
        <v>1240</v>
      </c>
      <c r="E760" s="437" t="s">
        <v>7871</v>
      </c>
      <c r="F760" s="438" t="s">
        <v>4260</v>
      </c>
      <c r="G760" s="439" t="s">
        <v>7564</v>
      </c>
      <c r="H760" s="429" t="s">
        <v>7</v>
      </c>
      <c r="I760" s="940" t="s">
        <v>7565</v>
      </c>
      <c r="J760" s="941"/>
      <c r="K760" s="246">
        <v>45364</v>
      </c>
      <c r="L760" s="441">
        <v>30</v>
      </c>
      <c r="M760" s="257">
        <v>10</v>
      </c>
      <c r="N760" s="245"/>
      <c r="O760" s="443"/>
      <c r="AA760" s="942"/>
      <c r="AB760" s="942"/>
    </row>
    <row r="761" spans="1:28" hidden="1" x14ac:dyDescent="0.15">
      <c r="A761" s="436" t="s">
        <v>3176</v>
      </c>
      <c r="B761" s="433" t="s">
        <v>4916</v>
      </c>
      <c r="C761" s="433" t="s">
        <v>4904</v>
      </c>
      <c r="D761" s="228" t="s">
        <v>1954</v>
      </c>
      <c r="E761" s="437" t="s">
        <v>6938</v>
      </c>
      <c r="F761" s="438" t="s">
        <v>4261</v>
      </c>
      <c r="G761" s="439" t="s">
        <v>2246</v>
      </c>
      <c r="H761" s="429" t="s">
        <v>7</v>
      </c>
      <c r="I761" s="940" t="s">
        <v>534</v>
      </c>
      <c r="J761" s="941"/>
      <c r="K761" s="246">
        <v>41887</v>
      </c>
      <c r="L761" s="441">
        <v>29</v>
      </c>
      <c r="M761" s="256"/>
      <c r="N761" s="245"/>
      <c r="O761" s="443"/>
      <c r="AA761" s="942"/>
      <c r="AB761" s="942"/>
    </row>
    <row r="762" spans="1:28" hidden="1" x14ac:dyDescent="0.15">
      <c r="A762" s="436" t="s">
        <v>3176</v>
      </c>
      <c r="B762" s="433" t="s">
        <v>4916</v>
      </c>
      <c r="C762" s="433" t="s">
        <v>4904</v>
      </c>
      <c r="D762" s="228" t="s">
        <v>1955</v>
      </c>
      <c r="E762" s="437" t="s">
        <v>1956</v>
      </c>
      <c r="F762" s="438" t="s">
        <v>4262</v>
      </c>
      <c r="G762" s="439" t="s">
        <v>981</v>
      </c>
      <c r="H762" s="429" t="s">
        <v>7</v>
      </c>
      <c r="I762" s="940" t="s">
        <v>7450</v>
      </c>
      <c r="J762" s="941"/>
      <c r="K762" s="246">
        <v>41904</v>
      </c>
      <c r="L762" s="441">
        <v>29</v>
      </c>
      <c r="M762" s="257">
        <v>10</v>
      </c>
      <c r="N762" s="245"/>
      <c r="O762" s="443"/>
      <c r="AA762" s="942"/>
      <c r="AB762" s="942"/>
    </row>
    <row r="763" spans="1:28" hidden="1" x14ac:dyDescent="0.15">
      <c r="A763" s="436" t="s">
        <v>3176</v>
      </c>
      <c r="B763" s="433" t="s">
        <v>4931</v>
      </c>
      <c r="C763" s="433" t="s">
        <v>4917</v>
      </c>
      <c r="D763" s="228" t="s">
        <v>1241</v>
      </c>
      <c r="E763" s="437" t="s">
        <v>7872</v>
      </c>
      <c r="F763" s="438" t="s">
        <v>4264</v>
      </c>
      <c r="G763" s="439" t="s">
        <v>545</v>
      </c>
      <c r="H763" s="429" t="s">
        <v>7</v>
      </c>
      <c r="I763" s="940" t="s">
        <v>21</v>
      </c>
      <c r="J763" s="941"/>
      <c r="K763" s="246">
        <v>27149</v>
      </c>
      <c r="L763" s="441">
        <v>110</v>
      </c>
      <c r="M763" s="536">
        <v>24</v>
      </c>
      <c r="N763" s="245"/>
      <c r="O763" s="443"/>
      <c r="AA763" s="942"/>
      <c r="AB763" s="942"/>
    </row>
    <row r="764" spans="1:28" hidden="1" x14ac:dyDescent="0.15">
      <c r="A764" s="436" t="s">
        <v>3176</v>
      </c>
      <c r="B764" s="433" t="s">
        <v>4931</v>
      </c>
      <c r="C764" s="433" t="s">
        <v>4917</v>
      </c>
      <c r="D764" s="228" t="s">
        <v>1242</v>
      </c>
      <c r="E764" s="437" t="s">
        <v>1243</v>
      </c>
      <c r="F764" s="438" t="s">
        <v>4263</v>
      </c>
      <c r="G764" s="439" t="s">
        <v>554</v>
      </c>
      <c r="H764" s="429" t="s">
        <v>7</v>
      </c>
      <c r="I764" s="940" t="s">
        <v>7451</v>
      </c>
      <c r="J764" s="941"/>
      <c r="K764" s="246">
        <v>38082</v>
      </c>
      <c r="L764" s="441">
        <v>60</v>
      </c>
      <c r="M764" s="257">
        <v>10</v>
      </c>
      <c r="N764" s="245"/>
      <c r="O764" s="443"/>
      <c r="AA764" s="942"/>
      <c r="AB764" s="942"/>
    </row>
    <row r="765" spans="1:28" hidden="1" x14ac:dyDescent="0.15">
      <c r="A765" s="436" t="s">
        <v>3176</v>
      </c>
      <c r="B765" s="433" t="s">
        <v>4931</v>
      </c>
      <c r="C765" s="433" t="s">
        <v>4917</v>
      </c>
      <c r="D765" s="228" t="s">
        <v>1244</v>
      </c>
      <c r="E765" s="437" t="s">
        <v>1245</v>
      </c>
      <c r="F765" s="438" t="s">
        <v>4265</v>
      </c>
      <c r="G765" s="439" t="s">
        <v>567</v>
      </c>
      <c r="H765" s="429" t="s">
        <v>7</v>
      </c>
      <c r="I765" s="940" t="s">
        <v>566</v>
      </c>
      <c r="J765" s="941"/>
      <c r="K765" s="246">
        <v>31229</v>
      </c>
      <c r="L765" s="441">
        <v>60</v>
      </c>
      <c r="M765" s="257">
        <v>4</v>
      </c>
      <c r="N765" s="245"/>
      <c r="O765" s="443"/>
      <c r="AA765" s="942"/>
      <c r="AB765" s="942"/>
    </row>
    <row r="766" spans="1:28" hidden="1" x14ac:dyDescent="0.15">
      <c r="A766" s="436" t="s">
        <v>3176</v>
      </c>
      <c r="B766" s="433" t="s">
        <v>4931</v>
      </c>
      <c r="C766" s="433" t="s">
        <v>4917</v>
      </c>
      <c r="D766" s="228" t="s">
        <v>1957</v>
      </c>
      <c r="E766" s="437" t="s">
        <v>1958</v>
      </c>
      <c r="F766" s="438" t="s">
        <v>5801</v>
      </c>
      <c r="G766" s="439" t="s">
        <v>4601</v>
      </c>
      <c r="H766" s="429" t="s">
        <v>7</v>
      </c>
      <c r="I766" s="940" t="s">
        <v>21</v>
      </c>
      <c r="J766" s="941"/>
      <c r="K766" s="246">
        <v>41754</v>
      </c>
      <c r="L766" s="441">
        <v>29</v>
      </c>
      <c r="M766" s="256"/>
      <c r="N766" s="245"/>
      <c r="O766" s="443"/>
      <c r="AA766" s="942"/>
      <c r="AB766" s="942"/>
    </row>
    <row r="767" spans="1:28" hidden="1" x14ac:dyDescent="0.15">
      <c r="A767" s="436" t="s">
        <v>3176</v>
      </c>
      <c r="B767" s="433" t="s">
        <v>4931</v>
      </c>
      <c r="C767" s="433" t="s">
        <v>4918</v>
      </c>
      <c r="D767" s="228" t="s">
        <v>1749</v>
      </c>
      <c r="E767" s="437" t="s">
        <v>1246</v>
      </c>
      <c r="F767" s="438" t="s">
        <v>4266</v>
      </c>
      <c r="G767" s="439" t="s">
        <v>1116</v>
      </c>
      <c r="H767" s="429" t="s">
        <v>7</v>
      </c>
      <c r="I767" s="940" t="s">
        <v>578</v>
      </c>
      <c r="J767" s="941"/>
      <c r="K767" s="246">
        <v>26763</v>
      </c>
      <c r="L767" s="441">
        <v>60</v>
      </c>
      <c r="M767" s="257">
        <v>10</v>
      </c>
      <c r="N767" s="245"/>
      <c r="O767" s="443"/>
      <c r="AA767" s="942"/>
      <c r="AB767" s="942"/>
    </row>
    <row r="768" spans="1:28" hidden="1" x14ac:dyDescent="0.15">
      <c r="A768" s="436" t="s">
        <v>3176</v>
      </c>
      <c r="B768" s="433" t="s">
        <v>4931</v>
      </c>
      <c r="C768" s="433" t="s">
        <v>4918</v>
      </c>
      <c r="D768" s="228" t="s">
        <v>1247</v>
      </c>
      <c r="E768" s="437" t="s">
        <v>1248</v>
      </c>
      <c r="F768" s="438" t="s">
        <v>4267</v>
      </c>
      <c r="G768" s="439" t="s">
        <v>574</v>
      </c>
      <c r="H768" s="429" t="s">
        <v>7</v>
      </c>
      <c r="I768" s="940" t="s">
        <v>588</v>
      </c>
      <c r="J768" s="941"/>
      <c r="K768" s="246">
        <v>36982</v>
      </c>
      <c r="L768" s="441">
        <v>50</v>
      </c>
      <c r="M768" s="257">
        <v>10</v>
      </c>
      <c r="N768" s="245"/>
      <c r="O768" s="443"/>
      <c r="AA768" s="942"/>
      <c r="AB768" s="942"/>
    </row>
    <row r="769" spans="1:28" hidden="1" x14ac:dyDescent="0.15">
      <c r="A769" s="436" t="s">
        <v>3176</v>
      </c>
      <c r="B769" s="433" t="s">
        <v>4931</v>
      </c>
      <c r="C769" s="433" t="s">
        <v>4918</v>
      </c>
      <c r="D769" s="228" t="s">
        <v>1249</v>
      </c>
      <c r="E769" s="437" t="s">
        <v>1844</v>
      </c>
      <c r="F769" s="438" t="s">
        <v>4268</v>
      </c>
      <c r="G769" s="439" t="s">
        <v>579</v>
      </c>
      <c r="H769" s="429" t="s">
        <v>7</v>
      </c>
      <c r="I769" s="940" t="s">
        <v>578</v>
      </c>
      <c r="J769" s="941"/>
      <c r="K769" s="246">
        <v>39094</v>
      </c>
      <c r="L769" s="441">
        <v>16</v>
      </c>
      <c r="M769" s="260"/>
      <c r="N769" s="245"/>
      <c r="O769" s="443"/>
      <c r="AA769" s="942"/>
      <c r="AB769" s="942"/>
    </row>
    <row r="770" spans="1:28" hidden="1" x14ac:dyDescent="0.15">
      <c r="A770" s="436" t="s">
        <v>3176</v>
      </c>
      <c r="B770" s="433" t="s">
        <v>4931</v>
      </c>
      <c r="C770" s="433" t="s">
        <v>4918</v>
      </c>
      <c r="D770" s="228" t="s">
        <v>1250</v>
      </c>
      <c r="E770" s="437" t="s">
        <v>1845</v>
      </c>
      <c r="F770" s="438" t="s">
        <v>4269</v>
      </c>
      <c r="G770" s="439" t="s">
        <v>1750</v>
      </c>
      <c r="H770" s="429" t="s">
        <v>7</v>
      </c>
      <c r="I770" s="940" t="s">
        <v>578</v>
      </c>
      <c r="J770" s="941"/>
      <c r="K770" s="246">
        <v>39173</v>
      </c>
      <c r="L770" s="441">
        <v>15</v>
      </c>
      <c r="M770" s="260"/>
      <c r="N770" s="245"/>
      <c r="O770" s="443"/>
      <c r="AA770" s="942"/>
      <c r="AB770" s="942"/>
    </row>
    <row r="771" spans="1:28" hidden="1" x14ac:dyDescent="0.15">
      <c r="A771" s="436" t="s">
        <v>3176</v>
      </c>
      <c r="B771" s="433" t="s">
        <v>4931</v>
      </c>
      <c r="C771" s="433" t="s">
        <v>4918</v>
      </c>
      <c r="D771" s="410" t="s">
        <v>1613</v>
      </c>
      <c r="E771" s="428" t="s">
        <v>1614</v>
      </c>
      <c r="F771" s="427" t="s">
        <v>4271</v>
      </c>
      <c r="G771" s="406" t="s">
        <v>1112</v>
      </c>
      <c r="H771" s="434" t="s">
        <v>7</v>
      </c>
      <c r="I771" s="940" t="s">
        <v>578</v>
      </c>
      <c r="J771" s="941"/>
      <c r="K771" s="226">
        <v>40686</v>
      </c>
      <c r="L771" s="441">
        <v>20</v>
      </c>
      <c r="M771" s="260"/>
      <c r="N771" s="420"/>
      <c r="O771" s="443"/>
      <c r="AA771" s="942"/>
      <c r="AB771" s="942"/>
    </row>
    <row r="772" spans="1:28" hidden="1" x14ac:dyDescent="0.15">
      <c r="A772" s="436" t="s">
        <v>3176</v>
      </c>
      <c r="B772" s="433" t="s">
        <v>4931</v>
      </c>
      <c r="C772" s="433" t="s">
        <v>4918</v>
      </c>
      <c r="D772" s="410" t="s">
        <v>1959</v>
      </c>
      <c r="E772" s="428" t="s">
        <v>1960</v>
      </c>
      <c r="F772" s="427" t="s">
        <v>4270</v>
      </c>
      <c r="G772" s="434" t="s">
        <v>2247</v>
      </c>
      <c r="H772" s="434" t="s">
        <v>7</v>
      </c>
      <c r="I772" s="940" t="s">
        <v>587</v>
      </c>
      <c r="J772" s="941"/>
      <c r="K772" s="226">
        <v>41722</v>
      </c>
      <c r="L772" s="441">
        <v>50</v>
      </c>
      <c r="M772" s="260"/>
      <c r="N772" s="420"/>
      <c r="O772" s="443"/>
      <c r="AA772" s="942"/>
      <c r="AB772" s="942"/>
    </row>
    <row r="773" spans="1:28" hidden="1" x14ac:dyDescent="0.15">
      <c r="A773" s="436" t="s">
        <v>5807</v>
      </c>
      <c r="B773" s="433" t="s">
        <v>4931</v>
      </c>
      <c r="C773" s="433" t="s">
        <v>4918</v>
      </c>
      <c r="D773" s="410" t="s">
        <v>5991</v>
      </c>
      <c r="E773" s="428" t="s">
        <v>6022</v>
      </c>
      <c r="F773" s="427" t="s">
        <v>5992</v>
      </c>
      <c r="G773" s="434" t="s">
        <v>1116</v>
      </c>
      <c r="H773" s="434" t="s">
        <v>7</v>
      </c>
      <c r="I773" s="940" t="s">
        <v>588</v>
      </c>
      <c r="J773" s="941"/>
      <c r="K773" s="226">
        <v>43185</v>
      </c>
      <c r="L773" s="441">
        <v>29</v>
      </c>
      <c r="M773" s="260"/>
      <c r="N773" s="420"/>
      <c r="O773" s="443"/>
      <c r="AA773" s="942"/>
      <c r="AB773" s="942"/>
    </row>
    <row r="774" spans="1:28" hidden="1" x14ac:dyDescent="0.15">
      <c r="A774" s="436" t="s">
        <v>5807</v>
      </c>
      <c r="B774" s="433" t="s">
        <v>5452</v>
      </c>
      <c r="C774" s="433" t="s">
        <v>4023</v>
      </c>
      <c r="D774" s="228" t="s">
        <v>1251</v>
      </c>
      <c r="E774" s="437" t="s">
        <v>1751</v>
      </c>
      <c r="F774" s="438" t="s">
        <v>3725</v>
      </c>
      <c r="G774" s="439" t="s">
        <v>591</v>
      </c>
      <c r="H774" s="429" t="s">
        <v>7</v>
      </c>
      <c r="I774" s="940" t="s">
        <v>7452</v>
      </c>
      <c r="J774" s="941"/>
      <c r="K774" s="246">
        <v>27485</v>
      </c>
      <c r="L774" s="532">
        <v>60</v>
      </c>
      <c r="M774" s="256"/>
      <c r="N774" s="245"/>
      <c r="O774" s="443"/>
      <c r="AA774" s="942"/>
      <c r="AB774" s="942"/>
    </row>
    <row r="775" spans="1:28" hidden="1" x14ac:dyDescent="0.15">
      <c r="A775" s="436" t="s">
        <v>5807</v>
      </c>
      <c r="B775" s="433" t="s">
        <v>5452</v>
      </c>
      <c r="C775" s="433" t="s">
        <v>4023</v>
      </c>
      <c r="D775" s="228" t="s">
        <v>1252</v>
      </c>
      <c r="E775" s="437" t="s">
        <v>1253</v>
      </c>
      <c r="F775" s="438" t="s">
        <v>3727</v>
      </c>
      <c r="G775" s="439" t="s">
        <v>38</v>
      </c>
      <c r="H775" s="429" t="s">
        <v>7</v>
      </c>
      <c r="I775" s="940" t="s">
        <v>594</v>
      </c>
      <c r="J775" s="941"/>
      <c r="K775" s="246">
        <v>29311</v>
      </c>
      <c r="L775" s="441">
        <v>70</v>
      </c>
      <c r="M775" s="257">
        <v>10</v>
      </c>
      <c r="N775" s="245"/>
      <c r="O775" s="443"/>
      <c r="AA775" s="942"/>
      <c r="AB775" s="942"/>
    </row>
    <row r="776" spans="1:28" hidden="1" x14ac:dyDescent="0.15">
      <c r="A776" s="436" t="s">
        <v>5807</v>
      </c>
      <c r="B776" s="433" t="s">
        <v>5452</v>
      </c>
      <c r="C776" s="433" t="s">
        <v>4023</v>
      </c>
      <c r="D776" s="228" t="s">
        <v>1254</v>
      </c>
      <c r="E776" s="437" t="s">
        <v>6533</v>
      </c>
      <c r="F776" s="438" t="s">
        <v>6534</v>
      </c>
      <c r="G776" s="439" t="s">
        <v>1563</v>
      </c>
      <c r="H776" s="429" t="s">
        <v>7</v>
      </c>
      <c r="I776" s="940" t="s">
        <v>7409</v>
      </c>
      <c r="J776" s="941"/>
      <c r="K776" s="246">
        <v>29677</v>
      </c>
      <c r="L776" s="441">
        <v>60</v>
      </c>
      <c r="M776" s="257">
        <v>20</v>
      </c>
      <c r="N776" s="245"/>
      <c r="O776" s="443"/>
      <c r="AA776" s="942"/>
      <c r="AB776" s="942"/>
    </row>
    <row r="777" spans="1:28" hidden="1" x14ac:dyDescent="0.15">
      <c r="A777" s="436" t="s">
        <v>5807</v>
      </c>
      <c r="B777" s="433" t="s">
        <v>5452</v>
      </c>
      <c r="C777" s="433" t="s">
        <v>4023</v>
      </c>
      <c r="D777" s="228" t="s">
        <v>1255</v>
      </c>
      <c r="E777" s="437" t="s">
        <v>1256</v>
      </c>
      <c r="F777" s="438" t="s">
        <v>3730</v>
      </c>
      <c r="G777" s="439" t="s">
        <v>598</v>
      </c>
      <c r="H777" s="429" t="s">
        <v>7</v>
      </c>
      <c r="I777" s="940" t="s">
        <v>599</v>
      </c>
      <c r="J777" s="941"/>
      <c r="K777" s="246">
        <v>32981</v>
      </c>
      <c r="L777" s="441">
        <v>86</v>
      </c>
      <c r="M777" s="257">
        <v>14</v>
      </c>
      <c r="N777" s="245"/>
      <c r="O777" s="443"/>
      <c r="AA777" s="942"/>
      <c r="AB777" s="942"/>
    </row>
    <row r="778" spans="1:28" hidden="1" x14ac:dyDescent="0.15">
      <c r="A778" s="436" t="s">
        <v>5807</v>
      </c>
      <c r="B778" s="433" t="s">
        <v>5452</v>
      </c>
      <c r="C778" s="433" t="s">
        <v>4023</v>
      </c>
      <c r="D778" s="228" t="s">
        <v>1257</v>
      </c>
      <c r="E778" s="437" t="s">
        <v>1258</v>
      </c>
      <c r="F778" s="438" t="s">
        <v>3731</v>
      </c>
      <c r="G778" s="439" t="s">
        <v>1013</v>
      </c>
      <c r="H778" s="429" t="s">
        <v>7</v>
      </c>
      <c r="I778" s="940" t="s">
        <v>601</v>
      </c>
      <c r="J778" s="941"/>
      <c r="K778" s="246">
        <v>30773</v>
      </c>
      <c r="L778" s="441">
        <v>52</v>
      </c>
      <c r="M778" s="331">
        <v>8</v>
      </c>
      <c r="N778" s="245"/>
      <c r="O778" s="443"/>
      <c r="AA778" s="942"/>
      <c r="AB778" s="942"/>
    </row>
    <row r="779" spans="1:28" hidden="1" x14ac:dyDescent="0.15">
      <c r="A779" s="436" t="s">
        <v>5807</v>
      </c>
      <c r="B779" s="433" t="s">
        <v>5452</v>
      </c>
      <c r="C779" s="433" t="s">
        <v>4023</v>
      </c>
      <c r="D779" s="228" t="s">
        <v>1259</v>
      </c>
      <c r="E779" s="437" t="s">
        <v>1856</v>
      </c>
      <c r="F779" s="438" t="s">
        <v>6535</v>
      </c>
      <c r="G779" s="439" t="s">
        <v>1752</v>
      </c>
      <c r="H779" s="429" t="s">
        <v>7</v>
      </c>
      <c r="I779" s="940" t="s">
        <v>7409</v>
      </c>
      <c r="J779" s="941"/>
      <c r="K779" s="246">
        <v>41726</v>
      </c>
      <c r="L779" s="441">
        <v>30</v>
      </c>
      <c r="M779" s="257">
        <v>10</v>
      </c>
      <c r="N779" s="245"/>
      <c r="O779" s="443"/>
      <c r="AA779" s="942"/>
      <c r="AB779" s="942"/>
    </row>
    <row r="780" spans="1:28" hidden="1" x14ac:dyDescent="0.15">
      <c r="A780" s="436" t="s">
        <v>5807</v>
      </c>
      <c r="B780" s="433" t="s">
        <v>5452</v>
      </c>
      <c r="C780" s="433" t="s">
        <v>4023</v>
      </c>
      <c r="D780" s="228" t="s">
        <v>1260</v>
      </c>
      <c r="E780" s="437" t="s">
        <v>1261</v>
      </c>
      <c r="F780" s="438" t="s">
        <v>6536</v>
      </c>
      <c r="G780" s="439" t="s">
        <v>1407</v>
      </c>
      <c r="H780" s="429" t="s">
        <v>7</v>
      </c>
      <c r="I780" s="940" t="s">
        <v>7409</v>
      </c>
      <c r="J780" s="941"/>
      <c r="K780" s="246">
        <v>39264</v>
      </c>
      <c r="L780" s="441">
        <v>29</v>
      </c>
      <c r="M780" s="257"/>
      <c r="N780" s="245"/>
      <c r="O780" s="443"/>
      <c r="AA780" s="942"/>
      <c r="AB780" s="942"/>
    </row>
    <row r="781" spans="1:28" hidden="1" x14ac:dyDescent="0.15">
      <c r="A781" s="436" t="s">
        <v>5807</v>
      </c>
      <c r="B781" s="433" t="s">
        <v>5452</v>
      </c>
      <c r="C781" s="433" t="s">
        <v>4023</v>
      </c>
      <c r="D781" s="228" t="s">
        <v>1753</v>
      </c>
      <c r="E781" s="437" t="s">
        <v>1755</v>
      </c>
      <c r="F781" s="438" t="s">
        <v>6537</v>
      </c>
      <c r="G781" s="439" t="s">
        <v>1754</v>
      </c>
      <c r="H781" s="429" t="s">
        <v>860</v>
      </c>
      <c r="I781" s="940" t="s">
        <v>7452</v>
      </c>
      <c r="J781" s="941"/>
      <c r="K781" s="246">
        <v>41359</v>
      </c>
      <c r="L781" s="441">
        <v>29</v>
      </c>
      <c r="M781" s="257">
        <v>11</v>
      </c>
      <c r="N781" s="245"/>
      <c r="O781" s="443"/>
      <c r="AA781" s="942"/>
      <c r="AB781" s="942"/>
    </row>
    <row r="782" spans="1:28" hidden="1" x14ac:dyDescent="0.15">
      <c r="A782" s="436" t="s">
        <v>3176</v>
      </c>
      <c r="B782" s="433" t="s">
        <v>4916</v>
      </c>
      <c r="C782" s="433" t="s">
        <v>4024</v>
      </c>
      <c r="D782" s="228" t="s">
        <v>1262</v>
      </c>
      <c r="E782" s="437" t="s">
        <v>1263</v>
      </c>
      <c r="F782" s="438" t="s">
        <v>4273</v>
      </c>
      <c r="G782" s="439" t="s">
        <v>608</v>
      </c>
      <c r="H782" s="429" t="s">
        <v>7</v>
      </c>
      <c r="I782" s="940" t="s">
        <v>607</v>
      </c>
      <c r="J782" s="941"/>
      <c r="K782" s="246">
        <v>28581</v>
      </c>
      <c r="L782" s="441">
        <v>75</v>
      </c>
      <c r="M782" s="257">
        <v>10</v>
      </c>
      <c r="N782" s="245"/>
      <c r="O782" s="443"/>
      <c r="AA782" s="942"/>
      <c r="AB782" s="942"/>
    </row>
    <row r="783" spans="1:28" hidden="1" x14ac:dyDescent="0.15">
      <c r="A783" s="436" t="s">
        <v>3176</v>
      </c>
      <c r="B783" s="433" t="s">
        <v>4916</v>
      </c>
      <c r="C783" s="433" t="s">
        <v>4024</v>
      </c>
      <c r="D783" s="228" t="s">
        <v>1264</v>
      </c>
      <c r="E783" s="437" t="s">
        <v>1265</v>
      </c>
      <c r="F783" s="438" t="s">
        <v>4274</v>
      </c>
      <c r="G783" s="439" t="s">
        <v>1756</v>
      </c>
      <c r="H783" s="429" t="s">
        <v>7</v>
      </c>
      <c r="I783" s="940" t="s">
        <v>620</v>
      </c>
      <c r="J783" s="941"/>
      <c r="K783" s="246">
        <v>27411</v>
      </c>
      <c r="L783" s="441">
        <v>75</v>
      </c>
      <c r="M783" s="257">
        <v>5</v>
      </c>
      <c r="N783" s="245"/>
      <c r="O783" s="443"/>
      <c r="AA783" s="942"/>
      <c r="AB783" s="942"/>
    </row>
    <row r="784" spans="1:28" hidden="1" x14ac:dyDescent="0.15">
      <c r="A784" s="436" t="s">
        <v>3176</v>
      </c>
      <c r="B784" s="433" t="s">
        <v>4916</v>
      </c>
      <c r="C784" s="433" t="s">
        <v>4024</v>
      </c>
      <c r="D784" s="228" t="s">
        <v>1266</v>
      </c>
      <c r="E784" s="437" t="s">
        <v>1267</v>
      </c>
      <c r="F784" s="438" t="s">
        <v>4275</v>
      </c>
      <c r="G784" s="439" t="s">
        <v>1025</v>
      </c>
      <c r="H784" s="429" t="s">
        <v>7</v>
      </c>
      <c r="I784" s="940" t="s">
        <v>621</v>
      </c>
      <c r="J784" s="941"/>
      <c r="K784" s="246">
        <v>34424</v>
      </c>
      <c r="L784" s="441">
        <v>70</v>
      </c>
      <c r="M784" s="257">
        <v>10</v>
      </c>
      <c r="N784" s="245"/>
      <c r="O784" s="443"/>
      <c r="AA784" s="942"/>
      <c r="AB784" s="942"/>
    </row>
    <row r="785" spans="1:28" hidden="1" x14ac:dyDescent="0.15">
      <c r="A785" s="436" t="s">
        <v>3176</v>
      </c>
      <c r="B785" s="433" t="s">
        <v>4916</v>
      </c>
      <c r="C785" s="433" t="s">
        <v>4024</v>
      </c>
      <c r="D785" s="228" t="s">
        <v>1268</v>
      </c>
      <c r="E785" s="437" t="s">
        <v>1269</v>
      </c>
      <c r="F785" s="438" t="s">
        <v>4276</v>
      </c>
      <c r="G785" s="439" t="s">
        <v>626</v>
      </c>
      <c r="H785" s="429" t="s">
        <v>29</v>
      </c>
      <c r="I785" s="940" t="s">
        <v>7446</v>
      </c>
      <c r="J785" s="941"/>
      <c r="K785" s="246">
        <v>38447</v>
      </c>
      <c r="L785" s="441">
        <v>29</v>
      </c>
      <c r="M785" s="257">
        <v>5</v>
      </c>
      <c r="N785" s="245"/>
      <c r="O785" s="443"/>
      <c r="AA785" s="942"/>
      <c r="AB785" s="942"/>
    </row>
    <row r="786" spans="1:28" hidden="1" x14ac:dyDescent="0.15">
      <c r="A786" s="436" t="s">
        <v>3176</v>
      </c>
      <c r="B786" s="433" t="s">
        <v>4916</v>
      </c>
      <c r="C786" s="433" t="s">
        <v>4024</v>
      </c>
      <c r="D786" s="228" t="s">
        <v>1757</v>
      </c>
      <c r="E786" s="437" t="s">
        <v>5802</v>
      </c>
      <c r="F786" s="438" t="s">
        <v>4277</v>
      </c>
      <c r="G786" s="439" t="s">
        <v>1758</v>
      </c>
      <c r="H786" s="429" t="s">
        <v>29</v>
      </c>
      <c r="I786" s="940" t="s">
        <v>7446</v>
      </c>
      <c r="J786" s="941"/>
      <c r="K786" s="246">
        <v>38412</v>
      </c>
      <c r="L786" s="441">
        <v>29</v>
      </c>
      <c r="M786" s="257">
        <v>5</v>
      </c>
      <c r="N786" s="245"/>
      <c r="O786" s="443"/>
      <c r="AA786" s="942"/>
      <c r="AB786" s="942"/>
    </row>
    <row r="787" spans="1:28" hidden="1" x14ac:dyDescent="0.15">
      <c r="A787" s="436" t="s">
        <v>3176</v>
      </c>
      <c r="B787" s="433" t="s">
        <v>4884</v>
      </c>
      <c r="C787" s="433" t="s">
        <v>1808</v>
      </c>
      <c r="D787" s="228" t="s">
        <v>1270</v>
      </c>
      <c r="E787" s="437" t="s">
        <v>1271</v>
      </c>
      <c r="F787" s="438" t="s">
        <v>4278</v>
      </c>
      <c r="G787" s="439" t="s">
        <v>633</v>
      </c>
      <c r="H787" s="429" t="s">
        <v>7</v>
      </c>
      <c r="I787" s="940" t="s">
        <v>632</v>
      </c>
      <c r="J787" s="941"/>
      <c r="K787" s="246">
        <v>36982</v>
      </c>
      <c r="L787" s="441">
        <v>50</v>
      </c>
      <c r="M787" s="257">
        <v>10</v>
      </c>
      <c r="N787" s="245"/>
      <c r="O787" s="443"/>
      <c r="AA787" s="942"/>
      <c r="AB787" s="942"/>
    </row>
    <row r="788" spans="1:28" hidden="1" x14ac:dyDescent="0.15">
      <c r="A788" s="436" t="s">
        <v>3176</v>
      </c>
      <c r="B788" s="433" t="s">
        <v>4884</v>
      </c>
      <c r="C788" s="433" t="s">
        <v>1808</v>
      </c>
      <c r="D788" s="228" t="s">
        <v>1272</v>
      </c>
      <c r="E788" s="437" t="s">
        <v>1273</v>
      </c>
      <c r="F788" s="438" t="s">
        <v>4279</v>
      </c>
      <c r="G788" s="439" t="s">
        <v>648</v>
      </c>
      <c r="H788" s="429" t="s">
        <v>7</v>
      </c>
      <c r="I788" s="940" t="s">
        <v>647</v>
      </c>
      <c r="J788" s="941"/>
      <c r="K788" s="246">
        <v>29677</v>
      </c>
      <c r="L788" s="441">
        <v>75</v>
      </c>
      <c r="M788" s="257">
        <v>40</v>
      </c>
      <c r="N788" s="245"/>
      <c r="O788" s="398"/>
      <c r="AA788" s="942"/>
      <c r="AB788" s="942"/>
    </row>
    <row r="789" spans="1:28" hidden="1" x14ac:dyDescent="0.15">
      <c r="A789" s="436" t="s">
        <v>3176</v>
      </c>
      <c r="B789" s="433" t="s">
        <v>4884</v>
      </c>
      <c r="C789" s="433" t="s">
        <v>1808</v>
      </c>
      <c r="D789" s="410" t="s">
        <v>1759</v>
      </c>
      <c r="E789" s="428" t="s">
        <v>1760</v>
      </c>
      <c r="F789" s="427" t="s">
        <v>4280</v>
      </c>
      <c r="G789" s="406" t="s">
        <v>1118</v>
      </c>
      <c r="H789" s="434" t="s">
        <v>7</v>
      </c>
      <c r="I789" s="940" t="s">
        <v>621</v>
      </c>
      <c r="J789" s="941"/>
      <c r="K789" s="226">
        <v>40884</v>
      </c>
      <c r="L789" s="261">
        <v>29</v>
      </c>
      <c r="M789" s="260"/>
      <c r="N789" s="420"/>
      <c r="O789" s="398"/>
      <c r="AA789" s="942"/>
      <c r="AB789" s="942"/>
    </row>
    <row r="790" spans="1:28" hidden="1" x14ac:dyDescent="0.15">
      <c r="A790" s="436" t="s">
        <v>3176</v>
      </c>
      <c r="B790" s="433" t="s">
        <v>4884</v>
      </c>
      <c r="C790" s="433" t="s">
        <v>1808</v>
      </c>
      <c r="D790" s="410" t="s">
        <v>1761</v>
      </c>
      <c r="E790" s="428" t="s">
        <v>1615</v>
      </c>
      <c r="F790" s="427" t="s">
        <v>4281</v>
      </c>
      <c r="G790" s="406" t="s">
        <v>637</v>
      </c>
      <c r="H790" s="434" t="s">
        <v>7</v>
      </c>
      <c r="I790" s="948" t="s">
        <v>8192</v>
      </c>
      <c r="J790" s="949"/>
      <c r="K790" s="673">
        <v>45992</v>
      </c>
      <c r="L790" s="261">
        <v>29</v>
      </c>
      <c r="M790" s="260"/>
      <c r="N790" s="420"/>
      <c r="O790" s="443"/>
      <c r="AA790" s="942"/>
      <c r="AB790" s="942"/>
    </row>
    <row r="791" spans="1:28" hidden="1" x14ac:dyDescent="0.15">
      <c r="A791" s="436" t="s">
        <v>3176</v>
      </c>
      <c r="B791" s="433" t="s">
        <v>4871</v>
      </c>
      <c r="C791" s="433" t="s">
        <v>4861</v>
      </c>
      <c r="D791" s="228" t="s">
        <v>1274</v>
      </c>
      <c r="E791" s="437" t="s">
        <v>1311</v>
      </c>
      <c r="F791" s="438" t="s">
        <v>4282</v>
      </c>
      <c r="G791" s="439" t="s">
        <v>653</v>
      </c>
      <c r="H791" s="429" t="s">
        <v>7</v>
      </c>
      <c r="I791" s="940" t="s">
        <v>660</v>
      </c>
      <c r="J791" s="941"/>
      <c r="K791" s="246">
        <v>30407</v>
      </c>
      <c r="L791" s="441">
        <v>50</v>
      </c>
      <c r="M791" s="257">
        <v>10</v>
      </c>
      <c r="N791" s="245"/>
      <c r="O791" s="443"/>
      <c r="AA791" s="942"/>
      <c r="AB791" s="942"/>
    </row>
    <row r="792" spans="1:28" hidden="1" x14ac:dyDescent="0.15">
      <c r="A792" s="436" t="s">
        <v>3176</v>
      </c>
      <c r="B792" s="433" t="s">
        <v>4871</v>
      </c>
      <c r="C792" s="433" t="s">
        <v>4861</v>
      </c>
      <c r="D792" s="228" t="s">
        <v>1620</v>
      </c>
      <c r="E792" s="437" t="s">
        <v>4866</v>
      </c>
      <c r="F792" s="438" t="s">
        <v>4284</v>
      </c>
      <c r="G792" s="439" t="s">
        <v>1383</v>
      </c>
      <c r="H792" s="429" t="s">
        <v>7</v>
      </c>
      <c r="I792" s="940" t="s">
        <v>660</v>
      </c>
      <c r="J792" s="941"/>
      <c r="K792" s="246">
        <v>39169</v>
      </c>
      <c r="L792" s="441">
        <v>30</v>
      </c>
      <c r="M792" s="257">
        <v>10</v>
      </c>
      <c r="N792" s="245"/>
      <c r="O792" s="443"/>
      <c r="AA792" s="942"/>
      <c r="AB792" s="942"/>
    </row>
    <row r="793" spans="1:28" hidden="1" x14ac:dyDescent="0.15">
      <c r="A793" s="436" t="s">
        <v>3176</v>
      </c>
      <c r="B793" s="433" t="s">
        <v>4871</v>
      </c>
      <c r="C793" s="433" t="s">
        <v>4864</v>
      </c>
      <c r="D793" s="228" t="s">
        <v>7076</v>
      </c>
      <c r="E793" s="437" t="s">
        <v>4863</v>
      </c>
      <c r="F793" s="438" t="s">
        <v>4283</v>
      </c>
      <c r="G793" s="439" t="s">
        <v>668</v>
      </c>
      <c r="H793" s="429" t="s">
        <v>27</v>
      </c>
      <c r="I793" s="940" t="s">
        <v>7453</v>
      </c>
      <c r="J793" s="941"/>
      <c r="K793" s="246">
        <v>39163</v>
      </c>
      <c r="L793" s="441">
        <v>50</v>
      </c>
      <c r="M793" s="257">
        <v>6</v>
      </c>
      <c r="N793" s="245"/>
      <c r="O793" s="443"/>
      <c r="AA793" s="942"/>
      <c r="AB793" s="942"/>
    </row>
    <row r="794" spans="1:28" hidden="1" x14ac:dyDescent="0.15">
      <c r="A794" s="436" t="s">
        <v>3176</v>
      </c>
      <c r="B794" s="249" t="s">
        <v>4871</v>
      </c>
      <c r="C794" s="249" t="s">
        <v>4939</v>
      </c>
      <c r="D794" s="228" t="s">
        <v>1275</v>
      </c>
      <c r="E794" s="437" t="s">
        <v>4940</v>
      </c>
      <c r="F794" s="438" t="s">
        <v>4285</v>
      </c>
      <c r="G794" s="439" t="s">
        <v>671</v>
      </c>
      <c r="H794" s="429" t="s">
        <v>7</v>
      </c>
      <c r="I794" s="940" t="s">
        <v>1762</v>
      </c>
      <c r="J794" s="941"/>
      <c r="K794" s="246">
        <v>35520</v>
      </c>
      <c r="L794" s="441">
        <v>50</v>
      </c>
      <c r="M794" s="257">
        <v>10</v>
      </c>
      <c r="N794" s="245" t="s">
        <v>6023</v>
      </c>
      <c r="O794" s="443"/>
      <c r="AA794" s="942"/>
      <c r="AB794" s="942"/>
    </row>
    <row r="795" spans="1:28" hidden="1" x14ac:dyDescent="0.15">
      <c r="A795" s="436" t="s">
        <v>3176</v>
      </c>
      <c r="B795" s="433" t="s">
        <v>4871</v>
      </c>
      <c r="C795" s="433" t="s">
        <v>4862</v>
      </c>
      <c r="D795" s="228" t="s">
        <v>1276</v>
      </c>
      <c r="E795" s="437" t="s">
        <v>4867</v>
      </c>
      <c r="F795" s="438" t="s">
        <v>4286</v>
      </c>
      <c r="G795" s="439" t="s">
        <v>667</v>
      </c>
      <c r="H795" s="429" t="s">
        <v>7</v>
      </c>
      <c r="I795" s="940" t="s">
        <v>666</v>
      </c>
      <c r="J795" s="941"/>
      <c r="K795" s="246">
        <v>35885</v>
      </c>
      <c r="L795" s="441">
        <v>50</v>
      </c>
      <c r="M795" s="257">
        <v>5</v>
      </c>
      <c r="N795" s="245"/>
      <c r="O795" s="443"/>
      <c r="AA795" s="942"/>
      <c r="AB795" s="942"/>
    </row>
    <row r="796" spans="1:28" hidden="1" x14ac:dyDescent="0.15">
      <c r="A796" s="436" t="s">
        <v>3176</v>
      </c>
      <c r="B796" s="433" t="s">
        <v>4871</v>
      </c>
      <c r="C796" s="433" t="s">
        <v>4862</v>
      </c>
      <c r="D796" s="228" t="s">
        <v>1763</v>
      </c>
      <c r="E796" s="262" t="s">
        <v>4868</v>
      </c>
      <c r="F796" s="438" t="s">
        <v>4287</v>
      </c>
      <c r="G796" s="439" t="s">
        <v>662</v>
      </c>
      <c r="H796" s="429" t="s">
        <v>7</v>
      </c>
      <c r="I796" s="940" t="s">
        <v>7454</v>
      </c>
      <c r="J796" s="941"/>
      <c r="K796" s="246">
        <v>37344</v>
      </c>
      <c r="L796" s="441">
        <v>30</v>
      </c>
      <c r="M796" s="257">
        <v>6</v>
      </c>
      <c r="N796" s="245"/>
      <c r="O796" s="443"/>
      <c r="AA796" s="942"/>
      <c r="AB796" s="942"/>
    </row>
    <row r="797" spans="1:28" hidden="1" x14ac:dyDescent="0.15">
      <c r="A797" s="436" t="s">
        <v>3176</v>
      </c>
      <c r="B797" s="433" t="s">
        <v>4871</v>
      </c>
      <c r="C797" s="433" t="s">
        <v>4862</v>
      </c>
      <c r="D797" s="228" t="s">
        <v>1764</v>
      </c>
      <c r="E797" s="262" t="s">
        <v>4869</v>
      </c>
      <c r="F797" s="438" t="s">
        <v>4289</v>
      </c>
      <c r="G797" s="439" t="s">
        <v>1336</v>
      </c>
      <c r="H797" s="429" t="s">
        <v>7</v>
      </c>
      <c r="I797" s="940" t="s">
        <v>1762</v>
      </c>
      <c r="J797" s="941"/>
      <c r="K797" s="246">
        <v>40625</v>
      </c>
      <c r="L797" s="441">
        <v>29</v>
      </c>
      <c r="M797" s="257">
        <v>10</v>
      </c>
      <c r="N797" s="245"/>
      <c r="O797" s="443"/>
      <c r="AA797" s="942"/>
      <c r="AB797" s="942"/>
    </row>
    <row r="798" spans="1:28" hidden="1" x14ac:dyDescent="0.15">
      <c r="A798" s="436" t="s">
        <v>3176</v>
      </c>
      <c r="B798" s="433" t="s">
        <v>4871</v>
      </c>
      <c r="C798" s="433" t="s">
        <v>4862</v>
      </c>
      <c r="D798" s="228" t="s">
        <v>1857</v>
      </c>
      <c r="E798" s="437" t="s">
        <v>4870</v>
      </c>
      <c r="F798" s="438" t="s">
        <v>4288</v>
      </c>
      <c r="G798" s="439" t="s">
        <v>2139</v>
      </c>
      <c r="H798" s="429" t="s">
        <v>7</v>
      </c>
      <c r="I798" s="940" t="s">
        <v>7455</v>
      </c>
      <c r="J798" s="941"/>
      <c r="K798" s="243">
        <v>41670</v>
      </c>
      <c r="L798" s="441">
        <v>29</v>
      </c>
      <c r="M798" s="257">
        <v>6</v>
      </c>
      <c r="N798" s="245" t="s">
        <v>5653</v>
      </c>
      <c r="O798" s="443"/>
      <c r="AA798" s="942"/>
      <c r="AB798" s="942"/>
    </row>
    <row r="799" spans="1:28" hidden="1" x14ac:dyDescent="0.15">
      <c r="A799" s="436" t="s">
        <v>3176</v>
      </c>
      <c r="B799" s="433" t="s">
        <v>4916</v>
      </c>
      <c r="C799" s="249" t="s">
        <v>4905</v>
      </c>
      <c r="D799" s="228" t="s">
        <v>1277</v>
      </c>
      <c r="E799" s="437" t="s">
        <v>4906</v>
      </c>
      <c r="F799" s="438" t="s">
        <v>4290</v>
      </c>
      <c r="G799" s="439" t="s">
        <v>675</v>
      </c>
      <c r="H799" s="429" t="s">
        <v>7</v>
      </c>
      <c r="I799" s="940" t="s">
        <v>472</v>
      </c>
      <c r="J799" s="941"/>
      <c r="K799" s="246">
        <v>33695</v>
      </c>
      <c r="L799" s="441">
        <v>50</v>
      </c>
      <c r="M799" s="257">
        <v>10</v>
      </c>
      <c r="N799" s="245"/>
      <c r="O799" s="443"/>
      <c r="AA799" s="942"/>
      <c r="AB799" s="942"/>
    </row>
    <row r="800" spans="1:28" hidden="1" x14ac:dyDescent="0.15">
      <c r="A800" s="436" t="s">
        <v>5807</v>
      </c>
      <c r="B800" s="433" t="s">
        <v>4916</v>
      </c>
      <c r="C800" s="249" t="s">
        <v>4905</v>
      </c>
      <c r="D800" s="228" t="s">
        <v>5808</v>
      </c>
      <c r="E800" s="437" t="s">
        <v>5809</v>
      </c>
      <c r="F800" s="438" t="s">
        <v>5810</v>
      </c>
      <c r="G800" s="439" t="s">
        <v>673</v>
      </c>
      <c r="H800" s="429" t="s">
        <v>7</v>
      </c>
      <c r="I800" s="940" t="s">
        <v>7456</v>
      </c>
      <c r="J800" s="941"/>
      <c r="K800" s="246">
        <v>42916</v>
      </c>
      <c r="L800" s="441">
        <v>29</v>
      </c>
      <c r="M800" s="257"/>
      <c r="N800" s="245"/>
      <c r="O800" s="443"/>
      <c r="AA800" s="942"/>
      <c r="AB800" s="942"/>
    </row>
    <row r="801" spans="1:28" hidden="1" x14ac:dyDescent="0.15">
      <c r="A801" s="436" t="s">
        <v>3176</v>
      </c>
      <c r="B801" s="433" t="s">
        <v>4916</v>
      </c>
      <c r="C801" s="433" t="s">
        <v>4907</v>
      </c>
      <c r="D801" s="228" t="s">
        <v>1278</v>
      </c>
      <c r="E801" s="437" t="s">
        <v>4909</v>
      </c>
      <c r="F801" s="438" t="s">
        <v>4292</v>
      </c>
      <c r="G801" s="439" t="s">
        <v>691</v>
      </c>
      <c r="H801" s="429" t="s">
        <v>7</v>
      </c>
      <c r="I801" s="940" t="s">
        <v>690</v>
      </c>
      <c r="J801" s="941"/>
      <c r="K801" s="246">
        <v>30498</v>
      </c>
      <c r="L801" s="441">
        <v>50</v>
      </c>
      <c r="M801" s="257">
        <v>10</v>
      </c>
      <c r="N801" s="245"/>
      <c r="O801" s="443"/>
      <c r="AA801" s="942"/>
      <c r="AB801" s="942"/>
    </row>
    <row r="802" spans="1:28" hidden="1" x14ac:dyDescent="0.15">
      <c r="A802" s="436" t="s">
        <v>3176</v>
      </c>
      <c r="B802" s="433" t="s">
        <v>4916</v>
      </c>
      <c r="C802" s="433" t="s">
        <v>4907</v>
      </c>
      <c r="D802" s="228" t="s">
        <v>1279</v>
      </c>
      <c r="E802" s="437" t="s">
        <v>4910</v>
      </c>
      <c r="F802" s="438" t="s">
        <v>4291</v>
      </c>
      <c r="G802" s="439" t="s">
        <v>696</v>
      </c>
      <c r="H802" s="429" t="s">
        <v>7</v>
      </c>
      <c r="I802" s="940" t="s">
        <v>695</v>
      </c>
      <c r="J802" s="941"/>
      <c r="K802" s="246">
        <v>36982</v>
      </c>
      <c r="L802" s="441">
        <v>30</v>
      </c>
      <c r="M802" s="257">
        <v>10</v>
      </c>
      <c r="N802" s="245"/>
      <c r="O802" s="443"/>
      <c r="AA802" s="942"/>
      <c r="AB802" s="942"/>
    </row>
    <row r="803" spans="1:28" hidden="1" x14ac:dyDescent="0.15">
      <c r="A803" s="436" t="s">
        <v>3176</v>
      </c>
      <c r="B803" s="433" t="s">
        <v>4916</v>
      </c>
      <c r="C803" s="433" t="s">
        <v>4907</v>
      </c>
      <c r="D803" s="228" t="s">
        <v>1280</v>
      </c>
      <c r="E803" s="437" t="s">
        <v>4911</v>
      </c>
      <c r="F803" s="438" t="s">
        <v>4293</v>
      </c>
      <c r="G803" s="439" t="s">
        <v>686</v>
      </c>
      <c r="H803" s="429" t="s">
        <v>7</v>
      </c>
      <c r="I803" s="940" t="s">
        <v>7457</v>
      </c>
      <c r="J803" s="941"/>
      <c r="K803" s="246">
        <v>40631</v>
      </c>
      <c r="L803" s="441">
        <v>29</v>
      </c>
      <c r="M803" s="257">
        <v>14</v>
      </c>
      <c r="N803" s="245"/>
      <c r="O803" s="443"/>
      <c r="AA803" s="942"/>
      <c r="AB803" s="942"/>
    </row>
    <row r="804" spans="1:28" hidden="1" x14ac:dyDescent="0.15">
      <c r="A804" s="436" t="s">
        <v>5807</v>
      </c>
      <c r="B804" s="433" t="s">
        <v>4916</v>
      </c>
      <c r="C804" s="433" t="s">
        <v>4907</v>
      </c>
      <c r="D804" s="228" t="s">
        <v>6024</v>
      </c>
      <c r="E804" s="437" t="s">
        <v>6025</v>
      </c>
      <c r="F804" s="438" t="s">
        <v>5805</v>
      </c>
      <c r="G804" s="439" t="s">
        <v>694</v>
      </c>
      <c r="H804" s="429" t="s">
        <v>7</v>
      </c>
      <c r="I804" s="940" t="s">
        <v>7458</v>
      </c>
      <c r="J804" s="941"/>
      <c r="K804" s="246">
        <v>43252</v>
      </c>
      <c r="L804" s="441">
        <v>29</v>
      </c>
      <c r="M804" s="257" t="s">
        <v>6006</v>
      </c>
      <c r="N804" s="245"/>
      <c r="O804" s="443"/>
      <c r="AA804" s="942"/>
      <c r="AB804" s="942"/>
    </row>
    <row r="805" spans="1:28" hidden="1" x14ac:dyDescent="0.15">
      <c r="A805" s="436" t="s">
        <v>3176</v>
      </c>
      <c r="B805" s="433" t="s">
        <v>4884</v>
      </c>
      <c r="C805" s="433" t="s">
        <v>4873</v>
      </c>
      <c r="D805" s="228" t="s">
        <v>1281</v>
      </c>
      <c r="E805" s="437" t="s">
        <v>4872</v>
      </c>
      <c r="F805" s="438" t="s">
        <v>4295</v>
      </c>
      <c r="G805" s="439" t="s">
        <v>699</v>
      </c>
      <c r="H805" s="429" t="s">
        <v>7</v>
      </c>
      <c r="I805" s="940" t="s">
        <v>1702</v>
      </c>
      <c r="J805" s="941"/>
      <c r="K805" s="246">
        <v>35153</v>
      </c>
      <c r="L805" s="441">
        <v>30</v>
      </c>
      <c r="M805" s="257">
        <v>3</v>
      </c>
      <c r="N805" s="245"/>
      <c r="O805" s="443"/>
      <c r="AA805" s="942"/>
      <c r="AB805" s="942"/>
    </row>
    <row r="806" spans="1:28" hidden="1" x14ac:dyDescent="0.15">
      <c r="A806" s="436" t="s">
        <v>3176</v>
      </c>
      <c r="B806" s="433" t="s">
        <v>4884</v>
      </c>
      <c r="C806" s="433" t="s">
        <v>4876</v>
      </c>
      <c r="D806" s="228" t="s">
        <v>1282</v>
      </c>
      <c r="E806" s="437" t="s">
        <v>4874</v>
      </c>
      <c r="F806" s="438" t="s">
        <v>4294</v>
      </c>
      <c r="G806" s="439" t="s">
        <v>704</v>
      </c>
      <c r="H806" s="429" t="s">
        <v>7</v>
      </c>
      <c r="I806" s="940" t="s">
        <v>703</v>
      </c>
      <c r="J806" s="941"/>
      <c r="K806" s="246">
        <v>35520</v>
      </c>
      <c r="L806" s="441">
        <v>50</v>
      </c>
      <c r="M806" s="257">
        <v>10</v>
      </c>
      <c r="N806" s="245"/>
      <c r="O806" s="443"/>
      <c r="AA806" s="942"/>
      <c r="AB806" s="942"/>
    </row>
    <row r="807" spans="1:28" hidden="1" x14ac:dyDescent="0.15">
      <c r="A807" s="436" t="s">
        <v>3176</v>
      </c>
      <c r="B807" s="433" t="s">
        <v>4884</v>
      </c>
      <c r="C807" s="433" t="s">
        <v>4876</v>
      </c>
      <c r="D807" s="228" t="s">
        <v>1283</v>
      </c>
      <c r="E807" s="437" t="s">
        <v>4875</v>
      </c>
      <c r="F807" s="438" t="s">
        <v>4296</v>
      </c>
      <c r="G807" s="439" t="s">
        <v>1049</v>
      </c>
      <c r="H807" s="429" t="s">
        <v>7</v>
      </c>
      <c r="I807" s="940" t="s">
        <v>229</v>
      </c>
      <c r="J807" s="941"/>
      <c r="K807" s="246">
        <v>37712</v>
      </c>
      <c r="L807" s="441">
        <v>60</v>
      </c>
      <c r="M807" s="257">
        <v>12</v>
      </c>
      <c r="N807" s="245"/>
      <c r="O807" s="443"/>
      <c r="AA807" s="942"/>
      <c r="AB807" s="942"/>
    </row>
    <row r="808" spans="1:28" hidden="1" x14ac:dyDescent="0.15">
      <c r="A808" s="436" t="s">
        <v>3176</v>
      </c>
      <c r="B808" s="433" t="s">
        <v>4884</v>
      </c>
      <c r="C808" s="433" t="s">
        <v>4879</v>
      </c>
      <c r="D808" s="228" t="s">
        <v>1765</v>
      </c>
      <c r="E808" s="437" t="s">
        <v>4877</v>
      </c>
      <c r="F808" s="438" t="s">
        <v>4298</v>
      </c>
      <c r="G808" s="439" t="s">
        <v>709</v>
      </c>
      <c r="H808" s="429" t="s">
        <v>7</v>
      </c>
      <c r="I808" s="940" t="s">
        <v>708</v>
      </c>
      <c r="J808" s="941"/>
      <c r="K808" s="246">
        <v>32599</v>
      </c>
      <c r="L808" s="441">
        <v>50</v>
      </c>
      <c r="M808" s="257">
        <v>20</v>
      </c>
      <c r="N808" s="245"/>
      <c r="O808" s="443"/>
      <c r="AA808" s="942"/>
      <c r="AB808" s="942"/>
    </row>
    <row r="809" spans="1:28" hidden="1" x14ac:dyDescent="0.15">
      <c r="A809" s="436" t="s">
        <v>3176</v>
      </c>
      <c r="B809" s="433" t="s">
        <v>4884</v>
      </c>
      <c r="C809" s="433" t="s">
        <v>4879</v>
      </c>
      <c r="D809" s="228" t="s">
        <v>2248</v>
      </c>
      <c r="E809" s="437" t="s">
        <v>4878</v>
      </c>
      <c r="F809" s="438" t="s">
        <v>4297</v>
      </c>
      <c r="G809" s="439" t="s">
        <v>2249</v>
      </c>
      <c r="H809" s="429" t="s">
        <v>7</v>
      </c>
      <c r="I809" s="940" t="s">
        <v>344</v>
      </c>
      <c r="J809" s="941"/>
      <c r="K809" s="246">
        <v>41712</v>
      </c>
      <c r="L809" s="441">
        <v>29</v>
      </c>
      <c r="M809" s="257">
        <v>11</v>
      </c>
      <c r="N809" s="245"/>
      <c r="O809" s="443"/>
      <c r="AA809" s="942"/>
      <c r="AB809" s="942"/>
    </row>
    <row r="810" spans="1:28" hidden="1" x14ac:dyDescent="0.15">
      <c r="A810" s="436" t="s">
        <v>3176</v>
      </c>
      <c r="B810" s="433" t="s">
        <v>4884</v>
      </c>
      <c r="C810" s="433" t="s">
        <v>4881</v>
      </c>
      <c r="D810" s="228" t="s">
        <v>1961</v>
      </c>
      <c r="E810" s="437" t="s">
        <v>4880</v>
      </c>
      <c r="F810" s="438" t="s">
        <v>4299</v>
      </c>
      <c r="G810" s="439" t="s">
        <v>2250</v>
      </c>
      <c r="H810" s="429" t="s">
        <v>7</v>
      </c>
      <c r="I810" s="940" t="s">
        <v>7319</v>
      </c>
      <c r="J810" s="941"/>
      <c r="K810" s="246">
        <v>41754</v>
      </c>
      <c r="L810" s="441">
        <v>29</v>
      </c>
      <c r="M810" s="256"/>
      <c r="N810" s="245"/>
      <c r="O810" s="443"/>
      <c r="AA810" s="942"/>
      <c r="AB810" s="942"/>
    </row>
    <row r="811" spans="1:28" hidden="1" x14ac:dyDescent="0.15">
      <c r="A811" s="436" t="s">
        <v>3176</v>
      </c>
      <c r="B811" s="433" t="s">
        <v>4884</v>
      </c>
      <c r="C811" s="433" t="s">
        <v>4883</v>
      </c>
      <c r="D811" s="228" t="s">
        <v>1284</v>
      </c>
      <c r="E811" s="437" t="s">
        <v>4882</v>
      </c>
      <c r="F811" s="438" t="s">
        <v>4300</v>
      </c>
      <c r="G811" s="439" t="s">
        <v>715</v>
      </c>
      <c r="H811" s="429" t="s">
        <v>7</v>
      </c>
      <c r="I811" s="940" t="s">
        <v>714</v>
      </c>
      <c r="J811" s="941"/>
      <c r="K811" s="246">
        <v>30011</v>
      </c>
      <c r="L811" s="441">
        <v>80</v>
      </c>
      <c r="M811" s="257">
        <v>10</v>
      </c>
      <c r="N811" s="245"/>
      <c r="O811" s="443"/>
      <c r="AA811" s="942"/>
      <c r="AB811" s="942"/>
    </row>
    <row r="812" spans="1:28" hidden="1" x14ac:dyDescent="0.15">
      <c r="A812" s="436" t="s">
        <v>3176</v>
      </c>
      <c r="B812" s="433" t="s">
        <v>4916</v>
      </c>
      <c r="C812" s="433" t="s">
        <v>4914</v>
      </c>
      <c r="D812" s="228" t="s">
        <v>1285</v>
      </c>
      <c r="E812" s="437" t="s">
        <v>4912</v>
      </c>
      <c r="F812" s="438" t="s">
        <v>3178</v>
      </c>
      <c r="G812" s="439" t="s">
        <v>730</v>
      </c>
      <c r="H812" s="429" t="s">
        <v>7</v>
      </c>
      <c r="I812" s="940" t="s">
        <v>729</v>
      </c>
      <c r="J812" s="941"/>
      <c r="K812" s="246">
        <v>30042</v>
      </c>
      <c r="L812" s="441">
        <v>77</v>
      </c>
      <c r="M812" s="257">
        <v>23</v>
      </c>
      <c r="N812" s="245"/>
      <c r="O812" s="443"/>
      <c r="AA812" s="942"/>
      <c r="AB812" s="942"/>
    </row>
    <row r="813" spans="1:28" hidden="1" x14ac:dyDescent="0.15">
      <c r="A813" s="436" t="s">
        <v>3176</v>
      </c>
      <c r="B813" s="433" t="s">
        <v>4916</v>
      </c>
      <c r="C813" s="433" t="s">
        <v>4914</v>
      </c>
      <c r="D813" s="228" t="s">
        <v>1858</v>
      </c>
      <c r="E813" s="437" t="s">
        <v>4913</v>
      </c>
      <c r="F813" s="438" t="s">
        <v>4301</v>
      </c>
      <c r="G813" s="439" t="s">
        <v>2251</v>
      </c>
      <c r="H813" s="429" t="s">
        <v>7</v>
      </c>
      <c r="I813" s="940" t="s">
        <v>6500</v>
      </c>
      <c r="J813" s="941"/>
      <c r="K813" s="246">
        <v>41597</v>
      </c>
      <c r="L813" s="441">
        <v>29</v>
      </c>
      <c r="M813" s="257">
        <v>10</v>
      </c>
      <c r="N813" s="245"/>
      <c r="O813" s="443"/>
      <c r="AA813" s="942"/>
      <c r="AB813" s="942"/>
    </row>
    <row r="814" spans="1:28" hidden="1" x14ac:dyDescent="0.15">
      <c r="A814" s="436" t="s">
        <v>3176</v>
      </c>
      <c r="B814" s="433" t="s">
        <v>4916</v>
      </c>
      <c r="C814" s="249" t="s">
        <v>4915</v>
      </c>
      <c r="D814" s="228" t="s">
        <v>1286</v>
      </c>
      <c r="E814" s="546" t="s">
        <v>8074</v>
      </c>
      <c r="F814" s="438" t="s">
        <v>4302</v>
      </c>
      <c r="G814" s="439" t="s">
        <v>716</v>
      </c>
      <c r="H814" s="429" t="s">
        <v>5654</v>
      </c>
      <c r="I814" s="940" t="s">
        <v>717</v>
      </c>
      <c r="J814" s="941"/>
      <c r="K814" s="246">
        <v>42822</v>
      </c>
      <c r="L814" s="532">
        <v>42</v>
      </c>
      <c r="M814" s="257">
        <v>2</v>
      </c>
      <c r="N814" s="245"/>
      <c r="O814" s="443"/>
      <c r="AA814" s="942"/>
      <c r="AB814" s="942"/>
    </row>
    <row r="815" spans="1:28" hidden="1" x14ac:dyDescent="0.15">
      <c r="A815" s="436" t="s">
        <v>5663</v>
      </c>
      <c r="B815" s="433" t="s">
        <v>4916</v>
      </c>
      <c r="C815" s="249" t="s">
        <v>4915</v>
      </c>
      <c r="D815" s="228" t="s">
        <v>5664</v>
      </c>
      <c r="E815" s="437" t="s">
        <v>5665</v>
      </c>
      <c r="F815" s="438" t="s">
        <v>3779</v>
      </c>
      <c r="G815" s="439" t="s">
        <v>5666</v>
      </c>
      <c r="H815" s="429" t="s">
        <v>5654</v>
      </c>
      <c r="I815" s="940" t="s">
        <v>1706</v>
      </c>
      <c r="J815" s="941"/>
      <c r="K815" s="246">
        <v>42824</v>
      </c>
      <c r="L815" s="441">
        <v>29</v>
      </c>
      <c r="M815" s="257">
        <v>5</v>
      </c>
      <c r="N815" s="245"/>
      <c r="O815" s="443"/>
      <c r="AA815" s="942"/>
      <c r="AB815" s="942"/>
    </row>
    <row r="816" spans="1:28" hidden="1" x14ac:dyDescent="0.15">
      <c r="A816" s="436" t="s">
        <v>5807</v>
      </c>
      <c r="B816" s="433" t="s">
        <v>4916</v>
      </c>
      <c r="C816" s="249" t="s">
        <v>4915</v>
      </c>
      <c r="D816" s="228" t="s">
        <v>5811</v>
      </c>
      <c r="E816" s="437" t="s">
        <v>5812</v>
      </c>
      <c r="F816" s="438" t="s">
        <v>5159</v>
      </c>
      <c r="G816" s="439" t="s">
        <v>719</v>
      </c>
      <c r="H816" s="429" t="s">
        <v>7</v>
      </c>
      <c r="I816" s="940" t="s">
        <v>718</v>
      </c>
      <c r="J816" s="941"/>
      <c r="K816" s="246">
        <v>42886</v>
      </c>
      <c r="L816" s="441">
        <v>36</v>
      </c>
      <c r="M816" s="257"/>
      <c r="N816" s="245"/>
      <c r="O816" s="443"/>
      <c r="AA816" s="942"/>
      <c r="AB816" s="942"/>
    </row>
    <row r="817" spans="1:28" hidden="1" x14ac:dyDescent="0.15">
      <c r="A817" s="436" t="s">
        <v>5807</v>
      </c>
      <c r="B817" s="433" t="s">
        <v>4931</v>
      </c>
      <c r="C817" s="433" t="s">
        <v>4919</v>
      </c>
      <c r="D817" s="228" t="s">
        <v>1766</v>
      </c>
      <c r="E817" s="437" t="s">
        <v>6817</v>
      </c>
      <c r="F817" s="438" t="s">
        <v>6689</v>
      </c>
      <c r="G817" s="439" t="s">
        <v>6690</v>
      </c>
      <c r="H817" s="429" t="s">
        <v>7</v>
      </c>
      <c r="I817" s="940" t="s">
        <v>838</v>
      </c>
      <c r="J817" s="941"/>
      <c r="K817" s="246">
        <v>43556</v>
      </c>
      <c r="L817" s="441">
        <v>80</v>
      </c>
      <c r="M817" s="257">
        <v>4</v>
      </c>
      <c r="N817" s="245"/>
      <c r="O817" s="443"/>
      <c r="AA817" s="942"/>
      <c r="AB817" s="942"/>
    </row>
    <row r="818" spans="1:28" hidden="1" x14ac:dyDescent="0.15">
      <c r="A818" s="436" t="s">
        <v>3176</v>
      </c>
      <c r="B818" s="433" t="s">
        <v>4931</v>
      </c>
      <c r="C818" s="433" t="s">
        <v>4922</v>
      </c>
      <c r="D818" s="228" t="s">
        <v>1287</v>
      </c>
      <c r="E818" s="437" t="s">
        <v>4920</v>
      </c>
      <c r="F818" s="438" t="s">
        <v>4303</v>
      </c>
      <c r="G818" s="439" t="s">
        <v>743</v>
      </c>
      <c r="H818" s="429" t="s">
        <v>7</v>
      </c>
      <c r="I818" s="940" t="s">
        <v>742</v>
      </c>
      <c r="J818" s="941"/>
      <c r="K818" s="246">
        <v>32295</v>
      </c>
      <c r="L818" s="441">
        <v>70</v>
      </c>
      <c r="M818" s="257">
        <v>13</v>
      </c>
      <c r="N818" s="245"/>
      <c r="O818" s="443"/>
      <c r="AA818" s="942"/>
      <c r="AB818" s="942"/>
    </row>
    <row r="819" spans="1:28" hidden="1" x14ac:dyDescent="0.15">
      <c r="A819" s="346" t="s">
        <v>3176</v>
      </c>
      <c r="B819" s="225" t="s">
        <v>4931</v>
      </c>
      <c r="C819" s="225" t="s">
        <v>4922</v>
      </c>
      <c r="D819" s="228" t="s">
        <v>1288</v>
      </c>
      <c r="E819" s="437" t="s">
        <v>4921</v>
      </c>
      <c r="F819" s="438" t="s">
        <v>4305</v>
      </c>
      <c r="G819" s="439" t="s">
        <v>1767</v>
      </c>
      <c r="H819" s="429" t="s">
        <v>7</v>
      </c>
      <c r="I819" s="940" t="s">
        <v>750</v>
      </c>
      <c r="J819" s="941"/>
      <c r="K819" s="246">
        <v>34790</v>
      </c>
      <c r="L819" s="441">
        <v>50</v>
      </c>
      <c r="M819" s="257">
        <v>12</v>
      </c>
      <c r="N819" s="245"/>
      <c r="AA819" s="942"/>
      <c r="AB819" s="942"/>
    </row>
    <row r="820" spans="1:28" hidden="1" x14ac:dyDescent="0.15">
      <c r="A820" s="219" t="s">
        <v>3176</v>
      </c>
      <c r="B820" s="225" t="s">
        <v>4931</v>
      </c>
      <c r="C820" s="347" t="s">
        <v>4922</v>
      </c>
      <c r="D820" s="348" t="s">
        <v>6538</v>
      </c>
      <c r="E820" s="348" t="s">
        <v>6539</v>
      </c>
      <c r="F820" s="344" t="s">
        <v>6540</v>
      </c>
      <c r="G820" s="266" t="s">
        <v>6541</v>
      </c>
      <c r="H820" s="521" t="s">
        <v>860</v>
      </c>
      <c r="I820" s="940" t="s">
        <v>750</v>
      </c>
      <c r="J820" s="941"/>
      <c r="K820" s="266" t="s">
        <v>6542</v>
      </c>
      <c r="L820" s="345">
        <v>30</v>
      </c>
      <c r="M820" s="526" t="s">
        <v>6006</v>
      </c>
      <c r="N820" s="420"/>
      <c r="O820" s="443"/>
      <c r="AA820" s="942"/>
      <c r="AB820" s="942"/>
    </row>
    <row r="821" spans="1:28" hidden="1" x14ac:dyDescent="0.15">
      <c r="A821" s="346" t="s">
        <v>3176</v>
      </c>
      <c r="B821" s="225" t="s">
        <v>4931</v>
      </c>
      <c r="C821" s="225" t="s">
        <v>4924</v>
      </c>
      <c r="D821" s="228" t="s">
        <v>1289</v>
      </c>
      <c r="E821" s="437" t="s">
        <v>4923</v>
      </c>
      <c r="F821" s="438" t="s">
        <v>4304</v>
      </c>
      <c r="G821" s="439" t="s">
        <v>758</v>
      </c>
      <c r="H821" s="429" t="s">
        <v>7</v>
      </c>
      <c r="I821" s="940" t="s">
        <v>1289</v>
      </c>
      <c r="J821" s="941"/>
      <c r="K821" s="246">
        <v>37712</v>
      </c>
      <c r="L821" s="441">
        <v>70</v>
      </c>
      <c r="M821" s="257"/>
      <c r="N821" s="245"/>
      <c r="O821" s="443"/>
      <c r="AA821" s="942"/>
      <c r="AB821" s="942"/>
    </row>
    <row r="822" spans="1:28" hidden="1" x14ac:dyDescent="0.15">
      <c r="A822" s="346" t="s">
        <v>3176</v>
      </c>
      <c r="B822" s="225" t="s">
        <v>4931</v>
      </c>
      <c r="C822" s="225" t="s">
        <v>4926</v>
      </c>
      <c r="D822" s="228" t="s">
        <v>1290</v>
      </c>
      <c r="E822" s="437" t="s">
        <v>4925</v>
      </c>
      <c r="F822" s="438" t="s">
        <v>4306</v>
      </c>
      <c r="G822" s="439" t="s">
        <v>761</v>
      </c>
      <c r="H822" s="429" t="s">
        <v>7</v>
      </c>
      <c r="I822" s="940" t="s">
        <v>762</v>
      </c>
      <c r="J822" s="941"/>
      <c r="K822" s="246">
        <v>36251</v>
      </c>
      <c r="L822" s="532">
        <v>85</v>
      </c>
      <c r="M822" s="536">
        <v>15</v>
      </c>
      <c r="N822" s="245"/>
      <c r="O822" s="443"/>
      <c r="AA822" s="942"/>
      <c r="AB822" s="942"/>
    </row>
    <row r="823" spans="1:28" hidden="1" x14ac:dyDescent="0.15">
      <c r="A823" s="436" t="s">
        <v>3176</v>
      </c>
      <c r="B823" s="433" t="s">
        <v>4931</v>
      </c>
      <c r="C823" s="433" t="s">
        <v>4928</v>
      </c>
      <c r="D823" s="228" t="s">
        <v>2252</v>
      </c>
      <c r="E823" s="437" t="s">
        <v>7276</v>
      </c>
      <c r="F823" s="438" t="s">
        <v>4307</v>
      </c>
      <c r="G823" s="439" t="s">
        <v>768</v>
      </c>
      <c r="H823" s="429" t="s">
        <v>7</v>
      </c>
      <c r="I823" s="940" t="s">
        <v>432</v>
      </c>
      <c r="J823" s="941"/>
      <c r="K823" s="246">
        <v>34060</v>
      </c>
      <c r="L823" s="532">
        <v>66</v>
      </c>
      <c r="M823" s="536">
        <v>20</v>
      </c>
      <c r="N823" s="245"/>
      <c r="O823" s="443"/>
      <c r="AA823" s="942"/>
      <c r="AB823" s="942"/>
    </row>
    <row r="824" spans="1:28" hidden="1" x14ac:dyDescent="0.15">
      <c r="A824" s="436" t="s">
        <v>3176</v>
      </c>
      <c r="B824" s="433" t="s">
        <v>4931</v>
      </c>
      <c r="C824" s="433" t="s">
        <v>4928</v>
      </c>
      <c r="D824" s="228" t="s">
        <v>1291</v>
      </c>
      <c r="E824" s="437" t="s">
        <v>4927</v>
      </c>
      <c r="F824" s="438" t="s">
        <v>4309</v>
      </c>
      <c r="G824" s="439" t="s">
        <v>780</v>
      </c>
      <c r="H824" s="434" t="s">
        <v>7</v>
      </c>
      <c r="I824" s="940" t="s">
        <v>785</v>
      </c>
      <c r="J824" s="941"/>
      <c r="K824" s="246">
        <v>41423</v>
      </c>
      <c r="L824" s="441">
        <v>110</v>
      </c>
      <c r="M824" s="257">
        <v>12</v>
      </c>
      <c r="N824" s="245"/>
      <c r="O824" s="443"/>
      <c r="AA824" s="942"/>
      <c r="AB824" s="942"/>
    </row>
    <row r="825" spans="1:28" hidden="1" x14ac:dyDescent="0.15">
      <c r="A825" s="436" t="s">
        <v>5807</v>
      </c>
      <c r="B825" s="433" t="s">
        <v>4931</v>
      </c>
      <c r="C825" s="433" t="s">
        <v>5813</v>
      </c>
      <c r="D825" s="228" t="s">
        <v>5814</v>
      </c>
      <c r="E825" s="437" t="s">
        <v>7277</v>
      </c>
      <c r="F825" s="438" t="s">
        <v>5815</v>
      </c>
      <c r="G825" s="439" t="s">
        <v>768</v>
      </c>
      <c r="H825" s="434" t="s">
        <v>7</v>
      </c>
      <c r="I825" s="940" t="s">
        <v>767</v>
      </c>
      <c r="J825" s="941"/>
      <c r="K825" s="246">
        <v>42886</v>
      </c>
      <c r="L825" s="441">
        <v>29</v>
      </c>
      <c r="M825" s="257"/>
      <c r="N825" s="245"/>
      <c r="O825" s="443"/>
      <c r="AA825" s="942"/>
      <c r="AB825" s="942"/>
    </row>
    <row r="826" spans="1:28" hidden="1" x14ac:dyDescent="0.15">
      <c r="A826" s="436" t="s">
        <v>3176</v>
      </c>
      <c r="B826" s="433" t="s">
        <v>4931</v>
      </c>
      <c r="C826" s="433" t="s">
        <v>4930</v>
      </c>
      <c r="D826" s="228" t="s">
        <v>1292</v>
      </c>
      <c r="E826" s="437" t="s">
        <v>4929</v>
      </c>
      <c r="F826" s="438" t="s">
        <v>4308</v>
      </c>
      <c r="G826" s="439" t="s">
        <v>793</v>
      </c>
      <c r="H826" s="429" t="s">
        <v>7</v>
      </c>
      <c r="I826" s="940" t="s">
        <v>791</v>
      </c>
      <c r="J826" s="941"/>
      <c r="K826" s="246">
        <v>34790</v>
      </c>
      <c r="L826" s="441">
        <v>70</v>
      </c>
      <c r="M826" s="257">
        <v>15</v>
      </c>
      <c r="N826" s="245"/>
      <c r="O826" s="398"/>
      <c r="AA826" s="942"/>
      <c r="AB826" s="942"/>
    </row>
    <row r="827" spans="1:28" hidden="1" x14ac:dyDescent="0.15">
      <c r="A827" s="436" t="s">
        <v>3176</v>
      </c>
      <c r="B827" s="433" t="s">
        <v>4931</v>
      </c>
      <c r="C827" s="433" t="s">
        <v>4930</v>
      </c>
      <c r="D827" s="410" t="s">
        <v>1616</v>
      </c>
      <c r="E827" s="428" t="s">
        <v>4942</v>
      </c>
      <c r="F827" s="427" t="s">
        <v>4310</v>
      </c>
      <c r="G827" s="406" t="s">
        <v>795</v>
      </c>
      <c r="H827" s="434" t="s">
        <v>7</v>
      </c>
      <c r="I827" s="940" t="s">
        <v>794</v>
      </c>
      <c r="J827" s="941"/>
      <c r="K827" s="226">
        <v>40658</v>
      </c>
      <c r="L827" s="261">
        <v>20</v>
      </c>
      <c r="M827" s="260"/>
      <c r="N827" s="420"/>
      <c r="O827" s="443"/>
      <c r="AA827" s="520"/>
      <c r="AB827" s="520"/>
    </row>
    <row r="828" spans="1:28" hidden="1" x14ac:dyDescent="0.15">
      <c r="A828" s="436" t="s">
        <v>3176</v>
      </c>
      <c r="B828" s="433" t="s">
        <v>4903</v>
      </c>
      <c r="C828" s="433" t="s">
        <v>4888</v>
      </c>
      <c r="D828" s="228" t="s">
        <v>1293</v>
      </c>
      <c r="E828" s="437" t="s">
        <v>4885</v>
      </c>
      <c r="F828" s="438" t="s">
        <v>4317</v>
      </c>
      <c r="G828" s="439" t="s">
        <v>1314</v>
      </c>
      <c r="H828" s="429" t="s">
        <v>7</v>
      </c>
      <c r="I828" s="940" t="s">
        <v>1081</v>
      </c>
      <c r="J828" s="941"/>
      <c r="K828" s="246">
        <v>35520</v>
      </c>
      <c r="L828" s="441">
        <v>50</v>
      </c>
      <c r="M828" s="257">
        <v>10</v>
      </c>
      <c r="N828" s="245"/>
      <c r="O828" s="443"/>
      <c r="AA828" s="942"/>
      <c r="AB828" s="942"/>
    </row>
    <row r="829" spans="1:28" hidden="1" x14ac:dyDescent="0.15">
      <c r="A829" s="436" t="s">
        <v>3176</v>
      </c>
      <c r="B829" s="433" t="s">
        <v>4903</v>
      </c>
      <c r="C829" s="433" t="s">
        <v>4888</v>
      </c>
      <c r="D829" s="228" t="s">
        <v>1768</v>
      </c>
      <c r="E829" s="437" t="s">
        <v>4886</v>
      </c>
      <c r="F829" s="438" t="s">
        <v>4316</v>
      </c>
      <c r="G829" s="439" t="s">
        <v>2253</v>
      </c>
      <c r="H829" s="429" t="s">
        <v>7</v>
      </c>
      <c r="I829" s="940" t="s">
        <v>810</v>
      </c>
      <c r="J829" s="941"/>
      <c r="K829" s="246">
        <v>30773</v>
      </c>
      <c r="L829" s="532">
        <v>50</v>
      </c>
      <c r="M829" s="257">
        <v>14</v>
      </c>
      <c r="N829" s="245"/>
      <c r="O829" s="443"/>
      <c r="AA829" s="942"/>
      <c r="AB829" s="942"/>
    </row>
    <row r="830" spans="1:28" hidden="1" x14ac:dyDescent="0.15">
      <c r="A830" s="436" t="s">
        <v>3176</v>
      </c>
      <c r="B830" s="433" t="s">
        <v>4903</v>
      </c>
      <c r="C830" s="433" t="s">
        <v>4888</v>
      </c>
      <c r="D830" s="228" t="s">
        <v>1805</v>
      </c>
      <c r="E830" s="437" t="s">
        <v>4887</v>
      </c>
      <c r="F830" s="438" t="s">
        <v>4315</v>
      </c>
      <c r="G830" s="439" t="s">
        <v>2254</v>
      </c>
      <c r="H830" s="429" t="s">
        <v>7</v>
      </c>
      <c r="I830" s="940" t="s">
        <v>1081</v>
      </c>
      <c r="J830" s="941"/>
      <c r="K830" s="246">
        <v>41030</v>
      </c>
      <c r="L830" s="441">
        <v>29</v>
      </c>
      <c r="M830" s="257">
        <v>10</v>
      </c>
      <c r="N830" s="245"/>
      <c r="O830" s="443"/>
      <c r="AA830" s="942"/>
      <c r="AB830" s="942"/>
    </row>
    <row r="831" spans="1:28" hidden="1" x14ac:dyDescent="0.15">
      <c r="A831" s="436" t="s">
        <v>3176</v>
      </c>
      <c r="B831" s="433" t="s">
        <v>4998</v>
      </c>
      <c r="C831" s="433" t="s">
        <v>4932</v>
      </c>
      <c r="D831" s="228" t="s">
        <v>1294</v>
      </c>
      <c r="E831" s="437" t="s">
        <v>5816</v>
      </c>
      <c r="F831" s="438" t="s">
        <v>4311</v>
      </c>
      <c r="G831" s="439" t="s">
        <v>819</v>
      </c>
      <c r="H831" s="429" t="s">
        <v>29</v>
      </c>
      <c r="I831" s="940" t="s">
        <v>7459</v>
      </c>
      <c r="J831" s="941"/>
      <c r="K831" s="246">
        <v>35881</v>
      </c>
      <c r="L831" s="441">
        <v>60</v>
      </c>
      <c r="M831" s="257">
        <v>20</v>
      </c>
      <c r="N831" s="245"/>
      <c r="O831" s="443"/>
      <c r="AA831" s="942"/>
      <c r="AB831" s="942"/>
    </row>
    <row r="832" spans="1:28" hidden="1" x14ac:dyDescent="0.15">
      <c r="A832" s="436" t="s">
        <v>5807</v>
      </c>
      <c r="B832" s="433" t="s">
        <v>5452</v>
      </c>
      <c r="C832" s="433" t="s">
        <v>4932</v>
      </c>
      <c r="D832" s="228" t="s">
        <v>5817</v>
      </c>
      <c r="E832" s="437" t="s">
        <v>5818</v>
      </c>
      <c r="F832" s="438" t="s">
        <v>6009</v>
      </c>
      <c r="G832" s="439" t="s">
        <v>819</v>
      </c>
      <c r="H832" s="429" t="s">
        <v>7</v>
      </c>
      <c r="I832" s="940" t="s">
        <v>838</v>
      </c>
      <c r="J832" s="941"/>
      <c r="K832" s="246">
        <v>42929</v>
      </c>
      <c r="L832" s="441">
        <v>29</v>
      </c>
      <c r="M832" s="257">
        <v>10</v>
      </c>
      <c r="N832" s="245"/>
      <c r="O832" s="443"/>
      <c r="AA832" s="942"/>
      <c r="AB832" s="942"/>
    </row>
    <row r="833" spans="1:28" hidden="1" x14ac:dyDescent="0.15">
      <c r="A833" s="436" t="s">
        <v>3176</v>
      </c>
      <c r="B833" s="433" t="s">
        <v>4998</v>
      </c>
      <c r="C833" s="249" t="s">
        <v>4934</v>
      </c>
      <c r="D833" s="228" t="s">
        <v>1859</v>
      </c>
      <c r="E833" s="437" t="s">
        <v>4933</v>
      </c>
      <c r="F833" s="438" t="s">
        <v>4314</v>
      </c>
      <c r="G833" s="439" t="s">
        <v>2255</v>
      </c>
      <c r="H833" s="429" t="s">
        <v>7</v>
      </c>
      <c r="I833" s="940" t="s">
        <v>838</v>
      </c>
      <c r="J833" s="941"/>
      <c r="K833" s="246">
        <v>41491</v>
      </c>
      <c r="L833" s="441">
        <v>29</v>
      </c>
      <c r="M833" s="257">
        <v>10</v>
      </c>
      <c r="N833" s="245"/>
      <c r="O833" s="443"/>
      <c r="AA833" s="942"/>
      <c r="AB833" s="942"/>
    </row>
    <row r="834" spans="1:28" hidden="1" x14ac:dyDescent="0.15">
      <c r="A834" s="436" t="s">
        <v>5807</v>
      </c>
      <c r="B834" s="433" t="s">
        <v>5452</v>
      </c>
      <c r="C834" s="249" t="s">
        <v>4934</v>
      </c>
      <c r="D834" s="228" t="s">
        <v>6026</v>
      </c>
      <c r="E834" s="437" t="s">
        <v>6027</v>
      </c>
      <c r="F834" s="438" t="s">
        <v>6028</v>
      </c>
      <c r="G834" s="439" t="s">
        <v>820</v>
      </c>
      <c r="H834" s="429" t="s">
        <v>7</v>
      </c>
      <c r="I834" s="940" t="s">
        <v>838</v>
      </c>
      <c r="J834" s="941"/>
      <c r="K834" s="246">
        <v>43374</v>
      </c>
      <c r="L834" s="441">
        <v>29</v>
      </c>
      <c r="M834" s="257" t="s">
        <v>8188</v>
      </c>
      <c r="N834" s="245"/>
      <c r="O834" s="443"/>
      <c r="AA834" s="942"/>
      <c r="AB834" s="942"/>
    </row>
    <row r="835" spans="1:28" hidden="1" x14ac:dyDescent="0.15">
      <c r="A835" s="436" t="s">
        <v>3176</v>
      </c>
      <c r="B835" s="433" t="s">
        <v>4998</v>
      </c>
      <c r="C835" s="249" t="s">
        <v>4937</v>
      </c>
      <c r="D835" s="228" t="s">
        <v>1621</v>
      </c>
      <c r="E835" s="437" t="s">
        <v>4936</v>
      </c>
      <c r="F835" s="438" t="s">
        <v>6029</v>
      </c>
      <c r="G835" s="439" t="s">
        <v>822</v>
      </c>
      <c r="H835" s="429" t="s">
        <v>7</v>
      </c>
      <c r="I835" s="940" t="s">
        <v>838</v>
      </c>
      <c r="J835" s="941"/>
      <c r="K835" s="246">
        <v>39539</v>
      </c>
      <c r="L835" s="441">
        <v>39</v>
      </c>
      <c r="M835" s="257"/>
      <c r="N835" s="245"/>
      <c r="O835" s="443"/>
      <c r="AA835" s="942"/>
      <c r="AB835" s="942"/>
    </row>
    <row r="836" spans="1:28" hidden="1" x14ac:dyDescent="0.15">
      <c r="A836" s="436" t="s">
        <v>3176</v>
      </c>
      <c r="B836" s="433" t="s">
        <v>4903</v>
      </c>
      <c r="C836" s="433" t="s">
        <v>4889</v>
      </c>
      <c r="D836" s="228" t="s">
        <v>1295</v>
      </c>
      <c r="E836" s="437" t="s">
        <v>5819</v>
      </c>
      <c r="F836" s="438" t="s">
        <v>4312</v>
      </c>
      <c r="G836" s="439" t="s">
        <v>829</v>
      </c>
      <c r="H836" s="429" t="s">
        <v>7</v>
      </c>
      <c r="I836" s="940" t="s">
        <v>828</v>
      </c>
      <c r="J836" s="941"/>
      <c r="K836" s="246">
        <v>34424</v>
      </c>
      <c r="L836" s="441">
        <v>50</v>
      </c>
      <c r="M836" s="257">
        <v>10</v>
      </c>
      <c r="N836" s="245"/>
      <c r="O836" s="443"/>
      <c r="AA836" s="942"/>
      <c r="AB836" s="942"/>
    </row>
    <row r="837" spans="1:28" hidden="1" x14ac:dyDescent="0.15">
      <c r="A837" s="436" t="s">
        <v>3176</v>
      </c>
      <c r="B837" s="433" t="s">
        <v>4903</v>
      </c>
      <c r="C837" s="433" t="s">
        <v>4893</v>
      </c>
      <c r="D837" s="410" t="s">
        <v>1617</v>
      </c>
      <c r="E837" s="437" t="s">
        <v>4890</v>
      </c>
      <c r="F837" s="438" t="s">
        <v>4313</v>
      </c>
      <c r="G837" s="439" t="s">
        <v>836</v>
      </c>
      <c r="H837" s="429" t="s">
        <v>7</v>
      </c>
      <c r="I837" s="940" t="s">
        <v>835</v>
      </c>
      <c r="J837" s="941"/>
      <c r="K837" s="246">
        <v>34787</v>
      </c>
      <c r="L837" s="441">
        <v>50</v>
      </c>
      <c r="M837" s="257">
        <v>10</v>
      </c>
      <c r="N837" s="245"/>
      <c r="O837" s="443"/>
      <c r="AA837" s="942"/>
      <c r="AB837" s="942"/>
    </row>
    <row r="838" spans="1:28" hidden="1" x14ac:dyDescent="0.15">
      <c r="A838" s="436" t="s">
        <v>3176</v>
      </c>
      <c r="B838" s="433" t="s">
        <v>4903</v>
      </c>
      <c r="C838" s="433" t="s">
        <v>4893</v>
      </c>
      <c r="D838" s="228" t="s">
        <v>1133</v>
      </c>
      <c r="E838" s="437" t="s">
        <v>4891</v>
      </c>
      <c r="F838" s="438" t="s">
        <v>4318</v>
      </c>
      <c r="G838" s="439" t="s">
        <v>1725</v>
      </c>
      <c r="H838" s="429" t="s">
        <v>7</v>
      </c>
      <c r="I838" s="940" t="s">
        <v>550</v>
      </c>
      <c r="J838" s="941"/>
      <c r="K838" s="246">
        <v>28235</v>
      </c>
      <c r="L838" s="441">
        <v>55</v>
      </c>
      <c r="M838" s="257">
        <v>5</v>
      </c>
      <c r="N838" s="245"/>
      <c r="O838" s="443"/>
      <c r="AA838" s="942"/>
      <c r="AB838" s="942"/>
    </row>
    <row r="839" spans="1:28" hidden="1" x14ac:dyDescent="0.15">
      <c r="A839" s="436" t="s">
        <v>3176</v>
      </c>
      <c r="B839" s="433" t="s">
        <v>4903</v>
      </c>
      <c r="C839" s="433" t="s">
        <v>4893</v>
      </c>
      <c r="D839" s="228" t="s">
        <v>2256</v>
      </c>
      <c r="E839" s="437" t="s">
        <v>4892</v>
      </c>
      <c r="F839" s="438" t="s">
        <v>6818</v>
      </c>
      <c r="G839" s="439" t="s">
        <v>2155</v>
      </c>
      <c r="H839" s="429" t="s">
        <v>860</v>
      </c>
      <c r="I839" s="940" t="s">
        <v>838</v>
      </c>
      <c r="J839" s="941"/>
      <c r="K839" s="246">
        <v>41453</v>
      </c>
      <c r="L839" s="441">
        <v>29</v>
      </c>
      <c r="M839" s="257">
        <v>10</v>
      </c>
      <c r="N839" s="245"/>
      <c r="O839" s="443"/>
      <c r="AA839" s="942"/>
      <c r="AB839" s="942"/>
    </row>
    <row r="840" spans="1:28" hidden="1" x14ac:dyDescent="0.15">
      <c r="A840" s="436" t="s">
        <v>3176</v>
      </c>
      <c r="B840" s="433" t="s">
        <v>4903</v>
      </c>
      <c r="C840" s="433" t="s">
        <v>4893</v>
      </c>
      <c r="D840" s="228" t="s">
        <v>1962</v>
      </c>
      <c r="E840" s="437" t="s">
        <v>6819</v>
      </c>
      <c r="F840" s="438" t="s">
        <v>4320</v>
      </c>
      <c r="G840" s="439" t="s">
        <v>1963</v>
      </c>
      <c r="H840" s="429" t="s">
        <v>860</v>
      </c>
      <c r="I840" s="940" t="s">
        <v>7449</v>
      </c>
      <c r="J840" s="941"/>
      <c r="K840" s="246">
        <v>41787</v>
      </c>
      <c r="L840" s="441">
        <v>29</v>
      </c>
      <c r="M840" s="257">
        <v>10</v>
      </c>
      <c r="N840" s="245"/>
      <c r="O840" s="443"/>
      <c r="AA840" s="942"/>
      <c r="AB840" s="942"/>
    </row>
    <row r="841" spans="1:28" hidden="1" x14ac:dyDescent="0.15">
      <c r="A841" s="436" t="s">
        <v>3176</v>
      </c>
      <c r="B841" s="433" t="s">
        <v>4903</v>
      </c>
      <c r="C841" s="433" t="s">
        <v>4895</v>
      </c>
      <c r="D841" s="228" t="s">
        <v>1296</v>
      </c>
      <c r="E841" s="437" t="s">
        <v>4894</v>
      </c>
      <c r="F841" s="438" t="s">
        <v>4319</v>
      </c>
      <c r="G841" s="439" t="s">
        <v>837</v>
      </c>
      <c r="H841" s="429" t="s">
        <v>7</v>
      </c>
      <c r="I841" s="940" t="s">
        <v>838</v>
      </c>
      <c r="J841" s="941"/>
      <c r="K841" s="246">
        <v>37001</v>
      </c>
      <c r="L841" s="441">
        <v>50</v>
      </c>
      <c r="M841" s="257">
        <v>10</v>
      </c>
      <c r="N841" s="245"/>
      <c r="O841" s="443"/>
      <c r="AA841" s="942"/>
      <c r="AB841" s="942"/>
    </row>
    <row r="842" spans="1:28" hidden="1" x14ac:dyDescent="0.15">
      <c r="A842" s="436" t="s">
        <v>3176</v>
      </c>
      <c r="B842" s="433" t="s">
        <v>4903</v>
      </c>
      <c r="C842" s="433" t="s">
        <v>4899</v>
      </c>
      <c r="D842" s="228" t="s">
        <v>1769</v>
      </c>
      <c r="E842" s="437" t="s">
        <v>4896</v>
      </c>
      <c r="F842" s="438" t="s">
        <v>4321</v>
      </c>
      <c r="G842" s="439" t="s">
        <v>1092</v>
      </c>
      <c r="H842" s="429" t="s">
        <v>7</v>
      </c>
      <c r="I842" s="940" t="s">
        <v>835</v>
      </c>
      <c r="J842" s="941"/>
      <c r="K842" s="246">
        <v>36982</v>
      </c>
      <c r="L842" s="441">
        <v>50</v>
      </c>
      <c r="M842" s="257">
        <v>10</v>
      </c>
      <c r="N842" s="245"/>
      <c r="O842" s="443"/>
      <c r="AA842" s="942"/>
      <c r="AB842" s="942"/>
    </row>
    <row r="843" spans="1:28" hidden="1" x14ac:dyDescent="0.15">
      <c r="A843" s="436" t="s">
        <v>3176</v>
      </c>
      <c r="B843" s="433" t="s">
        <v>4903</v>
      </c>
      <c r="C843" s="433" t="s">
        <v>4899</v>
      </c>
      <c r="D843" s="228" t="s">
        <v>1770</v>
      </c>
      <c r="E843" s="437" t="s">
        <v>4897</v>
      </c>
      <c r="F843" s="438" t="s">
        <v>4322</v>
      </c>
      <c r="G843" s="439" t="s">
        <v>840</v>
      </c>
      <c r="H843" s="429" t="s">
        <v>7</v>
      </c>
      <c r="I843" s="940" t="s">
        <v>839</v>
      </c>
      <c r="J843" s="941"/>
      <c r="K843" s="246">
        <v>29677</v>
      </c>
      <c r="L843" s="441">
        <v>50</v>
      </c>
      <c r="M843" s="257">
        <v>7</v>
      </c>
      <c r="N843" s="245"/>
      <c r="O843" s="443"/>
      <c r="AA843" s="942"/>
      <c r="AB843" s="942"/>
    </row>
    <row r="844" spans="1:28" hidden="1" x14ac:dyDescent="0.15">
      <c r="A844" s="436" t="s">
        <v>3176</v>
      </c>
      <c r="B844" s="433" t="s">
        <v>4903</v>
      </c>
      <c r="C844" s="433" t="s">
        <v>4899</v>
      </c>
      <c r="D844" s="228" t="s">
        <v>1297</v>
      </c>
      <c r="E844" s="437" t="s">
        <v>4898</v>
      </c>
      <c r="F844" s="438" t="s">
        <v>4323</v>
      </c>
      <c r="G844" s="439" t="s">
        <v>843</v>
      </c>
      <c r="H844" s="429" t="s">
        <v>7</v>
      </c>
      <c r="I844" s="940" t="s">
        <v>842</v>
      </c>
      <c r="J844" s="941"/>
      <c r="K844" s="246">
        <v>30407</v>
      </c>
      <c r="L844" s="441">
        <v>50</v>
      </c>
      <c r="M844" s="257">
        <v>8</v>
      </c>
      <c r="N844" s="245"/>
      <c r="O844" s="443"/>
      <c r="AA844" s="942"/>
      <c r="AB844" s="942"/>
    </row>
    <row r="845" spans="1:28" hidden="1" x14ac:dyDescent="0.15">
      <c r="A845" s="436" t="s">
        <v>3176</v>
      </c>
      <c r="B845" s="433" t="s">
        <v>4903</v>
      </c>
      <c r="C845" s="433" t="s">
        <v>4901</v>
      </c>
      <c r="D845" s="228" t="s">
        <v>1298</v>
      </c>
      <c r="E845" s="437" t="s">
        <v>4900</v>
      </c>
      <c r="F845" s="438" t="s">
        <v>4324</v>
      </c>
      <c r="G845" s="439" t="s">
        <v>856</v>
      </c>
      <c r="H845" s="429" t="s">
        <v>7</v>
      </c>
      <c r="I845" s="940" t="s">
        <v>854</v>
      </c>
      <c r="J845" s="941"/>
      <c r="K845" s="246">
        <v>32599</v>
      </c>
      <c r="L845" s="441">
        <v>114</v>
      </c>
      <c r="M845" s="257">
        <v>50</v>
      </c>
      <c r="N845" s="245" t="s">
        <v>5652</v>
      </c>
      <c r="O845" s="399"/>
      <c r="AA845" s="942"/>
      <c r="AB845" s="942"/>
    </row>
    <row r="846" spans="1:28" hidden="1" x14ac:dyDescent="0.15">
      <c r="A846" s="436" t="s">
        <v>5293</v>
      </c>
      <c r="B846" s="433" t="s">
        <v>4871</v>
      </c>
      <c r="C846" s="433" t="s">
        <v>4860</v>
      </c>
      <c r="D846" s="228" t="s">
        <v>110</v>
      </c>
      <c r="E846" s="437" t="s">
        <v>1604</v>
      </c>
      <c r="F846" s="438" t="s">
        <v>5294</v>
      </c>
      <c r="G846" s="439" t="s">
        <v>868</v>
      </c>
      <c r="H846" s="429" t="s">
        <v>7</v>
      </c>
      <c r="I846" s="940" t="s">
        <v>110</v>
      </c>
      <c r="J846" s="941"/>
      <c r="K846" s="246">
        <v>23348</v>
      </c>
      <c r="L846" s="264">
        <v>60</v>
      </c>
      <c r="M846" s="264"/>
      <c r="N846" s="245"/>
      <c r="AA846" s="942"/>
      <c r="AB846" s="942"/>
    </row>
    <row r="847" spans="1:28" hidden="1" x14ac:dyDescent="0.15">
      <c r="A847" s="436" t="s">
        <v>3182</v>
      </c>
      <c r="B847" s="433" t="s">
        <v>4884</v>
      </c>
      <c r="C847" s="433" t="s">
        <v>1806</v>
      </c>
      <c r="D847" s="228" t="s">
        <v>2221</v>
      </c>
      <c r="E847" s="437" t="s">
        <v>1299</v>
      </c>
      <c r="F847" s="438" t="s">
        <v>4325</v>
      </c>
      <c r="G847" s="439" t="s">
        <v>235</v>
      </c>
      <c r="H847" s="429" t="s">
        <v>7</v>
      </c>
      <c r="I847" s="940" t="s">
        <v>233</v>
      </c>
      <c r="J847" s="941"/>
      <c r="K847" s="246">
        <v>30803</v>
      </c>
      <c r="L847" s="264">
        <v>50</v>
      </c>
      <c r="M847" s="264"/>
      <c r="N847" s="245"/>
      <c r="AA847" s="942"/>
      <c r="AB847" s="942"/>
    </row>
    <row r="848" spans="1:28" hidden="1" x14ac:dyDescent="0.15">
      <c r="A848" s="436" t="s">
        <v>3183</v>
      </c>
      <c r="B848" s="433" t="s">
        <v>4903</v>
      </c>
      <c r="C848" s="433" t="s">
        <v>1807</v>
      </c>
      <c r="D848" s="228" t="s">
        <v>2214</v>
      </c>
      <c r="E848" s="437" t="s">
        <v>1300</v>
      </c>
      <c r="F848" s="438" t="s">
        <v>4326</v>
      </c>
      <c r="G848" s="439" t="s">
        <v>364</v>
      </c>
      <c r="H848" s="429" t="s">
        <v>7</v>
      </c>
      <c r="I848" s="940" t="s">
        <v>427</v>
      </c>
      <c r="J848" s="941"/>
      <c r="K848" s="246">
        <v>33878</v>
      </c>
      <c r="L848" s="264">
        <v>50</v>
      </c>
      <c r="M848" s="264"/>
      <c r="N848" s="245"/>
      <c r="AA848" s="942"/>
      <c r="AB848" s="942"/>
    </row>
    <row r="849" spans="1:28" hidden="1" x14ac:dyDescent="0.15">
      <c r="A849" s="436" t="s">
        <v>3183</v>
      </c>
      <c r="B849" s="433" t="s">
        <v>4871</v>
      </c>
      <c r="C849" s="433" t="s">
        <v>4860</v>
      </c>
      <c r="D849" s="410" t="s">
        <v>1301</v>
      </c>
      <c r="E849" s="428" t="s">
        <v>1302</v>
      </c>
      <c r="F849" s="427" t="s">
        <v>4327</v>
      </c>
      <c r="G849" s="406" t="s">
        <v>194</v>
      </c>
      <c r="H849" s="434" t="s">
        <v>7</v>
      </c>
      <c r="I849" s="940" t="s">
        <v>193</v>
      </c>
      <c r="J849" s="941"/>
      <c r="K849" s="226">
        <v>35886</v>
      </c>
      <c r="L849" s="265">
        <v>30</v>
      </c>
      <c r="M849" s="265"/>
      <c r="N849" s="420"/>
      <c r="AA849" s="942"/>
      <c r="AB849" s="942"/>
    </row>
    <row r="850" spans="1:28" hidden="1" x14ac:dyDescent="0.15">
      <c r="A850" s="436" t="s">
        <v>3183</v>
      </c>
      <c r="B850" s="433" t="s">
        <v>4884</v>
      </c>
      <c r="C850" s="433" t="s">
        <v>1806</v>
      </c>
      <c r="D850" s="228" t="s">
        <v>1622</v>
      </c>
      <c r="E850" s="437" t="s">
        <v>2219</v>
      </c>
      <c r="F850" s="438" t="s">
        <v>4328</v>
      </c>
      <c r="G850" s="439" t="s">
        <v>1303</v>
      </c>
      <c r="H850" s="429" t="s">
        <v>7</v>
      </c>
      <c r="I850" s="940" t="s">
        <v>314</v>
      </c>
      <c r="J850" s="941"/>
      <c r="K850" s="246">
        <v>35886</v>
      </c>
      <c r="L850" s="264">
        <v>30</v>
      </c>
      <c r="M850" s="264"/>
      <c r="N850" s="245"/>
      <c r="AA850" s="942"/>
      <c r="AB850" s="942"/>
    </row>
    <row r="851" spans="1:28" hidden="1" x14ac:dyDescent="0.15">
      <c r="A851" s="436" t="s">
        <v>3183</v>
      </c>
      <c r="B851" s="433" t="s">
        <v>4871</v>
      </c>
      <c r="C851" s="433" t="s">
        <v>4860</v>
      </c>
      <c r="D851" s="410" t="s">
        <v>1623</v>
      </c>
      <c r="E851" s="428" t="s">
        <v>1305</v>
      </c>
      <c r="F851" s="427" t="s">
        <v>4329</v>
      </c>
      <c r="G851" s="406" t="s">
        <v>1304</v>
      </c>
      <c r="H851" s="434" t="s">
        <v>7</v>
      </c>
      <c r="I851" s="940" t="s">
        <v>110</v>
      </c>
      <c r="J851" s="941"/>
      <c r="K851" s="226">
        <v>36008</v>
      </c>
      <c r="L851" s="265">
        <v>20</v>
      </c>
      <c r="M851" s="265"/>
      <c r="N851" s="420"/>
      <c r="AA851" s="942"/>
      <c r="AB851" s="942"/>
    </row>
    <row r="852" spans="1:28" hidden="1" x14ac:dyDescent="0.15">
      <c r="A852" s="436" t="s">
        <v>3183</v>
      </c>
      <c r="B852" s="433" t="s">
        <v>4903</v>
      </c>
      <c r="C852" s="433" t="s">
        <v>1807</v>
      </c>
      <c r="D852" s="228" t="s">
        <v>1624</v>
      </c>
      <c r="E852" s="437" t="s">
        <v>2222</v>
      </c>
      <c r="F852" s="438" t="s">
        <v>4330</v>
      </c>
      <c r="G852" s="439" t="s">
        <v>441</v>
      </c>
      <c r="H852" s="429" t="s">
        <v>7</v>
      </c>
      <c r="I852" s="940" t="s">
        <v>440</v>
      </c>
      <c r="J852" s="941"/>
      <c r="K852" s="246">
        <v>36249</v>
      </c>
      <c r="L852" s="264">
        <v>29</v>
      </c>
      <c r="M852" s="264"/>
      <c r="N852" s="245"/>
      <c r="AA852" s="942"/>
      <c r="AB852" s="942"/>
    </row>
    <row r="853" spans="1:28" hidden="1" x14ac:dyDescent="0.15">
      <c r="A853" s="436" t="s">
        <v>3183</v>
      </c>
      <c r="B853" s="433" t="s">
        <v>4931</v>
      </c>
      <c r="C853" s="433" t="s">
        <v>4917</v>
      </c>
      <c r="D853" s="228" t="s">
        <v>1625</v>
      </c>
      <c r="E853" s="437" t="s">
        <v>2220</v>
      </c>
      <c r="F853" s="438" t="s">
        <v>4331</v>
      </c>
      <c r="G853" s="439" t="s">
        <v>999</v>
      </c>
      <c r="H853" s="429" t="s">
        <v>7</v>
      </c>
      <c r="I853" s="940" t="s">
        <v>557</v>
      </c>
      <c r="J853" s="941"/>
      <c r="K853" s="246">
        <v>36249</v>
      </c>
      <c r="L853" s="264">
        <v>30</v>
      </c>
      <c r="M853" s="264"/>
      <c r="N853" s="245"/>
      <c r="AA853" s="942"/>
      <c r="AB853" s="942"/>
    </row>
    <row r="854" spans="1:28" hidden="1" x14ac:dyDescent="0.15">
      <c r="A854" s="436" t="s">
        <v>3183</v>
      </c>
      <c r="B854" s="433" t="s">
        <v>4884</v>
      </c>
      <c r="C854" s="433" t="s">
        <v>4876</v>
      </c>
      <c r="D854" s="228" t="s">
        <v>2223</v>
      </c>
      <c r="E854" s="437" t="s">
        <v>1306</v>
      </c>
      <c r="F854" s="438" t="s">
        <v>4332</v>
      </c>
      <c r="G854" s="439" t="s">
        <v>1049</v>
      </c>
      <c r="H854" s="429" t="s">
        <v>7</v>
      </c>
      <c r="I854" s="940" t="s">
        <v>229</v>
      </c>
      <c r="J854" s="941"/>
      <c r="K854" s="246">
        <v>36586</v>
      </c>
      <c r="L854" s="264">
        <v>30</v>
      </c>
      <c r="M854" s="264"/>
      <c r="N854" s="245"/>
      <c r="AA854" s="942"/>
      <c r="AB854" s="942"/>
    </row>
    <row r="855" spans="1:28" hidden="1" x14ac:dyDescent="0.15">
      <c r="A855" s="436" t="s">
        <v>3183</v>
      </c>
      <c r="B855" s="433" t="s">
        <v>4931</v>
      </c>
      <c r="C855" s="433" t="s">
        <v>4928</v>
      </c>
      <c r="D855" s="228" t="s">
        <v>1307</v>
      </c>
      <c r="E855" s="437" t="s">
        <v>1308</v>
      </c>
      <c r="F855" s="438" t="s">
        <v>4333</v>
      </c>
      <c r="G855" s="439" t="s">
        <v>771</v>
      </c>
      <c r="H855" s="429" t="s">
        <v>7</v>
      </c>
      <c r="I855" s="940" t="s">
        <v>769</v>
      </c>
      <c r="J855" s="941"/>
      <c r="K855" s="246">
        <v>36617</v>
      </c>
      <c r="L855" s="264">
        <v>30</v>
      </c>
      <c r="M855" s="264"/>
      <c r="N855" s="245"/>
      <c r="AA855" s="942"/>
      <c r="AB855" s="942"/>
    </row>
    <row r="856" spans="1:28" hidden="1" x14ac:dyDescent="0.15">
      <c r="A856" s="436" t="s">
        <v>3183</v>
      </c>
      <c r="B856" s="433" t="s">
        <v>4916</v>
      </c>
      <c r="C856" s="433" t="s">
        <v>4904</v>
      </c>
      <c r="D856" s="228" t="s">
        <v>2224</v>
      </c>
      <c r="E856" s="437" t="s">
        <v>1309</v>
      </c>
      <c r="F856" s="438" t="s">
        <v>4334</v>
      </c>
      <c r="G856" s="439" t="s">
        <v>528</v>
      </c>
      <c r="H856" s="429" t="s">
        <v>7</v>
      </c>
      <c r="I856" s="940" t="s">
        <v>527</v>
      </c>
      <c r="J856" s="941"/>
      <c r="K856" s="246">
        <v>36614</v>
      </c>
      <c r="L856" s="264">
        <v>30</v>
      </c>
      <c r="M856" s="264"/>
      <c r="N856" s="245"/>
      <c r="AA856" s="942"/>
      <c r="AB856" s="942"/>
    </row>
    <row r="857" spans="1:28" hidden="1" x14ac:dyDescent="0.15">
      <c r="A857" s="436" t="s">
        <v>3183</v>
      </c>
      <c r="B857" s="433" t="s">
        <v>4871</v>
      </c>
      <c r="C857" s="433" t="s">
        <v>4860</v>
      </c>
      <c r="D857" s="410" t="s">
        <v>2225</v>
      </c>
      <c r="E857" s="428" t="s">
        <v>1310</v>
      </c>
      <c r="F857" s="427" t="s">
        <v>5295</v>
      </c>
      <c r="G857" s="406" t="s">
        <v>196</v>
      </c>
      <c r="H857" s="434" t="s">
        <v>7</v>
      </c>
      <c r="I857" s="940" t="s">
        <v>195</v>
      </c>
      <c r="J857" s="941"/>
      <c r="K857" s="226">
        <v>36616</v>
      </c>
      <c r="L857" s="265">
        <v>15</v>
      </c>
      <c r="M857" s="265"/>
      <c r="N857" s="420"/>
      <c r="AA857" s="942"/>
      <c r="AB857" s="942"/>
    </row>
    <row r="858" spans="1:28" hidden="1" x14ac:dyDescent="0.15">
      <c r="A858" s="436" t="s">
        <v>3183</v>
      </c>
      <c r="B858" s="433" t="s">
        <v>4871</v>
      </c>
      <c r="C858" s="433" t="s">
        <v>4860</v>
      </c>
      <c r="D858" s="410" t="s">
        <v>1626</v>
      </c>
      <c r="E858" s="428" t="s">
        <v>1871</v>
      </c>
      <c r="F858" s="427" t="s">
        <v>4335</v>
      </c>
      <c r="G858" s="406" t="s">
        <v>210</v>
      </c>
      <c r="H858" s="434" t="s">
        <v>7</v>
      </c>
      <c r="I858" s="940" t="s">
        <v>1188</v>
      </c>
      <c r="J858" s="941"/>
      <c r="K858" s="226">
        <v>36923</v>
      </c>
      <c r="L858" s="265">
        <v>30</v>
      </c>
      <c r="M858" s="265"/>
      <c r="N858" s="420"/>
      <c r="AA858" s="942"/>
      <c r="AB858" s="942"/>
    </row>
    <row r="859" spans="1:28" hidden="1" x14ac:dyDescent="0.15">
      <c r="A859" s="436" t="s">
        <v>3183</v>
      </c>
      <c r="B859" s="433" t="s">
        <v>4871</v>
      </c>
      <c r="C859" s="433" t="s">
        <v>4861</v>
      </c>
      <c r="D859" s="228" t="s">
        <v>2226</v>
      </c>
      <c r="E859" s="437" t="s">
        <v>1311</v>
      </c>
      <c r="F859" s="438" t="s">
        <v>4336</v>
      </c>
      <c r="G859" s="439" t="s">
        <v>653</v>
      </c>
      <c r="H859" s="429" t="s">
        <v>7</v>
      </c>
      <c r="I859" s="940" t="s">
        <v>660</v>
      </c>
      <c r="J859" s="941"/>
      <c r="K859" s="246">
        <v>36982</v>
      </c>
      <c r="L859" s="264">
        <v>15</v>
      </c>
      <c r="M859" s="264"/>
      <c r="N859" s="245"/>
      <c r="AA859" s="942"/>
      <c r="AB859" s="942"/>
    </row>
    <row r="860" spans="1:28" hidden="1" x14ac:dyDescent="0.15">
      <c r="A860" s="436" t="s">
        <v>3183</v>
      </c>
      <c r="B860" s="433" t="s">
        <v>4884</v>
      </c>
      <c r="C860" s="433" t="s">
        <v>1808</v>
      </c>
      <c r="D860" s="228" t="s">
        <v>2227</v>
      </c>
      <c r="E860" s="437" t="s">
        <v>1313</v>
      </c>
      <c r="F860" s="438" t="s">
        <v>4337</v>
      </c>
      <c r="G860" s="439" t="s">
        <v>1312</v>
      </c>
      <c r="H860" s="429" t="s">
        <v>7</v>
      </c>
      <c r="I860" s="940" t="s">
        <v>344</v>
      </c>
      <c r="J860" s="941"/>
      <c r="K860" s="246">
        <v>36982</v>
      </c>
      <c r="L860" s="264">
        <v>20</v>
      </c>
      <c r="M860" s="264"/>
      <c r="N860" s="245"/>
      <c r="AA860" s="942"/>
      <c r="AB860" s="942"/>
    </row>
    <row r="861" spans="1:28" hidden="1" x14ac:dyDescent="0.15">
      <c r="A861" s="436" t="s">
        <v>3183</v>
      </c>
      <c r="B861" s="433" t="s">
        <v>4903</v>
      </c>
      <c r="C861" s="433" t="s">
        <v>4888</v>
      </c>
      <c r="D861" s="228" t="s">
        <v>1627</v>
      </c>
      <c r="E861" s="437" t="s">
        <v>2228</v>
      </c>
      <c r="F861" s="438" t="s">
        <v>4338</v>
      </c>
      <c r="G861" s="439" t="s">
        <v>1314</v>
      </c>
      <c r="H861" s="429" t="s">
        <v>7</v>
      </c>
      <c r="I861" s="940" t="s">
        <v>1081</v>
      </c>
      <c r="J861" s="941"/>
      <c r="K861" s="246">
        <v>36982</v>
      </c>
      <c r="L861" s="264">
        <v>20</v>
      </c>
      <c r="M861" s="264"/>
      <c r="N861" s="245"/>
      <c r="AA861" s="942"/>
      <c r="AB861" s="942"/>
    </row>
    <row r="862" spans="1:28" hidden="1" x14ac:dyDescent="0.15">
      <c r="A862" s="436" t="s">
        <v>3183</v>
      </c>
      <c r="B862" s="433" t="s">
        <v>4998</v>
      </c>
      <c r="C862" s="433" t="s">
        <v>4023</v>
      </c>
      <c r="D862" s="228" t="s">
        <v>2229</v>
      </c>
      <c r="E862" s="437" t="s">
        <v>2230</v>
      </c>
      <c r="F862" s="438" t="s">
        <v>4339</v>
      </c>
      <c r="G862" s="439" t="s">
        <v>5701</v>
      </c>
      <c r="H862" s="429" t="s">
        <v>7</v>
      </c>
      <c r="I862" s="940" t="s">
        <v>7452</v>
      </c>
      <c r="J862" s="941"/>
      <c r="K862" s="246">
        <v>36997</v>
      </c>
      <c r="L862" s="264">
        <v>20</v>
      </c>
      <c r="M862" s="264"/>
      <c r="N862" s="245"/>
      <c r="AA862" s="942"/>
      <c r="AB862" s="942"/>
    </row>
    <row r="863" spans="1:28" hidden="1" x14ac:dyDescent="0.15">
      <c r="A863" s="436" t="s">
        <v>3183</v>
      </c>
      <c r="B863" s="433" t="s">
        <v>4884</v>
      </c>
      <c r="C863" s="433" t="s">
        <v>1806</v>
      </c>
      <c r="D863" s="228" t="s">
        <v>2231</v>
      </c>
      <c r="E863" s="437" t="s">
        <v>1315</v>
      </c>
      <c r="F863" s="438" t="s">
        <v>4340</v>
      </c>
      <c r="G863" s="439" t="s">
        <v>325</v>
      </c>
      <c r="H863" s="429" t="s">
        <v>7</v>
      </c>
      <c r="I863" s="940" t="s">
        <v>324</v>
      </c>
      <c r="J863" s="941"/>
      <c r="K863" s="246">
        <v>36991</v>
      </c>
      <c r="L863" s="264">
        <v>30</v>
      </c>
      <c r="M863" s="264"/>
      <c r="N863" s="245"/>
      <c r="AA863" s="942"/>
      <c r="AB863" s="942"/>
    </row>
    <row r="864" spans="1:28" hidden="1" x14ac:dyDescent="0.15">
      <c r="A864" s="436" t="s">
        <v>3183</v>
      </c>
      <c r="B864" s="433" t="s">
        <v>4903</v>
      </c>
      <c r="C864" s="433" t="s">
        <v>1807</v>
      </c>
      <c r="D864" s="228" t="s">
        <v>2232</v>
      </c>
      <c r="E864" s="437" t="s">
        <v>2233</v>
      </c>
      <c r="F864" s="438" t="s">
        <v>4341</v>
      </c>
      <c r="G864" s="439" t="s">
        <v>426</v>
      </c>
      <c r="H864" s="429" t="s">
        <v>7</v>
      </c>
      <c r="I864" s="940" t="s">
        <v>447</v>
      </c>
      <c r="J864" s="941"/>
      <c r="K864" s="246">
        <v>37012</v>
      </c>
      <c r="L864" s="264">
        <v>30</v>
      </c>
      <c r="M864" s="264"/>
      <c r="N864" s="245"/>
      <c r="AA864" s="942"/>
      <c r="AB864" s="942"/>
    </row>
    <row r="865" spans="1:28" hidden="1" x14ac:dyDescent="0.15">
      <c r="A865" s="436" t="s">
        <v>3183</v>
      </c>
      <c r="B865" s="433" t="s">
        <v>4884</v>
      </c>
      <c r="C865" s="433" t="s">
        <v>4883</v>
      </c>
      <c r="D865" s="228" t="s">
        <v>1628</v>
      </c>
      <c r="E865" s="437" t="s">
        <v>1317</v>
      </c>
      <c r="F865" s="438" t="s">
        <v>4342</v>
      </c>
      <c r="G865" s="439" t="s">
        <v>1316</v>
      </c>
      <c r="H865" s="429" t="s">
        <v>7</v>
      </c>
      <c r="I865" s="940" t="s">
        <v>1702</v>
      </c>
      <c r="J865" s="941"/>
      <c r="K865" s="246">
        <v>37347</v>
      </c>
      <c r="L865" s="264">
        <v>30</v>
      </c>
      <c r="M865" s="264"/>
      <c r="N865" s="245"/>
      <c r="AA865" s="942"/>
      <c r="AB865" s="942"/>
    </row>
    <row r="866" spans="1:28" hidden="1" x14ac:dyDescent="0.15">
      <c r="A866" s="436" t="s">
        <v>3183</v>
      </c>
      <c r="B866" s="433" t="s">
        <v>4916</v>
      </c>
      <c r="C866" s="249" t="s">
        <v>4905</v>
      </c>
      <c r="D866" s="228" t="s">
        <v>1629</v>
      </c>
      <c r="E866" s="437" t="s">
        <v>1318</v>
      </c>
      <c r="F866" s="438" t="s">
        <v>4343</v>
      </c>
      <c r="G866" s="439" t="s">
        <v>675</v>
      </c>
      <c r="H866" s="429" t="s">
        <v>7</v>
      </c>
      <c r="I866" s="940" t="s">
        <v>472</v>
      </c>
      <c r="J866" s="941"/>
      <c r="K866" s="246">
        <v>37347</v>
      </c>
      <c r="L866" s="264">
        <v>30</v>
      </c>
      <c r="M866" s="264"/>
      <c r="N866" s="245"/>
      <c r="AA866" s="942"/>
      <c r="AB866" s="942"/>
    </row>
    <row r="867" spans="1:28" hidden="1" x14ac:dyDescent="0.15">
      <c r="A867" s="436" t="s">
        <v>3183</v>
      </c>
      <c r="B867" s="433" t="s">
        <v>4884</v>
      </c>
      <c r="C867" s="433" t="s">
        <v>1806</v>
      </c>
      <c r="D867" s="228" t="s">
        <v>2234</v>
      </c>
      <c r="E867" s="437" t="s">
        <v>1320</v>
      </c>
      <c r="F867" s="438" t="s">
        <v>4344</v>
      </c>
      <c r="G867" s="439" t="s">
        <v>1319</v>
      </c>
      <c r="H867" s="429" t="s">
        <v>7</v>
      </c>
      <c r="I867" s="940" t="s">
        <v>329</v>
      </c>
      <c r="J867" s="941"/>
      <c r="K867" s="246">
        <v>37424</v>
      </c>
      <c r="L867" s="264">
        <v>30</v>
      </c>
      <c r="M867" s="264"/>
      <c r="N867" s="245"/>
      <c r="AA867" s="942"/>
      <c r="AB867" s="942"/>
    </row>
    <row r="868" spans="1:28" hidden="1" x14ac:dyDescent="0.15">
      <c r="A868" s="436" t="s">
        <v>3183</v>
      </c>
      <c r="B868" s="433" t="s">
        <v>4903</v>
      </c>
      <c r="C868" s="433" t="s">
        <v>1807</v>
      </c>
      <c r="D868" s="228" t="s">
        <v>6910</v>
      </c>
      <c r="E868" s="437" t="s">
        <v>1322</v>
      </c>
      <c r="F868" s="438" t="s">
        <v>4345</v>
      </c>
      <c r="G868" s="439" t="s">
        <v>1321</v>
      </c>
      <c r="H868" s="429" t="s">
        <v>7</v>
      </c>
      <c r="I868" s="940" t="s">
        <v>449</v>
      </c>
      <c r="J868" s="941"/>
      <c r="K868" s="246">
        <v>37438</v>
      </c>
      <c r="L868" s="264">
        <v>30</v>
      </c>
      <c r="M868" s="264"/>
      <c r="N868" s="245"/>
      <c r="AA868" s="942"/>
      <c r="AB868" s="942"/>
    </row>
    <row r="869" spans="1:28" hidden="1" x14ac:dyDescent="0.15">
      <c r="A869" s="436" t="s">
        <v>3183</v>
      </c>
      <c r="B869" s="433" t="s">
        <v>4903</v>
      </c>
      <c r="C869" s="433" t="s">
        <v>1807</v>
      </c>
      <c r="D869" s="228" t="s">
        <v>1630</v>
      </c>
      <c r="E869" s="437" t="s">
        <v>2235</v>
      </c>
      <c r="F869" s="438" t="s">
        <v>4346</v>
      </c>
      <c r="G869" s="439" t="s">
        <v>426</v>
      </c>
      <c r="H869" s="429" t="s">
        <v>7</v>
      </c>
      <c r="I869" s="940" t="s">
        <v>436</v>
      </c>
      <c r="J869" s="941"/>
      <c r="K869" s="246">
        <v>37530</v>
      </c>
      <c r="L869" s="264">
        <v>30</v>
      </c>
      <c r="M869" s="264"/>
      <c r="N869" s="245"/>
      <c r="AA869" s="942"/>
      <c r="AB869" s="942"/>
    </row>
    <row r="870" spans="1:28" hidden="1" x14ac:dyDescent="0.15">
      <c r="A870" s="436" t="s">
        <v>3183</v>
      </c>
      <c r="B870" s="433" t="s">
        <v>4916</v>
      </c>
      <c r="C870" s="433" t="s">
        <v>4904</v>
      </c>
      <c r="D870" s="228" t="s">
        <v>2236</v>
      </c>
      <c r="E870" s="437" t="s">
        <v>1323</v>
      </c>
      <c r="F870" s="438" t="s">
        <v>4347</v>
      </c>
      <c r="G870" s="439" t="s">
        <v>2237</v>
      </c>
      <c r="H870" s="429" t="s">
        <v>7</v>
      </c>
      <c r="I870" s="940" t="s">
        <v>531</v>
      </c>
      <c r="J870" s="941"/>
      <c r="K870" s="246">
        <v>37712</v>
      </c>
      <c r="L870" s="264">
        <v>30</v>
      </c>
      <c r="M870" s="264"/>
      <c r="N870" s="245"/>
      <c r="AA870" s="942"/>
      <c r="AB870" s="942"/>
    </row>
    <row r="871" spans="1:28" hidden="1" x14ac:dyDescent="0.15">
      <c r="A871" s="436" t="s">
        <v>3183</v>
      </c>
      <c r="B871" s="433" t="s">
        <v>4871</v>
      </c>
      <c r="C871" s="433" t="s">
        <v>4860</v>
      </c>
      <c r="D871" s="410" t="s">
        <v>1631</v>
      </c>
      <c r="E871" s="428" t="s">
        <v>1324</v>
      </c>
      <c r="F871" s="427" t="s">
        <v>4348</v>
      </c>
      <c r="G871" s="406" t="s">
        <v>2110</v>
      </c>
      <c r="H871" s="434" t="s">
        <v>7</v>
      </c>
      <c r="I871" s="940" t="s">
        <v>110</v>
      </c>
      <c r="J871" s="941"/>
      <c r="K871" s="226">
        <v>38078</v>
      </c>
      <c r="L871" s="265">
        <v>29</v>
      </c>
      <c r="M871" s="265"/>
      <c r="N871" s="420"/>
      <c r="AA871" s="942"/>
      <c r="AB871" s="942"/>
    </row>
    <row r="872" spans="1:28" hidden="1" x14ac:dyDescent="0.15">
      <c r="A872" s="436" t="s">
        <v>3183</v>
      </c>
      <c r="B872" s="433" t="s">
        <v>4871</v>
      </c>
      <c r="C872" s="433" t="s">
        <v>4860</v>
      </c>
      <c r="D872" s="410" t="s">
        <v>2238</v>
      </c>
      <c r="E872" s="428" t="s">
        <v>1325</v>
      </c>
      <c r="F872" s="427" t="s">
        <v>4349</v>
      </c>
      <c r="G872" s="406" t="s">
        <v>1605</v>
      </c>
      <c r="H872" s="434" t="s">
        <v>7</v>
      </c>
      <c r="I872" s="940" t="s">
        <v>6632</v>
      </c>
      <c r="J872" s="941"/>
      <c r="K872" s="226">
        <v>38798</v>
      </c>
      <c r="L872" s="265">
        <v>30</v>
      </c>
      <c r="M872" s="265"/>
      <c r="N872" s="420"/>
      <c r="O872" s="443"/>
      <c r="P872" s="443"/>
      <c r="AA872" s="942"/>
      <c r="AB872" s="942"/>
    </row>
    <row r="873" spans="1:28" ht="52.5" hidden="1" x14ac:dyDescent="0.15">
      <c r="A873" s="247" t="s">
        <v>5724</v>
      </c>
      <c r="B873" s="433" t="s">
        <v>4871</v>
      </c>
      <c r="C873" s="433" t="s">
        <v>4862</v>
      </c>
      <c r="D873" s="228" t="s">
        <v>4073</v>
      </c>
      <c r="E873" s="437" t="s">
        <v>1356</v>
      </c>
      <c r="F873" s="438" t="s">
        <v>4354</v>
      </c>
      <c r="G873" s="439" t="s">
        <v>662</v>
      </c>
      <c r="H873" s="429" t="s">
        <v>29</v>
      </c>
      <c r="I873" s="940" t="s">
        <v>4442</v>
      </c>
      <c r="J873" s="941"/>
      <c r="K873" s="243">
        <v>33329</v>
      </c>
      <c r="L873" s="264">
        <v>10</v>
      </c>
      <c r="M873" s="264"/>
      <c r="N873" s="245"/>
      <c r="O873" s="443"/>
      <c r="AA873" s="942"/>
      <c r="AB873" s="942"/>
    </row>
    <row r="874" spans="1:28" ht="52.5" hidden="1" x14ac:dyDescent="0.15">
      <c r="A874" s="247" t="s">
        <v>5724</v>
      </c>
      <c r="B874" s="433" t="s">
        <v>4871</v>
      </c>
      <c r="C874" s="433" t="s">
        <v>4862</v>
      </c>
      <c r="D874" s="228" t="s">
        <v>3184</v>
      </c>
      <c r="E874" s="437" t="s">
        <v>1357</v>
      </c>
      <c r="F874" s="438" t="s">
        <v>4351</v>
      </c>
      <c r="G874" s="439" t="s">
        <v>667</v>
      </c>
      <c r="H874" s="429" t="s">
        <v>29</v>
      </c>
      <c r="I874" s="940" t="s">
        <v>4443</v>
      </c>
      <c r="J874" s="941"/>
      <c r="K874" s="243">
        <v>34425</v>
      </c>
      <c r="L874" s="264">
        <v>10</v>
      </c>
      <c r="M874" s="264"/>
      <c r="N874" s="245"/>
      <c r="O874" s="443"/>
      <c r="AA874" s="942"/>
      <c r="AB874" s="942"/>
    </row>
    <row r="875" spans="1:28" ht="52.5" hidden="1" x14ac:dyDescent="0.15">
      <c r="A875" s="247" t="s">
        <v>5724</v>
      </c>
      <c r="B875" s="433" t="s">
        <v>4916</v>
      </c>
      <c r="C875" s="433" t="s">
        <v>4907</v>
      </c>
      <c r="D875" s="228" t="s">
        <v>4074</v>
      </c>
      <c r="E875" s="437" t="s">
        <v>1359</v>
      </c>
      <c r="F875" s="438" t="s">
        <v>4355</v>
      </c>
      <c r="G875" s="439" t="s">
        <v>1358</v>
      </c>
      <c r="H875" s="429" t="s">
        <v>29</v>
      </c>
      <c r="I875" s="940" t="s">
        <v>4444</v>
      </c>
      <c r="J875" s="941"/>
      <c r="K875" s="243">
        <v>34425</v>
      </c>
      <c r="L875" s="264">
        <v>10</v>
      </c>
      <c r="M875" s="264"/>
      <c r="N875" s="245"/>
      <c r="O875" s="443"/>
      <c r="AA875" s="942"/>
      <c r="AB875" s="942"/>
    </row>
    <row r="876" spans="1:28" ht="52.5" hidden="1" x14ac:dyDescent="0.15">
      <c r="A876" s="247" t="s">
        <v>5724</v>
      </c>
      <c r="B876" s="433" t="s">
        <v>4916</v>
      </c>
      <c r="C876" s="433" t="s">
        <v>4904</v>
      </c>
      <c r="D876" s="228" t="s">
        <v>6939</v>
      </c>
      <c r="E876" s="437" t="s">
        <v>1360</v>
      </c>
      <c r="F876" s="438" t="s">
        <v>4356</v>
      </c>
      <c r="G876" s="439" t="s">
        <v>979</v>
      </c>
      <c r="H876" s="429" t="s">
        <v>29</v>
      </c>
      <c r="I876" s="940" t="s">
        <v>7959</v>
      </c>
      <c r="J876" s="941"/>
      <c r="K876" s="243">
        <v>33695</v>
      </c>
      <c r="L876" s="264">
        <v>20</v>
      </c>
      <c r="M876" s="264"/>
      <c r="N876" s="548" t="s">
        <v>8271</v>
      </c>
      <c r="O876" s="443"/>
      <c r="AA876" s="942"/>
      <c r="AB876" s="942"/>
    </row>
    <row r="877" spans="1:28" ht="52.5" hidden="1" x14ac:dyDescent="0.15">
      <c r="A877" s="247" t="s">
        <v>5724</v>
      </c>
      <c r="B877" s="433" t="s">
        <v>4998</v>
      </c>
      <c r="C877" s="249" t="s">
        <v>4937</v>
      </c>
      <c r="D877" s="228" t="s">
        <v>4075</v>
      </c>
      <c r="E877" s="437" t="s">
        <v>1361</v>
      </c>
      <c r="F877" s="438" t="s">
        <v>4357</v>
      </c>
      <c r="G877" s="439" t="s">
        <v>822</v>
      </c>
      <c r="H877" s="429" t="s">
        <v>29</v>
      </c>
      <c r="I877" s="940" t="s">
        <v>4445</v>
      </c>
      <c r="J877" s="941"/>
      <c r="K877" s="243">
        <v>34060</v>
      </c>
      <c r="L877" s="264">
        <v>10</v>
      </c>
      <c r="M877" s="264"/>
      <c r="N877" s="245"/>
      <c r="O877" s="443"/>
      <c r="AA877" s="942"/>
      <c r="AB877" s="942"/>
    </row>
    <row r="878" spans="1:28" ht="52.5" hidden="1" x14ac:dyDescent="0.15">
      <c r="A878" s="247" t="s">
        <v>5724</v>
      </c>
      <c r="B878" s="433" t="s">
        <v>4903</v>
      </c>
      <c r="C878" s="433" t="s">
        <v>4895</v>
      </c>
      <c r="D878" s="228" t="s">
        <v>4076</v>
      </c>
      <c r="E878" s="437" t="s">
        <v>1362</v>
      </c>
      <c r="F878" s="438" t="s">
        <v>3266</v>
      </c>
      <c r="G878" s="439" t="s">
        <v>837</v>
      </c>
      <c r="H878" s="429" t="s">
        <v>29</v>
      </c>
      <c r="I878" s="940" t="s">
        <v>1355</v>
      </c>
      <c r="J878" s="941"/>
      <c r="K878" s="243">
        <v>34790</v>
      </c>
      <c r="L878" s="264">
        <v>10</v>
      </c>
      <c r="M878" s="264"/>
      <c r="N878" s="245"/>
      <c r="AA878" s="942"/>
      <c r="AB878" s="942"/>
    </row>
    <row r="879" spans="1:28" ht="52.5" hidden="1" x14ac:dyDescent="0.15">
      <c r="A879" s="247" t="s">
        <v>5724</v>
      </c>
      <c r="B879" s="433" t="s">
        <v>4916</v>
      </c>
      <c r="C879" s="249" t="s">
        <v>4915</v>
      </c>
      <c r="D879" s="228" t="s">
        <v>4077</v>
      </c>
      <c r="E879" s="437" t="s">
        <v>1363</v>
      </c>
      <c r="F879" s="438" t="s">
        <v>4358</v>
      </c>
      <c r="G879" s="439" t="s">
        <v>1337</v>
      </c>
      <c r="H879" s="429" t="s">
        <v>29</v>
      </c>
      <c r="I879" s="940" t="s">
        <v>4446</v>
      </c>
      <c r="J879" s="941"/>
      <c r="K879" s="243">
        <v>35332</v>
      </c>
      <c r="L879" s="264">
        <v>10</v>
      </c>
      <c r="M879" s="264"/>
      <c r="N879" s="245"/>
      <c r="O879" s="443"/>
      <c r="AA879" s="942"/>
      <c r="AB879" s="942"/>
    </row>
    <row r="880" spans="1:28" ht="52.5" hidden="1" x14ac:dyDescent="0.15">
      <c r="A880" s="247" t="s">
        <v>5724</v>
      </c>
      <c r="B880" s="433" t="s">
        <v>4916</v>
      </c>
      <c r="C880" s="433" t="s">
        <v>4904</v>
      </c>
      <c r="D880" s="228" t="s">
        <v>1653</v>
      </c>
      <c r="E880" s="437" t="s">
        <v>1364</v>
      </c>
      <c r="F880" s="438" t="s">
        <v>4350</v>
      </c>
      <c r="G880" s="439" t="s">
        <v>533</v>
      </c>
      <c r="H880" s="429" t="s">
        <v>29</v>
      </c>
      <c r="I880" s="940" t="s">
        <v>7959</v>
      </c>
      <c r="J880" s="941"/>
      <c r="K880" s="243">
        <v>36617</v>
      </c>
      <c r="L880" s="264">
        <v>12</v>
      </c>
      <c r="M880" s="264"/>
      <c r="N880" s="245"/>
      <c r="O880" s="443"/>
      <c r="AA880" s="942"/>
      <c r="AB880" s="942"/>
    </row>
    <row r="881" spans="1:28" ht="52.5" hidden="1" x14ac:dyDescent="0.15">
      <c r="A881" s="247" t="s">
        <v>5724</v>
      </c>
      <c r="B881" s="433" t="s">
        <v>4903</v>
      </c>
      <c r="C881" s="433" t="s">
        <v>1807</v>
      </c>
      <c r="D881" s="228" t="s">
        <v>2214</v>
      </c>
      <c r="E881" s="437" t="s">
        <v>1365</v>
      </c>
      <c r="F881" s="438" t="s">
        <v>4359</v>
      </c>
      <c r="G881" s="439" t="s">
        <v>364</v>
      </c>
      <c r="H881" s="429" t="s">
        <v>29</v>
      </c>
      <c r="I881" s="940" t="s">
        <v>4447</v>
      </c>
      <c r="J881" s="941"/>
      <c r="K881" s="243">
        <v>36982</v>
      </c>
      <c r="L881" s="264">
        <v>10</v>
      </c>
      <c r="M881" s="264"/>
      <c r="N881" s="245"/>
      <c r="O881" s="443"/>
      <c r="AA881" s="942"/>
      <c r="AB881" s="942"/>
    </row>
    <row r="882" spans="1:28" ht="52.5" hidden="1" x14ac:dyDescent="0.15">
      <c r="A882" s="247" t="s">
        <v>5724</v>
      </c>
      <c r="B882" s="433" t="s">
        <v>4884</v>
      </c>
      <c r="C882" s="433" t="s">
        <v>1806</v>
      </c>
      <c r="D882" s="228" t="s">
        <v>6967</v>
      </c>
      <c r="E882" s="437" t="s">
        <v>1331</v>
      </c>
      <c r="F882" s="438" t="s">
        <v>4360</v>
      </c>
      <c r="G882" s="439" t="s">
        <v>271</v>
      </c>
      <c r="H882" s="429" t="s">
        <v>29</v>
      </c>
      <c r="I882" s="940" t="s">
        <v>4448</v>
      </c>
      <c r="J882" s="941"/>
      <c r="K882" s="243">
        <v>37257</v>
      </c>
      <c r="L882" s="264">
        <v>20</v>
      </c>
      <c r="M882" s="264"/>
      <c r="N882" s="245"/>
      <c r="O882" s="443"/>
      <c r="AA882" s="942"/>
      <c r="AB882" s="942"/>
    </row>
    <row r="883" spans="1:28" ht="52.5" hidden="1" x14ac:dyDescent="0.15">
      <c r="A883" s="247" t="s">
        <v>5724</v>
      </c>
      <c r="B883" s="433" t="s">
        <v>4884</v>
      </c>
      <c r="C883" s="433" t="s">
        <v>1806</v>
      </c>
      <c r="D883" s="228" t="s">
        <v>4078</v>
      </c>
      <c r="E883" s="437" t="s">
        <v>1330</v>
      </c>
      <c r="F883" s="438" t="s">
        <v>4361</v>
      </c>
      <c r="G883" s="439" t="s">
        <v>320</v>
      </c>
      <c r="H883" s="429" t="s">
        <v>29</v>
      </c>
      <c r="I883" s="940" t="s">
        <v>4449</v>
      </c>
      <c r="J883" s="941"/>
      <c r="K883" s="243">
        <v>37347</v>
      </c>
      <c r="L883" s="264">
        <v>10</v>
      </c>
      <c r="M883" s="264"/>
      <c r="N883" s="245"/>
      <c r="O883" s="443"/>
      <c r="AA883" s="942"/>
      <c r="AB883" s="942"/>
    </row>
    <row r="884" spans="1:28" ht="52.5" hidden="1" x14ac:dyDescent="0.15">
      <c r="A884" s="247" t="s">
        <v>5724</v>
      </c>
      <c r="B884" s="433" t="s">
        <v>4884</v>
      </c>
      <c r="C884" s="433" t="s">
        <v>1808</v>
      </c>
      <c r="D884" s="228" t="s">
        <v>2215</v>
      </c>
      <c r="E884" s="437" t="s">
        <v>1366</v>
      </c>
      <c r="F884" s="438" t="s">
        <v>4362</v>
      </c>
      <c r="G884" s="439" t="s">
        <v>1312</v>
      </c>
      <c r="H884" s="429" t="s">
        <v>29</v>
      </c>
      <c r="I884" s="940" t="s">
        <v>4450</v>
      </c>
      <c r="J884" s="941"/>
      <c r="K884" s="243">
        <v>37347</v>
      </c>
      <c r="L884" s="264">
        <v>10</v>
      </c>
      <c r="M884" s="264"/>
      <c r="N884" s="245"/>
      <c r="O884" s="443"/>
      <c r="AA884" s="942"/>
      <c r="AB884" s="942"/>
    </row>
    <row r="885" spans="1:28" ht="52.5" hidden="1" x14ac:dyDescent="0.15">
      <c r="A885" s="247" t="s">
        <v>5724</v>
      </c>
      <c r="B885" s="433" t="s">
        <v>4916</v>
      </c>
      <c r="C885" s="433" t="s">
        <v>4024</v>
      </c>
      <c r="D885" s="228" t="s">
        <v>4079</v>
      </c>
      <c r="E885" s="437" t="s">
        <v>6000</v>
      </c>
      <c r="F885" s="438" t="s">
        <v>3235</v>
      </c>
      <c r="G885" s="439" t="s">
        <v>619</v>
      </c>
      <c r="H885" s="429" t="s">
        <v>29</v>
      </c>
      <c r="I885" s="940" t="s">
        <v>4464</v>
      </c>
      <c r="J885" s="941"/>
      <c r="K885" s="243">
        <v>37530</v>
      </c>
      <c r="L885" s="264">
        <v>14</v>
      </c>
      <c r="M885" s="264"/>
      <c r="N885" s="245"/>
      <c r="O885" s="443"/>
      <c r="AA885" s="942"/>
      <c r="AB885" s="942"/>
    </row>
    <row r="886" spans="1:28" ht="52.5" hidden="1" x14ac:dyDescent="0.15">
      <c r="A886" s="247" t="s">
        <v>5724</v>
      </c>
      <c r="B886" s="433" t="s">
        <v>4903</v>
      </c>
      <c r="C886" s="433" t="s">
        <v>1807</v>
      </c>
      <c r="D886" s="228" t="s">
        <v>4080</v>
      </c>
      <c r="E886" s="437" t="s">
        <v>1367</v>
      </c>
      <c r="F886" s="438" t="s">
        <v>4363</v>
      </c>
      <c r="G886" s="439" t="s">
        <v>441</v>
      </c>
      <c r="H886" s="429" t="s">
        <v>29</v>
      </c>
      <c r="I886" s="940" t="s">
        <v>4451</v>
      </c>
      <c r="J886" s="941"/>
      <c r="K886" s="243">
        <v>37622</v>
      </c>
      <c r="L886" s="264">
        <v>10</v>
      </c>
      <c r="M886" s="264"/>
      <c r="N886" s="245"/>
      <c r="O886" s="443"/>
      <c r="AA886" s="942"/>
      <c r="AB886" s="942"/>
    </row>
    <row r="887" spans="1:28" ht="52.5" hidden="1" x14ac:dyDescent="0.15">
      <c r="A887" s="247" t="s">
        <v>5724</v>
      </c>
      <c r="B887" s="433" t="s">
        <v>4931</v>
      </c>
      <c r="C887" s="433" t="s">
        <v>4930</v>
      </c>
      <c r="D887" s="228" t="s">
        <v>4081</v>
      </c>
      <c r="E887" s="437" t="s">
        <v>2216</v>
      </c>
      <c r="F887" s="438" t="s">
        <v>4353</v>
      </c>
      <c r="G887" s="439" t="s">
        <v>790</v>
      </c>
      <c r="H887" s="429" t="s">
        <v>29</v>
      </c>
      <c r="I887" s="940" t="s">
        <v>4452</v>
      </c>
      <c r="J887" s="941"/>
      <c r="K887" s="243">
        <v>37712</v>
      </c>
      <c r="L887" s="264">
        <v>10</v>
      </c>
      <c r="M887" s="264"/>
      <c r="N887" s="245"/>
      <c r="O887" s="443"/>
      <c r="AA887" s="942"/>
      <c r="AB887" s="942"/>
    </row>
    <row r="888" spans="1:28" ht="52.5" hidden="1" x14ac:dyDescent="0.15">
      <c r="A888" s="247" t="s">
        <v>5724</v>
      </c>
      <c r="B888" s="433" t="s">
        <v>4931</v>
      </c>
      <c r="C888" s="433" t="s">
        <v>4922</v>
      </c>
      <c r="D888" s="228" t="s">
        <v>1654</v>
      </c>
      <c r="E888" s="437" t="s">
        <v>1824</v>
      </c>
      <c r="F888" s="438" t="s">
        <v>4352</v>
      </c>
      <c r="G888" s="439" t="s">
        <v>2217</v>
      </c>
      <c r="H888" s="429" t="s">
        <v>978</v>
      </c>
      <c r="I888" s="940" t="s">
        <v>4453</v>
      </c>
      <c r="J888" s="941"/>
      <c r="K888" s="243">
        <v>38078</v>
      </c>
      <c r="L888" s="264">
        <v>10</v>
      </c>
      <c r="M888" s="264"/>
      <c r="N888" s="245"/>
      <c r="O888" s="443"/>
      <c r="AA888" s="942"/>
      <c r="AB888" s="942"/>
    </row>
    <row r="889" spans="1:28" ht="52.5" hidden="1" x14ac:dyDescent="0.15">
      <c r="A889" s="247" t="s">
        <v>5724</v>
      </c>
      <c r="B889" s="433" t="s">
        <v>4931</v>
      </c>
      <c r="C889" s="433" t="s">
        <v>4922</v>
      </c>
      <c r="D889" s="228" t="s">
        <v>1655</v>
      </c>
      <c r="E889" s="437" t="s">
        <v>1368</v>
      </c>
      <c r="F889" s="427" t="s">
        <v>4364</v>
      </c>
      <c r="G889" s="439" t="s">
        <v>2218</v>
      </c>
      <c r="H889" s="429" t="s">
        <v>978</v>
      </c>
      <c r="I889" s="940" t="s">
        <v>4454</v>
      </c>
      <c r="J889" s="941"/>
      <c r="K889" s="243">
        <v>37987</v>
      </c>
      <c r="L889" s="264">
        <v>12</v>
      </c>
      <c r="M889" s="264"/>
      <c r="N889" s="420"/>
      <c r="AA889" s="942"/>
      <c r="AB889" s="942"/>
    </row>
    <row r="890" spans="1:28" ht="28.5" hidden="1" x14ac:dyDescent="0.15">
      <c r="A890" s="436" t="s">
        <v>5459</v>
      </c>
      <c r="B890" s="433" t="s">
        <v>4871</v>
      </c>
      <c r="C890" s="433" t="s">
        <v>4860</v>
      </c>
      <c r="D890" s="410" t="s">
        <v>4516</v>
      </c>
      <c r="E890" s="410" t="s">
        <v>3185</v>
      </c>
      <c r="F890" s="427" t="s">
        <v>3223</v>
      </c>
      <c r="G890" s="406" t="s">
        <v>5588</v>
      </c>
      <c r="H890" s="434" t="s">
        <v>29</v>
      </c>
      <c r="I890" s="940" t="s">
        <v>4455</v>
      </c>
      <c r="J890" s="941"/>
      <c r="K890" s="226">
        <v>31503</v>
      </c>
      <c r="L890" s="254"/>
      <c r="M890" s="254"/>
      <c r="N890" s="420"/>
      <c r="AA890" s="942"/>
      <c r="AB890" s="942"/>
    </row>
    <row r="891" spans="1:28" ht="28.5" hidden="1" x14ac:dyDescent="0.15">
      <c r="A891" s="436" t="s">
        <v>3220</v>
      </c>
      <c r="B891" s="433" t="s">
        <v>4871</v>
      </c>
      <c r="C891" s="433" t="s">
        <v>4860</v>
      </c>
      <c r="D891" s="410" t="s">
        <v>4515</v>
      </c>
      <c r="E891" s="410" t="s">
        <v>3186</v>
      </c>
      <c r="F891" s="427" t="s">
        <v>3224</v>
      </c>
      <c r="G891" s="406" t="s">
        <v>2160</v>
      </c>
      <c r="H891" s="434" t="s">
        <v>29</v>
      </c>
      <c r="I891" s="940" t="s">
        <v>49</v>
      </c>
      <c r="J891" s="941"/>
      <c r="K891" s="226">
        <v>36617</v>
      </c>
      <c r="L891" s="254"/>
      <c r="M891" s="254"/>
      <c r="N891" s="420"/>
      <c r="O891" s="443"/>
      <c r="AA891" s="942"/>
      <c r="AB891" s="942"/>
    </row>
    <row r="892" spans="1:28" hidden="1" x14ac:dyDescent="0.15">
      <c r="A892" s="436" t="s">
        <v>3220</v>
      </c>
      <c r="B892" s="433" t="s">
        <v>4884</v>
      </c>
      <c r="C892" s="433" t="s">
        <v>1806</v>
      </c>
      <c r="D892" s="228" t="s">
        <v>4082</v>
      </c>
      <c r="E892" s="228" t="s">
        <v>3187</v>
      </c>
      <c r="F892" s="438" t="s">
        <v>3225</v>
      </c>
      <c r="G892" s="439" t="s">
        <v>928</v>
      </c>
      <c r="H892" s="429" t="s">
        <v>29</v>
      </c>
      <c r="I892" s="940" t="s">
        <v>4456</v>
      </c>
      <c r="J892" s="941"/>
      <c r="K892" s="246">
        <v>26755</v>
      </c>
      <c r="L892" s="254"/>
      <c r="M892" s="254"/>
      <c r="N892" s="245"/>
      <c r="O892" s="443"/>
      <c r="AA892" s="942"/>
      <c r="AB892" s="942"/>
    </row>
    <row r="893" spans="1:28" hidden="1" x14ac:dyDescent="0.15">
      <c r="A893" s="436" t="s">
        <v>3220</v>
      </c>
      <c r="B893" s="433" t="s">
        <v>4884</v>
      </c>
      <c r="C893" s="433" t="s">
        <v>1806</v>
      </c>
      <c r="D893" s="228" t="s">
        <v>4083</v>
      </c>
      <c r="E893" s="228" t="s">
        <v>3188</v>
      </c>
      <c r="F893" s="438" t="s">
        <v>3226</v>
      </c>
      <c r="G893" s="439" t="s">
        <v>284</v>
      </c>
      <c r="H893" s="429" t="s">
        <v>29</v>
      </c>
      <c r="I893" s="940" t="s">
        <v>4449</v>
      </c>
      <c r="J893" s="941"/>
      <c r="K893" s="246">
        <v>30407</v>
      </c>
      <c r="L893" s="254"/>
      <c r="M893" s="254"/>
      <c r="N893" s="245"/>
      <c r="O893" s="443"/>
      <c r="AA893" s="942"/>
      <c r="AB893" s="942"/>
    </row>
    <row r="894" spans="1:28" hidden="1" x14ac:dyDescent="0.15">
      <c r="A894" s="436" t="s">
        <v>3221</v>
      </c>
      <c r="B894" s="433" t="s">
        <v>4884</v>
      </c>
      <c r="C894" s="433" t="s">
        <v>1806</v>
      </c>
      <c r="D894" s="228" t="s">
        <v>2210</v>
      </c>
      <c r="E894" s="228" t="s">
        <v>3189</v>
      </c>
      <c r="F894" s="438" t="s">
        <v>3227</v>
      </c>
      <c r="G894" s="439" t="s">
        <v>249</v>
      </c>
      <c r="H894" s="429" t="s">
        <v>29</v>
      </c>
      <c r="I894" s="940" t="s">
        <v>4456</v>
      </c>
      <c r="J894" s="941"/>
      <c r="K894" s="246">
        <v>34060</v>
      </c>
      <c r="L894" s="254"/>
      <c r="M894" s="254"/>
      <c r="N894" s="245"/>
      <c r="O894" s="443"/>
      <c r="AA894" s="942"/>
      <c r="AB894" s="942"/>
    </row>
    <row r="895" spans="1:28" hidden="1" x14ac:dyDescent="0.15">
      <c r="A895" s="436" t="s">
        <v>3220</v>
      </c>
      <c r="B895" s="433" t="s">
        <v>4903</v>
      </c>
      <c r="C895" s="433" t="s">
        <v>1807</v>
      </c>
      <c r="D895" s="228" t="s">
        <v>4084</v>
      </c>
      <c r="E895" s="228" t="s">
        <v>3190</v>
      </c>
      <c r="F895" s="438" t="s">
        <v>3228</v>
      </c>
      <c r="G895" s="439" t="s">
        <v>966</v>
      </c>
      <c r="H895" s="429" t="s">
        <v>29</v>
      </c>
      <c r="I895" s="940" t="s">
        <v>4457</v>
      </c>
      <c r="J895" s="941"/>
      <c r="K895" s="246">
        <v>29342</v>
      </c>
      <c r="L895" s="254"/>
      <c r="M895" s="254"/>
      <c r="N895" s="245"/>
      <c r="O895" s="443"/>
      <c r="AA895" s="942"/>
      <c r="AB895" s="942"/>
    </row>
    <row r="896" spans="1:28" hidden="1" x14ac:dyDescent="0.15">
      <c r="A896" s="436" t="s">
        <v>3220</v>
      </c>
      <c r="B896" s="433" t="s">
        <v>4903</v>
      </c>
      <c r="C896" s="433" t="s">
        <v>1807</v>
      </c>
      <c r="D896" s="228" t="s">
        <v>4085</v>
      </c>
      <c r="E896" s="228" t="s">
        <v>3191</v>
      </c>
      <c r="F896" s="438" t="s">
        <v>3229</v>
      </c>
      <c r="G896" s="439" t="s">
        <v>1332</v>
      </c>
      <c r="H896" s="429" t="s">
        <v>29</v>
      </c>
      <c r="I896" s="940" t="s">
        <v>4458</v>
      </c>
      <c r="J896" s="941"/>
      <c r="K896" s="246">
        <v>34425</v>
      </c>
      <c r="L896" s="254"/>
      <c r="M896" s="254"/>
      <c r="N896" s="245" t="s">
        <v>7329</v>
      </c>
      <c r="O896" s="443"/>
      <c r="AA896" s="942"/>
      <c r="AB896" s="942"/>
    </row>
    <row r="897" spans="1:28" hidden="1" x14ac:dyDescent="0.15">
      <c r="A897" s="436" t="s">
        <v>3220</v>
      </c>
      <c r="B897" s="433" t="s">
        <v>4884</v>
      </c>
      <c r="C897" s="433" t="s">
        <v>3967</v>
      </c>
      <c r="D897" s="228" t="s">
        <v>4086</v>
      </c>
      <c r="E897" s="228" t="s">
        <v>4600</v>
      </c>
      <c r="F897" s="438" t="s">
        <v>3230</v>
      </c>
      <c r="G897" s="439" t="s">
        <v>74</v>
      </c>
      <c r="H897" s="429" t="s">
        <v>29</v>
      </c>
      <c r="I897" s="940" t="s">
        <v>4459</v>
      </c>
      <c r="J897" s="941"/>
      <c r="K897" s="246">
        <v>28946</v>
      </c>
      <c r="L897" s="254"/>
      <c r="M897" s="254"/>
      <c r="N897" s="245"/>
      <c r="O897" s="443"/>
      <c r="AA897" s="942"/>
      <c r="AB897" s="942"/>
    </row>
    <row r="898" spans="1:28" hidden="1" x14ac:dyDescent="0.15">
      <c r="A898" s="436" t="s">
        <v>3220</v>
      </c>
      <c r="B898" s="433" t="s">
        <v>4916</v>
      </c>
      <c r="C898" s="433" t="s">
        <v>4904</v>
      </c>
      <c r="D898" s="228" t="s">
        <v>4087</v>
      </c>
      <c r="E898" s="228" t="s">
        <v>3192</v>
      </c>
      <c r="F898" s="438" t="s">
        <v>3231</v>
      </c>
      <c r="G898" s="439" t="s">
        <v>1333</v>
      </c>
      <c r="H898" s="429" t="s">
        <v>29</v>
      </c>
      <c r="I898" s="940" t="s">
        <v>7318</v>
      </c>
      <c r="J898" s="941"/>
      <c r="K898" s="246">
        <v>39173</v>
      </c>
      <c r="L898" s="254"/>
      <c r="M898" s="254"/>
      <c r="N898" s="245"/>
      <c r="O898" s="443"/>
      <c r="AA898" s="942"/>
      <c r="AB898" s="942"/>
    </row>
    <row r="899" spans="1:28" hidden="1" x14ac:dyDescent="0.15">
      <c r="A899" s="436" t="s">
        <v>7951</v>
      </c>
      <c r="B899" s="433" t="s">
        <v>4916</v>
      </c>
      <c r="C899" s="433" t="s">
        <v>4904</v>
      </c>
      <c r="D899" s="228" t="s">
        <v>4088</v>
      </c>
      <c r="E899" s="228" t="s">
        <v>3193</v>
      </c>
      <c r="F899" s="438" t="s">
        <v>3232</v>
      </c>
      <c r="G899" s="439" t="s">
        <v>2211</v>
      </c>
      <c r="H899" s="429" t="s">
        <v>29</v>
      </c>
      <c r="I899" s="940" t="s">
        <v>7950</v>
      </c>
      <c r="J899" s="941"/>
      <c r="K899" s="246">
        <v>29312</v>
      </c>
      <c r="L899" s="254"/>
      <c r="M899" s="254"/>
      <c r="N899" s="245"/>
      <c r="O899" s="443"/>
      <c r="AA899" s="942"/>
      <c r="AB899" s="942"/>
    </row>
    <row r="900" spans="1:28" hidden="1" x14ac:dyDescent="0.15">
      <c r="A900" s="436" t="s">
        <v>3221</v>
      </c>
      <c r="B900" s="433" t="s">
        <v>4916</v>
      </c>
      <c r="C900" s="433" t="s">
        <v>4904</v>
      </c>
      <c r="D900" s="228" t="s">
        <v>1809</v>
      </c>
      <c r="E900" s="228" t="s">
        <v>3194</v>
      </c>
      <c r="F900" s="438" t="s">
        <v>1815</v>
      </c>
      <c r="G900" s="439" t="s">
        <v>1371</v>
      </c>
      <c r="H900" s="429" t="s">
        <v>29</v>
      </c>
      <c r="I900" s="940" t="s">
        <v>1370</v>
      </c>
      <c r="J900" s="941"/>
      <c r="K900" s="246">
        <v>30376</v>
      </c>
      <c r="L900" s="254"/>
      <c r="M900" s="254"/>
      <c r="N900" s="245" t="s">
        <v>1817</v>
      </c>
      <c r="O900" s="443"/>
      <c r="AA900" s="942"/>
      <c r="AB900" s="942"/>
    </row>
    <row r="901" spans="1:28" hidden="1" x14ac:dyDescent="0.15">
      <c r="A901" s="436" t="s">
        <v>3221</v>
      </c>
      <c r="B901" s="433" t="s">
        <v>4916</v>
      </c>
      <c r="C901" s="433" t="s">
        <v>4904</v>
      </c>
      <c r="D901" s="228" t="s">
        <v>1810</v>
      </c>
      <c r="E901" s="228" t="s">
        <v>3195</v>
      </c>
      <c r="F901" s="438" t="s">
        <v>1815</v>
      </c>
      <c r="G901" s="439" t="s">
        <v>535</v>
      </c>
      <c r="H901" s="429" t="s">
        <v>29</v>
      </c>
      <c r="I901" s="940" t="s">
        <v>1370</v>
      </c>
      <c r="J901" s="941"/>
      <c r="K901" s="246">
        <v>31048</v>
      </c>
      <c r="L901" s="254"/>
      <c r="M901" s="254"/>
      <c r="N901" s="245" t="s">
        <v>1817</v>
      </c>
      <c r="O901" s="443"/>
      <c r="AA901" s="942"/>
      <c r="AB901" s="942"/>
    </row>
    <row r="902" spans="1:28" hidden="1" x14ac:dyDescent="0.15">
      <c r="A902" s="436" t="s">
        <v>3221</v>
      </c>
      <c r="B902" s="433" t="s">
        <v>4916</v>
      </c>
      <c r="C902" s="433" t="s">
        <v>4904</v>
      </c>
      <c r="D902" s="228" t="s">
        <v>4089</v>
      </c>
      <c r="E902" s="228" t="s">
        <v>3196</v>
      </c>
      <c r="F902" s="438" t="s">
        <v>1815</v>
      </c>
      <c r="G902" s="439" t="s">
        <v>537</v>
      </c>
      <c r="H902" s="429" t="s">
        <v>29</v>
      </c>
      <c r="I902" s="940" t="s">
        <v>1370</v>
      </c>
      <c r="J902" s="941"/>
      <c r="K902" s="246">
        <v>30223</v>
      </c>
      <c r="L902" s="254"/>
      <c r="M902" s="254"/>
      <c r="N902" s="245" t="s">
        <v>1817</v>
      </c>
      <c r="O902" s="443"/>
      <c r="AA902" s="942"/>
      <c r="AB902" s="942"/>
    </row>
    <row r="903" spans="1:28" hidden="1" x14ac:dyDescent="0.15">
      <c r="A903" s="436" t="s">
        <v>3220</v>
      </c>
      <c r="B903" s="433" t="s">
        <v>4931</v>
      </c>
      <c r="C903" s="433" t="s">
        <v>4918</v>
      </c>
      <c r="D903" s="228" t="s">
        <v>4090</v>
      </c>
      <c r="E903" s="228" t="s">
        <v>3197</v>
      </c>
      <c r="F903" s="438" t="s">
        <v>3233</v>
      </c>
      <c r="G903" s="439" t="s">
        <v>1116</v>
      </c>
      <c r="H903" s="429" t="s">
        <v>29</v>
      </c>
      <c r="I903" s="940" t="s">
        <v>7320</v>
      </c>
      <c r="J903" s="941"/>
      <c r="K903" s="246">
        <v>27485</v>
      </c>
      <c r="L903" s="254"/>
      <c r="M903" s="254"/>
      <c r="N903" s="245"/>
      <c r="O903" s="443"/>
      <c r="AA903" s="942"/>
      <c r="AB903" s="942"/>
    </row>
    <row r="904" spans="1:28" hidden="1" x14ac:dyDescent="0.15">
      <c r="A904" s="436" t="s">
        <v>3220</v>
      </c>
      <c r="B904" s="433" t="s">
        <v>4998</v>
      </c>
      <c r="C904" s="433" t="s">
        <v>4023</v>
      </c>
      <c r="D904" s="228" t="s">
        <v>4091</v>
      </c>
      <c r="E904" s="228" t="s">
        <v>3198</v>
      </c>
      <c r="F904" s="438" t="s">
        <v>3234</v>
      </c>
      <c r="G904" s="439" t="s">
        <v>1013</v>
      </c>
      <c r="H904" s="429" t="s">
        <v>29</v>
      </c>
      <c r="I904" s="940" t="s">
        <v>1382</v>
      </c>
      <c r="J904" s="941"/>
      <c r="K904" s="246">
        <v>26330</v>
      </c>
      <c r="L904" s="254"/>
      <c r="M904" s="254"/>
      <c r="N904" s="488"/>
      <c r="O904" s="443"/>
      <c r="AA904" s="942"/>
      <c r="AB904" s="942"/>
    </row>
    <row r="905" spans="1:28" hidden="1" x14ac:dyDescent="0.15">
      <c r="A905" s="436" t="s">
        <v>3220</v>
      </c>
      <c r="B905" s="433" t="s">
        <v>4916</v>
      </c>
      <c r="C905" s="433" t="s">
        <v>4024</v>
      </c>
      <c r="D905" s="228" t="s">
        <v>4092</v>
      </c>
      <c r="E905" s="228" t="s">
        <v>3199</v>
      </c>
      <c r="F905" s="438" t="s">
        <v>3236</v>
      </c>
      <c r="G905" s="439" t="s">
        <v>2212</v>
      </c>
      <c r="H905" s="429" t="s">
        <v>29</v>
      </c>
      <c r="I905" s="940" t="s">
        <v>4460</v>
      </c>
      <c r="J905" s="941"/>
      <c r="K905" s="246">
        <v>29677</v>
      </c>
      <c r="L905" s="254"/>
      <c r="M905" s="254"/>
      <c r="N905" s="245" t="s">
        <v>7329</v>
      </c>
      <c r="O905" s="443"/>
      <c r="AA905" s="942"/>
      <c r="AB905" s="942"/>
    </row>
    <row r="906" spans="1:28" hidden="1" x14ac:dyDescent="0.15">
      <c r="A906" s="436" t="s">
        <v>3222</v>
      </c>
      <c r="B906" s="433" t="s">
        <v>4916</v>
      </c>
      <c r="C906" s="433" t="s">
        <v>4024</v>
      </c>
      <c r="D906" s="228" t="s">
        <v>4093</v>
      </c>
      <c r="E906" s="228" t="s">
        <v>3200</v>
      </c>
      <c r="F906" s="438" t="s">
        <v>3237</v>
      </c>
      <c r="G906" s="439" t="s">
        <v>626</v>
      </c>
      <c r="H906" s="429" t="s">
        <v>29</v>
      </c>
      <c r="I906" s="940" t="s">
        <v>4464</v>
      </c>
      <c r="J906" s="941"/>
      <c r="K906" s="246">
        <v>31138</v>
      </c>
      <c r="L906" s="254"/>
      <c r="M906" s="254"/>
      <c r="N906" s="245" t="s">
        <v>7329</v>
      </c>
      <c r="O906" s="443"/>
      <c r="AA906" s="942"/>
      <c r="AB906" s="942"/>
    </row>
    <row r="907" spans="1:28" hidden="1" x14ac:dyDescent="0.15">
      <c r="A907" s="436" t="s">
        <v>3220</v>
      </c>
      <c r="B907" s="433" t="s">
        <v>4916</v>
      </c>
      <c r="C907" s="433" t="s">
        <v>4024</v>
      </c>
      <c r="D907" s="228" t="s">
        <v>4094</v>
      </c>
      <c r="E907" s="228" t="s">
        <v>3201</v>
      </c>
      <c r="F907" s="438" t="s">
        <v>3238</v>
      </c>
      <c r="G907" s="439" t="s">
        <v>1334</v>
      </c>
      <c r="H907" s="429" t="s">
        <v>29</v>
      </c>
      <c r="I907" s="940" t="s">
        <v>4460</v>
      </c>
      <c r="J907" s="941"/>
      <c r="K907" s="246">
        <v>25912</v>
      </c>
      <c r="L907" s="254"/>
      <c r="M907" s="254"/>
      <c r="N907" s="245" t="s">
        <v>7329</v>
      </c>
      <c r="O907" s="443"/>
      <c r="AA907" s="942"/>
      <c r="AB907" s="942"/>
    </row>
    <row r="908" spans="1:28" hidden="1" x14ac:dyDescent="0.15">
      <c r="A908" s="436" t="s">
        <v>3222</v>
      </c>
      <c r="B908" s="433" t="s">
        <v>4884</v>
      </c>
      <c r="C908" s="433" t="s">
        <v>4876</v>
      </c>
      <c r="D908" s="228" t="s">
        <v>4095</v>
      </c>
      <c r="E908" s="228" t="s">
        <v>3202</v>
      </c>
      <c r="F908" s="438" t="s">
        <v>3239</v>
      </c>
      <c r="G908" s="439" t="s">
        <v>1374</v>
      </c>
      <c r="H908" s="429" t="s">
        <v>29</v>
      </c>
      <c r="I908" s="940" t="s">
        <v>4461</v>
      </c>
      <c r="J908" s="941"/>
      <c r="K908" s="246">
        <v>30042</v>
      </c>
      <c r="L908" s="254"/>
      <c r="M908" s="254"/>
      <c r="N908" s="245"/>
      <c r="O908" s="443"/>
      <c r="AA908" s="942"/>
      <c r="AB908" s="942"/>
    </row>
    <row r="909" spans="1:28" hidden="1" x14ac:dyDescent="0.15">
      <c r="A909" s="436" t="s">
        <v>3222</v>
      </c>
      <c r="B909" s="433" t="s">
        <v>4884</v>
      </c>
      <c r="C909" s="433" t="s">
        <v>4876</v>
      </c>
      <c r="D909" s="228" t="s">
        <v>4096</v>
      </c>
      <c r="E909" s="228" t="s">
        <v>3204</v>
      </c>
      <c r="F909" s="438" t="s">
        <v>6130</v>
      </c>
      <c r="G909" s="439" t="s">
        <v>702</v>
      </c>
      <c r="H909" s="429" t="s">
        <v>29</v>
      </c>
      <c r="I909" s="940" t="s">
        <v>4461</v>
      </c>
      <c r="J909" s="941"/>
      <c r="K909" s="246">
        <v>29677</v>
      </c>
      <c r="L909" s="254"/>
      <c r="M909" s="254"/>
      <c r="N909" s="245"/>
      <c r="O909" s="443"/>
      <c r="AA909" s="942"/>
      <c r="AB909" s="942"/>
    </row>
    <row r="910" spans="1:28" hidden="1" x14ac:dyDescent="0.15">
      <c r="A910" s="436" t="s">
        <v>3222</v>
      </c>
      <c r="B910" s="433" t="s">
        <v>4884</v>
      </c>
      <c r="C910" s="433" t="s">
        <v>4879</v>
      </c>
      <c r="D910" s="228" t="s">
        <v>4097</v>
      </c>
      <c r="E910" s="228" t="s">
        <v>3205</v>
      </c>
      <c r="F910" s="438" t="s">
        <v>3240</v>
      </c>
      <c r="G910" s="439" t="s">
        <v>707</v>
      </c>
      <c r="H910" s="429" t="s">
        <v>29</v>
      </c>
      <c r="I910" s="940" t="s">
        <v>4462</v>
      </c>
      <c r="J910" s="941"/>
      <c r="K910" s="246">
        <v>28946</v>
      </c>
      <c r="L910" s="254"/>
      <c r="M910" s="254"/>
      <c r="N910" s="245"/>
      <c r="O910" s="443"/>
      <c r="AA910" s="942"/>
      <c r="AB910" s="942"/>
    </row>
    <row r="911" spans="1:28" hidden="1" x14ac:dyDescent="0.15">
      <c r="A911" s="436" t="s">
        <v>3220</v>
      </c>
      <c r="B911" s="433" t="s">
        <v>4931</v>
      </c>
      <c r="C911" s="433" t="s">
        <v>4919</v>
      </c>
      <c r="D911" s="228" t="s">
        <v>4098</v>
      </c>
      <c r="E911" s="228" t="s">
        <v>3206</v>
      </c>
      <c r="F911" s="438" t="s">
        <v>3243</v>
      </c>
      <c r="G911" s="439" t="s">
        <v>733</v>
      </c>
      <c r="H911" s="429" t="s">
        <v>29</v>
      </c>
      <c r="I911" s="940" t="s">
        <v>1121</v>
      </c>
      <c r="J911" s="941"/>
      <c r="K911" s="246">
        <v>30498</v>
      </c>
      <c r="L911" s="254"/>
      <c r="M911" s="254"/>
      <c r="N911" s="245" t="s">
        <v>7817</v>
      </c>
      <c r="O911" s="443"/>
      <c r="AA911" s="942"/>
      <c r="AB911" s="942"/>
    </row>
    <row r="912" spans="1:28" hidden="1" x14ac:dyDescent="0.15">
      <c r="A912" s="436" t="s">
        <v>3220</v>
      </c>
      <c r="B912" s="433" t="s">
        <v>4931</v>
      </c>
      <c r="C912" s="433" t="s">
        <v>4924</v>
      </c>
      <c r="D912" s="228" t="s">
        <v>4099</v>
      </c>
      <c r="E912" s="228" t="s">
        <v>3207</v>
      </c>
      <c r="F912" s="438" t="s">
        <v>3244</v>
      </c>
      <c r="G912" s="439" t="s">
        <v>753</v>
      </c>
      <c r="H912" s="429" t="s">
        <v>29</v>
      </c>
      <c r="I912" s="940" t="s">
        <v>1375</v>
      </c>
      <c r="J912" s="941"/>
      <c r="K912" s="246">
        <v>38808</v>
      </c>
      <c r="L912" s="254"/>
      <c r="M912" s="254"/>
      <c r="N912" s="245"/>
      <c r="O912" s="443"/>
      <c r="AA912" s="942"/>
      <c r="AB912" s="942"/>
    </row>
    <row r="913" spans="1:28" hidden="1" x14ac:dyDescent="0.15">
      <c r="A913" s="436" t="s">
        <v>3220</v>
      </c>
      <c r="B913" s="433" t="s">
        <v>4931</v>
      </c>
      <c r="C913" s="433" t="s">
        <v>4926</v>
      </c>
      <c r="D913" s="228" t="s">
        <v>4100</v>
      </c>
      <c r="E913" s="228" t="s">
        <v>3208</v>
      </c>
      <c r="F913" s="438" t="s">
        <v>6007</v>
      </c>
      <c r="G913" s="439" t="s">
        <v>761</v>
      </c>
      <c r="H913" s="429" t="s">
        <v>29</v>
      </c>
      <c r="I913" s="940" t="s">
        <v>1070</v>
      </c>
      <c r="J913" s="941"/>
      <c r="K913" s="246">
        <v>11088</v>
      </c>
      <c r="L913" s="254"/>
      <c r="M913" s="254"/>
      <c r="N913" s="245"/>
      <c r="O913" s="443"/>
      <c r="AA913" s="942"/>
      <c r="AB913" s="942"/>
    </row>
    <row r="914" spans="1:28" ht="42.75" hidden="1" x14ac:dyDescent="0.15">
      <c r="A914" s="436" t="s">
        <v>3220</v>
      </c>
      <c r="B914" s="433" t="s">
        <v>4931</v>
      </c>
      <c r="C914" s="433" t="s">
        <v>4928</v>
      </c>
      <c r="D914" s="228" t="s">
        <v>4101</v>
      </c>
      <c r="E914" s="228" t="s">
        <v>3209</v>
      </c>
      <c r="F914" s="267" t="s">
        <v>7945</v>
      </c>
      <c r="G914" s="439" t="s">
        <v>765</v>
      </c>
      <c r="H914" s="429" t="s">
        <v>29</v>
      </c>
      <c r="I914" s="940" t="s">
        <v>1376</v>
      </c>
      <c r="J914" s="941"/>
      <c r="K914" s="246">
        <v>32105</v>
      </c>
      <c r="L914" s="254"/>
      <c r="M914" s="254"/>
      <c r="N914" s="245"/>
      <c r="O914" s="443"/>
      <c r="AA914" s="942"/>
      <c r="AB914" s="942"/>
    </row>
    <row r="915" spans="1:28" hidden="1" x14ac:dyDescent="0.15">
      <c r="A915" s="436" t="s">
        <v>3222</v>
      </c>
      <c r="B915" s="433" t="s">
        <v>4931</v>
      </c>
      <c r="C915" s="433" t="s">
        <v>4928</v>
      </c>
      <c r="D915" s="228" t="s">
        <v>4102</v>
      </c>
      <c r="E915" s="228" t="s">
        <v>3210</v>
      </c>
      <c r="F915" s="438" t="s">
        <v>7946</v>
      </c>
      <c r="G915" s="439" t="s">
        <v>2213</v>
      </c>
      <c r="H915" s="429" t="s">
        <v>29</v>
      </c>
      <c r="I915" s="940" t="s">
        <v>1376</v>
      </c>
      <c r="J915" s="941"/>
      <c r="K915" s="246">
        <v>30042</v>
      </c>
      <c r="L915" s="254"/>
      <c r="M915" s="254"/>
      <c r="N915" s="245"/>
      <c r="O915" s="443"/>
      <c r="AA915" s="942"/>
      <c r="AB915" s="942"/>
    </row>
    <row r="916" spans="1:28" hidden="1" x14ac:dyDescent="0.15">
      <c r="A916" s="436" t="s">
        <v>3222</v>
      </c>
      <c r="B916" s="433" t="s">
        <v>4931</v>
      </c>
      <c r="C916" s="433" t="s">
        <v>4930</v>
      </c>
      <c r="D916" s="228" t="s">
        <v>4103</v>
      </c>
      <c r="E916" s="228" t="s">
        <v>3211</v>
      </c>
      <c r="F916" s="438" t="s">
        <v>3245</v>
      </c>
      <c r="G916" s="439" t="s">
        <v>790</v>
      </c>
      <c r="H916" s="429" t="s">
        <v>29</v>
      </c>
      <c r="I916" s="940" t="s">
        <v>1077</v>
      </c>
      <c r="J916" s="941"/>
      <c r="K916" s="246">
        <v>30474</v>
      </c>
      <c r="L916" s="254"/>
      <c r="M916" s="254"/>
      <c r="N916" s="245"/>
      <c r="O916" s="443"/>
      <c r="AA916" s="942"/>
      <c r="AB916" s="942"/>
    </row>
    <row r="917" spans="1:28" hidden="1" x14ac:dyDescent="0.15">
      <c r="A917" s="436" t="s">
        <v>3222</v>
      </c>
      <c r="B917" s="433" t="s">
        <v>4903</v>
      </c>
      <c r="C917" s="433" t="s">
        <v>4888</v>
      </c>
      <c r="D917" s="228" t="s">
        <v>4104</v>
      </c>
      <c r="E917" s="228" t="s">
        <v>3212</v>
      </c>
      <c r="F917" s="438" t="s">
        <v>3246</v>
      </c>
      <c r="G917" s="439" t="s">
        <v>1377</v>
      </c>
      <c r="H917" s="429" t="s">
        <v>29</v>
      </c>
      <c r="I917" s="940" t="s">
        <v>4465</v>
      </c>
      <c r="J917" s="941"/>
      <c r="K917" s="246">
        <v>29677</v>
      </c>
      <c r="L917" s="254"/>
      <c r="M917" s="254"/>
      <c r="N917" s="245"/>
      <c r="O917" s="443"/>
      <c r="AA917" s="942"/>
      <c r="AB917" s="942"/>
    </row>
    <row r="918" spans="1:28" hidden="1" x14ac:dyDescent="0.15">
      <c r="A918" s="436" t="s">
        <v>3222</v>
      </c>
      <c r="B918" s="433" t="s">
        <v>4903</v>
      </c>
      <c r="C918" s="433" t="s">
        <v>4889</v>
      </c>
      <c r="D918" s="228" t="s">
        <v>4105</v>
      </c>
      <c r="E918" s="228" t="s">
        <v>3213</v>
      </c>
      <c r="F918" s="438" t="s">
        <v>3247</v>
      </c>
      <c r="G918" s="439" t="s">
        <v>1089</v>
      </c>
      <c r="H918" s="429" t="s">
        <v>29</v>
      </c>
      <c r="I918" s="940" t="s">
        <v>1088</v>
      </c>
      <c r="J918" s="941"/>
      <c r="K918" s="246">
        <v>30042</v>
      </c>
      <c r="L918" s="254"/>
      <c r="M918" s="254"/>
      <c r="N918" s="245"/>
      <c r="O918" s="443"/>
      <c r="AA918" s="942"/>
      <c r="AB918" s="942"/>
    </row>
    <row r="919" spans="1:28" hidden="1" x14ac:dyDescent="0.15">
      <c r="A919" s="436" t="s">
        <v>3220</v>
      </c>
      <c r="B919" s="433" t="s">
        <v>4903</v>
      </c>
      <c r="C919" s="433" t="s">
        <v>4895</v>
      </c>
      <c r="D919" s="228" t="s">
        <v>4106</v>
      </c>
      <c r="E919" s="228" t="s">
        <v>3214</v>
      </c>
      <c r="F919" s="438" t="s">
        <v>3249</v>
      </c>
      <c r="G919" s="439" t="s">
        <v>837</v>
      </c>
      <c r="H919" s="429" t="s">
        <v>29</v>
      </c>
      <c r="I919" s="940" t="s">
        <v>1355</v>
      </c>
      <c r="J919" s="941"/>
      <c r="K919" s="246">
        <v>27120</v>
      </c>
      <c r="L919" s="254"/>
      <c r="M919" s="254"/>
      <c r="N919" s="245"/>
      <c r="O919" s="443"/>
      <c r="AA919" s="942"/>
      <c r="AB919" s="942"/>
    </row>
    <row r="920" spans="1:28" hidden="1" x14ac:dyDescent="0.15">
      <c r="A920" s="436" t="s">
        <v>3220</v>
      </c>
      <c r="B920" s="433" t="s">
        <v>4903</v>
      </c>
      <c r="C920" s="433" t="s">
        <v>4899</v>
      </c>
      <c r="D920" s="228" t="s">
        <v>4107</v>
      </c>
      <c r="E920" s="228" t="s">
        <v>3215</v>
      </c>
      <c r="F920" s="438" t="s">
        <v>3251</v>
      </c>
      <c r="G920" s="439" t="s">
        <v>841</v>
      </c>
      <c r="H920" s="429" t="s">
        <v>29</v>
      </c>
      <c r="I920" s="940" t="s">
        <v>1378</v>
      </c>
      <c r="J920" s="941"/>
      <c r="K920" s="246">
        <v>32964</v>
      </c>
      <c r="L920" s="254"/>
      <c r="M920" s="254"/>
      <c r="N920" s="245"/>
      <c r="O920" s="443"/>
      <c r="AA920" s="942"/>
      <c r="AB920" s="942"/>
    </row>
    <row r="921" spans="1:28" hidden="1" x14ac:dyDescent="0.15">
      <c r="A921" s="436" t="s">
        <v>3222</v>
      </c>
      <c r="B921" s="433" t="s">
        <v>4903</v>
      </c>
      <c r="C921" s="433" t="s">
        <v>4901</v>
      </c>
      <c r="D921" s="228" t="s">
        <v>4108</v>
      </c>
      <c r="E921" s="228" t="s">
        <v>3216</v>
      </c>
      <c r="F921" s="438" t="s">
        <v>3252</v>
      </c>
      <c r="G921" s="439" t="s">
        <v>848</v>
      </c>
      <c r="H921" s="429" t="s">
        <v>29</v>
      </c>
      <c r="I921" s="940" t="s">
        <v>1379</v>
      </c>
      <c r="J921" s="941"/>
      <c r="K921" s="246">
        <v>30773</v>
      </c>
      <c r="L921" s="254"/>
      <c r="M921" s="254"/>
      <c r="N921" s="245"/>
      <c r="O921" s="443"/>
      <c r="AA921" s="942"/>
      <c r="AB921" s="942"/>
    </row>
    <row r="922" spans="1:28" hidden="1" x14ac:dyDescent="0.15">
      <c r="A922" s="436" t="s">
        <v>3220</v>
      </c>
      <c r="B922" s="433" t="s">
        <v>4903</v>
      </c>
      <c r="C922" s="249" t="s">
        <v>4902</v>
      </c>
      <c r="D922" s="228" t="s">
        <v>4109</v>
      </c>
      <c r="E922" s="228" t="s">
        <v>3217</v>
      </c>
      <c r="F922" s="438" t="s">
        <v>3253</v>
      </c>
      <c r="G922" s="439" t="s">
        <v>858</v>
      </c>
      <c r="H922" s="429" t="s">
        <v>29</v>
      </c>
      <c r="I922" s="940" t="s">
        <v>1380</v>
      </c>
      <c r="J922" s="941"/>
      <c r="K922" s="246">
        <v>29312</v>
      </c>
      <c r="L922" s="254"/>
      <c r="M922" s="254"/>
      <c r="N922" s="245"/>
      <c r="O922" s="443"/>
      <c r="AA922" s="942"/>
      <c r="AB922" s="942"/>
    </row>
    <row r="923" spans="1:28" hidden="1" x14ac:dyDescent="0.15">
      <c r="A923" s="436" t="s">
        <v>4993</v>
      </c>
      <c r="B923" s="433" t="s">
        <v>4884</v>
      </c>
      <c r="C923" s="433" t="s">
        <v>1806</v>
      </c>
      <c r="D923" s="410" t="s">
        <v>7212</v>
      </c>
      <c r="E923" s="428" t="s">
        <v>7213</v>
      </c>
      <c r="F923" s="427" t="s">
        <v>7214</v>
      </c>
      <c r="G923" s="427" t="s">
        <v>7215</v>
      </c>
      <c r="H923" s="266" t="s">
        <v>7216</v>
      </c>
      <c r="I923" s="940" t="s">
        <v>71</v>
      </c>
      <c r="J923" s="941"/>
      <c r="K923" s="310">
        <v>44743</v>
      </c>
      <c r="L923" s="254"/>
      <c r="M923" s="254"/>
      <c r="N923" s="420"/>
      <c r="AA923" s="942"/>
      <c r="AB923" s="942"/>
    </row>
    <row r="924" spans="1:28" hidden="1" x14ac:dyDescent="0.15">
      <c r="A924" s="436" t="s">
        <v>3221</v>
      </c>
      <c r="B924" s="433" t="s">
        <v>4903</v>
      </c>
      <c r="C924" s="249" t="s">
        <v>4902</v>
      </c>
      <c r="D924" s="228" t="s">
        <v>4110</v>
      </c>
      <c r="E924" s="228" t="s">
        <v>3218</v>
      </c>
      <c r="F924" s="438" t="s">
        <v>3254</v>
      </c>
      <c r="G924" s="439" t="s">
        <v>1381</v>
      </c>
      <c r="H924" s="429" t="s">
        <v>29</v>
      </c>
      <c r="I924" s="940" t="s">
        <v>1380</v>
      </c>
      <c r="J924" s="941"/>
      <c r="K924" s="246">
        <v>29677</v>
      </c>
      <c r="L924" s="254"/>
      <c r="M924" s="254"/>
      <c r="N924" s="245"/>
      <c r="O924" s="443"/>
      <c r="AA924" s="942"/>
      <c r="AB924" s="942"/>
    </row>
    <row r="925" spans="1:28" hidden="1" x14ac:dyDescent="0.15">
      <c r="A925" s="436" t="s">
        <v>3221</v>
      </c>
      <c r="B925" s="433" t="s">
        <v>4903</v>
      </c>
      <c r="C925" s="249" t="s">
        <v>4902</v>
      </c>
      <c r="D925" s="228" t="s">
        <v>4111</v>
      </c>
      <c r="E925" s="228" t="s">
        <v>3219</v>
      </c>
      <c r="F925" s="438" t="s">
        <v>3255</v>
      </c>
      <c r="G925" s="439" t="s">
        <v>858</v>
      </c>
      <c r="H925" s="429" t="s">
        <v>29</v>
      </c>
      <c r="I925" s="940" t="s">
        <v>1380</v>
      </c>
      <c r="J925" s="941"/>
      <c r="K925" s="246">
        <v>30407</v>
      </c>
      <c r="L925" s="254"/>
      <c r="M925" s="254"/>
      <c r="N925" s="245"/>
      <c r="O925" s="443"/>
      <c r="AA925" s="942"/>
      <c r="AB925" s="942"/>
    </row>
    <row r="926" spans="1:28" hidden="1" x14ac:dyDescent="0.15">
      <c r="A926" s="436" t="s">
        <v>3256</v>
      </c>
      <c r="B926" s="433" t="s">
        <v>4871</v>
      </c>
      <c r="C926" s="249" t="s">
        <v>7187</v>
      </c>
      <c r="D926" s="228" t="s">
        <v>7188</v>
      </c>
      <c r="E926" s="228" t="s">
        <v>7189</v>
      </c>
      <c r="F926" s="438" t="s">
        <v>7190</v>
      </c>
      <c r="G926" s="439" t="s">
        <v>1877</v>
      </c>
      <c r="H926" s="429" t="s">
        <v>7191</v>
      </c>
      <c r="I926" s="940" t="s">
        <v>49</v>
      </c>
      <c r="J926" s="941"/>
      <c r="K926" s="246" t="s">
        <v>7496</v>
      </c>
      <c r="L926" s="254"/>
      <c r="M926" s="254"/>
      <c r="N926" s="245"/>
      <c r="O926" s="443"/>
      <c r="AA926" s="942"/>
      <c r="AB926" s="942"/>
    </row>
    <row r="927" spans="1:28" hidden="1" x14ac:dyDescent="0.15">
      <c r="A927" s="436" t="s">
        <v>3256</v>
      </c>
      <c r="B927" s="433" t="s">
        <v>4871</v>
      </c>
      <c r="C927" s="433" t="s">
        <v>4860</v>
      </c>
      <c r="D927" s="410" t="s">
        <v>4112</v>
      </c>
      <c r="E927" s="428" t="s">
        <v>2209</v>
      </c>
      <c r="F927" s="427" t="s">
        <v>1872</v>
      </c>
      <c r="G927" s="427" t="s">
        <v>1873</v>
      </c>
      <c r="H927" s="266" t="s">
        <v>1327</v>
      </c>
      <c r="I927" s="940" t="s">
        <v>131</v>
      </c>
      <c r="J927" s="941"/>
      <c r="K927" s="246">
        <v>38808</v>
      </c>
      <c r="L927" s="254"/>
      <c r="M927" s="254"/>
      <c r="N927" s="420"/>
      <c r="AA927" s="942"/>
      <c r="AB927" s="942"/>
    </row>
    <row r="928" spans="1:28" hidden="1" x14ac:dyDescent="0.15">
      <c r="A928" s="436" t="s">
        <v>3256</v>
      </c>
      <c r="B928" s="433" t="s">
        <v>4871</v>
      </c>
      <c r="C928" s="433" t="s">
        <v>4860</v>
      </c>
      <c r="D928" s="410" t="s">
        <v>4113</v>
      </c>
      <c r="E928" s="428" t="s">
        <v>1387</v>
      </c>
      <c r="F928" s="427" t="s">
        <v>1874</v>
      </c>
      <c r="G928" s="427" t="s">
        <v>1875</v>
      </c>
      <c r="H928" s="266" t="s">
        <v>1327</v>
      </c>
      <c r="I928" s="940" t="s">
        <v>6632</v>
      </c>
      <c r="J928" s="941"/>
      <c r="K928" s="246">
        <v>38808</v>
      </c>
      <c r="L928" s="254"/>
      <c r="M928" s="254"/>
      <c r="N928" s="420"/>
      <c r="AA928" s="942"/>
      <c r="AB928" s="942"/>
    </row>
    <row r="929" spans="1:28" hidden="1" x14ac:dyDescent="0.15">
      <c r="A929" s="436" t="s">
        <v>3256</v>
      </c>
      <c r="B929" s="433" t="s">
        <v>4871</v>
      </c>
      <c r="C929" s="433" t="s">
        <v>4860</v>
      </c>
      <c r="D929" s="410" t="s">
        <v>4114</v>
      </c>
      <c r="E929" s="428" t="s">
        <v>1388</v>
      </c>
      <c r="F929" s="427" t="s">
        <v>1876</v>
      </c>
      <c r="G929" s="427" t="s">
        <v>1877</v>
      </c>
      <c r="H929" s="266" t="s">
        <v>1326</v>
      </c>
      <c r="I929" s="940" t="s">
        <v>7460</v>
      </c>
      <c r="J929" s="941"/>
      <c r="K929" s="246">
        <v>38808</v>
      </c>
      <c r="L929" s="254"/>
      <c r="M929" s="254"/>
      <c r="N929" s="420"/>
      <c r="AA929" s="942"/>
      <c r="AB929" s="942"/>
    </row>
    <row r="930" spans="1:28" hidden="1" x14ac:dyDescent="0.15">
      <c r="A930" s="436" t="s">
        <v>3256</v>
      </c>
      <c r="B930" s="433" t="s">
        <v>4871</v>
      </c>
      <c r="C930" s="433" t="s">
        <v>4860</v>
      </c>
      <c r="D930" s="410" t="s">
        <v>4115</v>
      </c>
      <c r="E930" s="428" t="s">
        <v>6912</v>
      </c>
      <c r="F930" s="427" t="s">
        <v>1878</v>
      </c>
      <c r="G930" s="427" t="s">
        <v>6913</v>
      </c>
      <c r="H930" s="266" t="s">
        <v>1327</v>
      </c>
      <c r="I930" s="940" t="s">
        <v>110</v>
      </c>
      <c r="J930" s="941"/>
      <c r="K930" s="246">
        <v>38808</v>
      </c>
      <c r="L930" s="254"/>
      <c r="M930" s="254"/>
      <c r="N930" s="420"/>
      <c r="AA930" s="942"/>
      <c r="AB930" s="942"/>
    </row>
    <row r="931" spans="1:28" hidden="1" x14ac:dyDescent="0.15">
      <c r="A931" s="436" t="s">
        <v>3256</v>
      </c>
      <c r="B931" s="433" t="s">
        <v>4871</v>
      </c>
      <c r="C931" s="433" t="s">
        <v>4860</v>
      </c>
      <c r="D931" s="410" t="s">
        <v>4116</v>
      </c>
      <c r="E931" s="428" t="s">
        <v>1389</v>
      </c>
      <c r="F931" s="427" t="s">
        <v>1879</v>
      </c>
      <c r="G931" s="427" t="s">
        <v>1880</v>
      </c>
      <c r="H931" s="266" t="s">
        <v>1326</v>
      </c>
      <c r="I931" s="940" t="s">
        <v>1345</v>
      </c>
      <c r="J931" s="941"/>
      <c r="K931" s="246">
        <v>38808</v>
      </c>
      <c r="L931" s="254"/>
      <c r="M931" s="254"/>
      <c r="N931" s="420"/>
      <c r="AA931" s="942"/>
      <c r="AB931" s="942"/>
    </row>
    <row r="932" spans="1:28" hidden="1" x14ac:dyDescent="0.15">
      <c r="A932" s="436" t="s">
        <v>3256</v>
      </c>
      <c r="B932" s="433" t="s">
        <v>4871</v>
      </c>
      <c r="C932" s="433" t="s">
        <v>4860</v>
      </c>
      <c r="D932" s="410" t="s">
        <v>4117</v>
      </c>
      <c r="E932" s="428" t="s">
        <v>1390</v>
      </c>
      <c r="F932" s="427" t="s">
        <v>1881</v>
      </c>
      <c r="G932" s="427" t="s">
        <v>1882</v>
      </c>
      <c r="H932" s="266" t="s">
        <v>1327</v>
      </c>
      <c r="I932" s="940" t="s">
        <v>193</v>
      </c>
      <c r="J932" s="941"/>
      <c r="K932" s="246">
        <v>38808</v>
      </c>
      <c r="L932" s="254"/>
      <c r="M932" s="254"/>
      <c r="N932" s="420"/>
      <c r="AA932" s="942"/>
      <c r="AB932" s="942"/>
    </row>
    <row r="933" spans="1:28" hidden="1" x14ac:dyDescent="0.15">
      <c r="A933" s="436" t="s">
        <v>3256</v>
      </c>
      <c r="B933" s="433" t="s">
        <v>4871</v>
      </c>
      <c r="C933" s="433" t="s">
        <v>4860</v>
      </c>
      <c r="D933" s="410" t="s">
        <v>4118</v>
      </c>
      <c r="E933" s="428" t="s">
        <v>1391</v>
      </c>
      <c r="F933" s="427" t="s">
        <v>1883</v>
      </c>
      <c r="G933" s="427" t="s">
        <v>1884</v>
      </c>
      <c r="H933" s="266" t="s">
        <v>1392</v>
      </c>
      <c r="I933" s="940" t="s">
        <v>6579</v>
      </c>
      <c r="J933" s="941"/>
      <c r="K933" s="246">
        <v>38808</v>
      </c>
      <c r="L933" s="254"/>
      <c r="M933" s="254"/>
      <c r="N933" s="420"/>
      <c r="AA933" s="942"/>
      <c r="AB933" s="942"/>
    </row>
    <row r="934" spans="1:28" hidden="1" x14ac:dyDescent="0.15">
      <c r="A934" s="436" t="s">
        <v>3256</v>
      </c>
      <c r="B934" s="433" t="s">
        <v>4871</v>
      </c>
      <c r="C934" s="433" t="s">
        <v>4860</v>
      </c>
      <c r="D934" s="410" t="s">
        <v>4119</v>
      </c>
      <c r="E934" s="428" t="s">
        <v>5884</v>
      </c>
      <c r="F934" s="427" t="s">
        <v>1885</v>
      </c>
      <c r="G934" s="427" t="s">
        <v>1886</v>
      </c>
      <c r="H934" s="266" t="s">
        <v>1327</v>
      </c>
      <c r="I934" s="940" t="s">
        <v>118</v>
      </c>
      <c r="J934" s="941"/>
      <c r="K934" s="246">
        <v>38808</v>
      </c>
      <c r="L934" s="254"/>
      <c r="M934" s="254"/>
      <c r="N934" s="420"/>
      <c r="AA934" s="942"/>
      <c r="AB934" s="942"/>
    </row>
    <row r="935" spans="1:28" hidden="1" x14ac:dyDescent="0.15">
      <c r="A935" s="436" t="s">
        <v>3256</v>
      </c>
      <c r="B935" s="433" t="s">
        <v>4871</v>
      </c>
      <c r="C935" s="433" t="s">
        <v>4860</v>
      </c>
      <c r="D935" s="410" t="s">
        <v>4120</v>
      </c>
      <c r="E935" s="428" t="s">
        <v>1393</v>
      </c>
      <c r="F935" s="427" t="s">
        <v>1887</v>
      </c>
      <c r="G935" s="427" t="s">
        <v>1606</v>
      </c>
      <c r="H935" s="434" t="s">
        <v>4048</v>
      </c>
      <c r="I935" s="940" t="s">
        <v>6572</v>
      </c>
      <c r="J935" s="941"/>
      <c r="K935" s="246">
        <v>38808</v>
      </c>
      <c r="L935" s="254"/>
      <c r="M935" s="254"/>
      <c r="N935" s="420"/>
      <c r="AA935" s="942"/>
      <c r="AB935" s="942"/>
    </row>
    <row r="936" spans="1:28" hidden="1" x14ac:dyDescent="0.15">
      <c r="A936" s="436" t="s">
        <v>3256</v>
      </c>
      <c r="B936" s="433" t="s">
        <v>4871</v>
      </c>
      <c r="C936" s="433" t="s">
        <v>4860</v>
      </c>
      <c r="D936" s="410" t="s">
        <v>4121</v>
      </c>
      <c r="E936" s="428" t="s">
        <v>1394</v>
      </c>
      <c r="F936" s="427" t="s">
        <v>1888</v>
      </c>
      <c r="G936" s="427" t="s">
        <v>1889</v>
      </c>
      <c r="H936" s="266" t="s">
        <v>1327</v>
      </c>
      <c r="I936" s="940" t="s">
        <v>7461</v>
      </c>
      <c r="J936" s="941"/>
      <c r="K936" s="246">
        <v>38808</v>
      </c>
      <c r="L936" s="254"/>
      <c r="M936" s="254"/>
      <c r="N936" s="420"/>
      <c r="AA936" s="942"/>
      <c r="AB936" s="942"/>
    </row>
    <row r="937" spans="1:28" hidden="1" x14ac:dyDescent="0.15">
      <c r="A937" s="436" t="s">
        <v>3256</v>
      </c>
      <c r="B937" s="433" t="s">
        <v>4871</v>
      </c>
      <c r="C937" s="433" t="s">
        <v>4860</v>
      </c>
      <c r="D937" s="410" t="s">
        <v>4122</v>
      </c>
      <c r="E937" s="428" t="s">
        <v>1395</v>
      </c>
      <c r="F937" s="427" t="s">
        <v>1890</v>
      </c>
      <c r="G937" s="427" t="s">
        <v>1891</v>
      </c>
      <c r="H937" s="266" t="s">
        <v>1327</v>
      </c>
      <c r="I937" s="940" t="s">
        <v>3975</v>
      </c>
      <c r="J937" s="941"/>
      <c r="K937" s="246">
        <v>38808</v>
      </c>
      <c r="L937" s="254"/>
      <c r="M937" s="254"/>
      <c r="N937" s="420"/>
      <c r="AA937" s="942"/>
      <c r="AB937" s="942"/>
    </row>
    <row r="938" spans="1:28" hidden="1" x14ac:dyDescent="0.15">
      <c r="A938" s="436" t="s">
        <v>3256</v>
      </c>
      <c r="B938" s="433" t="s">
        <v>4884</v>
      </c>
      <c r="C938" s="433" t="s">
        <v>1806</v>
      </c>
      <c r="D938" s="228" t="s">
        <v>4123</v>
      </c>
      <c r="E938" s="437" t="s">
        <v>6122</v>
      </c>
      <c r="F938" s="438" t="s">
        <v>1892</v>
      </c>
      <c r="G938" s="438" t="s">
        <v>1893</v>
      </c>
      <c r="H938" s="267" t="s">
        <v>1392</v>
      </c>
      <c r="I938" s="940" t="s">
        <v>5791</v>
      </c>
      <c r="J938" s="941"/>
      <c r="K938" s="406"/>
      <c r="L938" s="254"/>
      <c r="M938" s="254"/>
      <c r="N938" s="245"/>
      <c r="AA938" s="942"/>
      <c r="AB938" s="942"/>
    </row>
    <row r="939" spans="1:28" hidden="1" x14ac:dyDescent="0.15">
      <c r="A939" s="436" t="s">
        <v>3256</v>
      </c>
      <c r="B939" s="433" t="s">
        <v>4884</v>
      </c>
      <c r="C939" s="433" t="s">
        <v>1806</v>
      </c>
      <c r="D939" s="228" t="s">
        <v>4124</v>
      </c>
      <c r="E939" s="437" t="s">
        <v>1812</v>
      </c>
      <c r="F939" s="438" t="s">
        <v>1813</v>
      </c>
      <c r="G939" s="438" t="s">
        <v>1811</v>
      </c>
      <c r="H939" s="267" t="s">
        <v>1327</v>
      </c>
      <c r="I939" s="940" t="s">
        <v>319</v>
      </c>
      <c r="J939" s="941"/>
      <c r="K939" s="406"/>
      <c r="L939" s="254"/>
      <c r="M939" s="254"/>
      <c r="N939" s="245"/>
      <c r="AA939" s="942"/>
      <c r="AB939" s="942"/>
    </row>
    <row r="940" spans="1:28" hidden="1" x14ac:dyDescent="0.15">
      <c r="A940" s="436" t="s">
        <v>3256</v>
      </c>
      <c r="B940" s="433" t="s">
        <v>4884</v>
      </c>
      <c r="C940" s="433" t="s">
        <v>1806</v>
      </c>
      <c r="D940" s="228" t="s">
        <v>4125</v>
      </c>
      <c r="E940" s="546" t="s">
        <v>8225</v>
      </c>
      <c r="F940" s="438" t="s">
        <v>1894</v>
      </c>
      <c r="G940" s="438" t="s">
        <v>1895</v>
      </c>
      <c r="H940" s="267" t="s">
        <v>1327</v>
      </c>
      <c r="I940" s="940" t="s">
        <v>6168</v>
      </c>
      <c r="J940" s="941"/>
      <c r="K940" s="406"/>
      <c r="L940" s="254"/>
      <c r="M940" s="254"/>
      <c r="N940" s="245"/>
      <c r="AA940" s="942"/>
      <c r="AB940" s="942"/>
    </row>
    <row r="941" spans="1:28" hidden="1" x14ac:dyDescent="0.15">
      <c r="A941" s="436" t="s">
        <v>3256</v>
      </c>
      <c r="B941" s="433" t="s">
        <v>4884</v>
      </c>
      <c r="C941" s="433" t="s">
        <v>1806</v>
      </c>
      <c r="D941" s="228" t="s">
        <v>4126</v>
      </c>
      <c r="E941" s="437" t="s">
        <v>1396</v>
      </c>
      <c r="F941" s="438" t="s">
        <v>1896</v>
      </c>
      <c r="G941" s="438" t="s">
        <v>1897</v>
      </c>
      <c r="H941" s="267" t="s">
        <v>1327</v>
      </c>
      <c r="I941" s="940" t="s">
        <v>233</v>
      </c>
      <c r="J941" s="941"/>
      <c r="K941" s="406"/>
      <c r="L941" s="254"/>
      <c r="M941" s="254"/>
      <c r="N941" s="245"/>
      <c r="AA941" s="942"/>
      <c r="AB941" s="942"/>
    </row>
    <row r="942" spans="1:28" hidden="1" x14ac:dyDescent="0.15">
      <c r="A942" s="436" t="s">
        <v>3256</v>
      </c>
      <c r="B942" s="433" t="s">
        <v>4884</v>
      </c>
      <c r="C942" s="433" t="s">
        <v>1806</v>
      </c>
      <c r="D942" s="228" t="s">
        <v>4127</v>
      </c>
      <c r="E942" s="437" t="s">
        <v>5583</v>
      </c>
      <c r="F942" s="438" t="s">
        <v>1898</v>
      </c>
      <c r="G942" s="438" t="s">
        <v>5681</v>
      </c>
      <c r="H942" s="267" t="s">
        <v>1327</v>
      </c>
      <c r="I942" s="940" t="s">
        <v>236</v>
      </c>
      <c r="J942" s="941"/>
      <c r="K942" s="406"/>
      <c r="L942" s="254"/>
      <c r="M942" s="254"/>
      <c r="N942" s="245"/>
      <c r="AA942" s="942"/>
      <c r="AB942" s="942"/>
    </row>
    <row r="943" spans="1:28" hidden="1" x14ac:dyDescent="0.15">
      <c r="A943" s="436" t="s">
        <v>3256</v>
      </c>
      <c r="B943" s="433" t="s">
        <v>4884</v>
      </c>
      <c r="C943" s="433" t="s">
        <v>1806</v>
      </c>
      <c r="D943" s="228" t="s">
        <v>4128</v>
      </c>
      <c r="E943" s="437" t="s">
        <v>1397</v>
      </c>
      <c r="F943" s="438" t="s">
        <v>1899</v>
      </c>
      <c r="G943" s="438" t="s">
        <v>1900</v>
      </c>
      <c r="H943" s="267" t="s">
        <v>1327</v>
      </c>
      <c r="I943" s="940" t="s">
        <v>315</v>
      </c>
      <c r="J943" s="941"/>
      <c r="K943" s="406"/>
      <c r="L943" s="254"/>
      <c r="M943" s="254"/>
      <c r="N943" s="245"/>
      <c r="AA943" s="942"/>
      <c r="AB943" s="942"/>
    </row>
    <row r="944" spans="1:28" hidden="1" x14ac:dyDescent="0.15">
      <c r="A944" s="436" t="s">
        <v>3256</v>
      </c>
      <c r="B944" s="433" t="s">
        <v>4884</v>
      </c>
      <c r="C944" s="433" t="s">
        <v>1806</v>
      </c>
      <c r="D944" s="228" t="s">
        <v>4129</v>
      </c>
      <c r="E944" s="437" t="s">
        <v>1398</v>
      </c>
      <c r="F944" s="438" t="s">
        <v>1901</v>
      </c>
      <c r="G944" s="438" t="s">
        <v>1902</v>
      </c>
      <c r="H944" s="267" t="s">
        <v>1327</v>
      </c>
      <c r="I944" s="940" t="s">
        <v>238</v>
      </c>
      <c r="J944" s="941"/>
      <c r="K944" s="406"/>
      <c r="L944" s="254"/>
      <c r="M944" s="254"/>
      <c r="N944" s="245"/>
      <c r="AA944" s="942"/>
      <c r="AB944" s="942"/>
    </row>
    <row r="945" spans="1:28" ht="27" hidden="1" x14ac:dyDescent="0.15">
      <c r="A945" s="436" t="s">
        <v>3256</v>
      </c>
      <c r="B945" s="433" t="s">
        <v>4903</v>
      </c>
      <c r="C945" s="433" t="s">
        <v>1807</v>
      </c>
      <c r="D945" s="228" t="s">
        <v>4130</v>
      </c>
      <c r="E945" s="437" t="s">
        <v>1399</v>
      </c>
      <c r="F945" s="268" t="s">
        <v>1966</v>
      </c>
      <c r="G945" s="439" t="s">
        <v>1903</v>
      </c>
      <c r="H945" s="267" t="s">
        <v>1400</v>
      </c>
      <c r="I945" s="940" t="s">
        <v>68</v>
      </c>
      <c r="J945" s="941"/>
      <c r="K945" s="310">
        <v>38808</v>
      </c>
      <c r="L945" s="254"/>
      <c r="M945" s="254"/>
      <c r="N945" s="245"/>
      <c r="AA945" s="942"/>
      <c r="AB945" s="942"/>
    </row>
    <row r="946" spans="1:28" ht="28.5" hidden="1" x14ac:dyDescent="0.15">
      <c r="A946" s="436" t="s">
        <v>5941</v>
      </c>
      <c r="B946" s="433" t="s">
        <v>4903</v>
      </c>
      <c r="C946" s="433" t="s">
        <v>1807</v>
      </c>
      <c r="D946" s="228" t="s">
        <v>7222</v>
      </c>
      <c r="E946" s="437" t="s">
        <v>7223</v>
      </c>
      <c r="F946" s="268" t="s">
        <v>7224</v>
      </c>
      <c r="G946" s="439" t="s">
        <v>7225</v>
      </c>
      <c r="H946" s="267" t="s">
        <v>5134</v>
      </c>
      <c r="I946" s="940" t="s">
        <v>7322</v>
      </c>
      <c r="J946" s="941"/>
      <c r="K946" s="311">
        <v>45017</v>
      </c>
      <c r="L946" s="254"/>
      <c r="M946" s="254"/>
      <c r="N946" s="245"/>
      <c r="AA946" s="942"/>
      <c r="AB946" s="942"/>
    </row>
    <row r="947" spans="1:28" ht="28.5" hidden="1" x14ac:dyDescent="0.15">
      <c r="A947" s="436" t="s">
        <v>5941</v>
      </c>
      <c r="B947" s="433" t="s">
        <v>4903</v>
      </c>
      <c r="C947" s="433" t="s">
        <v>1807</v>
      </c>
      <c r="D947" s="228" t="s">
        <v>5942</v>
      </c>
      <c r="E947" s="437" t="s">
        <v>5943</v>
      </c>
      <c r="F947" s="268" t="s">
        <v>5944</v>
      </c>
      <c r="G947" s="439" t="s">
        <v>390</v>
      </c>
      <c r="H947" s="267" t="s">
        <v>4005</v>
      </c>
      <c r="I947" s="940" t="s">
        <v>7127</v>
      </c>
      <c r="J947" s="941"/>
      <c r="K947" s="311">
        <v>43191</v>
      </c>
      <c r="L947" s="254"/>
      <c r="M947" s="254"/>
      <c r="N947" s="245"/>
      <c r="AA947" s="942"/>
      <c r="AB947" s="942"/>
    </row>
    <row r="948" spans="1:28" ht="28.5" hidden="1" x14ac:dyDescent="0.15">
      <c r="A948" s="436" t="s">
        <v>5941</v>
      </c>
      <c r="B948" s="433" t="s">
        <v>4903</v>
      </c>
      <c r="C948" s="433" t="s">
        <v>1807</v>
      </c>
      <c r="D948" s="228" t="s">
        <v>5945</v>
      </c>
      <c r="E948" s="437" t="s">
        <v>5946</v>
      </c>
      <c r="F948" s="268" t="s">
        <v>5947</v>
      </c>
      <c r="G948" s="439" t="s">
        <v>359</v>
      </c>
      <c r="H948" s="267" t="s">
        <v>27</v>
      </c>
      <c r="I948" s="940" t="s">
        <v>835</v>
      </c>
      <c r="J948" s="941"/>
      <c r="K948" s="311">
        <v>43191</v>
      </c>
      <c r="L948" s="254"/>
      <c r="M948" s="254"/>
      <c r="N948" s="245"/>
      <c r="AA948" s="942"/>
      <c r="AB948" s="942"/>
    </row>
    <row r="949" spans="1:28" ht="28.5" hidden="1" x14ac:dyDescent="0.15">
      <c r="A949" s="436" t="s">
        <v>5941</v>
      </c>
      <c r="B949" s="433" t="s">
        <v>4903</v>
      </c>
      <c r="C949" s="433" t="s">
        <v>1807</v>
      </c>
      <c r="D949" s="228" t="s">
        <v>5948</v>
      </c>
      <c r="E949" s="437" t="s">
        <v>5949</v>
      </c>
      <c r="F949" s="268" t="s">
        <v>5950</v>
      </c>
      <c r="G949" s="439" t="s">
        <v>67</v>
      </c>
      <c r="H949" s="267" t="s">
        <v>5951</v>
      </c>
      <c r="I949" s="940" t="s">
        <v>7462</v>
      </c>
      <c r="J949" s="941"/>
      <c r="K949" s="311">
        <v>43191</v>
      </c>
      <c r="L949" s="254"/>
      <c r="M949" s="254"/>
      <c r="N949" s="245"/>
      <c r="AA949" s="942"/>
      <c r="AB949" s="942"/>
    </row>
    <row r="950" spans="1:28" ht="28.5" hidden="1" x14ac:dyDescent="0.15">
      <c r="A950" s="436" t="s">
        <v>5941</v>
      </c>
      <c r="B950" s="433" t="s">
        <v>4903</v>
      </c>
      <c r="C950" s="433" t="s">
        <v>1807</v>
      </c>
      <c r="D950" s="228" t="s">
        <v>5952</v>
      </c>
      <c r="E950" s="437" t="s">
        <v>6911</v>
      </c>
      <c r="F950" s="268" t="s">
        <v>5953</v>
      </c>
      <c r="G950" s="439" t="s">
        <v>7226</v>
      </c>
      <c r="H950" s="267" t="s">
        <v>860</v>
      </c>
      <c r="I950" s="940" t="s">
        <v>444</v>
      </c>
      <c r="J950" s="941"/>
      <c r="K950" s="311">
        <v>43191</v>
      </c>
      <c r="L950" s="254"/>
      <c r="M950" s="254"/>
      <c r="N950" s="245"/>
      <c r="AA950" s="942"/>
      <c r="AB950" s="942"/>
    </row>
    <row r="951" spans="1:28" ht="28.5" hidden="1" x14ac:dyDescent="0.15">
      <c r="A951" s="436" t="s">
        <v>5941</v>
      </c>
      <c r="B951" s="433" t="s">
        <v>4903</v>
      </c>
      <c r="C951" s="433" t="s">
        <v>1807</v>
      </c>
      <c r="D951" s="228" t="s">
        <v>5954</v>
      </c>
      <c r="E951" s="437" t="s">
        <v>1350</v>
      </c>
      <c r="F951" s="268" t="s">
        <v>5955</v>
      </c>
      <c r="G951" s="439" t="s">
        <v>426</v>
      </c>
      <c r="H951" s="267" t="s">
        <v>5951</v>
      </c>
      <c r="I951" s="940" t="s">
        <v>436</v>
      </c>
      <c r="J951" s="941"/>
      <c r="K951" s="311">
        <v>43191</v>
      </c>
      <c r="L951" s="254"/>
      <c r="M951" s="254"/>
      <c r="N951" s="245"/>
      <c r="AA951" s="942"/>
      <c r="AB951" s="942"/>
    </row>
    <row r="952" spans="1:28" ht="28.5" hidden="1" x14ac:dyDescent="0.15">
      <c r="A952" s="436" t="s">
        <v>5941</v>
      </c>
      <c r="B952" s="433" t="s">
        <v>4903</v>
      </c>
      <c r="C952" s="433" t="s">
        <v>1807</v>
      </c>
      <c r="D952" s="228" t="s">
        <v>5956</v>
      </c>
      <c r="E952" s="437" t="s">
        <v>5957</v>
      </c>
      <c r="F952" s="268" t="s">
        <v>5958</v>
      </c>
      <c r="G952" s="439" t="s">
        <v>5959</v>
      </c>
      <c r="H952" s="267" t="s">
        <v>4048</v>
      </c>
      <c r="I952" s="940" t="s">
        <v>7463</v>
      </c>
      <c r="J952" s="941"/>
      <c r="K952" s="311">
        <v>43191</v>
      </c>
      <c r="L952" s="254"/>
      <c r="M952" s="254"/>
      <c r="N952" s="245"/>
      <c r="AA952" s="942"/>
      <c r="AB952" s="942"/>
    </row>
    <row r="953" spans="1:28" ht="28.5" hidden="1" x14ac:dyDescent="0.15">
      <c r="A953" s="436" t="s">
        <v>5941</v>
      </c>
      <c r="B953" s="433" t="s">
        <v>4903</v>
      </c>
      <c r="C953" s="433" t="s">
        <v>1807</v>
      </c>
      <c r="D953" s="228" t="s">
        <v>7227</v>
      </c>
      <c r="E953" s="437" t="s">
        <v>7228</v>
      </c>
      <c r="F953" s="268" t="s">
        <v>7229</v>
      </c>
      <c r="G953" s="439" t="s">
        <v>5960</v>
      </c>
      <c r="H953" s="267" t="s">
        <v>5134</v>
      </c>
      <c r="I953" s="940" t="s">
        <v>7322</v>
      </c>
      <c r="J953" s="941"/>
      <c r="K953" s="311">
        <v>45017</v>
      </c>
      <c r="L953" s="254"/>
      <c r="M953" s="254"/>
      <c r="N953" s="245"/>
      <c r="AA953" s="942"/>
      <c r="AB953" s="942"/>
    </row>
    <row r="954" spans="1:28" hidden="1" x14ac:dyDescent="0.15">
      <c r="A954" s="436" t="s">
        <v>5941</v>
      </c>
      <c r="B954" s="433" t="s">
        <v>4903</v>
      </c>
      <c r="C954" s="433" t="s">
        <v>1807</v>
      </c>
      <c r="D954" s="228" t="s">
        <v>7233</v>
      </c>
      <c r="E954" s="437" t="s">
        <v>7232</v>
      </c>
      <c r="F954" s="268" t="s">
        <v>7231</v>
      </c>
      <c r="G954" s="439" t="s">
        <v>7230</v>
      </c>
      <c r="H954" s="267" t="s">
        <v>27</v>
      </c>
      <c r="I954" s="940" t="s">
        <v>444</v>
      </c>
      <c r="J954" s="941"/>
      <c r="K954" s="311">
        <v>45017</v>
      </c>
      <c r="L954" s="254"/>
      <c r="M954" s="254"/>
      <c r="N954" s="245"/>
      <c r="AA954" s="942"/>
      <c r="AB954" s="942"/>
    </row>
    <row r="955" spans="1:28" hidden="1" x14ac:dyDescent="0.15">
      <c r="A955" s="436" t="s">
        <v>5941</v>
      </c>
      <c r="B955" s="433" t="s">
        <v>4903</v>
      </c>
      <c r="C955" s="433" t="s">
        <v>1807</v>
      </c>
      <c r="D955" s="228" t="s">
        <v>5961</v>
      </c>
      <c r="E955" s="437" t="s">
        <v>5962</v>
      </c>
      <c r="F955" s="268" t="s">
        <v>5963</v>
      </c>
      <c r="G955" s="439" t="s">
        <v>364</v>
      </c>
      <c r="H955" s="267" t="s">
        <v>5951</v>
      </c>
      <c r="I955" s="940" t="s">
        <v>7326</v>
      </c>
      <c r="J955" s="941"/>
      <c r="K955" s="311">
        <v>43191</v>
      </c>
      <c r="L955" s="254"/>
      <c r="M955" s="254"/>
      <c r="N955" s="245"/>
      <c r="AA955" s="942"/>
      <c r="AB955" s="942"/>
    </row>
    <row r="956" spans="1:28" ht="28.5" hidden="1" x14ac:dyDescent="0.15">
      <c r="A956" s="436" t="s">
        <v>5941</v>
      </c>
      <c r="B956" s="433" t="s">
        <v>4903</v>
      </c>
      <c r="C956" s="433" t="s">
        <v>1807</v>
      </c>
      <c r="D956" s="228" t="s">
        <v>5964</v>
      </c>
      <c r="E956" s="437" t="s">
        <v>5965</v>
      </c>
      <c r="F956" s="268" t="s">
        <v>5966</v>
      </c>
      <c r="G956" s="439" t="s">
        <v>52</v>
      </c>
      <c r="H956" s="267" t="s">
        <v>27</v>
      </c>
      <c r="I956" s="940" t="s">
        <v>355</v>
      </c>
      <c r="J956" s="941"/>
      <c r="K956" s="311">
        <v>43191</v>
      </c>
      <c r="L956" s="254"/>
      <c r="M956" s="254"/>
      <c r="N956" s="245"/>
      <c r="AA956" s="942"/>
      <c r="AB956" s="942"/>
    </row>
    <row r="957" spans="1:28" hidden="1" x14ac:dyDescent="0.15">
      <c r="A957" s="436" t="s">
        <v>5941</v>
      </c>
      <c r="B957" s="433" t="s">
        <v>4903</v>
      </c>
      <c r="C957" s="433" t="s">
        <v>1807</v>
      </c>
      <c r="D957" s="228" t="s">
        <v>7234</v>
      </c>
      <c r="E957" s="437" t="s">
        <v>5967</v>
      </c>
      <c r="F957" s="268" t="s">
        <v>7235</v>
      </c>
      <c r="G957" s="439" t="s">
        <v>963</v>
      </c>
      <c r="H957" s="267" t="s">
        <v>1327</v>
      </c>
      <c r="I957" s="940" t="s">
        <v>838</v>
      </c>
      <c r="J957" s="941"/>
      <c r="K957" s="311">
        <v>45017</v>
      </c>
      <c r="L957" s="254"/>
      <c r="M957" s="254"/>
      <c r="N957" s="245"/>
      <c r="AA957" s="942"/>
      <c r="AB957" s="942"/>
    </row>
    <row r="958" spans="1:28" hidden="1" x14ac:dyDescent="0.15">
      <c r="A958" s="436" t="s">
        <v>3256</v>
      </c>
      <c r="B958" s="433" t="s">
        <v>4884</v>
      </c>
      <c r="C958" s="433" t="s">
        <v>3967</v>
      </c>
      <c r="D958" s="228" t="s">
        <v>4131</v>
      </c>
      <c r="E958" s="440" t="s">
        <v>7854</v>
      </c>
      <c r="F958" s="438" t="s">
        <v>1904</v>
      </c>
      <c r="G958" s="438" t="s">
        <v>1905</v>
      </c>
      <c r="H958" s="267" t="s">
        <v>1400</v>
      </c>
      <c r="I958" s="940" t="s">
        <v>75</v>
      </c>
      <c r="J958" s="941"/>
      <c r="K958" s="406"/>
      <c r="L958" s="254"/>
      <c r="M958" s="254"/>
      <c r="N958" s="245"/>
      <c r="AA958" s="942"/>
      <c r="AB958" s="942"/>
    </row>
    <row r="959" spans="1:28" hidden="1" x14ac:dyDescent="0.15">
      <c r="A959" s="436" t="s">
        <v>3256</v>
      </c>
      <c r="B959" s="433" t="s">
        <v>4916</v>
      </c>
      <c r="C959" s="433" t="s">
        <v>4904</v>
      </c>
      <c r="D959" s="228" t="s">
        <v>4132</v>
      </c>
      <c r="E959" s="546" t="s">
        <v>8272</v>
      </c>
      <c r="F959" s="438" t="s">
        <v>1402</v>
      </c>
      <c r="G959" s="438" t="s">
        <v>5970</v>
      </c>
      <c r="H959" s="267" t="s">
        <v>1400</v>
      </c>
      <c r="I959" s="940" t="s">
        <v>1370</v>
      </c>
      <c r="J959" s="941"/>
      <c r="K959" s="406"/>
      <c r="L959" s="254"/>
      <c r="M959" s="254"/>
      <c r="N959" s="245"/>
      <c r="AA959" s="942"/>
      <c r="AB959" s="942"/>
    </row>
    <row r="960" spans="1:28" hidden="1" x14ac:dyDescent="0.15">
      <c r="A960" s="436" t="s">
        <v>5941</v>
      </c>
      <c r="B960" s="433" t="s">
        <v>4931</v>
      </c>
      <c r="C960" s="433" t="s">
        <v>4917</v>
      </c>
      <c r="D960" s="228" t="s">
        <v>5976</v>
      </c>
      <c r="E960" s="437" t="s">
        <v>5977</v>
      </c>
      <c r="F960" s="438" t="s">
        <v>5978</v>
      </c>
      <c r="G960" s="439" t="s">
        <v>5979</v>
      </c>
      <c r="H960" s="267" t="s">
        <v>1326</v>
      </c>
      <c r="I960" s="940" t="s">
        <v>7464</v>
      </c>
      <c r="J960" s="941"/>
      <c r="K960" s="406"/>
      <c r="L960" s="254"/>
      <c r="M960" s="254"/>
      <c r="N960" s="245"/>
      <c r="AA960" s="942"/>
      <c r="AB960" s="942"/>
    </row>
    <row r="961" spans="1:28" hidden="1" x14ac:dyDescent="0.15">
      <c r="A961" s="436" t="s">
        <v>5941</v>
      </c>
      <c r="B961" s="433" t="s">
        <v>4931</v>
      </c>
      <c r="C961" s="433" t="s">
        <v>4917</v>
      </c>
      <c r="D961" s="228" t="s">
        <v>5980</v>
      </c>
      <c r="E961" s="437" t="s">
        <v>5981</v>
      </c>
      <c r="F961" s="438" t="s">
        <v>5982</v>
      </c>
      <c r="G961" s="439" t="s">
        <v>5983</v>
      </c>
      <c r="H961" s="267" t="s">
        <v>7</v>
      </c>
      <c r="I961" s="940" t="s">
        <v>7451</v>
      </c>
      <c r="J961" s="941"/>
      <c r="K961" s="406"/>
      <c r="L961" s="254"/>
      <c r="M961" s="254"/>
      <c r="N961" s="245"/>
      <c r="AA961" s="942"/>
      <c r="AB961" s="942"/>
    </row>
    <row r="962" spans="1:28" hidden="1" x14ac:dyDescent="0.15">
      <c r="A962" s="436" t="s">
        <v>5941</v>
      </c>
      <c r="B962" s="433" t="s">
        <v>4931</v>
      </c>
      <c r="C962" s="433" t="s">
        <v>4917</v>
      </c>
      <c r="D962" s="228" t="s">
        <v>5984</v>
      </c>
      <c r="E962" s="437" t="s">
        <v>5985</v>
      </c>
      <c r="F962" s="438" t="s">
        <v>5986</v>
      </c>
      <c r="G962" s="439" t="s">
        <v>993</v>
      </c>
      <c r="H962" s="267" t="s">
        <v>1326</v>
      </c>
      <c r="I962" s="940" t="s">
        <v>7326</v>
      </c>
      <c r="J962" s="941"/>
      <c r="K962" s="406"/>
      <c r="L962" s="254"/>
      <c r="M962" s="254"/>
      <c r="N962" s="245"/>
      <c r="AA962" s="942"/>
      <c r="AB962" s="942"/>
    </row>
    <row r="963" spans="1:28" hidden="1" x14ac:dyDescent="0.15">
      <c r="A963" s="436" t="s">
        <v>3256</v>
      </c>
      <c r="B963" s="433" t="s">
        <v>4931</v>
      </c>
      <c r="C963" s="433" t="s">
        <v>4918</v>
      </c>
      <c r="D963" s="228" t="s">
        <v>4133</v>
      </c>
      <c r="E963" s="437" t="s">
        <v>1404</v>
      </c>
      <c r="F963" s="438" t="s">
        <v>1906</v>
      </c>
      <c r="G963" s="439" t="s">
        <v>1907</v>
      </c>
      <c r="H963" s="267" t="s">
        <v>1400</v>
      </c>
      <c r="I963" s="940" t="s">
        <v>1373</v>
      </c>
      <c r="J963" s="941"/>
      <c r="K963" s="406"/>
      <c r="L963" s="254"/>
      <c r="M963" s="254"/>
      <c r="N963" s="245"/>
      <c r="AA963" s="942"/>
      <c r="AB963" s="942"/>
    </row>
    <row r="964" spans="1:28" ht="27" hidden="1" x14ac:dyDescent="0.15">
      <c r="A964" s="436" t="s">
        <v>3256</v>
      </c>
      <c r="B964" s="433" t="s">
        <v>4998</v>
      </c>
      <c r="C964" s="433" t="s">
        <v>4023</v>
      </c>
      <c r="D964" s="228" t="s">
        <v>4134</v>
      </c>
      <c r="E964" s="437" t="s">
        <v>1406</v>
      </c>
      <c r="F964" s="268" t="s">
        <v>6935</v>
      </c>
      <c r="G964" s="439" t="s">
        <v>1944</v>
      </c>
      <c r="H964" s="267" t="s">
        <v>1400</v>
      </c>
      <c r="I964" s="940" t="s">
        <v>1382</v>
      </c>
      <c r="J964" s="941"/>
      <c r="K964" s="310">
        <v>38808</v>
      </c>
      <c r="L964" s="254"/>
      <c r="M964" s="254"/>
      <c r="N964" s="245"/>
      <c r="AA964" s="942"/>
      <c r="AB964" s="942"/>
    </row>
    <row r="965" spans="1:28" hidden="1" x14ac:dyDescent="0.15">
      <c r="A965" s="436" t="s">
        <v>3256</v>
      </c>
      <c r="B965" s="433" t="s">
        <v>4998</v>
      </c>
      <c r="C965" s="433" t="s">
        <v>4023</v>
      </c>
      <c r="D965" s="530" t="s">
        <v>8303</v>
      </c>
      <c r="E965" s="546" t="s">
        <v>8306</v>
      </c>
      <c r="F965" s="839" t="s">
        <v>8305</v>
      </c>
      <c r="G965" s="839" t="s">
        <v>4602</v>
      </c>
      <c r="H965" s="267" t="s">
        <v>1327</v>
      </c>
      <c r="I965" s="946" t="s">
        <v>4056</v>
      </c>
      <c r="J965" s="947"/>
      <c r="K965" s="838">
        <v>45748</v>
      </c>
      <c r="L965" s="254"/>
      <c r="M965" s="254"/>
      <c r="N965" s="245"/>
      <c r="AA965" s="942"/>
      <c r="AB965" s="942"/>
    </row>
    <row r="966" spans="1:28" hidden="1" x14ac:dyDescent="0.15">
      <c r="A966" s="436" t="s">
        <v>3256</v>
      </c>
      <c r="B966" s="433" t="s">
        <v>4998</v>
      </c>
      <c r="C966" s="433" t="s">
        <v>4023</v>
      </c>
      <c r="D966" s="228" t="s">
        <v>4135</v>
      </c>
      <c r="E966" s="437" t="s">
        <v>6936</v>
      </c>
      <c r="F966" s="438" t="s">
        <v>1908</v>
      </c>
      <c r="G966" s="438" t="s">
        <v>5993</v>
      </c>
      <c r="H966" s="267" t="s">
        <v>1327</v>
      </c>
      <c r="I966" s="940" t="s">
        <v>7452</v>
      </c>
      <c r="J966" s="941"/>
      <c r="K966" s="310">
        <v>39173</v>
      </c>
      <c r="L966" s="254"/>
      <c r="M966" s="254"/>
      <c r="N966" s="245"/>
      <c r="AA966" s="942"/>
      <c r="AB966" s="942"/>
    </row>
    <row r="967" spans="1:28" hidden="1" x14ac:dyDescent="0.15">
      <c r="A967" s="436" t="s">
        <v>3256</v>
      </c>
      <c r="B967" s="433" t="s">
        <v>4916</v>
      </c>
      <c r="C967" s="433" t="s">
        <v>4024</v>
      </c>
      <c r="D967" s="228" t="s">
        <v>4136</v>
      </c>
      <c r="E967" s="437" t="s">
        <v>1911</v>
      </c>
      <c r="F967" s="438" t="s">
        <v>1909</v>
      </c>
      <c r="G967" s="439" t="s">
        <v>1910</v>
      </c>
      <c r="H967" s="267" t="s">
        <v>1327</v>
      </c>
      <c r="I967" s="940" t="s">
        <v>7465</v>
      </c>
      <c r="J967" s="941"/>
      <c r="K967" s="406"/>
      <c r="L967" s="254"/>
      <c r="M967" s="254"/>
      <c r="N967" s="245"/>
      <c r="AA967" s="942"/>
      <c r="AB967" s="942"/>
    </row>
    <row r="968" spans="1:28" hidden="1" x14ac:dyDescent="0.15">
      <c r="A968" s="436" t="s">
        <v>3256</v>
      </c>
      <c r="B968" s="433" t="s">
        <v>4884</v>
      </c>
      <c r="C968" s="433" t="s">
        <v>1808</v>
      </c>
      <c r="D968" s="228" t="s">
        <v>4137</v>
      </c>
      <c r="E968" s="437" t="s">
        <v>7265</v>
      </c>
      <c r="F968" s="438" t="s">
        <v>1408</v>
      </c>
      <c r="G968" s="439" t="s">
        <v>627</v>
      </c>
      <c r="H968" s="267" t="s">
        <v>1400</v>
      </c>
      <c r="I968" s="940" t="s">
        <v>4599</v>
      </c>
      <c r="J968" s="941"/>
      <c r="K968" s="406"/>
      <c r="L968" s="254"/>
      <c r="M968" s="254"/>
      <c r="N968" s="245"/>
      <c r="AA968" s="942"/>
      <c r="AB968" s="942"/>
    </row>
    <row r="969" spans="1:28" hidden="1" x14ac:dyDescent="0.15">
      <c r="A969" s="436" t="s">
        <v>5941</v>
      </c>
      <c r="B969" s="433" t="s">
        <v>6682</v>
      </c>
      <c r="C969" s="433" t="s">
        <v>6683</v>
      </c>
      <c r="D969" s="228" t="s">
        <v>6684</v>
      </c>
      <c r="E969" s="437" t="s">
        <v>6685</v>
      </c>
      <c r="F969" s="268" t="s">
        <v>6686</v>
      </c>
      <c r="G969" s="439" t="s">
        <v>653</v>
      </c>
      <c r="H969" s="267" t="s">
        <v>6687</v>
      </c>
      <c r="I969" s="940" t="s">
        <v>1384</v>
      </c>
      <c r="J969" s="941"/>
      <c r="K969" s="406"/>
      <c r="L969" s="254"/>
      <c r="M969" s="254"/>
      <c r="N969" s="245"/>
      <c r="AA969" s="942"/>
      <c r="AB969" s="942"/>
    </row>
    <row r="970" spans="1:28" hidden="1" x14ac:dyDescent="0.15">
      <c r="A970" s="436" t="s">
        <v>3256</v>
      </c>
      <c r="B970" s="433" t="s">
        <v>4871</v>
      </c>
      <c r="C970" s="433" t="s">
        <v>4864</v>
      </c>
      <c r="D970" s="228" t="s">
        <v>4138</v>
      </c>
      <c r="E970" s="437" t="s">
        <v>1409</v>
      </c>
      <c r="F970" s="438" t="s">
        <v>1410</v>
      </c>
      <c r="G970" s="439" t="s">
        <v>668</v>
      </c>
      <c r="H970" s="267" t="s">
        <v>1400</v>
      </c>
      <c r="I970" s="940" t="s">
        <v>7328</v>
      </c>
      <c r="J970" s="941"/>
      <c r="K970" s="406"/>
      <c r="L970" s="254"/>
      <c r="M970" s="254"/>
      <c r="N970" s="245"/>
      <c r="AA970" s="942"/>
      <c r="AB970" s="942"/>
    </row>
    <row r="971" spans="1:28" hidden="1" x14ac:dyDescent="0.15">
      <c r="A971" s="436" t="s">
        <v>3256</v>
      </c>
      <c r="B971" s="249" t="s">
        <v>4871</v>
      </c>
      <c r="C971" s="249" t="s">
        <v>4939</v>
      </c>
      <c r="D971" s="228" t="s">
        <v>4139</v>
      </c>
      <c r="E971" s="437" t="s">
        <v>7815</v>
      </c>
      <c r="F971" s="438" t="s">
        <v>7816</v>
      </c>
      <c r="G971" s="439" t="s">
        <v>1912</v>
      </c>
      <c r="H971" s="267" t="s">
        <v>1327</v>
      </c>
      <c r="I971" s="940" t="s">
        <v>1762</v>
      </c>
      <c r="J971" s="941"/>
      <c r="K971" s="406"/>
      <c r="L971" s="254"/>
      <c r="M971" s="254"/>
      <c r="N971" s="245"/>
      <c r="AA971" s="942"/>
      <c r="AB971" s="942"/>
    </row>
    <row r="972" spans="1:28" ht="28.5" hidden="1" x14ac:dyDescent="0.15">
      <c r="A972" s="436" t="s">
        <v>3256</v>
      </c>
      <c r="B972" s="433" t="s">
        <v>4871</v>
      </c>
      <c r="C972" s="433" t="s">
        <v>4862</v>
      </c>
      <c r="D972" s="228" t="s">
        <v>4140</v>
      </c>
      <c r="E972" s="437" t="s">
        <v>1915</v>
      </c>
      <c r="F972" s="438" t="s">
        <v>1913</v>
      </c>
      <c r="G972" s="439" t="s">
        <v>1914</v>
      </c>
      <c r="H972" s="267" t="s">
        <v>1400</v>
      </c>
      <c r="I972" s="940" t="s">
        <v>6496</v>
      </c>
      <c r="J972" s="941"/>
      <c r="K972" s="406"/>
      <c r="L972" s="254"/>
      <c r="M972" s="254"/>
      <c r="N972" s="245"/>
      <c r="AA972" s="942"/>
      <c r="AB972" s="942"/>
    </row>
    <row r="973" spans="1:28" hidden="1" x14ac:dyDescent="0.15">
      <c r="A973" s="436" t="s">
        <v>3256</v>
      </c>
      <c r="B973" s="433" t="s">
        <v>4916</v>
      </c>
      <c r="C973" s="433" t="s">
        <v>4905</v>
      </c>
      <c r="D973" s="228" t="s">
        <v>4141</v>
      </c>
      <c r="E973" s="552" t="s">
        <v>7978</v>
      </c>
      <c r="F973" s="553" t="s">
        <v>7979</v>
      </c>
      <c r="G973" s="550" t="s">
        <v>7980</v>
      </c>
      <c r="H973" s="267" t="s">
        <v>1400</v>
      </c>
      <c r="I973" s="940" t="s">
        <v>7466</v>
      </c>
      <c r="J973" s="941"/>
      <c r="K973" s="406"/>
      <c r="L973" s="254"/>
      <c r="M973" s="254"/>
      <c r="N973" s="245"/>
      <c r="AA973" s="942"/>
      <c r="AB973" s="942"/>
    </row>
    <row r="974" spans="1:28" hidden="1" x14ac:dyDescent="0.15">
      <c r="A974" s="436" t="s">
        <v>6126</v>
      </c>
      <c r="B974" s="433" t="s">
        <v>4916</v>
      </c>
      <c r="C974" s="433" t="s">
        <v>4907</v>
      </c>
      <c r="D974" s="312" t="s">
        <v>4142</v>
      </c>
      <c r="E974" s="313" t="s">
        <v>6127</v>
      </c>
      <c r="F974" s="314" t="s">
        <v>6128</v>
      </c>
      <c r="G974" s="315" t="s">
        <v>6129</v>
      </c>
      <c r="H974" s="316" t="s">
        <v>1400</v>
      </c>
      <c r="I974" s="940" t="s">
        <v>1501</v>
      </c>
      <c r="J974" s="941"/>
      <c r="K974" s="310">
        <v>38808</v>
      </c>
      <c r="L974" s="254"/>
      <c r="M974" s="254"/>
      <c r="N974" s="245"/>
      <c r="AA974" s="942"/>
      <c r="AB974" s="942"/>
    </row>
    <row r="975" spans="1:28" hidden="1" x14ac:dyDescent="0.15">
      <c r="A975" s="436" t="s">
        <v>3256</v>
      </c>
      <c r="B975" s="433" t="s">
        <v>4884</v>
      </c>
      <c r="C975" s="433" t="s">
        <v>4873</v>
      </c>
      <c r="D975" s="228" t="s">
        <v>4143</v>
      </c>
      <c r="E975" s="546" t="s">
        <v>4872</v>
      </c>
      <c r="F975" s="556" t="s">
        <v>4295</v>
      </c>
      <c r="G975" s="529" t="s">
        <v>699</v>
      </c>
      <c r="H975" s="267" t="s">
        <v>1400</v>
      </c>
      <c r="I975" s="940" t="s">
        <v>7467</v>
      </c>
      <c r="J975" s="941"/>
      <c r="K975" s="406"/>
      <c r="L975" s="254"/>
      <c r="M975" s="254"/>
      <c r="N975" s="245"/>
      <c r="AA975" s="942"/>
      <c r="AB975" s="942"/>
    </row>
    <row r="976" spans="1:28" hidden="1" x14ac:dyDescent="0.15">
      <c r="A976" s="436" t="s">
        <v>3256</v>
      </c>
      <c r="B976" s="433" t="s">
        <v>4884</v>
      </c>
      <c r="C976" s="433" t="s">
        <v>4876</v>
      </c>
      <c r="D976" s="317" t="s">
        <v>4144</v>
      </c>
      <c r="E976" s="318" t="s">
        <v>1411</v>
      </c>
      <c r="F976" s="319" t="s">
        <v>1916</v>
      </c>
      <c r="G976" s="319" t="s">
        <v>1917</v>
      </c>
      <c r="H976" s="320" t="s">
        <v>1327</v>
      </c>
      <c r="I976" s="940" t="s">
        <v>4058</v>
      </c>
      <c r="J976" s="941"/>
      <c r="K976" s="406"/>
      <c r="L976" s="254"/>
      <c r="M976" s="254"/>
      <c r="N976" s="245"/>
      <c r="AA976" s="942"/>
      <c r="AB976" s="942"/>
    </row>
    <row r="977" spans="1:28" hidden="1" x14ac:dyDescent="0.15">
      <c r="A977" s="436" t="s">
        <v>5941</v>
      </c>
      <c r="B977" s="433" t="s">
        <v>4884</v>
      </c>
      <c r="C977" s="433" t="s">
        <v>4879</v>
      </c>
      <c r="D977" s="228" t="s">
        <v>4145</v>
      </c>
      <c r="E977" s="437" t="s">
        <v>1412</v>
      </c>
      <c r="F977" s="438" t="s">
        <v>6688</v>
      </c>
      <c r="G977" s="438" t="s">
        <v>709</v>
      </c>
      <c r="H977" s="267" t="s">
        <v>1400</v>
      </c>
      <c r="I977" s="940" t="s">
        <v>1127</v>
      </c>
      <c r="J977" s="941"/>
      <c r="K977" s="406"/>
      <c r="L977" s="254"/>
      <c r="M977" s="254"/>
      <c r="N977" s="245"/>
      <c r="AA977" s="942"/>
      <c r="AB977" s="942"/>
    </row>
    <row r="978" spans="1:28" hidden="1" x14ac:dyDescent="0.15">
      <c r="A978" s="436" t="s">
        <v>3256</v>
      </c>
      <c r="B978" s="433" t="s">
        <v>4884</v>
      </c>
      <c r="C978" s="433" t="s">
        <v>4881</v>
      </c>
      <c r="D978" s="228" t="s">
        <v>4146</v>
      </c>
      <c r="E978" s="437" t="s">
        <v>1413</v>
      </c>
      <c r="F978" s="438" t="s">
        <v>1918</v>
      </c>
      <c r="G978" s="438" t="s">
        <v>1919</v>
      </c>
      <c r="H978" s="267" t="s">
        <v>1327</v>
      </c>
      <c r="I978" s="940" t="s">
        <v>7319</v>
      </c>
      <c r="J978" s="941"/>
      <c r="K978" s="406"/>
      <c r="L978" s="254"/>
      <c r="M978" s="254"/>
      <c r="N978" s="245"/>
      <c r="AA978" s="942"/>
      <c r="AB978" s="942"/>
    </row>
    <row r="979" spans="1:28" hidden="1" x14ac:dyDescent="0.15">
      <c r="A979" s="436" t="s">
        <v>3256</v>
      </c>
      <c r="B979" s="433" t="s">
        <v>4884</v>
      </c>
      <c r="C979" s="433" t="s">
        <v>4883</v>
      </c>
      <c r="D979" s="228" t="s">
        <v>4147</v>
      </c>
      <c r="E979" s="437" t="s">
        <v>1414</v>
      </c>
      <c r="F979" s="438" t="s">
        <v>1415</v>
      </c>
      <c r="G979" s="439" t="s">
        <v>1060</v>
      </c>
      <c r="H979" s="267" t="s">
        <v>1327</v>
      </c>
      <c r="I979" s="940" t="s">
        <v>7468</v>
      </c>
      <c r="J979" s="941"/>
      <c r="K979" s="406"/>
      <c r="L979" s="254"/>
      <c r="M979" s="254"/>
      <c r="N979" s="245"/>
      <c r="AA979" s="942"/>
      <c r="AB979" s="942"/>
    </row>
    <row r="980" spans="1:28" hidden="1" x14ac:dyDescent="0.15">
      <c r="A980" s="436" t="s">
        <v>3256</v>
      </c>
      <c r="B980" s="433" t="s">
        <v>4916</v>
      </c>
      <c r="C980" s="433" t="s">
        <v>4914</v>
      </c>
      <c r="D980" s="228" t="s">
        <v>4148</v>
      </c>
      <c r="E980" s="437" t="s">
        <v>1416</v>
      </c>
      <c r="F980" s="438" t="s">
        <v>1417</v>
      </c>
      <c r="G980" s="439" t="s">
        <v>720</v>
      </c>
      <c r="H980" s="267" t="s">
        <v>1327</v>
      </c>
      <c r="I980" s="940" t="s">
        <v>6500</v>
      </c>
      <c r="J980" s="941"/>
      <c r="K980" s="406"/>
      <c r="L980" s="254"/>
      <c r="M980" s="254"/>
      <c r="N980" s="245"/>
      <c r="AA980" s="942"/>
      <c r="AB980" s="942"/>
    </row>
    <row r="981" spans="1:28" hidden="1" x14ac:dyDescent="0.15">
      <c r="A981" s="436" t="s">
        <v>3256</v>
      </c>
      <c r="B981" s="433" t="s">
        <v>4916</v>
      </c>
      <c r="C981" s="249" t="s">
        <v>4915</v>
      </c>
      <c r="D981" s="228" t="s">
        <v>4149</v>
      </c>
      <c r="E981" s="437" t="s">
        <v>7795</v>
      </c>
      <c r="F981" s="438" t="s">
        <v>1920</v>
      </c>
      <c r="G981" s="439" t="s">
        <v>1921</v>
      </c>
      <c r="H981" s="267" t="s">
        <v>1400</v>
      </c>
      <c r="I981" s="940" t="s">
        <v>7323</v>
      </c>
      <c r="J981" s="941"/>
      <c r="K981" s="406"/>
      <c r="L981" s="254"/>
      <c r="M981" s="254"/>
      <c r="N981" s="245"/>
      <c r="AA981" s="942"/>
      <c r="AB981" s="942"/>
    </row>
    <row r="982" spans="1:28" hidden="1" x14ac:dyDescent="0.15">
      <c r="A982" s="436" t="s">
        <v>3256</v>
      </c>
      <c r="B982" s="433" t="s">
        <v>4931</v>
      </c>
      <c r="C982" s="433" t="s">
        <v>4919</v>
      </c>
      <c r="D982" s="228" t="s">
        <v>4150</v>
      </c>
      <c r="E982" s="437" t="s">
        <v>7109</v>
      </c>
      <c r="F982" s="438" t="s">
        <v>7007</v>
      </c>
      <c r="G982" s="439" t="s">
        <v>7008</v>
      </c>
      <c r="H982" s="267" t="s">
        <v>1400</v>
      </c>
      <c r="I982" s="940" t="s">
        <v>7469</v>
      </c>
      <c r="J982" s="941"/>
      <c r="K982" s="311">
        <v>44652</v>
      </c>
      <c r="L982" s="254"/>
      <c r="M982" s="254"/>
      <c r="N982" s="245"/>
      <c r="AA982" s="942"/>
      <c r="AB982" s="942"/>
    </row>
    <row r="983" spans="1:28" hidden="1" x14ac:dyDescent="0.15">
      <c r="A983" s="436" t="s">
        <v>3256</v>
      </c>
      <c r="B983" s="433" t="s">
        <v>4931</v>
      </c>
      <c r="C983" s="433" t="s">
        <v>4922</v>
      </c>
      <c r="D983" s="228" t="s">
        <v>4151</v>
      </c>
      <c r="E983" s="437" t="s">
        <v>1418</v>
      </c>
      <c r="F983" s="438" t="s">
        <v>1419</v>
      </c>
      <c r="G983" s="439" t="s">
        <v>1922</v>
      </c>
      <c r="H983" s="267" t="s">
        <v>1400</v>
      </c>
      <c r="I983" s="940" t="s">
        <v>7321</v>
      </c>
      <c r="J983" s="941"/>
      <c r="K983" s="310">
        <v>38808</v>
      </c>
      <c r="L983" s="254"/>
      <c r="M983" s="254"/>
      <c r="N983" s="245"/>
      <c r="AA983" s="942"/>
      <c r="AB983" s="942"/>
    </row>
    <row r="984" spans="1:28" hidden="1" x14ac:dyDescent="0.15">
      <c r="A984" s="436" t="s">
        <v>3256</v>
      </c>
      <c r="B984" s="433" t="s">
        <v>4931</v>
      </c>
      <c r="C984" s="433" t="s">
        <v>4924</v>
      </c>
      <c r="D984" s="228" t="s">
        <v>4152</v>
      </c>
      <c r="E984" s="437" t="s">
        <v>1925</v>
      </c>
      <c r="F984" s="438" t="s">
        <v>1923</v>
      </c>
      <c r="G984" s="438" t="s">
        <v>1924</v>
      </c>
      <c r="H984" s="267" t="s">
        <v>1400</v>
      </c>
      <c r="I984" s="940" t="s">
        <v>1375</v>
      </c>
      <c r="J984" s="941"/>
      <c r="K984" s="406"/>
      <c r="L984" s="254"/>
      <c r="M984" s="254"/>
      <c r="N984" s="245"/>
      <c r="AA984" s="942"/>
      <c r="AB984" s="942"/>
    </row>
    <row r="985" spans="1:28" hidden="1" x14ac:dyDescent="0.15">
      <c r="A985" s="436" t="s">
        <v>5941</v>
      </c>
      <c r="B985" s="433" t="s">
        <v>4931</v>
      </c>
      <c r="C985" s="433" t="s">
        <v>4926</v>
      </c>
      <c r="D985" s="228" t="s">
        <v>4153</v>
      </c>
      <c r="E985" s="437" t="s">
        <v>7831</v>
      </c>
      <c r="F985" s="438" t="s">
        <v>7832</v>
      </c>
      <c r="G985" s="439" t="s">
        <v>7833</v>
      </c>
      <c r="H985" s="267" t="s">
        <v>1400</v>
      </c>
      <c r="I985" s="940" t="s">
        <v>1070</v>
      </c>
      <c r="J985" s="941"/>
      <c r="K985" s="310">
        <v>38808</v>
      </c>
      <c r="L985" s="254"/>
      <c r="M985" s="254"/>
      <c r="N985" s="245"/>
      <c r="AA985" s="942"/>
      <c r="AB985" s="942"/>
    </row>
    <row r="986" spans="1:28" hidden="1" x14ac:dyDescent="0.15">
      <c r="A986" s="436" t="s">
        <v>3256</v>
      </c>
      <c r="B986" s="433" t="s">
        <v>4931</v>
      </c>
      <c r="C986" s="433" t="s">
        <v>4928</v>
      </c>
      <c r="D986" s="228" t="s">
        <v>4154</v>
      </c>
      <c r="E986" s="437" t="s">
        <v>1420</v>
      </c>
      <c r="F986" s="438" t="s">
        <v>1926</v>
      </c>
      <c r="G986" s="439" t="s">
        <v>1927</v>
      </c>
      <c r="H986" s="267" t="s">
        <v>1400</v>
      </c>
      <c r="I986" s="940" t="s">
        <v>1376</v>
      </c>
      <c r="J986" s="941"/>
      <c r="K986" s="310">
        <v>38808</v>
      </c>
      <c r="L986" s="254"/>
      <c r="M986" s="254"/>
      <c r="N986" s="245"/>
      <c r="AA986" s="942"/>
      <c r="AB986" s="942"/>
    </row>
    <row r="987" spans="1:28" hidden="1" x14ac:dyDescent="0.15">
      <c r="A987" s="436" t="s">
        <v>5941</v>
      </c>
      <c r="B987" s="433" t="s">
        <v>4931</v>
      </c>
      <c r="C987" s="433" t="s">
        <v>4930</v>
      </c>
      <c r="D987" s="228" t="s">
        <v>4155</v>
      </c>
      <c r="E987" s="437" t="s">
        <v>1421</v>
      </c>
      <c r="F987" s="438" t="s">
        <v>6698</v>
      </c>
      <c r="G987" s="439" t="s">
        <v>1078</v>
      </c>
      <c r="H987" s="267" t="s">
        <v>1400</v>
      </c>
      <c r="I987" s="940" t="s">
        <v>1077</v>
      </c>
      <c r="J987" s="941"/>
      <c r="K987" s="246">
        <v>38808</v>
      </c>
      <c r="L987" s="254"/>
      <c r="M987" s="254"/>
      <c r="N987" s="245"/>
      <c r="AA987" s="942"/>
      <c r="AB987" s="942"/>
    </row>
    <row r="988" spans="1:28" hidden="1" x14ac:dyDescent="0.15">
      <c r="A988" s="436" t="s">
        <v>5941</v>
      </c>
      <c r="B988" s="433" t="s">
        <v>4903</v>
      </c>
      <c r="C988" s="433" t="s">
        <v>4888</v>
      </c>
      <c r="D988" s="228" t="s">
        <v>4156</v>
      </c>
      <c r="E988" s="437" t="s">
        <v>6820</v>
      </c>
      <c r="F988" s="438" t="s">
        <v>6699</v>
      </c>
      <c r="G988" s="438" t="s">
        <v>6700</v>
      </c>
      <c r="H988" s="267" t="s">
        <v>1400</v>
      </c>
      <c r="I988" s="940" t="s">
        <v>4465</v>
      </c>
      <c r="J988" s="941"/>
      <c r="K988" s="406"/>
      <c r="L988" s="254"/>
      <c r="M988" s="254"/>
      <c r="N988" s="245"/>
      <c r="AA988" s="942"/>
      <c r="AB988" s="942"/>
    </row>
    <row r="989" spans="1:28" hidden="1" x14ac:dyDescent="0.15">
      <c r="A989" s="436" t="s">
        <v>3256</v>
      </c>
      <c r="B989" s="433" t="s">
        <v>4998</v>
      </c>
      <c r="C989" s="433" t="s">
        <v>4932</v>
      </c>
      <c r="D989" s="228" t="s">
        <v>4157</v>
      </c>
      <c r="E989" s="437" t="s">
        <v>1422</v>
      </c>
      <c r="F989" s="438" t="s">
        <v>5579</v>
      </c>
      <c r="G989" s="438" t="s">
        <v>1928</v>
      </c>
      <c r="H989" s="267" t="s">
        <v>1327</v>
      </c>
      <c r="I989" s="940" t="s">
        <v>7470</v>
      </c>
      <c r="J989" s="941"/>
      <c r="K989" s="406"/>
      <c r="L989" s="254"/>
      <c r="M989" s="254"/>
      <c r="N989" s="245"/>
      <c r="AA989" s="942"/>
      <c r="AB989" s="942"/>
    </row>
    <row r="990" spans="1:28" hidden="1" x14ac:dyDescent="0.15">
      <c r="A990" s="436" t="s">
        <v>3256</v>
      </c>
      <c r="B990" s="433" t="s">
        <v>4998</v>
      </c>
      <c r="C990" s="249" t="s">
        <v>4934</v>
      </c>
      <c r="D990" s="228" t="s">
        <v>4158</v>
      </c>
      <c r="E990" s="437" t="s">
        <v>1424</v>
      </c>
      <c r="F990" s="438" t="s">
        <v>1929</v>
      </c>
      <c r="G990" s="439" t="s">
        <v>1423</v>
      </c>
      <c r="H990" s="266" t="s">
        <v>5012</v>
      </c>
      <c r="I990" s="940" t="s">
        <v>7471</v>
      </c>
      <c r="J990" s="941"/>
      <c r="K990" s="406"/>
      <c r="L990" s="254"/>
      <c r="M990" s="254"/>
      <c r="N990" s="245"/>
      <c r="AA990" s="942"/>
      <c r="AB990" s="942"/>
    </row>
    <row r="991" spans="1:28" hidden="1" x14ac:dyDescent="0.15">
      <c r="A991" s="436" t="s">
        <v>3256</v>
      </c>
      <c r="B991" s="433" t="s">
        <v>4998</v>
      </c>
      <c r="C991" s="249" t="s">
        <v>4935</v>
      </c>
      <c r="D991" s="228" t="s">
        <v>4159</v>
      </c>
      <c r="E991" s="437" t="s">
        <v>1425</v>
      </c>
      <c r="F991" s="438" t="s">
        <v>1930</v>
      </c>
      <c r="G991" s="439" t="s">
        <v>1931</v>
      </c>
      <c r="H991" s="267" t="s">
        <v>1400</v>
      </c>
      <c r="I991" s="940" t="s">
        <v>1086</v>
      </c>
      <c r="J991" s="941"/>
      <c r="K991" s="406"/>
      <c r="L991" s="254"/>
      <c r="M991" s="254"/>
      <c r="N991" s="245"/>
      <c r="AA991" s="942"/>
      <c r="AB991" s="942"/>
    </row>
    <row r="992" spans="1:28" hidden="1" x14ac:dyDescent="0.15">
      <c r="A992" s="436" t="s">
        <v>3256</v>
      </c>
      <c r="B992" s="433" t="s">
        <v>4998</v>
      </c>
      <c r="C992" s="249" t="s">
        <v>4937</v>
      </c>
      <c r="D992" s="228" t="s">
        <v>4160</v>
      </c>
      <c r="E992" s="437" t="s">
        <v>1426</v>
      </c>
      <c r="F992" s="438" t="s">
        <v>1427</v>
      </c>
      <c r="G992" s="438" t="s">
        <v>822</v>
      </c>
      <c r="H992" s="267" t="s">
        <v>1400</v>
      </c>
      <c r="I992" s="940" t="s">
        <v>7472</v>
      </c>
      <c r="J992" s="941"/>
      <c r="K992" s="406"/>
      <c r="L992" s="254"/>
      <c r="M992" s="254"/>
      <c r="N992" s="245"/>
      <c r="AA992" s="942"/>
      <c r="AB992" s="942"/>
    </row>
    <row r="993" spans="1:28" hidden="1" x14ac:dyDescent="0.15">
      <c r="A993" s="436" t="s">
        <v>3256</v>
      </c>
      <c r="B993" s="433" t="s">
        <v>4903</v>
      </c>
      <c r="C993" s="433" t="s">
        <v>4889</v>
      </c>
      <c r="D993" s="228" t="s">
        <v>4161</v>
      </c>
      <c r="E993" s="437" t="s">
        <v>1428</v>
      </c>
      <c r="F993" s="438" t="s">
        <v>1932</v>
      </c>
      <c r="G993" s="439" t="s">
        <v>1933</v>
      </c>
      <c r="H993" s="267" t="s">
        <v>1400</v>
      </c>
      <c r="I993" s="940" t="s">
        <v>1088</v>
      </c>
      <c r="J993" s="941"/>
      <c r="K993" s="406"/>
      <c r="L993" s="254"/>
      <c r="M993" s="254"/>
      <c r="N993" s="245"/>
      <c r="AA993" s="942"/>
      <c r="AB993" s="942"/>
    </row>
    <row r="994" spans="1:28" hidden="1" x14ac:dyDescent="0.15">
      <c r="A994" s="436" t="s">
        <v>3256</v>
      </c>
      <c r="B994" s="433" t="s">
        <v>4903</v>
      </c>
      <c r="C994" s="433" t="s">
        <v>4893</v>
      </c>
      <c r="D994" s="228" t="s">
        <v>4162</v>
      </c>
      <c r="E994" s="437" t="s">
        <v>1429</v>
      </c>
      <c r="F994" s="438" t="s">
        <v>1934</v>
      </c>
      <c r="G994" s="438" t="s">
        <v>1935</v>
      </c>
      <c r="H994" s="267" t="s">
        <v>1400</v>
      </c>
      <c r="I994" s="940" t="s">
        <v>1513</v>
      </c>
      <c r="J994" s="941"/>
      <c r="K994" s="310">
        <v>39173</v>
      </c>
      <c r="L994" s="254"/>
      <c r="M994" s="254"/>
      <c r="N994" s="245"/>
      <c r="AA994" s="942"/>
      <c r="AB994" s="942"/>
    </row>
    <row r="995" spans="1:28" hidden="1" x14ac:dyDescent="0.15">
      <c r="A995" s="436" t="s">
        <v>3256</v>
      </c>
      <c r="B995" s="433" t="s">
        <v>4903</v>
      </c>
      <c r="C995" s="433" t="s">
        <v>4895</v>
      </c>
      <c r="D995" s="228" t="s">
        <v>4163</v>
      </c>
      <c r="E995" s="437" t="s">
        <v>1430</v>
      </c>
      <c r="F995" s="438" t="s">
        <v>1936</v>
      </c>
      <c r="G995" s="438" t="s">
        <v>1937</v>
      </c>
      <c r="H995" s="267" t="s">
        <v>1400</v>
      </c>
      <c r="I995" s="940" t="s">
        <v>1355</v>
      </c>
      <c r="J995" s="941"/>
      <c r="K995" s="406"/>
      <c r="L995" s="254"/>
      <c r="M995" s="254"/>
      <c r="N995" s="245"/>
      <c r="AA995" s="942"/>
      <c r="AB995" s="942"/>
    </row>
    <row r="996" spans="1:28" hidden="1" x14ac:dyDescent="0.15">
      <c r="A996" s="436" t="s">
        <v>3256</v>
      </c>
      <c r="B996" s="433" t="s">
        <v>4903</v>
      </c>
      <c r="C996" s="433" t="s">
        <v>4899</v>
      </c>
      <c r="D996" s="228" t="s">
        <v>4164</v>
      </c>
      <c r="E996" s="437" t="s">
        <v>1969</v>
      </c>
      <c r="F996" s="438" t="s">
        <v>1967</v>
      </c>
      <c r="G996" s="439" t="s">
        <v>1968</v>
      </c>
      <c r="H996" s="267" t="s">
        <v>1400</v>
      </c>
      <c r="I996" s="940" t="s">
        <v>1378</v>
      </c>
      <c r="J996" s="941"/>
      <c r="K996" s="406"/>
      <c r="L996" s="254"/>
      <c r="M996" s="254"/>
      <c r="N996" s="245"/>
      <c r="AA996" s="942"/>
      <c r="AB996" s="942"/>
    </row>
    <row r="997" spans="1:28" hidden="1" x14ac:dyDescent="0.15">
      <c r="A997" s="436" t="s">
        <v>3256</v>
      </c>
      <c r="B997" s="433" t="s">
        <v>4903</v>
      </c>
      <c r="C997" s="433" t="s">
        <v>4901</v>
      </c>
      <c r="D997" s="228" t="s">
        <v>4165</v>
      </c>
      <c r="E997" s="437" t="s">
        <v>1431</v>
      </c>
      <c r="F997" s="438" t="s">
        <v>1432</v>
      </c>
      <c r="G997" s="439" t="s">
        <v>848</v>
      </c>
      <c r="H997" s="267" t="s">
        <v>1400</v>
      </c>
      <c r="I997" s="940" t="s">
        <v>1379</v>
      </c>
      <c r="J997" s="941"/>
      <c r="K997" s="310">
        <v>38808</v>
      </c>
      <c r="L997" s="254"/>
      <c r="M997" s="254"/>
      <c r="N997" s="245"/>
      <c r="AA997" s="942"/>
      <c r="AB997" s="942"/>
    </row>
    <row r="998" spans="1:28" hidden="1" x14ac:dyDescent="0.15">
      <c r="A998" s="436" t="s">
        <v>3256</v>
      </c>
      <c r="B998" s="433" t="s">
        <v>4903</v>
      </c>
      <c r="C998" s="249" t="s">
        <v>4902</v>
      </c>
      <c r="D998" s="228" t="s">
        <v>4166</v>
      </c>
      <c r="E998" s="437" t="s">
        <v>1433</v>
      </c>
      <c r="F998" s="438" t="s">
        <v>1434</v>
      </c>
      <c r="G998" s="438" t="s">
        <v>858</v>
      </c>
      <c r="H998" s="267" t="s">
        <v>1400</v>
      </c>
      <c r="I998" s="940" t="s">
        <v>1380</v>
      </c>
      <c r="J998" s="941"/>
      <c r="K998" s="246">
        <v>39173</v>
      </c>
      <c r="L998" s="254"/>
      <c r="M998" s="254"/>
      <c r="N998" s="245"/>
      <c r="AA998" s="942"/>
      <c r="AB998" s="942"/>
    </row>
    <row r="999" spans="1:28" ht="27" hidden="1" x14ac:dyDescent="0.15">
      <c r="A999" s="436" t="s">
        <v>5296</v>
      </c>
      <c r="B999" s="433" t="s">
        <v>4871</v>
      </c>
      <c r="C999" s="433" t="s">
        <v>4860</v>
      </c>
      <c r="D999" s="410" t="s">
        <v>5297</v>
      </c>
      <c r="E999" s="428" t="s">
        <v>1341</v>
      </c>
      <c r="F999" s="269" t="s">
        <v>5298</v>
      </c>
      <c r="G999" s="406" t="s">
        <v>5299</v>
      </c>
      <c r="H999" s="434" t="s">
        <v>7</v>
      </c>
      <c r="I999" s="940" t="s">
        <v>193</v>
      </c>
      <c r="J999" s="941"/>
      <c r="K999" s="226">
        <v>32645</v>
      </c>
      <c r="L999" s="265">
        <v>100</v>
      </c>
      <c r="M999" s="270">
        <v>80</v>
      </c>
      <c r="N999" s="420"/>
      <c r="O999" s="400"/>
      <c r="P999" s="400"/>
      <c r="AA999" s="942"/>
      <c r="AB999" s="942"/>
    </row>
    <row r="1000" spans="1:28" ht="27" hidden="1" x14ac:dyDescent="0.15">
      <c r="A1000" s="436" t="s">
        <v>5296</v>
      </c>
      <c r="B1000" s="433" t="s">
        <v>4871</v>
      </c>
      <c r="C1000" s="433" t="s">
        <v>4860</v>
      </c>
      <c r="D1000" s="410" t="s">
        <v>1435</v>
      </c>
      <c r="E1000" s="428" t="s">
        <v>1342</v>
      </c>
      <c r="F1000" s="269" t="s">
        <v>5300</v>
      </c>
      <c r="G1000" s="406" t="s">
        <v>5301</v>
      </c>
      <c r="H1000" s="434" t="s">
        <v>4048</v>
      </c>
      <c r="I1000" s="940" t="s">
        <v>6572</v>
      </c>
      <c r="J1000" s="941"/>
      <c r="K1000" s="226">
        <v>32702</v>
      </c>
      <c r="L1000" s="265">
        <v>100</v>
      </c>
      <c r="M1000" s="270">
        <v>120</v>
      </c>
      <c r="N1000" s="420"/>
      <c r="O1000" s="400"/>
      <c r="P1000" s="400"/>
      <c r="AA1000" s="942"/>
      <c r="AB1000" s="942"/>
    </row>
    <row r="1001" spans="1:28" ht="27" hidden="1" x14ac:dyDescent="0.15">
      <c r="A1001" s="436" t="s">
        <v>5296</v>
      </c>
      <c r="B1001" s="433" t="s">
        <v>4871</v>
      </c>
      <c r="C1001" s="433" t="s">
        <v>4860</v>
      </c>
      <c r="D1001" s="410" t="s">
        <v>1436</v>
      </c>
      <c r="E1001" s="428" t="s">
        <v>1339</v>
      </c>
      <c r="F1001" s="269" t="s">
        <v>5302</v>
      </c>
      <c r="G1001" s="406" t="s">
        <v>5303</v>
      </c>
      <c r="H1001" s="434" t="s">
        <v>7</v>
      </c>
      <c r="I1001" s="940" t="s">
        <v>195</v>
      </c>
      <c r="J1001" s="941"/>
      <c r="K1001" s="226">
        <v>32782</v>
      </c>
      <c r="L1001" s="265">
        <v>100</v>
      </c>
      <c r="M1001" s="270">
        <v>40</v>
      </c>
      <c r="N1001" s="420"/>
      <c r="O1001" s="400"/>
      <c r="P1001" s="400"/>
      <c r="AA1001" s="942"/>
      <c r="AB1001" s="942"/>
    </row>
    <row r="1002" spans="1:28" ht="27" hidden="1" x14ac:dyDescent="0.15">
      <c r="A1002" s="436" t="s">
        <v>5296</v>
      </c>
      <c r="B1002" s="433" t="s">
        <v>4871</v>
      </c>
      <c r="C1002" s="433" t="s">
        <v>4860</v>
      </c>
      <c r="D1002" s="410" t="s">
        <v>3258</v>
      </c>
      <c r="E1002" s="428" t="s">
        <v>1340</v>
      </c>
      <c r="F1002" s="269" t="s">
        <v>5304</v>
      </c>
      <c r="G1002" s="406" t="s">
        <v>5305</v>
      </c>
      <c r="H1002" s="434" t="s">
        <v>1130</v>
      </c>
      <c r="I1002" s="940" t="s">
        <v>7473</v>
      </c>
      <c r="J1002" s="941"/>
      <c r="K1002" s="226">
        <v>33740</v>
      </c>
      <c r="L1002" s="265">
        <v>100</v>
      </c>
      <c r="M1002" s="270"/>
      <c r="N1002" s="420"/>
      <c r="O1002" s="400"/>
      <c r="P1002" s="400"/>
      <c r="AA1002" s="942"/>
      <c r="AB1002" s="942"/>
    </row>
    <row r="1003" spans="1:28" ht="27" hidden="1" x14ac:dyDescent="0.15">
      <c r="A1003" s="436" t="s">
        <v>6631</v>
      </c>
      <c r="B1003" s="433" t="s">
        <v>5783</v>
      </c>
      <c r="C1003" s="433" t="s">
        <v>49</v>
      </c>
      <c r="D1003" s="410" t="s">
        <v>6632</v>
      </c>
      <c r="E1003" s="428" t="s">
        <v>1438</v>
      </c>
      <c r="F1003" s="269" t="s">
        <v>6633</v>
      </c>
      <c r="G1003" s="406" t="s">
        <v>1828</v>
      </c>
      <c r="H1003" s="434" t="s">
        <v>7</v>
      </c>
      <c r="I1003" s="940" t="s">
        <v>8205</v>
      </c>
      <c r="J1003" s="941"/>
      <c r="K1003" s="226">
        <v>33805</v>
      </c>
      <c r="L1003" s="265">
        <v>100</v>
      </c>
      <c r="M1003" s="270">
        <v>120</v>
      </c>
      <c r="N1003" s="420"/>
      <c r="O1003" s="400"/>
      <c r="P1003" s="400"/>
      <c r="AA1003" s="942"/>
      <c r="AB1003" s="942"/>
    </row>
    <row r="1004" spans="1:28" ht="27" hidden="1" x14ac:dyDescent="0.15">
      <c r="A1004" s="436" t="s">
        <v>5296</v>
      </c>
      <c r="B1004" s="433" t="s">
        <v>4871</v>
      </c>
      <c r="C1004" s="433" t="s">
        <v>4860</v>
      </c>
      <c r="D1004" s="410" t="s">
        <v>201</v>
      </c>
      <c r="E1004" s="428" t="s">
        <v>1439</v>
      </c>
      <c r="F1004" s="269" t="s">
        <v>5306</v>
      </c>
      <c r="G1004" s="406" t="s">
        <v>5307</v>
      </c>
      <c r="H1004" s="434" t="s">
        <v>7</v>
      </c>
      <c r="I1004" s="940" t="s">
        <v>7354</v>
      </c>
      <c r="J1004" s="941"/>
      <c r="K1004" s="226">
        <v>34080</v>
      </c>
      <c r="L1004" s="265">
        <v>80</v>
      </c>
      <c r="M1004" s="668">
        <v>40</v>
      </c>
      <c r="N1004" s="420"/>
      <c r="O1004" s="400"/>
      <c r="P1004" s="400"/>
      <c r="AA1004" s="942"/>
      <c r="AB1004" s="942"/>
    </row>
    <row r="1005" spans="1:28" ht="27" hidden="1" x14ac:dyDescent="0.15">
      <c r="A1005" s="436" t="s">
        <v>5296</v>
      </c>
      <c r="B1005" s="433" t="s">
        <v>4871</v>
      </c>
      <c r="C1005" s="433" t="s">
        <v>4860</v>
      </c>
      <c r="D1005" s="410" t="s">
        <v>1632</v>
      </c>
      <c r="E1005" s="428" t="s">
        <v>1344</v>
      </c>
      <c r="F1005" s="269" t="s">
        <v>5308</v>
      </c>
      <c r="G1005" s="406" t="s">
        <v>5309</v>
      </c>
      <c r="H1005" s="434" t="s">
        <v>1130</v>
      </c>
      <c r="I1005" s="940" t="s">
        <v>1345</v>
      </c>
      <c r="J1005" s="941"/>
      <c r="K1005" s="226">
        <v>34500</v>
      </c>
      <c r="L1005" s="265">
        <v>100</v>
      </c>
      <c r="M1005" s="511"/>
      <c r="N1005" s="420"/>
      <c r="O1005" s="400"/>
      <c r="P1005" s="400"/>
      <c r="AA1005" s="942"/>
      <c r="AB1005" s="942"/>
    </row>
    <row r="1006" spans="1:28" ht="27" hidden="1" x14ac:dyDescent="0.15">
      <c r="A1006" s="436" t="s">
        <v>5296</v>
      </c>
      <c r="B1006" s="433" t="s">
        <v>4871</v>
      </c>
      <c r="C1006" s="433" t="s">
        <v>4860</v>
      </c>
      <c r="D1006" s="410" t="s">
        <v>1633</v>
      </c>
      <c r="E1006" s="428" t="s">
        <v>1346</v>
      </c>
      <c r="F1006" s="269" t="s">
        <v>5310</v>
      </c>
      <c r="G1006" s="406" t="s">
        <v>5311</v>
      </c>
      <c r="H1006" s="434" t="s">
        <v>7</v>
      </c>
      <c r="I1006" s="940" t="s">
        <v>7461</v>
      </c>
      <c r="J1006" s="941"/>
      <c r="K1006" s="226">
        <v>34500</v>
      </c>
      <c r="L1006" s="265">
        <v>100</v>
      </c>
      <c r="M1006" s="270">
        <v>30</v>
      </c>
      <c r="N1006" s="420"/>
      <c r="O1006" s="400"/>
      <c r="P1006" s="400"/>
      <c r="AA1006" s="942"/>
      <c r="AB1006" s="942"/>
    </row>
    <row r="1007" spans="1:28" ht="27" hidden="1" x14ac:dyDescent="0.15">
      <c r="A1007" s="436" t="s">
        <v>5296</v>
      </c>
      <c r="B1007" s="433" t="s">
        <v>4871</v>
      </c>
      <c r="C1007" s="433" t="s">
        <v>4860</v>
      </c>
      <c r="D1007" s="410" t="s">
        <v>1634</v>
      </c>
      <c r="E1007" s="428" t="s">
        <v>5312</v>
      </c>
      <c r="F1007" s="269" t="s">
        <v>5313</v>
      </c>
      <c r="G1007" s="406" t="s">
        <v>5314</v>
      </c>
      <c r="H1007" s="434" t="s">
        <v>1130</v>
      </c>
      <c r="I1007" s="940" t="s">
        <v>7474</v>
      </c>
      <c r="J1007" s="941"/>
      <c r="K1007" s="226">
        <v>34500</v>
      </c>
      <c r="L1007" s="265">
        <v>100</v>
      </c>
      <c r="M1007" s="270">
        <v>35</v>
      </c>
      <c r="N1007" s="688" t="s">
        <v>8288</v>
      </c>
      <c r="O1007" s="400"/>
      <c r="P1007" s="400"/>
      <c r="AA1007" s="942"/>
      <c r="AB1007" s="942"/>
    </row>
    <row r="1008" spans="1:28" ht="27" hidden="1" x14ac:dyDescent="0.15">
      <c r="A1008" s="436" t="s">
        <v>5296</v>
      </c>
      <c r="B1008" s="433" t="s">
        <v>4871</v>
      </c>
      <c r="C1008" s="433" t="s">
        <v>4860</v>
      </c>
      <c r="D1008" s="410" t="s">
        <v>1442</v>
      </c>
      <c r="E1008" s="428" t="s">
        <v>1443</v>
      </c>
      <c r="F1008" s="269" t="s">
        <v>5315</v>
      </c>
      <c r="G1008" s="406" t="s">
        <v>5316</v>
      </c>
      <c r="H1008" s="434" t="s">
        <v>7</v>
      </c>
      <c r="I1008" s="940" t="s">
        <v>229</v>
      </c>
      <c r="J1008" s="941"/>
      <c r="K1008" s="226">
        <v>37712</v>
      </c>
      <c r="L1008" s="265">
        <v>100</v>
      </c>
      <c r="M1008" s="270">
        <v>30</v>
      </c>
      <c r="N1008" s="420"/>
      <c r="O1008" s="400"/>
      <c r="P1008" s="400"/>
      <c r="AA1008" s="942"/>
      <c r="AB1008" s="942"/>
    </row>
    <row r="1009" spans="1:28" ht="27" hidden="1" x14ac:dyDescent="0.15">
      <c r="A1009" s="436" t="s">
        <v>3257</v>
      </c>
      <c r="B1009" s="433" t="s">
        <v>4871</v>
      </c>
      <c r="C1009" s="433" t="s">
        <v>4862</v>
      </c>
      <c r="D1009" s="504" t="s">
        <v>7538</v>
      </c>
      <c r="E1009" s="437" t="s">
        <v>5156</v>
      </c>
      <c r="F1009" s="268" t="s">
        <v>4365</v>
      </c>
      <c r="G1009" s="439" t="s">
        <v>2138</v>
      </c>
      <c r="H1009" s="429" t="s">
        <v>29</v>
      </c>
      <c r="I1009" s="940" t="s">
        <v>6496</v>
      </c>
      <c r="J1009" s="941"/>
      <c r="K1009" s="246">
        <v>38439</v>
      </c>
      <c r="L1009" s="264">
        <v>44</v>
      </c>
      <c r="M1009" s="270">
        <v>15</v>
      </c>
      <c r="N1009" s="245"/>
      <c r="O1009" s="401"/>
      <c r="P1009" s="401"/>
      <c r="AA1009" s="942"/>
      <c r="AB1009" s="942"/>
    </row>
    <row r="1010" spans="1:28" ht="27" hidden="1" x14ac:dyDescent="0.15">
      <c r="A1010" s="436" t="s">
        <v>3257</v>
      </c>
      <c r="B1010" s="433" t="s">
        <v>4884</v>
      </c>
      <c r="C1010" s="433" t="s">
        <v>1806</v>
      </c>
      <c r="D1010" s="228" t="s">
        <v>1635</v>
      </c>
      <c r="E1010" s="437" t="s">
        <v>2162</v>
      </c>
      <c r="F1010" s="268" t="s">
        <v>4366</v>
      </c>
      <c r="G1010" s="439" t="s">
        <v>2161</v>
      </c>
      <c r="H1010" s="429" t="s">
        <v>7</v>
      </c>
      <c r="I1010" s="940" t="s">
        <v>7447</v>
      </c>
      <c r="J1010" s="941"/>
      <c r="K1010" s="246">
        <v>32794</v>
      </c>
      <c r="L1010" s="264">
        <v>100</v>
      </c>
      <c r="M1010" s="668">
        <v>20</v>
      </c>
      <c r="N1010" s="245"/>
      <c r="O1010" s="401"/>
      <c r="P1010" s="401"/>
      <c r="AA1010" s="942"/>
      <c r="AB1010" s="942"/>
    </row>
    <row r="1011" spans="1:28" ht="27" hidden="1" x14ac:dyDescent="0.15">
      <c r="A1011" s="436" t="s">
        <v>3257</v>
      </c>
      <c r="B1011" s="433" t="s">
        <v>4884</v>
      </c>
      <c r="C1011" s="433" t="s">
        <v>1806</v>
      </c>
      <c r="D1011" s="228" t="s">
        <v>1444</v>
      </c>
      <c r="E1011" s="437" t="s">
        <v>1445</v>
      </c>
      <c r="F1011" s="268" t="s">
        <v>4367</v>
      </c>
      <c r="G1011" s="439" t="s">
        <v>2163</v>
      </c>
      <c r="H1011" s="429" t="s">
        <v>7</v>
      </c>
      <c r="I1011" s="940" t="s">
        <v>309</v>
      </c>
      <c r="J1011" s="941"/>
      <c r="K1011" s="246">
        <v>32841</v>
      </c>
      <c r="L1011" s="264">
        <v>100</v>
      </c>
      <c r="M1011" s="270">
        <v>88</v>
      </c>
      <c r="N1011" s="245"/>
      <c r="O1011" s="401"/>
      <c r="P1011" s="401"/>
      <c r="AA1011" s="942"/>
      <c r="AB1011" s="942"/>
    </row>
    <row r="1012" spans="1:28" ht="28.5" hidden="1" x14ac:dyDescent="0.15">
      <c r="A1012" s="436" t="s">
        <v>3257</v>
      </c>
      <c r="B1012" s="433" t="s">
        <v>4884</v>
      </c>
      <c r="C1012" s="433" t="s">
        <v>1806</v>
      </c>
      <c r="D1012" s="228" t="s">
        <v>4167</v>
      </c>
      <c r="E1012" s="437" t="s">
        <v>2165</v>
      </c>
      <c r="F1012" s="268" t="s">
        <v>4368</v>
      </c>
      <c r="G1012" s="439" t="s">
        <v>2164</v>
      </c>
      <c r="H1012" s="429" t="s">
        <v>1130</v>
      </c>
      <c r="I1012" s="940" t="s">
        <v>7475</v>
      </c>
      <c r="J1012" s="941"/>
      <c r="K1012" s="246">
        <v>33032</v>
      </c>
      <c r="L1012" s="264">
        <v>112</v>
      </c>
      <c r="M1012" s="270">
        <v>30</v>
      </c>
      <c r="N1012" s="245"/>
      <c r="O1012" s="401"/>
      <c r="P1012" s="401"/>
      <c r="AA1012" s="942"/>
      <c r="AB1012" s="942"/>
    </row>
    <row r="1013" spans="1:28" ht="27" hidden="1" x14ac:dyDescent="0.15">
      <c r="A1013" s="436" t="s">
        <v>3257</v>
      </c>
      <c r="B1013" s="433" t="s">
        <v>4884</v>
      </c>
      <c r="C1013" s="433" t="s">
        <v>1806</v>
      </c>
      <c r="D1013" s="228" t="s">
        <v>1446</v>
      </c>
      <c r="E1013" s="437" t="s">
        <v>1447</v>
      </c>
      <c r="F1013" s="268" t="s">
        <v>4369</v>
      </c>
      <c r="G1013" s="439" t="s">
        <v>2166</v>
      </c>
      <c r="H1013" s="429" t="s">
        <v>1130</v>
      </c>
      <c r="I1013" s="940" t="s">
        <v>7324</v>
      </c>
      <c r="J1013" s="941"/>
      <c r="K1013" s="246">
        <v>33325</v>
      </c>
      <c r="L1013" s="264">
        <v>115</v>
      </c>
      <c r="M1013" s="270">
        <v>20</v>
      </c>
      <c r="N1013" s="245"/>
      <c r="O1013" s="401"/>
      <c r="P1013" s="401"/>
      <c r="AA1013" s="942"/>
      <c r="AB1013" s="942"/>
    </row>
    <row r="1014" spans="1:28" ht="27" hidden="1" x14ac:dyDescent="0.15">
      <c r="A1014" s="436" t="s">
        <v>3257</v>
      </c>
      <c r="B1014" s="433" t="s">
        <v>4884</v>
      </c>
      <c r="C1014" s="433" t="s">
        <v>1806</v>
      </c>
      <c r="D1014" s="228" t="s">
        <v>1448</v>
      </c>
      <c r="E1014" s="437" t="s">
        <v>1449</v>
      </c>
      <c r="F1014" s="268" t="s">
        <v>4370</v>
      </c>
      <c r="G1014" s="439" t="s">
        <v>2167</v>
      </c>
      <c r="H1014" s="429" t="s">
        <v>7</v>
      </c>
      <c r="I1014" s="940" t="s">
        <v>1347</v>
      </c>
      <c r="J1014" s="941"/>
      <c r="K1014" s="246">
        <v>33750</v>
      </c>
      <c r="L1014" s="264">
        <v>100</v>
      </c>
      <c r="M1014" s="270">
        <v>30</v>
      </c>
      <c r="N1014" s="245"/>
      <c r="O1014" s="401"/>
      <c r="P1014" s="401"/>
      <c r="AA1014" s="942"/>
      <c r="AB1014" s="942"/>
    </row>
    <row r="1015" spans="1:28" ht="27" hidden="1" x14ac:dyDescent="0.15">
      <c r="A1015" s="436" t="s">
        <v>3257</v>
      </c>
      <c r="B1015" s="433" t="s">
        <v>4884</v>
      </c>
      <c r="C1015" s="433" t="s">
        <v>1806</v>
      </c>
      <c r="D1015" s="228" t="s">
        <v>2168</v>
      </c>
      <c r="E1015" s="437" t="s">
        <v>2170</v>
      </c>
      <c r="F1015" s="268" t="s">
        <v>4371</v>
      </c>
      <c r="G1015" s="439" t="s">
        <v>2169</v>
      </c>
      <c r="H1015" s="429" t="s">
        <v>7</v>
      </c>
      <c r="I1015" s="940" t="s">
        <v>315</v>
      </c>
      <c r="J1015" s="941"/>
      <c r="K1015" s="246">
        <v>34618</v>
      </c>
      <c r="L1015" s="264">
        <v>100</v>
      </c>
      <c r="M1015" s="270">
        <v>30</v>
      </c>
      <c r="N1015" s="245" t="s">
        <v>2171</v>
      </c>
      <c r="O1015" s="401"/>
      <c r="P1015" s="401"/>
      <c r="AA1015" s="942"/>
      <c r="AB1015" s="942"/>
    </row>
    <row r="1016" spans="1:28" ht="27" hidden="1" x14ac:dyDescent="0.15">
      <c r="A1016" s="436" t="s">
        <v>3257</v>
      </c>
      <c r="B1016" s="433" t="s">
        <v>4884</v>
      </c>
      <c r="C1016" s="433" t="s">
        <v>1806</v>
      </c>
      <c r="D1016" s="228" t="s">
        <v>1450</v>
      </c>
      <c r="E1016" s="437" t="s">
        <v>1451</v>
      </c>
      <c r="F1016" s="268" t="s">
        <v>4372</v>
      </c>
      <c r="G1016" s="439" t="s">
        <v>2172</v>
      </c>
      <c r="H1016" s="429" t="s">
        <v>7</v>
      </c>
      <c r="I1016" s="940" t="s">
        <v>317</v>
      </c>
      <c r="J1016" s="941"/>
      <c r="K1016" s="246">
        <v>35004</v>
      </c>
      <c r="L1016" s="264">
        <v>100</v>
      </c>
      <c r="M1016" s="270">
        <v>50</v>
      </c>
      <c r="N1016" s="245"/>
      <c r="O1016" s="401"/>
      <c r="P1016" s="401"/>
      <c r="AA1016" s="942"/>
      <c r="AB1016" s="942"/>
    </row>
    <row r="1017" spans="1:28" ht="28.5" hidden="1" x14ac:dyDescent="0.15">
      <c r="A1017" s="436" t="s">
        <v>3257</v>
      </c>
      <c r="B1017" s="433" t="s">
        <v>4884</v>
      </c>
      <c r="C1017" s="433" t="s">
        <v>3967</v>
      </c>
      <c r="D1017" s="228" t="s">
        <v>4168</v>
      </c>
      <c r="E1017" s="437" t="s">
        <v>1452</v>
      </c>
      <c r="F1017" s="268" t="s">
        <v>4373</v>
      </c>
      <c r="G1017" s="439" t="s">
        <v>2173</v>
      </c>
      <c r="H1017" s="429" t="s">
        <v>83</v>
      </c>
      <c r="I1017" s="940" t="s">
        <v>7325</v>
      </c>
      <c r="J1017" s="941"/>
      <c r="K1017" s="246">
        <v>34422</v>
      </c>
      <c r="L1017" s="264">
        <v>100</v>
      </c>
      <c r="M1017" s="270">
        <v>60</v>
      </c>
      <c r="N1017" s="245"/>
      <c r="O1017" s="401"/>
      <c r="P1017" s="401"/>
      <c r="AA1017" s="942"/>
      <c r="AB1017" s="942"/>
    </row>
    <row r="1018" spans="1:28" ht="27" hidden="1" x14ac:dyDescent="0.15">
      <c r="A1018" s="436" t="s">
        <v>3257</v>
      </c>
      <c r="B1018" s="433" t="s">
        <v>4884</v>
      </c>
      <c r="C1018" s="433" t="s">
        <v>1808</v>
      </c>
      <c r="D1018" s="228" t="s">
        <v>2174</v>
      </c>
      <c r="E1018" s="437" t="s">
        <v>1453</v>
      </c>
      <c r="F1018" s="268" t="s">
        <v>4374</v>
      </c>
      <c r="G1018" s="439" t="s">
        <v>2175</v>
      </c>
      <c r="H1018" s="429" t="s">
        <v>1167</v>
      </c>
      <c r="I1018" s="940" t="s">
        <v>344</v>
      </c>
      <c r="J1018" s="941"/>
      <c r="K1018" s="246">
        <v>34085</v>
      </c>
      <c r="L1018" s="264">
        <v>100</v>
      </c>
      <c r="M1018" s="270">
        <v>40</v>
      </c>
      <c r="N1018" s="245"/>
      <c r="O1018" s="401"/>
      <c r="P1018" s="401"/>
      <c r="AA1018" s="942"/>
      <c r="AB1018" s="942"/>
    </row>
    <row r="1019" spans="1:28" ht="27" hidden="1" x14ac:dyDescent="0.15">
      <c r="A1019" s="436" t="s">
        <v>3257</v>
      </c>
      <c r="B1019" s="433" t="s">
        <v>4884</v>
      </c>
      <c r="C1019" s="433" t="s">
        <v>1806</v>
      </c>
      <c r="D1019" s="228" t="s">
        <v>2177</v>
      </c>
      <c r="E1019" s="437" t="s">
        <v>1454</v>
      </c>
      <c r="F1019" s="268" t="s">
        <v>4375</v>
      </c>
      <c r="G1019" s="439" t="s">
        <v>2178</v>
      </c>
      <c r="H1019" s="429" t="s">
        <v>2176</v>
      </c>
      <c r="I1019" s="940" t="s">
        <v>7476</v>
      </c>
      <c r="J1019" s="941"/>
      <c r="K1019" s="246">
        <v>34060</v>
      </c>
      <c r="L1019" s="264">
        <v>100</v>
      </c>
      <c r="M1019" s="270">
        <v>100</v>
      </c>
      <c r="N1019" s="245"/>
      <c r="O1019" s="401"/>
      <c r="P1019" s="401"/>
      <c r="AA1019" s="942"/>
      <c r="AB1019" s="942"/>
    </row>
    <row r="1020" spans="1:28" ht="27" hidden="1" x14ac:dyDescent="0.15">
      <c r="A1020" s="436" t="s">
        <v>3257</v>
      </c>
      <c r="B1020" s="433" t="s">
        <v>4884</v>
      </c>
      <c r="C1020" s="433" t="s">
        <v>4876</v>
      </c>
      <c r="D1020" s="228" t="s">
        <v>4169</v>
      </c>
      <c r="E1020" s="437" t="s">
        <v>1455</v>
      </c>
      <c r="F1020" s="268" t="s">
        <v>4376</v>
      </c>
      <c r="G1020" s="439" t="s">
        <v>2179</v>
      </c>
      <c r="H1020" s="429" t="s">
        <v>2176</v>
      </c>
      <c r="I1020" s="940" t="s">
        <v>7477</v>
      </c>
      <c r="J1020" s="941"/>
      <c r="K1020" s="246">
        <v>34044</v>
      </c>
      <c r="L1020" s="264">
        <v>100</v>
      </c>
      <c r="M1020" s="270">
        <v>40</v>
      </c>
      <c r="N1020" s="245"/>
      <c r="O1020" s="401"/>
      <c r="P1020" s="401"/>
      <c r="AA1020" s="942"/>
      <c r="AB1020" s="942"/>
    </row>
    <row r="1021" spans="1:28" ht="27" hidden="1" x14ac:dyDescent="0.15">
      <c r="A1021" s="436" t="s">
        <v>3257</v>
      </c>
      <c r="B1021" s="433" t="s">
        <v>4884</v>
      </c>
      <c r="C1021" s="433" t="s">
        <v>1808</v>
      </c>
      <c r="D1021" s="228" t="s">
        <v>2180</v>
      </c>
      <c r="E1021" s="437" t="s">
        <v>1456</v>
      </c>
      <c r="F1021" s="268" t="s">
        <v>4377</v>
      </c>
      <c r="G1021" s="439" t="s">
        <v>2181</v>
      </c>
      <c r="H1021" s="429" t="s">
        <v>2176</v>
      </c>
      <c r="I1021" s="940" t="s">
        <v>7327</v>
      </c>
      <c r="J1021" s="941"/>
      <c r="K1021" s="246">
        <v>36069</v>
      </c>
      <c r="L1021" s="264">
        <v>100</v>
      </c>
      <c r="M1021" s="270">
        <v>50</v>
      </c>
      <c r="N1021" s="245"/>
      <c r="O1021" s="401"/>
      <c r="P1021" s="401"/>
      <c r="AA1021" s="942"/>
      <c r="AB1021" s="942"/>
    </row>
    <row r="1022" spans="1:28" ht="27" hidden="1" x14ac:dyDescent="0.15">
      <c r="A1022" s="436" t="s">
        <v>3257</v>
      </c>
      <c r="B1022" s="433" t="s">
        <v>4884</v>
      </c>
      <c r="C1022" s="433" t="s">
        <v>1806</v>
      </c>
      <c r="D1022" s="228" t="s">
        <v>2182</v>
      </c>
      <c r="E1022" s="437" t="s">
        <v>1330</v>
      </c>
      <c r="F1022" s="268" t="s">
        <v>5725</v>
      </c>
      <c r="G1022" s="439" t="s">
        <v>2183</v>
      </c>
      <c r="H1022" s="429" t="s">
        <v>1167</v>
      </c>
      <c r="I1022" s="940" t="s">
        <v>319</v>
      </c>
      <c r="J1022" s="941"/>
      <c r="K1022" s="246">
        <v>36982</v>
      </c>
      <c r="L1022" s="264">
        <v>100</v>
      </c>
      <c r="M1022" s="270">
        <v>40</v>
      </c>
      <c r="N1022" s="245" t="s">
        <v>5655</v>
      </c>
      <c r="O1022" s="401"/>
      <c r="P1022" s="401"/>
      <c r="AA1022" s="942"/>
      <c r="AB1022" s="942"/>
    </row>
    <row r="1023" spans="1:28" ht="27" hidden="1" x14ac:dyDescent="0.15">
      <c r="A1023" s="436" t="s">
        <v>3257</v>
      </c>
      <c r="B1023" s="433" t="s">
        <v>4884</v>
      </c>
      <c r="C1023" s="433" t="s">
        <v>1808</v>
      </c>
      <c r="D1023" s="228" t="s">
        <v>1457</v>
      </c>
      <c r="E1023" s="437" t="s">
        <v>1458</v>
      </c>
      <c r="F1023" s="268" t="s">
        <v>4378</v>
      </c>
      <c r="G1023" s="439" t="s">
        <v>1031</v>
      </c>
      <c r="H1023" s="429" t="s">
        <v>4051</v>
      </c>
      <c r="I1023" s="940" t="s">
        <v>7478</v>
      </c>
      <c r="J1023" s="941"/>
      <c r="K1023" s="246">
        <v>37712</v>
      </c>
      <c r="L1023" s="264">
        <v>80</v>
      </c>
      <c r="M1023" s="270">
        <v>40</v>
      </c>
      <c r="N1023" s="245"/>
      <c r="O1023" s="401"/>
      <c r="P1023" s="401"/>
      <c r="AA1023" s="942"/>
      <c r="AB1023" s="942"/>
    </row>
    <row r="1024" spans="1:28" ht="27" hidden="1" x14ac:dyDescent="0.15">
      <c r="A1024" s="436" t="s">
        <v>3257</v>
      </c>
      <c r="B1024" s="433" t="s">
        <v>4903</v>
      </c>
      <c r="C1024" s="433" t="s">
        <v>1807</v>
      </c>
      <c r="D1024" s="228" t="s">
        <v>1771</v>
      </c>
      <c r="E1024" s="437" t="s">
        <v>1772</v>
      </c>
      <c r="F1024" s="268" t="s">
        <v>4379</v>
      </c>
      <c r="G1024" s="439" t="s">
        <v>390</v>
      </c>
      <c r="H1024" s="429" t="s">
        <v>5008</v>
      </c>
      <c r="I1024" s="940" t="s">
        <v>7127</v>
      </c>
      <c r="J1024" s="941"/>
      <c r="K1024" s="246">
        <v>36611</v>
      </c>
      <c r="L1024" s="264">
        <v>130</v>
      </c>
      <c r="M1024" s="270">
        <v>100</v>
      </c>
      <c r="N1024" s="245"/>
      <c r="O1024" s="401"/>
      <c r="P1024" s="401"/>
      <c r="AA1024" s="942"/>
      <c r="AB1024" s="942"/>
    </row>
    <row r="1025" spans="1:28" ht="27" hidden="1" x14ac:dyDescent="0.15">
      <c r="A1025" s="436" t="s">
        <v>3257</v>
      </c>
      <c r="B1025" s="433" t="s">
        <v>4903</v>
      </c>
      <c r="C1025" s="433" t="s">
        <v>1807</v>
      </c>
      <c r="D1025" s="228" t="s">
        <v>1459</v>
      </c>
      <c r="E1025" s="437" t="s">
        <v>1773</v>
      </c>
      <c r="F1025" s="268" t="s">
        <v>4380</v>
      </c>
      <c r="G1025" s="439" t="s">
        <v>397</v>
      </c>
      <c r="H1025" s="429" t="s">
        <v>7</v>
      </c>
      <c r="I1025" s="940" t="s">
        <v>423</v>
      </c>
      <c r="J1025" s="941"/>
      <c r="K1025" s="246">
        <v>32675</v>
      </c>
      <c r="L1025" s="264">
        <v>100</v>
      </c>
      <c r="M1025" s="270">
        <v>50</v>
      </c>
      <c r="N1025" s="245"/>
      <c r="O1025" s="401"/>
      <c r="P1025" s="401"/>
      <c r="AA1025" s="942"/>
      <c r="AB1025" s="942"/>
    </row>
    <row r="1026" spans="1:28" ht="27" hidden="1" x14ac:dyDescent="0.15">
      <c r="A1026" s="436" t="s">
        <v>3257</v>
      </c>
      <c r="B1026" s="433" t="s">
        <v>4903</v>
      </c>
      <c r="C1026" s="433" t="s">
        <v>1807</v>
      </c>
      <c r="D1026" s="228" t="s">
        <v>4170</v>
      </c>
      <c r="E1026" s="437" t="s">
        <v>1348</v>
      </c>
      <c r="F1026" s="268" t="s">
        <v>4381</v>
      </c>
      <c r="G1026" s="439" t="s">
        <v>1774</v>
      </c>
      <c r="H1026" s="429" t="s">
        <v>1130</v>
      </c>
      <c r="I1026" s="940" t="s">
        <v>7479</v>
      </c>
      <c r="J1026" s="941"/>
      <c r="K1026" s="246">
        <v>32802</v>
      </c>
      <c r="L1026" s="264">
        <v>100</v>
      </c>
      <c r="M1026" s="270">
        <v>80</v>
      </c>
      <c r="N1026" s="245"/>
      <c r="O1026" s="401"/>
      <c r="P1026" s="401"/>
      <c r="AA1026" s="942"/>
      <c r="AB1026" s="942"/>
    </row>
    <row r="1027" spans="1:28" ht="27" hidden="1" x14ac:dyDescent="0.15">
      <c r="A1027" s="436" t="s">
        <v>3257</v>
      </c>
      <c r="B1027" s="433" t="s">
        <v>4903</v>
      </c>
      <c r="C1027" s="433" t="s">
        <v>1807</v>
      </c>
      <c r="D1027" s="228" t="s">
        <v>4171</v>
      </c>
      <c r="E1027" s="437" t="s">
        <v>1350</v>
      </c>
      <c r="F1027" s="268" t="s">
        <v>4382</v>
      </c>
      <c r="G1027" s="439" t="s">
        <v>426</v>
      </c>
      <c r="H1027" s="429" t="s">
        <v>1130</v>
      </c>
      <c r="I1027" s="940" t="s">
        <v>436</v>
      </c>
      <c r="J1027" s="941"/>
      <c r="K1027" s="246">
        <v>33735</v>
      </c>
      <c r="L1027" s="264">
        <v>100</v>
      </c>
      <c r="M1027" s="270">
        <v>50</v>
      </c>
      <c r="N1027" s="245"/>
      <c r="O1027" s="401"/>
      <c r="P1027" s="401"/>
      <c r="AA1027" s="942"/>
      <c r="AB1027" s="942"/>
    </row>
    <row r="1028" spans="1:28" ht="27" hidden="1" x14ac:dyDescent="0.15">
      <c r="A1028" s="436" t="s">
        <v>3257</v>
      </c>
      <c r="B1028" s="433" t="s">
        <v>4903</v>
      </c>
      <c r="C1028" s="433" t="s">
        <v>1807</v>
      </c>
      <c r="D1028" s="228" t="s">
        <v>4172</v>
      </c>
      <c r="E1028" s="437" t="s">
        <v>1351</v>
      </c>
      <c r="F1028" s="268" t="s">
        <v>4383</v>
      </c>
      <c r="G1028" s="439" t="s">
        <v>460</v>
      </c>
      <c r="H1028" s="429" t="s">
        <v>1130</v>
      </c>
      <c r="I1028" s="940" t="s">
        <v>7480</v>
      </c>
      <c r="J1028" s="941"/>
      <c r="K1028" s="246">
        <v>33735</v>
      </c>
      <c r="L1028" s="264">
        <v>100</v>
      </c>
      <c r="M1028" s="270">
        <v>28</v>
      </c>
      <c r="N1028" s="245"/>
      <c r="O1028" s="401"/>
      <c r="P1028" s="401"/>
      <c r="AA1028" s="942"/>
      <c r="AB1028" s="942"/>
    </row>
    <row r="1029" spans="1:28" ht="28.5" hidden="1" x14ac:dyDescent="0.15">
      <c r="A1029" s="436" t="s">
        <v>3257</v>
      </c>
      <c r="B1029" s="433" t="s">
        <v>4903</v>
      </c>
      <c r="C1029" s="433" t="s">
        <v>1807</v>
      </c>
      <c r="D1029" s="228" t="s">
        <v>4173</v>
      </c>
      <c r="E1029" s="437" t="s">
        <v>1349</v>
      </c>
      <c r="F1029" s="268" t="s">
        <v>4384</v>
      </c>
      <c r="G1029" s="439" t="s">
        <v>441</v>
      </c>
      <c r="H1029" s="429" t="s">
        <v>1130</v>
      </c>
      <c r="I1029" s="940" t="s">
        <v>440</v>
      </c>
      <c r="J1029" s="941"/>
      <c r="K1029" s="246">
        <v>34415</v>
      </c>
      <c r="L1029" s="264">
        <v>100</v>
      </c>
      <c r="M1029" s="270">
        <v>60</v>
      </c>
      <c r="N1029" s="245"/>
      <c r="O1029" s="401"/>
      <c r="P1029" s="401"/>
      <c r="AA1029" s="942"/>
      <c r="AB1029" s="942"/>
    </row>
    <row r="1030" spans="1:28" ht="27" hidden="1" x14ac:dyDescent="0.15">
      <c r="A1030" s="436" t="s">
        <v>3257</v>
      </c>
      <c r="B1030" s="433" t="s">
        <v>4903</v>
      </c>
      <c r="C1030" s="433" t="s">
        <v>1807</v>
      </c>
      <c r="D1030" s="228" t="s">
        <v>1775</v>
      </c>
      <c r="E1030" s="437" t="s">
        <v>2099</v>
      </c>
      <c r="F1030" s="268" t="s">
        <v>4385</v>
      </c>
      <c r="G1030" s="439" t="s">
        <v>1332</v>
      </c>
      <c r="H1030" s="429" t="s">
        <v>1130</v>
      </c>
      <c r="I1030" s="940" t="s">
        <v>7481</v>
      </c>
      <c r="J1030" s="941"/>
      <c r="K1030" s="246">
        <v>32932</v>
      </c>
      <c r="L1030" s="264">
        <v>100</v>
      </c>
      <c r="M1030" s="270">
        <v>40</v>
      </c>
      <c r="N1030" s="245"/>
      <c r="O1030" s="401"/>
      <c r="P1030" s="401"/>
      <c r="AA1030" s="942"/>
      <c r="AB1030" s="942"/>
    </row>
    <row r="1031" spans="1:28" ht="27" hidden="1" x14ac:dyDescent="0.15">
      <c r="A1031" s="436" t="s">
        <v>3257</v>
      </c>
      <c r="B1031" s="433" t="s">
        <v>4903</v>
      </c>
      <c r="C1031" s="433" t="s">
        <v>4889</v>
      </c>
      <c r="D1031" s="228" t="s">
        <v>1460</v>
      </c>
      <c r="E1031" s="437" t="s">
        <v>1461</v>
      </c>
      <c r="F1031" s="268" t="s">
        <v>4386</v>
      </c>
      <c r="G1031" s="439" t="s">
        <v>2184</v>
      </c>
      <c r="H1031" s="429" t="s">
        <v>7</v>
      </c>
      <c r="I1031" s="940" t="s">
        <v>827</v>
      </c>
      <c r="J1031" s="941"/>
      <c r="K1031" s="246">
        <v>33856</v>
      </c>
      <c r="L1031" s="264">
        <v>51</v>
      </c>
      <c r="M1031" s="270">
        <v>95</v>
      </c>
      <c r="N1031" s="245"/>
      <c r="O1031" s="401"/>
      <c r="P1031" s="401"/>
      <c r="AA1031" s="942"/>
      <c r="AB1031" s="942"/>
    </row>
    <row r="1032" spans="1:28" hidden="1" x14ac:dyDescent="0.15">
      <c r="A1032" s="436" t="s">
        <v>3257</v>
      </c>
      <c r="B1032" s="433" t="s">
        <v>4903</v>
      </c>
      <c r="C1032" s="433" t="s">
        <v>4899</v>
      </c>
      <c r="D1032" s="228" t="s">
        <v>6702</v>
      </c>
      <c r="E1032" s="437" t="s">
        <v>6030</v>
      </c>
      <c r="F1032" s="268" t="s">
        <v>6703</v>
      </c>
      <c r="G1032" s="439" t="s">
        <v>2185</v>
      </c>
      <c r="H1032" s="429" t="s">
        <v>7</v>
      </c>
      <c r="I1032" s="940" t="s">
        <v>7818</v>
      </c>
      <c r="J1032" s="941"/>
      <c r="K1032" s="246">
        <v>45748</v>
      </c>
      <c r="L1032" s="264">
        <v>70</v>
      </c>
      <c r="M1032" s="270"/>
      <c r="N1032" s="245"/>
      <c r="O1032" s="401"/>
      <c r="P1032" s="401"/>
      <c r="AA1032" s="942"/>
      <c r="AB1032" s="942"/>
    </row>
    <row r="1033" spans="1:28" ht="27" hidden="1" x14ac:dyDescent="0.15">
      <c r="A1033" s="436" t="s">
        <v>3257</v>
      </c>
      <c r="B1033" s="433" t="s">
        <v>4903</v>
      </c>
      <c r="C1033" s="433" t="s">
        <v>4888</v>
      </c>
      <c r="D1033" s="228" t="s">
        <v>1462</v>
      </c>
      <c r="E1033" s="437" t="s">
        <v>5516</v>
      </c>
      <c r="F1033" s="268" t="s">
        <v>4387</v>
      </c>
      <c r="G1033" s="439" t="s">
        <v>2186</v>
      </c>
      <c r="H1033" s="429" t="s">
        <v>1130</v>
      </c>
      <c r="I1033" s="940" t="s">
        <v>7326</v>
      </c>
      <c r="J1033" s="941"/>
      <c r="K1033" s="246">
        <v>33777</v>
      </c>
      <c r="L1033" s="264">
        <v>50</v>
      </c>
      <c r="M1033" s="270">
        <v>100</v>
      </c>
      <c r="N1033" s="245"/>
      <c r="O1033" s="401"/>
      <c r="P1033" s="401"/>
      <c r="AA1033" s="942"/>
      <c r="AB1033" s="942"/>
    </row>
    <row r="1034" spans="1:28" ht="27" hidden="1" x14ac:dyDescent="0.15">
      <c r="A1034" s="436" t="s">
        <v>3257</v>
      </c>
      <c r="B1034" s="433" t="s">
        <v>4903</v>
      </c>
      <c r="C1034" s="433" t="s">
        <v>4899</v>
      </c>
      <c r="D1034" s="228" t="s">
        <v>1463</v>
      </c>
      <c r="E1034" s="437" t="s">
        <v>1464</v>
      </c>
      <c r="F1034" s="268" t="s">
        <v>4388</v>
      </c>
      <c r="G1034" s="439" t="s">
        <v>2187</v>
      </c>
      <c r="H1034" s="429" t="s">
        <v>7</v>
      </c>
      <c r="I1034" s="940" t="s">
        <v>844</v>
      </c>
      <c r="J1034" s="941"/>
      <c r="K1034" s="246">
        <v>33081</v>
      </c>
      <c r="L1034" s="264">
        <v>100</v>
      </c>
      <c r="M1034" s="270">
        <v>100</v>
      </c>
      <c r="N1034" s="245"/>
      <c r="O1034" s="401"/>
      <c r="P1034" s="401"/>
      <c r="AA1034" s="942"/>
      <c r="AB1034" s="942"/>
    </row>
    <row r="1035" spans="1:28" hidden="1" x14ac:dyDescent="0.15">
      <c r="A1035" s="436" t="s">
        <v>3257</v>
      </c>
      <c r="B1035" s="433" t="s">
        <v>4903</v>
      </c>
      <c r="C1035" s="433" t="s">
        <v>4895</v>
      </c>
      <c r="D1035" s="228" t="s">
        <v>4174</v>
      </c>
      <c r="E1035" s="437" t="s">
        <v>1465</v>
      </c>
      <c r="F1035" s="268" t="s">
        <v>7855</v>
      </c>
      <c r="G1035" s="439" t="s">
        <v>2157</v>
      </c>
      <c r="H1035" s="429" t="s">
        <v>54</v>
      </c>
      <c r="I1035" s="940" t="s">
        <v>1355</v>
      </c>
      <c r="J1035" s="941"/>
      <c r="K1035" s="246">
        <v>39133</v>
      </c>
      <c r="L1035" s="264">
        <v>29</v>
      </c>
      <c r="M1035" s="270"/>
      <c r="N1035" s="245"/>
      <c r="O1035" s="401"/>
      <c r="P1035" s="401"/>
      <c r="AA1035" s="942"/>
      <c r="AB1035" s="942"/>
    </row>
    <row r="1036" spans="1:28" ht="27" hidden="1" x14ac:dyDescent="0.15">
      <c r="A1036" s="436" t="s">
        <v>3257</v>
      </c>
      <c r="B1036" s="433" t="s">
        <v>4903</v>
      </c>
      <c r="C1036" s="249" t="s">
        <v>4902</v>
      </c>
      <c r="D1036" s="228" t="s">
        <v>1466</v>
      </c>
      <c r="E1036" s="437" t="s">
        <v>1467</v>
      </c>
      <c r="F1036" s="268" t="s">
        <v>4389</v>
      </c>
      <c r="G1036" s="439" t="s">
        <v>2188</v>
      </c>
      <c r="H1036" s="429" t="s">
        <v>1130</v>
      </c>
      <c r="I1036" s="940" t="s">
        <v>7326</v>
      </c>
      <c r="J1036" s="941"/>
      <c r="K1036" s="246">
        <v>33219</v>
      </c>
      <c r="L1036" s="264">
        <v>50</v>
      </c>
      <c r="M1036" s="271"/>
      <c r="N1036" s="245"/>
      <c r="O1036" s="401"/>
      <c r="P1036" s="401"/>
      <c r="AA1036" s="942"/>
      <c r="AB1036" s="942"/>
    </row>
    <row r="1037" spans="1:28" ht="27" hidden="1" x14ac:dyDescent="0.15">
      <c r="A1037" s="436" t="s">
        <v>3257</v>
      </c>
      <c r="B1037" s="433" t="s">
        <v>4916</v>
      </c>
      <c r="C1037" s="433" t="s">
        <v>4904</v>
      </c>
      <c r="D1037" s="228" t="s">
        <v>4175</v>
      </c>
      <c r="E1037" s="437" t="s">
        <v>1468</v>
      </c>
      <c r="F1037" s="268" t="s">
        <v>4390</v>
      </c>
      <c r="G1037" s="439" t="s">
        <v>2189</v>
      </c>
      <c r="H1037" s="429" t="s">
        <v>1130</v>
      </c>
      <c r="I1037" s="940" t="s">
        <v>531</v>
      </c>
      <c r="J1037" s="941"/>
      <c r="K1037" s="246">
        <v>34864</v>
      </c>
      <c r="L1037" s="264">
        <v>100</v>
      </c>
      <c r="M1037" s="270">
        <v>100</v>
      </c>
      <c r="N1037" s="245"/>
      <c r="O1037" s="401"/>
      <c r="P1037" s="401"/>
      <c r="AA1037" s="942"/>
      <c r="AB1037" s="942"/>
    </row>
    <row r="1038" spans="1:28" ht="27" hidden="1" x14ac:dyDescent="0.15">
      <c r="A1038" s="436" t="s">
        <v>3257</v>
      </c>
      <c r="B1038" s="433" t="s">
        <v>4916</v>
      </c>
      <c r="C1038" s="433" t="s">
        <v>4904</v>
      </c>
      <c r="D1038" s="228" t="s">
        <v>2190</v>
      </c>
      <c r="E1038" s="437" t="s">
        <v>2192</v>
      </c>
      <c r="F1038" s="268" t="s">
        <v>4391</v>
      </c>
      <c r="G1038" s="439" t="s">
        <v>2191</v>
      </c>
      <c r="H1038" s="429" t="s">
        <v>7</v>
      </c>
      <c r="I1038" s="940" t="s">
        <v>536</v>
      </c>
      <c r="J1038" s="941"/>
      <c r="K1038" s="246">
        <v>34642</v>
      </c>
      <c r="L1038" s="264">
        <v>100</v>
      </c>
      <c r="M1038" s="270">
        <v>34</v>
      </c>
      <c r="N1038" s="245"/>
      <c r="O1038" s="401"/>
      <c r="P1038" s="401"/>
      <c r="AA1038" s="942"/>
      <c r="AB1038" s="942"/>
    </row>
    <row r="1039" spans="1:28" ht="27" hidden="1" x14ac:dyDescent="0.15">
      <c r="A1039" s="436" t="s">
        <v>3257</v>
      </c>
      <c r="B1039" s="433" t="s">
        <v>4916</v>
      </c>
      <c r="C1039" s="433" t="s">
        <v>4024</v>
      </c>
      <c r="D1039" s="228" t="s">
        <v>4176</v>
      </c>
      <c r="E1039" s="437" t="s">
        <v>1469</v>
      </c>
      <c r="F1039" s="268" t="s">
        <v>4392</v>
      </c>
      <c r="G1039" s="439" t="s">
        <v>2193</v>
      </c>
      <c r="H1039" s="429" t="s">
        <v>1130</v>
      </c>
      <c r="I1039" s="940" t="s">
        <v>7482</v>
      </c>
      <c r="J1039" s="941"/>
      <c r="K1039" s="246">
        <v>34080</v>
      </c>
      <c r="L1039" s="264">
        <v>100</v>
      </c>
      <c r="M1039" s="271"/>
      <c r="N1039" s="245"/>
      <c r="O1039" s="401"/>
      <c r="P1039" s="401"/>
      <c r="AA1039" s="942"/>
      <c r="AB1039" s="942"/>
    </row>
    <row r="1040" spans="1:28" ht="27" hidden="1" x14ac:dyDescent="0.15">
      <c r="A1040" s="436" t="s">
        <v>3257</v>
      </c>
      <c r="B1040" s="433" t="s">
        <v>4916</v>
      </c>
      <c r="C1040" s="433" t="s">
        <v>4905</v>
      </c>
      <c r="D1040" s="228" t="s">
        <v>1470</v>
      </c>
      <c r="E1040" s="437" t="s">
        <v>6031</v>
      </c>
      <c r="F1040" s="268" t="s">
        <v>4393</v>
      </c>
      <c r="G1040" s="439" t="s">
        <v>2194</v>
      </c>
      <c r="H1040" s="429" t="s">
        <v>7</v>
      </c>
      <c r="I1040" s="940" t="s">
        <v>676</v>
      </c>
      <c r="J1040" s="941"/>
      <c r="K1040" s="246">
        <v>35613</v>
      </c>
      <c r="L1040" s="264">
        <v>100</v>
      </c>
      <c r="M1040" s="270">
        <v>60</v>
      </c>
      <c r="N1040" s="245"/>
      <c r="O1040" s="401"/>
      <c r="P1040" s="401"/>
      <c r="AA1040" s="942"/>
      <c r="AB1040" s="942"/>
    </row>
    <row r="1041" spans="1:28" ht="27" hidden="1" x14ac:dyDescent="0.15">
      <c r="A1041" s="436" t="s">
        <v>3257</v>
      </c>
      <c r="B1041" s="433" t="s">
        <v>4916</v>
      </c>
      <c r="C1041" s="433" t="s">
        <v>4914</v>
      </c>
      <c r="D1041" s="228" t="s">
        <v>1471</v>
      </c>
      <c r="E1041" s="437" t="s">
        <v>1472</v>
      </c>
      <c r="F1041" s="268" t="s">
        <v>4394</v>
      </c>
      <c r="G1041" s="439" t="s">
        <v>2195</v>
      </c>
      <c r="H1041" s="429" t="s">
        <v>7</v>
      </c>
      <c r="I1041" s="940" t="s">
        <v>731</v>
      </c>
      <c r="J1041" s="941"/>
      <c r="K1041" s="246">
        <v>36007</v>
      </c>
      <c r="L1041" s="264">
        <v>100</v>
      </c>
      <c r="M1041" s="270">
        <v>18</v>
      </c>
      <c r="N1041" s="245"/>
      <c r="O1041" s="401"/>
      <c r="P1041" s="401"/>
      <c r="AA1041" s="942"/>
      <c r="AB1041" s="942"/>
    </row>
    <row r="1042" spans="1:28" ht="27" hidden="1" x14ac:dyDescent="0.15">
      <c r="A1042" s="436" t="s">
        <v>3257</v>
      </c>
      <c r="B1042" s="433" t="s">
        <v>4916</v>
      </c>
      <c r="C1042" s="433" t="s">
        <v>4907</v>
      </c>
      <c r="D1042" s="228" t="s">
        <v>2196</v>
      </c>
      <c r="E1042" s="437" t="s">
        <v>1473</v>
      </c>
      <c r="F1042" s="268" t="s">
        <v>4395</v>
      </c>
      <c r="G1042" s="439" t="s">
        <v>2197</v>
      </c>
      <c r="H1042" s="429" t="s">
        <v>1130</v>
      </c>
      <c r="I1042" s="940" t="s">
        <v>7483</v>
      </c>
      <c r="J1042" s="941"/>
      <c r="K1042" s="246">
        <v>36982</v>
      </c>
      <c r="L1042" s="264">
        <v>100</v>
      </c>
      <c r="M1042" s="270">
        <v>60</v>
      </c>
      <c r="N1042" s="245"/>
      <c r="O1042" s="401"/>
      <c r="P1042" s="401"/>
      <c r="AA1042" s="942"/>
      <c r="AB1042" s="942"/>
    </row>
    <row r="1043" spans="1:28" ht="27" hidden="1" x14ac:dyDescent="0.15">
      <c r="A1043" s="436" t="s">
        <v>3257</v>
      </c>
      <c r="B1043" s="433" t="s">
        <v>4998</v>
      </c>
      <c r="C1043" s="433" t="s">
        <v>4023</v>
      </c>
      <c r="D1043" s="228" t="s">
        <v>1776</v>
      </c>
      <c r="E1043" s="437" t="s">
        <v>2198</v>
      </c>
      <c r="F1043" s="268" t="s">
        <v>4396</v>
      </c>
      <c r="G1043" s="439" t="s">
        <v>2131</v>
      </c>
      <c r="H1043" s="547" t="s">
        <v>6658</v>
      </c>
      <c r="I1043" s="946" t="s">
        <v>3133</v>
      </c>
      <c r="J1043" s="947"/>
      <c r="K1043" s="534">
        <v>45870</v>
      </c>
      <c r="L1043" s="264">
        <v>80</v>
      </c>
      <c r="M1043" s="270">
        <v>15</v>
      </c>
      <c r="N1043" s="245"/>
      <c r="O1043" s="401"/>
      <c r="P1043" s="401"/>
      <c r="AA1043" s="942"/>
      <c r="AB1043" s="942"/>
    </row>
    <row r="1044" spans="1:28" ht="27" hidden="1" x14ac:dyDescent="0.15">
      <c r="A1044" s="436" t="s">
        <v>3257</v>
      </c>
      <c r="B1044" s="433" t="s">
        <v>4998</v>
      </c>
      <c r="C1044" s="433" t="s">
        <v>4023</v>
      </c>
      <c r="D1044" s="228" t="s">
        <v>6123</v>
      </c>
      <c r="E1044" s="437" t="s">
        <v>1474</v>
      </c>
      <c r="F1044" s="268" t="s">
        <v>4397</v>
      </c>
      <c r="G1044" s="439" t="s">
        <v>2199</v>
      </c>
      <c r="H1044" s="429" t="s">
        <v>1130</v>
      </c>
      <c r="I1044" s="940" t="s">
        <v>7484</v>
      </c>
      <c r="J1044" s="941"/>
      <c r="K1044" s="246">
        <v>34821</v>
      </c>
      <c r="L1044" s="264">
        <v>100</v>
      </c>
      <c r="M1044" s="270">
        <v>20</v>
      </c>
      <c r="N1044" s="245"/>
      <c r="O1044" s="401"/>
      <c r="P1044" s="401"/>
      <c r="AA1044" s="942"/>
      <c r="AB1044" s="942"/>
    </row>
    <row r="1045" spans="1:28" ht="27" hidden="1" x14ac:dyDescent="0.15">
      <c r="A1045" s="436" t="s">
        <v>3257</v>
      </c>
      <c r="B1045" s="433" t="s">
        <v>4998</v>
      </c>
      <c r="C1045" s="249" t="s">
        <v>4934</v>
      </c>
      <c r="D1045" s="228" t="s">
        <v>2200</v>
      </c>
      <c r="E1045" s="437" t="s">
        <v>2201</v>
      </c>
      <c r="F1045" s="268" t="s">
        <v>5726</v>
      </c>
      <c r="G1045" s="439" t="s">
        <v>5656</v>
      </c>
      <c r="H1045" s="429" t="s">
        <v>29</v>
      </c>
      <c r="I1045" s="940" t="s">
        <v>7485</v>
      </c>
      <c r="J1045" s="941"/>
      <c r="K1045" s="246">
        <v>37712</v>
      </c>
      <c r="L1045" s="264">
        <v>50</v>
      </c>
      <c r="M1045" s="270">
        <v>30</v>
      </c>
      <c r="N1045" s="245"/>
      <c r="O1045" s="401"/>
      <c r="P1045" s="401"/>
      <c r="AA1045" s="942"/>
      <c r="AB1045" s="942"/>
    </row>
    <row r="1046" spans="1:28" ht="27" hidden="1" x14ac:dyDescent="0.15">
      <c r="A1046" s="436" t="s">
        <v>3257</v>
      </c>
      <c r="B1046" s="433" t="s">
        <v>4998</v>
      </c>
      <c r="C1046" s="433" t="s">
        <v>4023</v>
      </c>
      <c r="D1046" s="228" t="s">
        <v>6124</v>
      </c>
      <c r="E1046" s="437" t="s">
        <v>1475</v>
      </c>
      <c r="F1046" s="268" t="s">
        <v>4398</v>
      </c>
      <c r="G1046" s="439" t="s">
        <v>2132</v>
      </c>
      <c r="H1046" s="755" t="s">
        <v>54</v>
      </c>
      <c r="I1046" s="938" t="s">
        <v>8304</v>
      </c>
      <c r="J1046" s="939"/>
      <c r="K1046" s="583">
        <v>39904</v>
      </c>
      <c r="L1046" s="264">
        <v>29</v>
      </c>
      <c r="M1046" s="271"/>
      <c r="N1046" s="245"/>
      <c r="O1046" s="402"/>
      <c r="P1046" s="402"/>
      <c r="AA1046" s="942"/>
      <c r="AB1046" s="942"/>
    </row>
    <row r="1047" spans="1:28" ht="27" hidden="1" x14ac:dyDescent="0.15">
      <c r="A1047" s="436" t="s">
        <v>3257</v>
      </c>
      <c r="B1047" s="433" t="s">
        <v>4931</v>
      </c>
      <c r="C1047" s="433" t="s">
        <v>4917</v>
      </c>
      <c r="D1047" s="228" t="s">
        <v>5493</v>
      </c>
      <c r="E1047" s="437" t="s">
        <v>1352</v>
      </c>
      <c r="F1047" s="268" t="s">
        <v>4399</v>
      </c>
      <c r="G1047" s="439" t="s">
        <v>2202</v>
      </c>
      <c r="H1047" s="429" t="s">
        <v>1130</v>
      </c>
      <c r="I1047" s="940" t="s">
        <v>7464</v>
      </c>
      <c r="J1047" s="941"/>
      <c r="K1047" s="246">
        <v>33234</v>
      </c>
      <c r="L1047" s="264">
        <v>100</v>
      </c>
      <c r="M1047" s="270">
        <v>80</v>
      </c>
      <c r="N1047" s="245"/>
      <c r="O1047" s="401"/>
      <c r="P1047" s="401"/>
      <c r="AA1047" s="942"/>
      <c r="AB1047" s="942"/>
    </row>
    <row r="1048" spans="1:28" ht="27" hidden="1" x14ac:dyDescent="0.15">
      <c r="A1048" s="436" t="s">
        <v>3257</v>
      </c>
      <c r="B1048" s="433" t="s">
        <v>4931</v>
      </c>
      <c r="C1048" s="433" t="s">
        <v>4917</v>
      </c>
      <c r="D1048" s="228" t="s">
        <v>1476</v>
      </c>
      <c r="E1048" s="437" t="s">
        <v>1477</v>
      </c>
      <c r="F1048" s="268" t="s">
        <v>4400</v>
      </c>
      <c r="G1048" s="439" t="s">
        <v>2203</v>
      </c>
      <c r="H1048" s="429" t="s">
        <v>7</v>
      </c>
      <c r="I1048" s="940" t="s">
        <v>557</v>
      </c>
      <c r="J1048" s="941"/>
      <c r="K1048" s="246">
        <v>34424</v>
      </c>
      <c r="L1048" s="264">
        <v>100</v>
      </c>
      <c r="M1048" s="270">
        <v>100</v>
      </c>
      <c r="N1048" s="245"/>
      <c r="O1048" s="401"/>
      <c r="P1048" s="401"/>
      <c r="AA1048" s="942"/>
      <c r="AB1048" s="942"/>
    </row>
    <row r="1049" spans="1:28" ht="27" hidden="1" x14ac:dyDescent="0.15">
      <c r="A1049" s="436" t="s">
        <v>3257</v>
      </c>
      <c r="B1049" s="433" t="s">
        <v>4931</v>
      </c>
      <c r="C1049" s="433" t="s">
        <v>4917</v>
      </c>
      <c r="D1049" s="228" t="s">
        <v>1478</v>
      </c>
      <c r="E1049" s="437" t="s">
        <v>1479</v>
      </c>
      <c r="F1049" s="268" t="s">
        <v>4401</v>
      </c>
      <c r="G1049" s="439" t="s">
        <v>2127</v>
      </c>
      <c r="H1049" s="429" t="s">
        <v>1130</v>
      </c>
      <c r="I1049" s="940" t="s">
        <v>7326</v>
      </c>
      <c r="J1049" s="941"/>
      <c r="K1049" s="246">
        <v>34529</v>
      </c>
      <c r="L1049" s="264">
        <v>100</v>
      </c>
      <c r="M1049" s="270">
        <v>100</v>
      </c>
      <c r="N1049" s="245"/>
      <c r="O1049" s="401"/>
      <c r="P1049" s="401"/>
      <c r="AA1049" s="942"/>
      <c r="AB1049" s="942"/>
    </row>
    <row r="1050" spans="1:28" ht="27" hidden="1" x14ac:dyDescent="0.15">
      <c r="A1050" s="436" t="s">
        <v>3257</v>
      </c>
      <c r="B1050" s="433" t="s">
        <v>4931</v>
      </c>
      <c r="C1050" s="433" t="s">
        <v>4917</v>
      </c>
      <c r="D1050" s="228" t="s">
        <v>1480</v>
      </c>
      <c r="E1050" s="437" t="s">
        <v>1481</v>
      </c>
      <c r="F1050" s="268" t="s">
        <v>4402</v>
      </c>
      <c r="G1050" s="439" t="s">
        <v>2204</v>
      </c>
      <c r="H1050" s="429" t="s">
        <v>7</v>
      </c>
      <c r="I1050" s="940" t="s">
        <v>444</v>
      </c>
      <c r="J1050" s="941"/>
      <c r="K1050" s="246">
        <v>34547</v>
      </c>
      <c r="L1050" s="264">
        <v>100</v>
      </c>
      <c r="M1050" s="270">
        <v>100</v>
      </c>
      <c r="N1050" s="245"/>
      <c r="O1050" s="401"/>
      <c r="P1050" s="401"/>
      <c r="AA1050" s="942"/>
      <c r="AB1050" s="942"/>
    </row>
    <row r="1051" spans="1:28" ht="27" hidden="1" x14ac:dyDescent="0.15">
      <c r="A1051" s="436" t="s">
        <v>3257</v>
      </c>
      <c r="B1051" s="433" t="s">
        <v>4931</v>
      </c>
      <c r="C1051" s="433" t="s">
        <v>4918</v>
      </c>
      <c r="D1051" s="228" t="s">
        <v>1482</v>
      </c>
      <c r="E1051" s="437" t="s">
        <v>1483</v>
      </c>
      <c r="F1051" s="268" t="s">
        <v>4403</v>
      </c>
      <c r="G1051" s="439" t="s">
        <v>2130</v>
      </c>
      <c r="H1051" s="429" t="s">
        <v>7</v>
      </c>
      <c r="I1051" s="940" t="s">
        <v>587</v>
      </c>
      <c r="J1051" s="941"/>
      <c r="K1051" s="246">
        <v>34438</v>
      </c>
      <c r="L1051" s="264">
        <v>100</v>
      </c>
      <c r="M1051" s="270">
        <v>50</v>
      </c>
      <c r="N1051" s="245"/>
      <c r="O1051" s="401"/>
      <c r="P1051" s="401"/>
      <c r="AA1051" s="942"/>
      <c r="AB1051" s="942"/>
    </row>
    <row r="1052" spans="1:28" ht="27" hidden="1" x14ac:dyDescent="0.15">
      <c r="A1052" s="436" t="s">
        <v>3257</v>
      </c>
      <c r="B1052" s="433" t="s">
        <v>4931</v>
      </c>
      <c r="C1052" s="433" t="s">
        <v>4922</v>
      </c>
      <c r="D1052" s="228" t="s">
        <v>1860</v>
      </c>
      <c r="E1052" s="437" t="s">
        <v>1484</v>
      </c>
      <c r="F1052" s="268" t="s">
        <v>4404</v>
      </c>
      <c r="G1052" s="439" t="s">
        <v>2205</v>
      </c>
      <c r="H1052" s="429" t="s">
        <v>1130</v>
      </c>
      <c r="I1052" s="940" t="s">
        <v>7486</v>
      </c>
      <c r="J1052" s="941"/>
      <c r="K1052" s="246">
        <v>32690</v>
      </c>
      <c r="L1052" s="264">
        <v>100</v>
      </c>
      <c r="M1052" s="270">
        <v>25</v>
      </c>
      <c r="N1052" s="245"/>
      <c r="O1052" s="401"/>
      <c r="P1052" s="401"/>
      <c r="AA1052" s="942"/>
      <c r="AB1052" s="942"/>
    </row>
    <row r="1053" spans="1:28" ht="27" hidden="1" x14ac:dyDescent="0.15">
      <c r="A1053" s="436" t="s">
        <v>3257</v>
      </c>
      <c r="B1053" s="433" t="s">
        <v>4931</v>
      </c>
      <c r="C1053" s="433" t="s">
        <v>4919</v>
      </c>
      <c r="D1053" s="228" t="s">
        <v>1485</v>
      </c>
      <c r="E1053" s="437" t="s">
        <v>1486</v>
      </c>
      <c r="F1053" s="268" t="s">
        <v>4405</v>
      </c>
      <c r="G1053" s="439" t="s">
        <v>2206</v>
      </c>
      <c r="H1053" s="429" t="s">
        <v>1130</v>
      </c>
      <c r="I1053" s="940" t="s">
        <v>7487</v>
      </c>
      <c r="J1053" s="941"/>
      <c r="K1053" s="246">
        <v>36982</v>
      </c>
      <c r="L1053" s="264">
        <v>80</v>
      </c>
      <c r="M1053" s="270">
        <v>40</v>
      </c>
      <c r="N1053" s="245"/>
      <c r="O1053" s="401"/>
      <c r="P1053" s="401"/>
      <c r="AA1053" s="942"/>
      <c r="AB1053" s="942"/>
    </row>
    <row r="1054" spans="1:28" ht="27" hidden="1" x14ac:dyDescent="0.15">
      <c r="A1054" s="436" t="s">
        <v>3257</v>
      </c>
      <c r="B1054" s="433" t="s">
        <v>4931</v>
      </c>
      <c r="C1054" s="433" t="s">
        <v>4919</v>
      </c>
      <c r="D1054" s="228" t="s">
        <v>1487</v>
      </c>
      <c r="E1054" s="437" t="s">
        <v>1488</v>
      </c>
      <c r="F1054" s="268" t="s">
        <v>4406</v>
      </c>
      <c r="G1054" s="439" t="s">
        <v>2207</v>
      </c>
      <c r="H1054" s="429" t="s">
        <v>7</v>
      </c>
      <c r="I1054" s="940" t="s">
        <v>557</v>
      </c>
      <c r="J1054" s="941"/>
      <c r="K1054" s="246">
        <v>36982</v>
      </c>
      <c r="L1054" s="264">
        <v>60</v>
      </c>
      <c r="M1054" s="270">
        <v>60</v>
      </c>
      <c r="N1054" s="245"/>
      <c r="O1054" s="401"/>
      <c r="P1054" s="401"/>
      <c r="AA1054" s="942"/>
      <c r="AB1054" s="942"/>
    </row>
    <row r="1055" spans="1:28" ht="27" hidden="1" x14ac:dyDescent="0.15">
      <c r="A1055" s="436" t="s">
        <v>3257</v>
      </c>
      <c r="B1055" s="433" t="s">
        <v>4931</v>
      </c>
      <c r="C1055" s="433" t="s">
        <v>4930</v>
      </c>
      <c r="D1055" s="228" t="s">
        <v>1964</v>
      </c>
      <c r="E1055" s="437" t="s">
        <v>1965</v>
      </c>
      <c r="F1055" s="268" t="s">
        <v>4407</v>
      </c>
      <c r="G1055" s="439" t="s">
        <v>2208</v>
      </c>
      <c r="H1055" s="429" t="s">
        <v>54</v>
      </c>
      <c r="I1055" s="940" t="s">
        <v>7488</v>
      </c>
      <c r="J1055" s="941"/>
      <c r="K1055" s="246">
        <v>41852</v>
      </c>
      <c r="L1055" s="264">
        <v>29</v>
      </c>
      <c r="M1055" s="270">
        <v>25</v>
      </c>
      <c r="N1055" s="245"/>
      <c r="O1055" s="401"/>
      <c r="P1055" s="401"/>
      <c r="AA1055" s="942"/>
      <c r="AB1055" s="942"/>
    </row>
    <row r="1056" spans="1:28" ht="27" hidden="1" x14ac:dyDescent="0.15">
      <c r="A1056" s="436" t="s">
        <v>6037</v>
      </c>
      <c r="B1056" s="225" t="s">
        <v>4871</v>
      </c>
      <c r="C1056" s="225" t="s">
        <v>4860</v>
      </c>
      <c r="D1056" s="228" t="s">
        <v>6137</v>
      </c>
      <c r="E1056" s="437" t="s">
        <v>6138</v>
      </c>
      <c r="F1056" s="689" t="s">
        <v>8203</v>
      </c>
      <c r="G1056" s="439" t="s">
        <v>868</v>
      </c>
      <c r="H1056" s="429" t="s">
        <v>5951</v>
      </c>
      <c r="I1056" s="940" t="s">
        <v>6139</v>
      </c>
      <c r="J1056" s="941"/>
      <c r="K1056" s="246">
        <v>43466</v>
      </c>
      <c r="L1056" s="264">
        <v>18</v>
      </c>
      <c r="M1056" s="270">
        <v>10</v>
      </c>
      <c r="N1056" s="245"/>
      <c r="O1056" s="401"/>
      <c r="P1056" s="401"/>
      <c r="AA1056" s="520"/>
      <c r="AB1056" s="520"/>
    </row>
    <row r="1057" spans="1:28" ht="27" hidden="1" x14ac:dyDescent="0.15">
      <c r="A1057" s="354" t="s">
        <v>6037</v>
      </c>
      <c r="B1057" s="347" t="s">
        <v>4871</v>
      </c>
      <c r="C1057" s="347" t="s">
        <v>4003</v>
      </c>
      <c r="D1057" s="348" t="s">
        <v>6548</v>
      </c>
      <c r="E1057" s="348" t="s">
        <v>6549</v>
      </c>
      <c r="F1057" s="690" t="s">
        <v>8204</v>
      </c>
      <c r="G1057" s="349" t="s">
        <v>5544</v>
      </c>
      <c r="H1057" s="350" t="s">
        <v>5951</v>
      </c>
      <c r="I1057" s="940" t="s">
        <v>7489</v>
      </c>
      <c r="J1057" s="941"/>
      <c r="K1057" s="349" t="s">
        <v>6550</v>
      </c>
      <c r="L1057" s="351">
        <v>15</v>
      </c>
      <c r="M1057" s="352"/>
      <c r="N1057" s="489"/>
      <c r="AA1057" s="942"/>
      <c r="AB1057" s="942"/>
    </row>
    <row r="1058" spans="1:28" ht="27" hidden="1" x14ac:dyDescent="0.15">
      <c r="A1058" s="219" t="s">
        <v>6037</v>
      </c>
      <c r="B1058" s="225" t="s">
        <v>4871</v>
      </c>
      <c r="C1058" s="225" t="s">
        <v>4003</v>
      </c>
      <c r="D1058" s="410" t="s">
        <v>1440</v>
      </c>
      <c r="E1058" s="410" t="s">
        <v>1441</v>
      </c>
      <c r="F1058" s="269" t="s">
        <v>6961</v>
      </c>
      <c r="G1058" s="406" t="s">
        <v>120</v>
      </c>
      <c r="H1058" s="434" t="s">
        <v>7</v>
      </c>
      <c r="I1058" s="940" t="s">
        <v>118</v>
      </c>
      <c r="J1058" s="941"/>
      <c r="K1058" s="310">
        <v>44652</v>
      </c>
      <c r="L1058" s="254">
        <v>64</v>
      </c>
      <c r="M1058" s="270">
        <v>36</v>
      </c>
      <c r="N1058" s="420"/>
      <c r="AA1058" s="942"/>
      <c r="AB1058" s="942"/>
    </row>
    <row r="1059" spans="1:28" ht="27" hidden="1" x14ac:dyDescent="0.15">
      <c r="A1059" s="436" t="s">
        <v>6037</v>
      </c>
      <c r="B1059" s="225" t="s">
        <v>4884</v>
      </c>
      <c r="C1059" s="225" t="s">
        <v>1806</v>
      </c>
      <c r="D1059" s="228" t="s">
        <v>6032</v>
      </c>
      <c r="E1059" s="437" t="s">
        <v>6033</v>
      </c>
      <c r="F1059" s="268" t="s">
        <v>6034</v>
      </c>
      <c r="G1059" s="439" t="s">
        <v>932</v>
      </c>
      <c r="H1059" s="429" t="s">
        <v>1130</v>
      </c>
      <c r="I1059" s="940" t="s">
        <v>6035</v>
      </c>
      <c r="J1059" s="941"/>
      <c r="K1059" s="246">
        <v>43556</v>
      </c>
      <c r="L1059" s="264">
        <v>60</v>
      </c>
      <c r="M1059" s="270">
        <v>20</v>
      </c>
      <c r="N1059" s="245"/>
      <c r="O1059" s="401"/>
      <c r="P1059" s="401"/>
      <c r="AA1059" s="942"/>
      <c r="AB1059" s="942"/>
    </row>
    <row r="1060" spans="1:28" hidden="1" x14ac:dyDescent="0.15">
      <c r="A1060" s="354" t="s">
        <v>6037</v>
      </c>
      <c r="B1060" s="225" t="s">
        <v>4884</v>
      </c>
      <c r="C1060" s="225" t="s">
        <v>1806</v>
      </c>
      <c r="D1060" s="410" t="s">
        <v>6543</v>
      </c>
      <c r="E1060" s="410" t="s">
        <v>6544</v>
      </c>
      <c r="F1060" s="427" t="s">
        <v>6545</v>
      </c>
      <c r="G1060" s="406" t="s">
        <v>6546</v>
      </c>
      <c r="H1060" s="434" t="s">
        <v>5951</v>
      </c>
      <c r="I1060" s="940" t="s">
        <v>7490</v>
      </c>
      <c r="J1060" s="941"/>
      <c r="K1060" s="406" t="s">
        <v>6547</v>
      </c>
      <c r="L1060" s="557">
        <v>13</v>
      </c>
      <c r="M1060" s="422"/>
      <c r="N1060" s="489"/>
      <c r="AA1060" s="942"/>
      <c r="AB1060" s="942"/>
    </row>
    <row r="1061" spans="1:28" hidden="1" x14ac:dyDescent="0.15">
      <c r="A1061" s="219" t="s">
        <v>6037</v>
      </c>
      <c r="B1061" s="225" t="s">
        <v>4884</v>
      </c>
      <c r="C1061" s="225" t="s">
        <v>1808</v>
      </c>
      <c r="D1061" s="410" t="s">
        <v>6551</v>
      </c>
      <c r="E1061" s="213" t="s">
        <v>6552</v>
      </c>
      <c r="F1061" s="214" t="s">
        <v>3847</v>
      </c>
      <c r="G1061" s="215" t="s">
        <v>6553</v>
      </c>
      <c r="H1061" s="216" t="s">
        <v>5951</v>
      </c>
      <c r="I1061" s="940" t="s">
        <v>7327</v>
      </c>
      <c r="J1061" s="941"/>
      <c r="K1061" s="215" t="s">
        <v>6554</v>
      </c>
      <c r="L1061" s="353">
        <v>60</v>
      </c>
      <c r="M1061" s="218"/>
      <c r="N1061" s="420"/>
      <c r="AA1061" s="942"/>
      <c r="AB1061" s="942"/>
    </row>
    <row r="1062" spans="1:28" hidden="1" x14ac:dyDescent="0.15">
      <c r="A1062" s="436" t="s">
        <v>6037</v>
      </c>
      <c r="B1062" s="433" t="s">
        <v>4903</v>
      </c>
      <c r="C1062" s="433" t="s">
        <v>1807</v>
      </c>
      <c r="D1062" s="228" t="s">
        <v>6140</v>
      </c>
      <c r="E1062" s="437" t="s">
        <v>6141</v>
      </c>
      <c r="F1062" s="268" t="s">
        <v>6142</v>
      </c>
      <c r="G1062" s="439" t="s">
        <v>404</v>
      </c>
      <c r="H1062" s="429" t="s">
        <v>5951</v>
      </c>
      <c r="I1062" s="940" t="s">
        <v>7317</v>
      </c>
      <c r="J1062" s="941"/>
      <c r="K1062" s="246">
        <v>43556</v>
      </c>
      <c r="L1062" s="264">
        <v>48</v>
      </c>
      <c r="M1062" s="270"/>
      <c r="N1062" s="245"/>
      <c r="O1062" s="401"/>
      <c r="P1062" s="401"/>
      <c r="AA1062" s="942"/>
      <c r="AB1062" s="942"/>
    </row>
    <row r="1063" spans="1:28" hidden="1" x14ac:dyDescent="0.15">
      <c r="A1063" s="436" t="s">
        <v>6037</v>
      </c>
      <c r="B1063" s="433" t="s">
        <v>4903</v>
      </c>
      <c r="C1063" s="433" t="s">
        <v>1807</v>
      </c>
      <c r="D1063" s="228" t="s">
        <v>7236</v>
      </c>
      <c r="E1063" s="437" t="s">
        <v>7237</v>
      </c>
      <c r="F1063" s="268" t="s">
        <v>7238</v>
      </c>
      <c r="G1063" s="439" t="s">
        <v>7239</v>
      </c>
      <c r="H1063" s="429" t="s">
        <v>7240</v>
      </c>
      <c r="I1063" s="940" t="s">
        <v>436</v>
      </c>
      <c r="J1063" s="941"/>
      <c r="K1063" s="246">
        <v>44958</v>
      </c>
      <c r="L1063" s="264">
        <v>100</v>
      </c>
      <c r="M1063" s="270"/>
      <c r="N1063" s="245"/>
      <c r="O1063" s="401"/>
      <c r="P1063" s="401"/>
      <c r="AA1063" s="942"/>
      <c r="AB1063" s="942"/>
    </row>
    <row r="1064" spans="1:28" hidden="1" x14ac:dyDescent="0.15">
      <c r="A1064" s="436" t="s">
        <v>6037</v>
      </c>
      <c r="B1064" s="433" t="s">
        <v>4916</v>
      </c>
      <c r="C1064" s="433" t="s">
        <v>4024</v>
      </c>
      <c r="D1064" s="228" t="s">
        <v>7027</v>
      </c>
      <c r="E1064" s="437" t="s">
        <v>7028</v>
      </c>
      <c r="F1064" s="268" t="s">
        <v>5068</v>
      </c>
      <c r="G1064" s="439" t="s">
        <v>7029</v>
      </c>
      <c r="H1064" s="429" t="s">
        <v>4006</v>
      </c>
      <c r="I1064" s="940" t="s">
        <v>7482</v>
      </c>
      <c r="J1064" s="941"/>
      <c r="K1064" s="246">
        <v>44322</v>
      </c>
      <c r="L1064" s="264">
        <v>222</v>
      </c>
      <c r="M1064" s="270" t="s">
        <v>7030</v>
      </c>
      <c r="N1064" s="245"/>
      <c r="O1064" s="401"/>
      <c r="P1064" s="401"/>
      <c r="AA1064" s="942"/>
      <c r="AB1064" s="942"/>
    </row>
    <row r="1065" spans="1:28" hidden="1" x14ac:dyDescent="0.15">
      <c r="A1065" s="436" t="s">
        <v>6037</v>
      </c>
      <c r="B1065" s="433" t="s">
        <v>4916</v>
      </c>
      <c r="C1065" s="433" t="s">
        <v>4904</v>
      </c>
      <c r="D1065" s="228" t="s">
        <v>7031</v>
      </c>
      <c r="E1065" s="437" t="s">
        <v>7032</v>
      </c>
      <c r="F1065" s="268" t="s">
        <v>5061</v>
      </c>
      <c r="G1065" s="439" t="s">
        <v>7033</v>
      </c>
      <c r="H1065" s="429" t="s">
        <v>2176</v>
      </c>
      <c r="I1065" s="940" t="s">
        <v>7491</v>
      </c>
      <c r="J1065" s="941"/>
      <c r="K1065" s="246">
        <v>44348</v>
      </c>
      <c r="L1065" s="264">
        <v>73</v>
      </c>
      <c r="M1065" s="270"/>
      <c r="N1065" s="245"/>
      <c r="O1065" s="401"/>
      <c r="P1065" s="401"/>
      <c r="AA1065" s="942"/>
      <c r="AB1065" s="942"/>
    </row>
    <row r="1066" spans="1:28" hidden="1" x14ac:dyDescent="0.15">
      <c r="A1066" s="555" t="s">
        <v>6037</v>
      </c>
      <c r="B1066" s="582" t="s">
        <v>4884</v>
      </c>
      <c r="C1066" s="582" t="s">
        <v>1806</v>
      </c>
      <c r="D1066" s="530" t="s">
        <v>8177</v>
      </c>
      <c r="E1066" s="546" t="s">
        <v>8178</v>
      </c>
      <c r="F1066" s="666" t="s">
        <v>8179</v>
      </c>
      <c r="G1066" s="529" t="s">
        <v>8180</v>
      </c>
      <c r="H1066" s="547" t="s">
        <v>2176</v>
      </c>
      <c r="I1066" s="946" t="s">
        <v>8181</v>
      </c>
      <c r="J1066" s="947"/>
      <c r="K1066" s="534">
        <v>45170</v>
      </c>
      <c r="L1066" s="667">
        <v>8</v>
      </c>
      <c r="M1066" s="668"/>
      <c r="N1066" s="548"/>
      <c r="O1066" s="401"/>
      <c r="P1066" s="401"/>
      <c r="AA1066" s="942"/>
      <c r="AB1066" s="942"/>
    </row>
    <row r="1067" spans="1:28" hidden="1" x14ac:dyDescent="0.15">
      <c r="A1067" s="555" t="s">
        <v>6037</v>
      </c>
      <c r="B1067" s="545" t="s">
        <v>4903</v>
      </c>
      <c r="C1067" s="545" t="s">
        <v>4888</v>
      </c>
      <c r="D1067" s="530" t="s">
        <v>8182</v>
      </c>
      <c r="E1067" s="546" t="s">
        <v>8183</v>
      </c>
      <c r="F1067" s="666" t="s">
        <v>5050</v>
      </c>
      <c r="G1067" s="529" t="s">
        <v>8184</v>
      </c>
      <c r="H1067" s="547" t="s">
        <v>2176</v>
      </c>
      <c r="I1067" s="946" t="s">
        <v>5052</v>
      </c>
      <c r="J1067" s="947"/>
      <c r="K1067" s="534">
        <v>45383</v>
      </c>
      <c r="L1067" s="667">
        <v>40</v>
      </c>
      <c r="M1067" s="668" t="s">
        <v>8185</v>
      </c>
      <c r="N1067" s="548"/>
      <c r="O1067" s="401"/>
      <c r="P1067" s="401"/>
      <c r="AA1067" s="942"/>
      <c r="AB1067" s="942"/>
    </row>
    <row r="1068" spans="1:28" hidden="1" x14ac:dyDescent="0.15">
      <c r="A1068" s="436" t="s">
        <v>6992</v>
      </c>
      <c r="B1068" s="433" t="s">
        <v>4884</v>
      </c>
      <c r="C1068" s="433" t="s">
        <v>4879</v>
      </c>
      <c r="D1068" s="228" t="s">
        <v>7002</v>
      </c>
      <c r="E1068" s="437" t="s">
        <v>7003</v>
      </c>
      <c r="F1068" s="438"/>
      <c r="G1068" s="439" t="s">
        <v>2249</v>
      </c>
      <c r="H1068" s="429" t="s">
        <v>861</v>
      </c>
      <c r="I1068" s="940" t="s">
        <v>1127</v>
      </c>
      <c r="J1068" s="941"/>
      <c r="K1068" s="246"/>
      <c r="L1068" s="264"/>
      <c r="M1068" s="270"/>
      <c r="N1068" s="245"/>
      <c r="AA1068" s="942"/>
      <c r="AB1068" s="942"/>
    </row>
    <row r="1069" spans="1:28" hidden="1" x14ac:dyDescent="0.15">
      <c r="A1069" s="436" t="s">
        <v>6992</v>
      </c>
      <c r="B1069" s="433" t="s">
        <v>4884</v>
      </c>
      <c r="C1069" s="433" t="s">
        <v>4879</v>
      </c>
      <c r="D1069" s="228" t="s">
        <v>7004</v>
      </c>
      <c r="E1069" s="437" t="s">
        <v>7005</v>
      </c>
      <c r="F1069" s="438"/>
      <c r="G1069" s="439" t="s">
        <v>7006</v>
      </c>
      <c r="H1069" s="429" t="s">
        <v>861</v>
      </c>
      <c r="I1069" s="940" t="s">
        <v>1127</v>
      </c>
      <c r="J1069" s="941"/>
      <c r="K1069" s="246"/>
      <c r="L1069" s="264"/>
      <c r="M1069" s="270"/>
      <c r="N1069" s="245"/>
      <c r="O1069" s="401"/>
      <c r="P1069" s="401"/>
      <c r="AA1069" s="942"/>
      <c r="AB1069" s="942"/>
    </row>
    <row r="1070" spans="1:28" hidden="1" x14ac:dyDescent="0.15">
      <c r="A1070" s="307" t="s">
        <v>6992</v>
      </c>
      <c r="B1070" s="306" t="s">
        <v>4871</v>
      </c>
      <c r="C1070" s="225" t="s">
        <v>6993</v>
      </c>
      <c r="D1070" s="437" t="s">
        <v>6994</v>
      </c>
      <c r="E1070" s="358" t="s">
        <v>6995</v>
      </c>
      <c r="F1070" s="438" t="s">
        <v>6996</v>
      </c>
      <c r="G1070" s="439" t="s">
        <v>6997</v>
      </c>
      <c r="H1070" s="429" t="s">
        <v>54</v>
      </c>
      <c r="I1070" s="940" t="s">
        <v>7328</v>
      </c>
      <c r="J1070" s="941"/>
      <c r="K1070" s="361">
        <v>28471</v>
      </c>
      <c r="L1070" s="242"/>
      <c r="M1070" s="242"/>
      <c r="N1070" s="420"/>
      <c r="O1070" s="401"/>
      <c r="P1070" s="401"/>
      <c r="S1070" s="424">
        <v>211</v>
      </c>
      <c r="T1070" s="479">
        <v>0</v>
      </c>
      <c r="U1070" s="479">
        <v>0</v>
      </c>
      <c r="V1070" s="479">
        <v>0</v>
      </c>
      <c r="W1070" s="479">
        <v>0</v>
      </c>
      <c r="X1070" s="479">
        <f t="shared" ref="X1070:X1090" si="32">SUM(S1070:W1070)</f>
        <v>211</v>
      </c>
      <c r="AA1070" s="942"/>
      <c r="AB1070" s="942"/>
    </row>
    <row r="1071" spans="1:28" hidden="1" x14ac:dyDescent="0.15">
      <c r="A1071" s="436" t="s">
        <v>3259</v>
      </c>
      <c r="B1071" s="225" t="s">
        <v>4884</v>
      </c>
      <c r="C1071" s="212" t="s">
        <v>1808</v>
      </c>
      <c r="D1071" s="317" t="s">
        <v>1489</v>
      </c>
      <c r="E1071" s="228" t="s">
        <v>1354</v>
      </c>
      <c r="F1071" s="319" t="s">
        <v>3261</v>
      </c>
      <c r="G1071" s="359" t="s">
        <v>1118</v>
      </c>
      <c r="H1071" s="360" t="s">
        <v>29</v>
      </c>
      <c r="I1071" s="940" t="s">
        <v>4599</v>
      </c>
      <c r="J1071" s="941"/>
      <c r="K1071" s="246">
        <v>33329</v>
      </c>
      <c r="L1071" s="353"/>
      <c r="M1071" s="353"/>
      <c r="N1071" s="490"/>
      <c r="O1071" s="401"/>
      <c r="P1071" s="401"/>
      <c r="S1071" s="590">
        <v>189</v>
      </c>
      <c r="T1071" s="591">
        <v>0</v>
      </c>
      <c r="U1071" s="591">
        <v>0</v>
      </c>
      <c r="V1071" s="591">
        <v>0</v>
      </c>
      <c r="W1071" s="592">
        <v>0</v>
      </c>
      <c r="X1071" s="479">
        <f t="shared" si="32"/>
        <v>189</v>
      </c>
      <c r="AA1071" s="942"/>
      <c r="AB1071" s="942"/>
    </row>
    <row r="1072" spans="1:28" hidden="1" x14ac:dyDescent="0.15">
      <c r="A1072" s="436" t="s">
        <v>3259</v>
      </c>
      <c r="B1072" s="433" t="s">
        <v>4916</v>
      </c>
      <c r="C1072" s="433" t="s">
        <v>4904</v>
      </c>
      <c r="D1072" s="228" t="s">
        <v>1490</v>
      </c>
      <c r="E1072" s="228" t="s">
        <v>1491</v>
      </c>
      <c r="F1072" s="438" t="s">
        <v>3262</v>
      </c>
      <c r="G1072" s="439" t="s">
        <v>1333</v>
      </c>
      <c r="H1072" s="429" t="s">
        <v>29</v>
      </c>
      <c r="I1072" s="940" t="s">
        <v>7318</v>
      </c>
      <c r="J1072" s="941"/>
      <c r="K1072" s="246">
        <v>34060</v>
      </c>
      <c r="L1072" s="254"/>
      <c r="M1072" s="254"/>
      <c r="N1072" s="245"/>
      <c r="O1072" s="401"/>
      <c r="P1072" s="401"/>
      <c r="S1072" s="593">
        <v>300</v>
      </c>
      <c r="T1072" s="594">
        <v>0</v>
      </c>
      <c r="U1072" s="594">
        <v>0</v>
      </c>
      <c r="V1072" s="595">
        <v>19</v>
      </c>
      <c r="W1072" s="596">
        <v>0</v>
      </c>
      <c r="X1072" s="479">
        <f t="shared" si="32"/>
        <v>319</v>
      </c>
    </row>
    <row r="1073" spans="1:26" hidden="1" x14ac:dyDescent="0.15">
      <c r="A1073" s="436" t="s">
        <v>3259</v>
      </c>
      <c r="B1073" s="433" t="s">
        <v>4884</v>
      </c>
      <c r="C1073" s="433" t="s">
        <v>1808</v>
      </c>
      <c r="D1073" s="228" t="s">
        <v>1492</v>
      </c>
      <c r="E1073" s="228" t="s">
        <v>1335</v>
      </c>
      <c r="F1073" s="438" t="s">
        <v>3263</v>
      </c>
      <c r="G1073" s="439" t="s">
        <v>1031</v>
      </c>
      <c r="H1073" s="429" t="s">
        <v>29</v>
      </c>
      <c r="I1073" s="940" t="s">
        <v>4599</v>
      </c>
      <c r="J1073" s="941"/>
      <c r="K1073" s="246">
        <v>34425</v>
      </c>
      <c r="L1073" s="254"/>
      <c r="M1073" s="254"/>
      <c r="N1073" s="245"/>
      <c r="O1073" s="401"/>
      <c r="P1073" s="401"/>
      <c r="S1073" s="593">
        <v>627</v>
      </c>
      <c r="T1073" s="594">
        <v>0</v>
      </c>
      <c r="U1073" s="594">
        <v>0</v>
      </c>
      <c r="V1073" s="594">
        <v>0</v>
      </c>
      <c r="W1073" s="596">
        <v>5</v>
      </c>
      <c r="X1073" s="479">
        <f t="shared" si="32"/>
        <v>632</v>
      </c>
      <c r="Y1073" s="274"/>
    </row>
    <row r="1074" spans="1:26" hidden="1" x14ac:dyDescent="0.15">
      <c r="A1074" s="436" t="s">
        <v>3259</v>
      </c>
      <c r="B1074" s="433" t="s">
        <v>4903</v>
      </c>
      <c r="C1074" s="433" t="s">
        <v>4888</v>
      </c>
      <c r="D1074" s="228" t="s">
        <v>1493</v>
      </c>
      <c r="E1074" s="228" t="s">
        <v>1494</v>
      </c>
      <c r="F1074" s="438" t="s">
        <v>6937</v>
      </c>
      <c r="G1074" s="439" t="s">
        <v>1338</v>
      </c>
      <c r="H1074" s="429" t="s">
        <v>29</v>
      </c>
      <c r="I1074" s="940" t="s">
        <v>4465</v>
      </c>
      <c r="J1074" s="941"/>
      <c r="K1074" s="246">
        <v>34790</v>
      </c>
      <c r="L1074" s="254"/>
      <c r="M1074" s="254"/>
      <c r="N1074" s="245"/>
      <c r="O1074" s="401"/>
      <c r="P1074" s="401"/>
      <c r="S1074" s="593">
        <v>0</v>
      </c>
      <c r="T1074" s="594">
        <v>0</v>
      </c>
      <c r="U1074" s="594">
        <v>230</v>
      </c>
      <c r="V1074" s="597">
        <v>0</v>
      </c>
      <c r="W1074" s="596">
        <v>0</v>
      </c>
      <c r="X1074" s="479">
        <f t="shared" si="32"/>
        <v>230</v>
      </c>
      <c r="Y1074" s="274"/>
    </row>
    <row r="1075" spans="1:26" hidden="1" x14ac:dyDescent="0.15">
      <c r="A1075" s="436" t="s">
        <v>3259</v>
      </c>
      <c r="B1075" s="433" t="s">
        <v>4916</v>
      </c>
      <c r="C1075" s="433" t="s">
        <v>4024</v>
      </c>
      <c r="D1075" s="228" t="s">
        <v>4177</v>
      </c>
      <c r="E1075" s="228" t="s">
        <v>5999</v>
      </c>
      <c r="F1075" s="438" t="s">
        <v>3264</v>
      </c>
      <c r="G1075" s="439" t="s">
        <v>1353</v>
      </c>
      <c r="H1075" s="429" t="s">
        <v>29</v>
      </c>
      <c r="I1075" s="940" t="s">
        <v>4460</v>
      </c>
      <c r="J1075" s="941"/>
      <c r="K1075" s="246">
        <v>35156</v>
      </c>
      <c r="L1075" s="254"/>
      <c r="M1075" s="254"/>
      <c r="N1075" s="245"/>
      <c r="O1075" s="401"/>
      <c r="P1075" s="401"/>
      <c r="S1075" s="593">
        <v>352</v>
      </c>
      <c r="T1075" s="598">
        <v>0</v>
      </c>
      <c r="U1075" s="598">
        <v>0</v>
      </c>
      <c r="V1075" s="598">
        <v>0</v>
      </c>
      <c r="W1075" s="599">
        <v>0</v>
      </c>
      <c r="X1075" s="479">
        <f t="shared" si="32"/>
        <v>352</v>
      </c>
      <c r="Y1075" s="274"/>
    </row>
    <row r="1076" spans="1:26" ht="28.5" hidden="1" x14ac:dyDescent="0.15">
      <c r="A1076" s="555" t="s">
        <v>3259</v>
      </c>
      <c r="B1076" s="545" t="s">
        <v>4931</v>
      </c>
      <c r="C1076" s="545" t="s">
        <v>4922</v>
      </c>
      <c r="D1076" s="530" t="s">
        <v>6940</v>
      </c>
      <c r="E1076" s="530" t="s">
        <v>6941</v>
      </c>
      <c r="F1076" s="556" t="s">
        <v>6942</v>
      </c>
      <c r="G1076" s="529" t="s">
        <v>741</v>
      </c>
      <c r="H1076" s="547" t="s">
        <v>29</v>
      </c>
      <c r="I1076" s="946" t="s">
        <v>4463</v>
      </c>
      <c r="J1076" s="947"/>
      <c r="K1076" s="534"/>
      <c r="L1076" s="557"/>
      <c r="M1076" s="557"/>
      <c r="N1076" s="548"/>
      <c r="O1076" s="401"/>
      <c r="P1076" s="401"/>
      <c r="S1076" s="593">
        <v>35</v>
      </c>
      <c r="T1076" s="598">
        <v>0</v>
      </c>
      <c r="U1076" s="598">
        <v>0</v>
      </c>
      <c r="V1076" s="598">
        <v>0</v>
      </c>
      <c r="W1076" s="599">
        <v>0</v>
      </c>
      <c r="X1076" s="479">
        <f t="shared" si="32"/>
        <v>35</v>
      </c>
      <c r="Y1076" s="274"/>
    </row>
    <row r="1077" spans="1:26" hidden="1" x14ac:dyDescent="0.15">
      <c r="A1077" s="436" t="s">
        <v>3259</v>
      </c>
      <c r="B1077" s="433" t="s">
        <v>4903</v>
      </c>
      <c r="C1077" s="249" t="s">
        <v>4902</v>
      </c>
      <c r="D1077" s="228" t="s">
        <v>1495</v>
      </c>
      <c r="E1077" s="530" t="s">
        <v>1496</v>
      </c>
      <c r="F1077" s="438" t="s">
        <v>3265</v>
      </c>
      <c r="G1077" s="439" t="s">
        <v>858</v>
      </c>
      <c r="H1077" s="429" t="s">
        <v>29</v>
      </c>
      <c r="I1077" s="940" t="s">
        <v>1380</v>
      </c>
      <c r="J1077" s="941"/>
      <c r="K1077" s="246">
        <v>36039</v>
      </c>
      <c r="L1077" s="254"/>
      <c r="M1077" s="254"/>
      <c r="N1077" s="245"/>
      <c r="O1077" s="401"/>
      <c r="P1077" s="401"/>
      <c r="S1077" s="593">
        <v>48</v>
      </c>
      <c r="T1077" s="594">
        <v>48</v>
      </c>
      <c r="U1077" s="594">
        <v>0</v>
      </c>
      <c r="V1077" s="594">
        <v>0</v>
      </c>
      <c r="W1077" s="596">
        <v>0</v>
      </c>
      <c r="X1077" s="479">
        <f t="shared" si="32"/>
        <v>96</v>
      </c>
      <c r="Y1077" s="274"/>
    </row>
    <row r="1078" spans="1:26" ht="28.5" hidden="1" x14ac:dyDescent="0.15">
      <c r="A1078" s="436" t="s">
        <v>7087</v>
      </c>
      <c r="B1078" s="433" t="s">
        <v>7089</v>
      </c>
      <c r="C1078" s="249" t="s">
        <v>7090</v>
      </c>
      <c r="D1078" s="228" t="s">
        <v>7088</v>
      </c>
      <c r="E1078" s="228" t="s">
        <v>7091</v>
      </c>
      <c r="F1078" s="438" t="s">
        <v>7092</v>
      </c>
      <c r="G1078" s="439" t="s">
        <v>7093</v>
      </c>
      <c r="H1078" s="429" t="s">
        <v>7095</v>
      </c>
      <c r="I1078" s="940" t="s">
        <v>322</v>
      </c>
      <c r="J1078" s="941"/>
      <c r="K1078" s="246">
        <v>43923</v>
      </c>
      <c r="L1078" s="254">
        <v>21</v>
      </c>
      <c r="M1078" s="254"/>
      <c r="N1078" s="491" t="s">
        <v>7873</v>
      </c>
      <c r="S1078" s="593">
        <v>44</v>
      </c>
      <c r="T1078" s="594">
        <v>0</v>
      </c>
      <c r="U1078" s="594">
        <v>0</v>
      </c>
      <c r="V1078" s="594">
        <v>0</v>
      </c>
      <c r="W1078" s="596">
        <v>0</v>
      </c>
      <c r="X1078" s="479">
        <f t="shared" si="32"/>
        <v>44</v>
      </c>
      <c r="Y1078" s="274"/>
    </row>
    <row r="1079" spans="1:26" ht="28.5" hidden="1" x14ac:dyDescent="0.15">
      <c r="A1079" s="436" t="s">
        <v>7087</v>
      </c>
      <c r="B1079" s="433" t="s">
        <v>4931</v>
      </c>
      <c r="C1079" s="249" t="s">
        <v>4918</v>
      </c>
      <c r="D1079" s="228" t="s">
        <v>7288</v>
      </c>
      <c r="E1079" s="228" t="s">
        <v>7289</v>
      </c>
      <c r="F1079" s="438" t="s">
        <v>7290</v>
      </c>
      <c r="G1079" s="439" t="s">
        <v>1004</v>
      </c>
      <c r="H1079" s="429" t="s">
        <v>860</v>
      </c>
      <c r="I1079" s="940" t="s">
        <v>7492</v>
      </c>
      <c r="J1079" s="941"/>
      <c r="K1079" s="246">
        <v>44713</v>
      </c>
      <c r="L1079" s="254">
        <v>7</v>
      </c>
      <c r="M1079" s="254"/>
      <c r="N1079" s="245" t="s">
        <v>7352</v>
      </c>
      <c r="S1079" s="593">
        <v>0</v>
      </c>
      <c r="T1079" s="594">
        <v>0</v>
      </c>
      <c r="U1079" s="594">
        <v>160</v>
      </c>
      <c r="V1079" s="594">
        <v>0</v>
      </c>
      <c r="W1079" s="596">
        <v>0</v>
      </c>
      <c r="X1079" s="479">
        <f t="shared" si="32"/>
        <v>160</v>
      </c>
      <c r="Y1079" s="274"/>
    </row>
    <row r="1080" spans="1:26" hidden="1" x14ac:dyDescent="0.15">
      <c r="A1080" s="436" t="s">
        <v>7087</v>
      </c>
      <c r="B1080" s="433" t="s">
        <v>4903</v>
      </c>
      <c r="C1080" s="249" t="s">
        <v>1807</v>
      </c>
      <c r="D1080" s="228" t="s">
        <v>7514</v>
      </c>
      <c r="E1080" s="228" t="s">
        <v>7515</v>
      </c>
      <c r="F1080" s="438" t="s">
        <v>7516</v>
      </c>
      <c r="G1080" s="439" t="s">
        <v>1332</v>
      </c>
      <c r="H1080" s="429" t="s">
        <v>860</v>
      </c>
      <c r="I1080" s="940" t="s">
        <v>7517</v>
      </c>
      <c r="J1080" s="941"/>
      <c r="K1080" s="246">
        <v>45352</v>
      </c>
      <c r="L1080" s="254">
        <v>9</v>
      </c>
      <c r="M1080" s="254"/>
      <c r="N1080" s="245"/>
      <c r="S1080" s="593">
        <v>0</v>
      </c>
      <c r="T1080" s="594">
        <v>0</v>
      </c>
      <c r="U1080" s="594">
        <v>198</v>
      </c>
      <c r="V1080" s="594">
        <v>0</v>
      </c>
      <c r="W1080" s="596">
        <v>0</v>
      </c>
      <c r="X1080" s="479">
        <f t="shared" si="32"/>
        <v>198</v>
      </c>
      <c r="Y1080" s="274"/>
    </row>
    <row r="1081" spans="1:26" ht="171" hidden="1" x14ac:dyDescent="0.15">
      <c r="A1081" s="614" t="s">
        <v>3838</v>
      </c>
      <c r="B1081" s="615" t="s">
        <v>4871</v>
      </c>
      <c r="C1081" s="615" t="s">
        <v>4860</v>
      </c>
      <c r="D1081" s="616" t="s">
        <v>5611</v>
      </c>
      <c r="E1081" s="617" t="s">
        <v>3870</v>
      </c>
      <c r="F1081" s="618" t="s">
        <v>6567</v>
      </c>
      <c r="G1081" s="619" t="s">
        <v>47</v>
      </c>
      <c r="H1081" s="620" t="s">
        <v>861</v>
      </c>
      <c r="I1081" s="616" t="s">
        <v>1502</v>
      </c>
      <c r="J1081" s="618" t="s">
        <v>7993</v>
      </c>
      <c r="K1081" s="621"/>
      <c r="L1081" s="551" t="str">
        <f t="shared" ref="L1081:L1118" si="33">SUM(S1071:W1071)&amp;CHAR(10)&amp;CHAR(10)&amp;$S$5&amp;CHAR(10)&amp;S1071&amp;CHAR(10)&amp;$T$5&amp;CHAR(10)&amp;T1071&amp;CHAR(10)&amp;$U$5&amp;CHAR(10)&amp;U1071&amp;CHAR(10)&amp;$V$5&amp;CHAR(10)&amp;V1071&amp;CHAR(10)&amp;$W$5&amp;CHAR(10)&amp;W1071</f>
        <v>189
一般
189
療養
0
精神
0
結核
0
感染
0</v>
      </c>
      <c r="M1081" s="622"/>
      <c r="N1081" s="623" t="s">
        <v>1777</v>
      </c>
      <c r="S1081" s="593">
        <v>45</v>
      </c>
      <c r="T1081" s="594">
        <v>0</v>
      </c>
      <c r="U1081" s="594">
        <v>0</v>
      </c>
      <c r="V1081" s="594">
        <v>0</v>
      </c>
      <c r="W1081" s="596">
        <v>0</v>
      </c>
      <c r="X1081" s="479">
        <f t="shared" si="32"/>
        <v>45</v>
      </c>
      <c r="Y1081" s="274"/>
    </row>
    <row r="1082" spans="1:26" ht="171" hidden="1" x14ac:dyDescent="0.15">
      <c r="A1082" s="614" t="s">
        <v>3838</v>
      </c>
      <c r="B1082" s="615" t="s">
        <v>4871</v>
      </c>
      <c r="C1082" s="615" t="s">
        <v>4860</v>
      </c>
      <c r="D1082" s="616" t="s">
        <v>3021</v>
      </c>
      <c r="E1082" s="617" t="s">
        <v>6821</v>
      </c>
      <c r="F1082" s="618" t="s">
        <v>5789</v>
      </c>
      <c r="G1082" s="619" t="s">
        <v>55</v>
      </c>
      <c r="H1082" s="620" t="s">
        <v>3996</v>
      </c>
      <c r="I1082" s="616" t="s">
        <v>4054</v>
      </c>
      <c r="J1082" s="618" t="s">
        <v>6010</v>
      </c>
      <c r="K1082" s="621"/>
      <c r="L1082" s="624" t="str">
        <f t="shared" si="33"/>
        <v>319
一般
300
療養
0
精神
0
結核
19
感染
0</v>
      </c>
      <c r="M1082" s="622"/>
      <c r="N1082" s="625" t="s">
        <v>7291</v>
      </c>
      <c r="S1082" s="593">
        <v>154</v>
      </c>
      <c r="T1082" s="594">
        <v>96</v>
      </c>
      <c r="U1082" s="594">
        <v>82</v>
      </c>
      <c r="V1082" s="594">
        <v>0</v>
      </c>
      <c r="W1082" s="596">
        <v>0</v>
      </c>
      <c r="X1082" s="479">
        <f t="shared" si="32"/>
        <v>332</v>
      </c>
      <c r="Y1082" s="274"/>
    </row>
    <row r="1083" spans="1:26" ht="185.25" hidden="1" x14ac:dyDescent="0.15">
      <c r="A1083" s="614" t="s">
        <v>3838</v>
      </c>
      <c r="B1083" s="615" t="s">
        <v>4871</v>
      </c>
      <c r="C1083" s="615" t="s">
        <v>4860</v>
      </c>
      <c r="D1083" s="616" t="s">
        <v>4529</v>
      </c>
      <c r="E1083" s="617" t="s">
        <v>3871</v>
      </c>
      <c r="F1083" s="618" t="s">
        <v>6568</v>
      </c>
      <c r="G1083" s="619" t="s">
        <v>6259</v>
      </c>
      <c r="H1083" s="620" t="s">
        <v>861</v>
      </c>
      <c r="I1083" s="616" t="s">
        <v>1503</v>
      </c>
      <c r="J1083" s="556" t="s">
        <v>7990</v>
      </c>
      <c r="K1083" s="621"/>
      <c r="L1083" s="624" t="str">
        <f t="shared" si="33"/>
        <v>632
一般
627
療養
0
精神
0
結核
0
感染
5</v>
      </c>
      <c r="M1083" s="622"/>
      <c r="N1083" s="613" t="s">
        <v>7992</v>
      </c>
      <c r="S1083" s="593">
        <v>82</v>
      </c>
      <c r="T1083" s="594">
        <v>117</v>
      </c>
      <c r="U1083" s="594">
        <v>0</v>
      </c>
      <c r="V1083" s="594">
        <v>0</v>
      </c>
      <c r="W1083" s="596">
        <v>0</v>
      </c>
      <c r="X1083" s="479">
        <f t="shared" si="32"/>
        <v>199</v>
      </c>
      <c r="Y1083" s="274"/>
    </row>
    <row r="1084" spans="1:26" ht="171" hidden="1" x14ac:dyDescent="0.15">
      <c r="A1084" s="614" t="s">
        <v>3838</v>
      </c>
      <c r="B1084" s="615" t="s">
        <v>4871</v>
      </c>
      <c r="C1084" s="615" t="s">
        <v>4860</v>
      </c>
      <c r="D1084" s="616" t="s">
        <v>4196</v>
      </c>
      <c r="E1084" s="617" t="s">
        <v>3872</v>
      </c>
      <c r="F1084" s="618" t="s">
        <v>3869</v>
      </c>
      <c r="G1084" s="619" t="s">
        <v>3944</v>
      </c>
      <c r="H1084" s="620" t="s">
        <v>861</v>
      </c>
      <c r="I1084" s="616" t="s">
        <v>1503</v>
      </c>
      <c r="J1084" s="556" t="s">
        <v>7991</v>
      </c>
      <c r="K1084" s="621"/>
      <c r="L1084" s="624" t="str">
        <f t="shared" si="33"/>
        <v>230
一般
0
療養
0
精神
230
結核
0
感染
0</v>
      </c>
      <c r="M1084" s="622"/>
      <c r="N1084" s="623" t="s">
        <v>1504</v>
      </c>
      <c r="S1084" s="593">
        <v>191</v>
      </c>
      <c r="T1084" s="594">
        <v>0</v>
      </c>
      <c r="U1084" s="594">
        <v>0</v>
      </c>
      <c r="V1084" s="594">
        <v>0</v>
      </c>
      <c r="W1084" s="596">
        <v>0</v>
      </c>
      <c r="X1084" s="479">
        <f>SUM(S1084:W1084)</f>
        <v>191</v>
      </c>
      <c r="Y1084" s="274"/>
    </row>
    <row r="1085" spans="1:26" ht="171" hidden="1" x14ac:dyDescent="0.15">
      <c r="A1085" s="614" t="s">
        <v>3838</v>
      </c>
      <c r="B1085" s="615" t="s">
        <v>4871</v>
      </c>
      <c r="C1085" s="615" t="s">
        <v>4860</v>
      </c>
      <c r="D1085" s="626" t="s">
        <v>4530</v>
      </c>
      <c r="E1085" s="627" t="s">
        <v>3873</v>
      </c>
      <c r="F1085" s="628" t="s">
        <v>3868</v>
      </c>
      <c r="G1085" s="629" t="s">
        <v>3945</v>
      </c>
      <c r="H1085" s="620" t="s">
        <v>861</v>
      </c>
      <c r="I1085" s="626" t="s">
        <v>1505</v>
      </c>
      <c r="J1085" s="630" t="s">
        <v>7018</v>
      </c>
      <c r="K1085" s="631"/>
      <c r="L1085" s="624" t="str">
        <f t="shared" si="33"/>
        <v>352
一般
352
療養
0
精神
0
結核
0
感染
0</v>
      </c>
      <c r="M1085" s="632"/>
      <c r="N1085" s="633" t="s">
        <v>5462</v>
      </c>
      <c r="S1085" s="593">
        <v>0</v>
      </c>
      <c r="T1085" s="594">
        <v>48</v>
      </c>
      <c r="U1085" s="594">
        <v>290</v>
      </c>
      <c r="V1085" s="594">
        <v>0</v>
      </c>
      <c r="W1085" s="596">
        <v>0</v>
      </c>
      <c r="X1085" s="479">
        <f t="shared" si="32"/>
        <v>338</v>
      </c>
      <c r="Y1085" s="274"/>
    </row>
    <row r="1086" spans="1:26" ht="171" hidden="1" x14ac:dyDescent="0.15">
      <c r="A1086" s="614" t="s">
        <v>3838</v>
      </c>
      <c r="B1086" s="615" t="s">
        <v>4871</v>
      </c>
      <c r="C1086" s="615" t="s">
        <v>4860</v>
      </c>
      <c r="D1086" s="626" t="s">
        <v>4531</v>
      </c>
      <c r="E1086" s="627" t="s">
        <v>3874</v>
      </c>
      <c r="F1086" s="628" t="s">
        <v>3839</v>
      </c>
      <c r="G1086" s="629" t="s">
        <v>2160</v>
      </c>
      <c r="H1086" s="620" t="s">
        <v>861</v>
      </c>
      <c r="I1086" s="626" t="s">
        <v>1369</v>
      </c>
      <c r="J1086" s="630" t="s">
        <v>5612</v>
      </c>
      <c r="K1086" s="631"/>
      <c r="L1086" s="624" t="str">
        <f t="shared" si="33"/>
        <v>35
一般
35
療養
0
精神
0
結核
0
感染
0</v>
      </c>
      <c r="M1086" s="632"/>
      <c r="N1086" s="633" t="s">
        <v>5463</v>
      </c>
      <c r="S1086" s="593">
        <v>82</v>
      </c>
      <c r="T1086" s="594">
        <v>40</v>
      </c>
      <c r="U1086" s="594">
        <v>0</v>
      </c>
      <c r="V1086" s="594">
        <v>0</v>
      </c>
      <c r="W1086" s="596">
        <v>0</v>
      </c>
      <c r="X1086" s="479">
        <f t="shared" si="32"/>
        <v>122</v>
      </c>
      <c r="Y1086" s="274"/>
    </row>
    <row r="1087" spans="1:26" ht="171" hidden="1" x14ac:dyDescent="0.15">
      <c r="A1087" s="614" t="s">
        <v>3838</v>
      </c>
      <c r="B1087" s="615" t="s">
        <v>4871</v>
      </c>
      <c r="C1087" s="615" t="s">
        <v>4861</v>
      </c>
      <c r="D1087" s="616" t="s">
        <v>4532</v>
      </c>
      <c r="E1087" s="617" t="s">
        <v>3875</v>
      </c>
      <c r="F1087" s="618" t="s">
        <v>3867</v>
      </c>
      <c r="G1087" s="619" t="s">
        <v>3943</v>
      </c>
      <c r="H1087" s="620" t="s">
        <v>861</v>
      </c>
      <c r="I1087" s="616" t="s">
        <v>1384</v>
      </c>
      <c r="J1087" s="619" t="s">
        <v>1952</v>
      </c>
      <c r="K1087" s="621"/>
      <c r="L1087" s="624" t="str">
        <f t="shared" si="33"/>
        <v>96
一般
48
療養
48
精神
0
結核
0
感染
0</v>
      </c>
      <c r="M1087" s="622"/>
      <c r="N1087" s="634" t="s">
        <v>7994</v>
      </c>
      <c r="S1087" s="593">
        <v>46</v>
      </c>
      <c r="T1087" s="594">
        <v>32</v>
      </c>
      <c r="U1087" s="594">
        <v>0</v>
      </c>
      <c r="V1087" s="594">
        <v>0</v>
      </c>
      <c r="W1087" s="596">
        <v>0</v>
      </c>
      <c r="X1087" s="479">
        <f t="shared" si="32"/>
        <v>78</v>
      </c>
      <c r="Y1087" s="277"/>
      <c r="Z1087" s="277"/>
    </row>
    <row r="1088" spans="1:26" ht="171" hidden="1" x14ac:dyDescent="0.15">
      <c r="A1088" s="614" t="s">
        <v>3838</v>
      </c>
      <c r="B1088" s="615" t="s">
        <v>4871</v>
      </c>
      <c r="C1088" s="615" t="s">
        <v>4862</v>
      </c>
      <c r="D1088" s="616" t="s">
        <v>4533</v>
      </c>
      <c r="E1088" s="617" t="s">
        <v>3876</v>
      </c>
      <c r="F1088" s="618" t="s">
        <v>3866</v>
      </c>
      <c r="G1088" s="619" t="s">
        <v>2158</v>
      </c>
      <c r="H1088" s="620" t="s">
        <v>861</v>
      </c>
      <c r="I1088" s="616" t="s">
        <v>1385</v>
      </c>
      <c r="J1088" s="618" t="s">
        <v>1506</v>
      </c>
      <c r="K1088" s="621"/>
      <c r="L1088" s="624" t="str">
        <f t="shared" si="33"/>
        <v>44
一般
44
療養
0
精神
0
結核
0
感染
0</v>
      </c>
      <c r="M1088" s="622"/>
      <c r="N1088" s="623" t="s">
        <v>7995</v>
      </c>
      <c r="S1088" s="593">
        <v>69</v>
      </c>
      <c r="T1088" s="594">
        <v>0</v>
      </c>
      <c r="U1088" s="594">
        <v>0</v>
      </c>
      <c r="V1088" s="594">
        <v>0</v>
      </c>
      <c r="W1088" s="596">
        <v>0</v>
      </c>
      <c r="X1088" s="479">
        <f t="shared" si="32"/>
        <v>69</v>
      </c>
      <c r="Y1088" s="274"/>
      <c r="Z1088" s="277"/>
    </row>
    <row r="1089" spans="1:25" ht="171" hidden="1" x14ac:dyDescent="0.15">
      <c r="A1089" s="614" t="s">
        <v>3838</v>
      </c>
      <c r="B1089" s="615" t="s">
        <v>4871</v>
      </c>
      <c r="C1089" s="615" t="s">
        <v>4860</v>
      </c>
      <c r="D1089" s="616" t="s">
        <v>5517</v>
      </c>
      <c r="E1089" s="617" t="s">
        <v>3877</v>
      </c>
      <c r="F1089" s="618" t="s">
        <v>6569</v>
      </c>
      <c r="G1089" s="619" t="s">
        <v>6570</v>
      </c>
      <c r="H1089" s="620" t="s">
        <v>6571</v>
      </c>
      <c r="I1089" s="616" t="s">
        <v>6572</v>
      </c>
      <c r="J1089" s="618" t="s">
        <v>6573</v>
      </c>
      <c r="K1089" s="621"/>
      <c r="L1089" s="624" t="str">
        <f t="shared" si="33"/>
        <v>160
一般
0
療養
0
精神
160
結核
0
感染
0</v>
      </c>
      <c r="M1089" s="622"/>
      <c r="N1089" s="623" t="s">
        <v>1778</v>
      </c>
      <c r="S1089" s="593">
        <v>0</v>
      </c>
      <c r="T1089" s="594">
        <v>0</v>
      </c>
      <c r="U1089" s="594">
        <v>140</v>
      </c>
      <c r="V1089" s="594">
        <v>0</v>
      </c>
      <c r="W1089" s="596">
        <v>0</v>
      </c>
      <c r="X1089" s="479">
        <f t="shared" si="32"/>
        <v>140</v>
      </c>
      <c r="Y1089" s="274"/>
    </row>
    <row r="1090" spans="1:25" ht="171" hidden="1" x14ac:dyDescent="0.15">
      <c r="A1090" s="614" t="s">
        <v>3838</v>
      </c>
      <c r="B1090" s="615" t="s">
        <v>4871</v>
      </c>
      <c r="C1090" s="615" t="s">
        <v>4860</v>
      </c>
      <c r="D1090" s="616" t="s">
        <v>5518</v>
      </c>
      <c r="E1090" s="617" t="s">
        <v>3878</v>
      </c>
      <c r="F1090" s="618" t="s">
        <v>3864</v>
      </c>
      <c r="G1090" s="619" t="s">
        <v>2159</v>
      </c>
      <c r="H1090" s="620" t="s">
        <v>3968</v>
      </c>
      <c r="I1090" s="616" t="s">
        <v>3970</v>
      </c>
      <c r="J1090" s="618" t="s">
        <v>6914</v>
      </c>
      <c r="K1090" s="621"/>
      <c r="L1090" s="624" t="str">
        <f t="shared" si="33"/>
        <v>198
一般
0
療養
0
精神
198
結核
0
感染
0</v>
      </c>
      <c r="M1090" s="622"/>
      <c r="N1090" s="623" t="s">
        <v>7551</v>
      </c>
      <c r="S1090" s="593">
        <v>135</v>
      </c>
      <c r="T1090" s="594">
        <v>88</v>
      </c>
      <c r="U1090" s="594">
        <v>0</v>
      </c>
      <c r="V1090" s="594">
        <v>0</v>
      </c>
      <c r="W1090" s="596">
        <v>0</v>
      </c>
      <c r="X1090" s="479">
        <f t="shared" si="32"/>
        <v>223</v>
      </c>
      <c r="Y1090" s="274"/>
    </row>
    <row r="1091" spans="1:25" ht="171" hidden="1" x14ac:dyDescent="0.15">
      <c r="A1091" s="614" t="s">
        <v>3838</v>
      </c>
      <c r="B1091" s="615" t="s">
        <v>4871</v>
      </c>
      <c r="C1091" s="615" t="s">
        <v>4860</v>
      </c>
      <c r="D1091" s="616" t="s">
        <v>5519</v>
      </c>
      <c r="E1091" s="617" t="s">
        <v>3879</v>
      </c>
      <c r="F1091" s="618" t="s">
        <v>3865</v>
      </c>
      <c r="G1091" s="619" t="s">
        <v>1658</v>
      </c>
      <c r="H1091" s="620" t="s">
        <v>3969</v>
      </c>
      <c r="I1091" s="616" t="s">
        <v>3971</v>
      </c>
      <c r="J1091" s="556" t="s">
        <v>7996</v>
      </c>
      <c r="K1091" s="621"/>
      <c r="L1091" s="624" t="str">
        <f t="shared" si="33"/>
        <v>45
一般
45
療養
0
精神
0
結核
0
感染
0</v>
      </c>
      <c r="M1091" s="622"/>
      <c r="N1091" s="634" t="s">
        <v>7997</v>
      </c>
      <c r="S1091" s="593">
        <v>0</v>
      </c>
      <c r="T1091" s="594">
        <v>120</v>
      </c>
      <c r="U1091" s="594">
        <v>0</v>
      </c>
      <c r="V1091" s="594">
        <v>0</v>
      </c>
      <c r="W1091" s="596">
        <v>0</v>
      </c>
      <c r="X1091" s="479">
        <f t="shared" ref="X1091:X1109" si="34">SUM(S1091:W1091)</f>
        <v>120</v>
      </c>
      <c r="Y1091" s="274"/>
    </row>
    <row r="1092" spans="1:25" ht="171" hidden="1" x14ac:dyDescent="0.15">
      <c r="A1092" s="614" t="s">
        <v>3838</v>
      </c>
      <c r="B1092" s="615" t="s">
        <v>4871</v>
      </c>
      <c r="C1092" s="615" t="s">
        <v>4860</v>
      </c>
      <c r="D1092" s="616" t="s">
        <v>5520</v>
      </c>
      <c r="E1092" s="617" t="s">
        <v>3880</v>
      </c>
      <c r="F1092" s="618" t="s">
        <v>3863</v>
      </c>
      <c r="G1092" s="619" t="s">
        <v>3946</v>
      </c>
      <c r="H1092" s="620" t="s">
        <v>3968</v>
      </c>
      <c r="I1092" s="616" t="s">
        <v>4001</v>
      </c>
      <c r="J1092" s="618" t="s">
        <v>4509</v>
      </c>
      <c r="K1092" s="621"/>
      <c r="L1092" s="624" t="str">
        <f t="shared" si="33"/>
        <v>332
一般
154
療養
96
精神
82
結核
0
感染
0</v>
      </c>
      <c r="M1092" s="622"/>
      <c r="N1092" s="623" t="s">
        <v>7998</v>
      </c>
      <c r="S1092" s="600">
        <v>442</v>
      </c>
      <c r="T1092" s="601">
        <v>0</v>
      </c>
      <c r="U1092" s="601">
        <v>0</v>
      </c>
      <c r="V1092" s="601">
        <v>0</v>
      </c>
      <c r="W1092" s="602">
        <v>0</v>
      </c>
      <c r="X1092" s="479">
        <f t="shared" si="34"/>
        <v>442</v>
      </c>
      <c r="Y1092" s="274"/>
    </row>
    <row r="1093" spans="1:25" ht="171" hidden="1" x14ac:dyDescent="0.15">
      <c r="A1093" s="614" t="s">
        <v>3838</v>
      </c>
      <c r="B1093" s="615" t="s">
        <v>4871</v>
      </c>
      <c r="C1093" s="615" t="s">
        <v>4860</v>
      </c>
      <c r="D1093" s="616" t="s">
        <v>5521</v>
      </c>
      <c r="E1093" s="617" t="s">
        <v>3881</v>
      </c>
      <c r="F1093" s="618" t="s">
        <v>3862</v>
      </c>
      <c r="G1093" s="619" t="s">
        <v>3947</v>
      </c>
      <c r="H1093" s="620" t="s">
        <v>3997</v>
      </c>
      <c r="I1093" s="616" t="s">
        <v>4000</v>
      </c>
      <c r="J1093" s="635" t="s">
        <v>5613</v>
      </c>
      <c r="K1093" s="621"/>
      <c r="L1093" s="551" t="str">
        <f t="shared" si="33"/>
        <v>199
一般
82
療養
117
精神
0
結核
0
感染
0</v>
      </c>
      <c r="M1093" s="622"/>
      <c r="N1093" s="623" t="s">
        <v>7999</v>
      </c>
      <c r="S1093" s="600">
        <v>597</v>
      </c>
      <c r="T1093" s="601">
        <v>0</v>
      </c>
      <c r="U1093" s="601">
        <v>35</v>
      </c>
      <c r="V1093" s="601">
        <v>0</v>
      </c>
      <c r="W1093" s="602">
        <v>4</v>
      </c>
      <c r="X1093" s="479">
        <f t="shared" si="34"/>
        <v>636</v>
      </c>
      <c r="Y1093" s="274"/>
    </row>
    <row r="1094" spans="1:25" ht="171" hidden="1" x14ac:dyDescent="0.15">
      <c r="A1094" s="636" t="s">
        <v>3838</v>
      </c>
      <c r="B1094" s="615" t="s">
        <v>4871</v>
      </c>
      <c r="C1094" s="615" t="s">
        <v>4860</v>
      </c>
      <c r="D1094" s="616" t="s">
        <v>5614</v>
      </c>
      <c r="E1094" s="617" t="s">
        <v>5615</v>
      </c>
      <c r="F1094" s="618" t="s">
        <v>6574</v>
      </c>
      <c r="G1094" s="619" t="s">
        <v>47</v>
      </c>
      <c r="H1094" s="620" t="s">
        <v>1130</v>
      </c>
      <c r="I1094" s="616" t="s">
        <v>6575</v>
      </c>
      <c r="J1094" s="618" t="s">
        <v>7920</v>
      </c>
      <c r="K1094" s="621"/>
      <c r="L1094" s="624" t="str">
        <f t="shared" si="33"/>
        <v>191
一般
191
療養
0
精神
0
結核
0
感染
0</v>
      </c>
      <c r="M1094" s="622"/>
      <c r="N1094" s="623" t="s">
        <v>8000</v>
      </c>
      <c r="S1094" s="600">
        <v>204</v>
      </c>
      <c r="T1094" s="601">
        <v>0</v>
      </c>
      <c r="U1094" s="601">
        <v>0</v>
      </c>
      <c r="V1094" s="601">
        <v>0</v>
      </c>
      <c r="W1094" s="602">
        <v>0</v>
      </c>
      <c r="X1094" s="479">
        <f t="shared" si="34"/>
        <v>204</v>
      </c>
      <c r="Y1094" s="274"/>
    </row>
    <row r="1095" spans="1:25" ht="171" hidden="1" x14ac:dyDescent="0.15">
      <c r="A1095" s="614" t="s">
        <v>3838</v>
      </c>
      <c r="B1095" s="615" t="s">
        <v>4871</v>
      </c>
      <c r="C1095" s="615" t="s">
        <v>4860</v>
      </c>
      <c r="D1095" s="616" t="s">
        <v>8001</v>
      </c>
      <c r="E1095" s="617" t="s">
        <v>3882</v>
      </c>
      <c r="F1095" s="618" t="s">
        <v>3861</v>
      </c>
      <c r="G1095" s="619" t="s">
        <v>2266</v>
      </c>
      <c r="H1095" s="620" t="s">
        <v>4006</v>
      </c>
      <c r="I1095" s="616" t="s">
        <v>4010</v>
      </c>
      <c r="J1095" s="556" t="s">
        <v>8002</v>
      </c>
      <c r="K1095" s="621"/>
      <c r="L1095" s="551" t="str">
        <f t="shared" si="33"/>
        <v>338
一般
0
療養
48
精神
290
結核
0
感染
0</v>
      </c>
      <c r="M1095" s="622"/>
      <c r="N1095" s="623" t="s">
        <v>5464</v>
      </c>
      <c r="S1095" s="600">
        <v>45</v>
      </c>
      <c r="T1095" s="601">
        <v>32</v>
      </c>
      <c r="U1095" s="601">
        <v>0</v>
      </c>
      <c r="V1095" s="601">
        <v>0</v>
      </c>
      <c r="W1095" s="602">
        <v>0</v>
      </c>
      <c r="X1095" s="479">
        <f t="shared" si="34"/>
        <v>77</v>
      </c>
      <c r="Y1095" s="274"/>
    </row>
    <row r="1096" spans="1:25" ht="171" hidden="1" x14ac:dyDescent="0.15">
      <c r="A1096" s="614" t="s">
        <v>3838</v>
      </c>
      <c r="B1096" s="615" t="s">
        <v>4871</v>
      </c>
      <c r="C1096" s="615" t="s">
        <v>4860</v>
      </c>
      <c r="D1096" s="616" t="s">
        <v>4534</v>
      </c>
      <c r="E1096" s="617" t="s">
        <v>6576</v>
      </c>
      <c r="F1096" s="618" t="s">
        <v>6916</v>
      </c>
      <c r="G1096" s="619" t="s">
        <v>6577</v>
      </c>
      <c r="H1096" s="620" t="s">
        <v>1130</v>
      </c>
      <c r="I1096" s="616" t="s">
        <v>1345</v>
      </c>
      <c r="J1096" s="618" t="s">
        <v>1779</v>
      </c>
      <c r="K1096" s="621"/>
      <c r="L1096" s="624" t="str">
        <f t="shared" si="33"/>
        <v>122
一般
82
療養
40
精神
0
結核
0
感染
0</v>
      </c>
      <c r="M1096" s="622"/>
      <c r="N1096" s="634" t="s">
        <v>8003</v>
      </c>
      <c r="S1096" s="600">
        <v>0</v>
      </c>
      <c r="T1096" s="601">
        <v>0</v>
      </c>
      <c r="U1096" s="601">
        <v>328</v>
      </c>
      <c r="V1096" s="601">
        <v>0</v>
      </c>
      <c r="W1096" s="602">
        <v>0</v>
      </c>
      <c r="X1096" s="479">
        <f t="shared" si="34"/>
        <v>328</v>
      </c>
      <c r="Y1096" s="274"/>
    </row>
    <row r="1097" spans="1:25" ht="171" hidden="1" x14ac:dyDescent="0.15">
      <c r="A1097" s="614" t="s">
        <v>3838</v>
      </c>
      <c r="B1097" s="615" t="s">
        <v>4871</v>
      </c>
      <c r="C1097" s="615" t="s">
        <v>4860</v>
      </c>
      <c r="D1097" s="616" t="s">
        <v>4535</v>
      </c>
      <c r="E1097" s="617" t="s">
        <v>3883</v>
      </c>
      <c r="F1097" s="618" t="s">
        <v>3860</v>
      </c>
      <c r="G1097" s="619" t="s">
        <v>1605</v>
      </c>
      <c r="H1097" s="620" t="s">
        <v>4006</v>
      </c>
      <c r="I1097" s="616" t="s">
        <v>4011</v>
      </c>
      <c r="J1097" s="618" t="s">
        <v>200</v>
      </c>
      <c r="K1097" s="621"/>
      <c r="L1097" s="624" t="str">
        <f t="shared" si="33"/>
        <v>78
一般
46
療養
32
精神
0
結核
0
感染
0</v>
      </c>
      <c r="M1097" s="622"/>
      <c r="N1097" s="623" t="s">
        <v>7796</v>
      </c>
      <c r="S1097" s="600">
        <v>114</v>
      </c>
      <c r="T1097" s="601">
        <v>59</v>
      </c>
      <c r="U1097" s="601">
        <v>0</v>
      </c>
      <c r="V1097" s="601">
        <v>0</v>
      </c>
      <c r="W1097" s="602">
        <v>0</v>
      </c>
      <c r="X1097" s="479">
        <f t="shared" si="34"/>
        <v>173</v>
      </c>
      <c r="Y1097" s="274"/>
    </row>
    <row r="1098" spans="1:25" ht="171" hidden="1" x14ac:dyDescent="0.15">
      <c r="A1098" s="614" t="s">
        <v>3838</v>
      </c>
      <c r="B1098" s="615" t="s">
        <v>4871</v>
      </c>
      <c r="C1098" s="615" t="s">
        <v>4860</v>
      </c>
      <c r="D1098" s="616" t="s">
        <v>1507</v>
      </c>
      <c r="E1098" s="617" t="s">
        <v>3884</v>
      </c>
      <c r="F1098" s="618" t="s">
        <v>3859</v>
      </c>
      <c r="G1098" s="619" t="s">
        <v>1946</v>
      </c>
      <c r="H1098" s="620" t="s">
        <v>4006</v>
      </c>
      <c r="I1098" s="616" t="s">
        <v>4012</v>
      </c>
      <c r="J1098" s="618" t="s">
        <v>1508</v>
      </c>
      <c r="K1098" s="621"/>
      <c r="L1098" s="624" t="str">
        <f t="shared" si="33"/>
        <v>69
一般
69
療養
0
精神
0
結核
0
感染
0</v>
      </c>
      <c r="M1098" s="622"/>
      <c r="N1098" s="634" t="s">
        <v>8064</v>
      </c>
      <c r="S1098" s="600">
        <v>40</v>
      </c>
      <c r="T1098" s="601">
        <v>74</v>
      </c>
      <c r="U1098" s="601">
        <v>0</v>
      </c>
      <c r="V1098" s="601">
        <v>0</v>
      </c>
      <c r="W1098" s="602">
        <v>0</v>
      </c>
      <c r="X1098" s="479">
        <f t="shared" si="34"/>
        <v>114</v>
      </c>
      <c r="Y1098" s="274"/>
    </row>
    <row r="1099" spans="1:25" ht="171" hidden="1" x14ac:dyDescent="0.15">
      <c r="A1099" s="614" t="s">
        <v>3838</v>
      </c>
      <c r="B1099" s="615" t="s">
        <v>4871</v>
      </c>
      <c r="C1099" s="615" t="s">
        <v>4860</v>
      </c>
      <c r="D1099" s="616" t="s">
        <v>5522</v>
      </c>
      <c r="E1099" s="617" t="s">
        <v>3885</v>
      </c>
      <c r="F1099" s="618" t="s">
        <v>3858</v>
      </c>
      <c r="G1099" s="619" t="s">
        <v>2111</v>
      </c>
      <c r="H1099" s="620" t="s">
        <v>1392</v>
      </c>
      <c r="I1099" s="616" t="s">
        <v>3029</v>
      </c>
      <c r="J1099" s="618" t="s">
        <v>6011</v>
      </c>
      <c r="K1099" s="621"/>
      <c r="L1099" s="624" t="str">
        <f t="shared" si="33"/>
        <v>140
一般
0
療養
0
精神
140
結核
0
感染
0</v>
      </c>
      <c r="M1099" s="622"/>
      <c r="N1099" s="623" t="s">
        <v>8004</v>
      </c>
      <c r="S1099" s="600">
        <v>90</v>
      </c>
      <c r="T1099" s="601">
        <v>0</v>
      </c>
      <c r="U1099" s="601">
        <v>0</v>
      </c>
      <c r="V1099" s="601">
        <v>0</v>
      </c>
      <c r="W1099" s="602">
        <v>0</v>
      </c>
      <c r="X1099" s="479">
        <f t="shared" si="34"/>
        <v>90</v>
      </c>
      <c r="Y1099" s="274"/>
    </row>
    <row r="1100" spans="1:25" ht="171" hidden="1" x14ac:dyDescent="0.15">
      <c r="A1100" s="614" t="s">
        <v>3838</v>
      </c>
      <c r="B1100" s="637" t="s">
        <v>4871</v>
      </c>
      <c r="C1100" s="637" t="s">
        <v>4860</v>
      </c>
      <c r="D1100" s="616" t="s">
        <v>4536</v>
      </c>
      <c r="E1100" s="617" t="s">
        <v>4938</v>
      </c>
      <c r="F1100" s="618" t="s">
        <v>6917</v>
      </c>
      <c r="G1100" s="619" t="s">
        <v>6578</v>
      </c>
      <c r="H1100" s="620" t="s">
        <v>1392</v>
      </c>
      <c r="I1100" s="616" t="s">
        <v>6579</v>
      </c>
      <c r="J1100" s="618" t="s">
        <v>6918</v>
      </c>
      <c r="K1100" s="621"/>
      <c r="L1100" s="624" t="str">
        <f t="shared" si="33"/>
        <v>223
一般
135
療養
88
精神
0
結核
0
感染
0</v>
      </c>
      <c r="M1100" s="622"/>
      <c r="N1100" s="634" t="s">
        <v>8005</v>
      </c>
      <c r="S1100" s="600">
        <v>40</v>
      </c>
      <c r="T1100" s="603">
        <v>173</v>
      </c>
      <c r="U1100" s="603">
        <v>0</v>
      </c>
      <c r="V1100" s="601">
        <v>0</v>
      </c>
      <c r="W1100" s="602">
        <v>0</v>
      </c>
      <c r="X1100" s="479">
        <f t="shared" si="34"/>
        <v>213</v>
      </c>
      <c r="Y1100" s="274"/>
    </row>
    <row r="1101" spans="1:25" ht="171" hidden="1" x14ac:dyDescent="0.15">
      <c r="A1101" s="614" t="s">
        <v>3838</v>
      </c>
      <c r="B1101" s="615" t="s">
        <v>4871</v>
      </c>
      <c r="C1101" s="615" t="s">
        <v>4860</v>
      </c>
      <c r="D1101" s="616" t="s">
        <v>6580</v>
      </c>
      <c r="E1101" s="617" t="s">
        <v>3886</v>
      </c>
      <c r="F1101" s="618" t="s">
        <v>6581</v>
      </c>
      <c r="G1101" s="619" t="s">
        <v>1731</v>
      </c>
      <c r="H1101" s="620" t="s">
        <v>1327</v>
      </c>
      <c r="I1101" s="616" t="s">
        <v>1188</v>
      </c>
      <c r="J1101" s="618" t="s">
        <v>6012</v>
      </c>
      <c r="K1101" s="621"/>
      <c r="L1101" s="624" t="str">
        <f t="shared" si="33"/>
        <v>120
一般
0
療養
120
精神
0
結核
0
感染
0</v>
      </c>
      <c r="M1101" s="622"/>
      <c r="N1101" s="623" t="s">
        <v>7347</v>
      </c>
      <c r="S1101" s="600">
        <v>0</v>
      </c>
      <c r="T1101" s="601">
        <v>0</v>
      </c>
      <c r="U1101" s="601">
        <v>88</v>
      </c>
      <c r="V1101" s="601">
        <v>0</v>
      </c>
      <c r="W1101" s="602">
        <v>0</v>
      </c>
      <c r="X1101" s="479">
        <f t="shared" si="34"/>
        <v>88</v>
      </c>
      <c r="Y1101" s="274"/>
    </row>
    <row r="1102" spans="1:25" ht="171" hidden="1" x14ac:dyDescent="0.15">
      <c r="A1102" s="614" t="s">
        <v>3838</v>
      </c>
      <c r="B1102" s="615" t="s">
        <v>4884</v>
      </c>
      <c r="C1102" s="615" t="s">
        <v>1806</v>
      </c>
      <c r="D1102" s="638" t="s">
        <v>7022</v>
      </c>
      <c r="E1102" s="639" t="s">
        <v>3887</v>
      </c>
      <c r="F1102" s="640" t="s">
        <v>3857</v>
      </c>
      <c r="G1102" s="641" t="s">
        <v>3948</v>
      </c>
      <c r="H1102" s="642" t="s">
        <v>3996</v>
      </c>
      <c r="I1102" s="638" t="s">
        <v>4054</v>
      </c>
      <c r="J1102" s="643" t="s">
        <v>7292</v>
      </c>
      <c r="K1102" s="644"/>
      <c r="L1102" s="624" t="str">
        <f t="shared" si="33"/>
        <v>442
一般
442
療養
0
精神
0
結核
0
感染
0</v>
      </c>
      <c r="M1102" s="632"/>
      <c r="N1102" s="661" t="s">
        <v>8065</v>
      </c>
      <c r="S1102" s="600">
        <v>54</v>
      </c>
      <c r="T1102" s="601">
        <v>30</v>
      </c>
      <c r="U1102" s="601">
        <v>0</v>
      </c>
      <c r="V1102" s="601">
        <v>0</v>
      </c>
      <c r="W1102" s="602">
        <v>0</v>
      </c>
      <c r="X1102" s="479">
        <f t="shared" si="34"/>
        <v>84</v>
      </c>
      <c r="Y1102" s="274"/>
    </row>
    <row r="1103" spans="1:25" ht="242.25" hidden="1" x14ac:dyDescent="0.15">
      <c r="A1103" s="614" t="s">
        <v>3838</v>
      </c>
      <c r="B1103" s="615" t="s">
        <v>4884</v>
      </c>
      <c r="C1103" s="615" t="s">
        <v>1806</v>
      </c>
      <c r="D1103" s="638" t="s">
        <v>4537</v>
      </c>
      <c r="E1103" s="646" t="s">
        <v>3888</v>
      </c>
      <c r="F1103" s="647" t="s">
        <v>8006</v>
      </c>
      <c r="G1103" s="648" t="s">
        <v>8007</v>
      </c>
      <c r="H1103" s="649" t="s">
        <v>3996</v>
      </c>
      <c r="I1103" s="638" t="s">
        <v>4026</v>
      </c>
      <c r="J1103" s="650" t="s">
        <v>8008</v>
      </c>
      <c r="K1103" s="644"/>
      <c r="L1103" s="624" t="str">
        <f t="shared" si="33"/>
        <v>636
一般
597
療養
0
精神
35
結核
0
感染
4</v>
      </c>
      <c r="M1103" s="651"/>
      <c r="N1103" s="613" t="s">
        <v>8066</v>
      </c>
      <c r="S1103" s="600">
        <v>138</v>
      </c>
      <c r="T1103" s="601">
        <v>0</v>
      </c>
      <c r="U1103" s="601">
        <v>0</v>
      </c>
      <c r="V1103" s="601">
        <v>0</v>
      </c>
      <c r="W1103" s="602">
        <v>0</v>
      </c>
      <c r="X1103" s="479">
        <f t="shared" si="34"/>
        <v>138</v>
      </c>
      <c r="Y1103" s="274"/>
    </row>
    <row r="1104" spans="1:25" ht="171" hidden="1" x14ac:dyDescent="0.15">
      <c r="A1104" s="614" t="s">
        <v>3838</v>
      </c>
      <c r="B1104" s="615" t="s">
        <v>4884</v>
      </c>
      <c r="C1104" s="615" t="s">
        <v>3967</v>
      </c>
      <c r="D1104" s="638" t="s">
        <v>3025</v>
      </c>
      <c r="E1104" s="639" t="s">
        <v>3889</v>
      </c>
      <c r="F1104" s="640" t="s">
        <v>3856</v>
      </c>
      <c r="G1104" s="641" t="s">
        <v>1682</v>
      </c>
      <c r="H1104" s="642" t="s">
        <v>861</v>
      </c>
      <c r="I1104" s="638" t="s">
        <v>75</v>
      </c>
      <c r="J1104" s="641" t="s">
        <v>1949</v>
      </c>
      <c r="K1104" s="644"/>
      <c r="L1104" s="624" t="str">
        <f t="shared" si="33"/>
        <v>204
一般
204
療養
0
精神
0
結核
0
感染
0</v>
      </c>
      <c r="M1104" s="622"/>
      <c r="N1104" s="652" t="s">
        <v>8009</v>
      </c>
      <c r="S1104" s="600">
        <v>282</v>
      </c>
      <c r="T1104" s="601">
        <v>0</v>
      </c>
      <c r="U1104" s="601">
        <v>0</v>
      </c>
      <c r="V1104" s="601">
        <v>0</v>
      </c>
      <c r="W1104" s="602">
        <v>0</v>
      </c>
      <c r="X1104" s="479">
        <f t="shared" si="34"/>
        <v>282</v>
      </c>
      <c r="Y1104" s="274"/>
    </row>
    <row r="1105" spans="1:25" ht="171" hidden="1" x14ac:dyDescent="0.15">
      <c r="A1105" s="614" t="s">
        <v>3838</v>
      </c>
      <c r="B1105" s="615" t="s">
        <v>4884</v>
      </c>
      <c r="C1105" s="615" t="s">
        <v>4883</v>
      </c>
      <c r="D1105" s="638" t="s">
        <v>4538</v>
      </c>
      <c r="E1105" s="639" t="s">
        <v>3890</v>
      </c>
      <c r="F1105" s="640" t="s">
        <v>8010</v>
      </c>
      <c r="G1105" s="641" t="s">
        <v>8011</v>
      </c>
      <c r="H1105" s="642" t="s">
        <v>861</v>
      </c>
      <c r="I1105" s="638" t="s">
        <v>1386</v>
      </c>
      <c r="J1105" s="640" t="s">
        <v>6585</v>
      </c>
      <c r="K1105" s="644"/>
      <c r="L1105" s="624" t="str">
        <f t="shared" si="33"/>
        <v>77
一般
45
療養
32
精神
0
結核
0
感染
0</v>
      </c>
      <c r="M1105" s="622"/>
      <c r="N1105" s="652" t="s">
        <v>7019</v>
      </c>
      <c r="S1105" s="600">
        <v>0</v>
      </c>
      <c r="T1105" s="601">
        <v>0</v>
      </c>
      <c r="U1105" s="601">
        <v>220</v>
      </c>
      <c r="V1105" s="601">
        <v>0</v>
      </c>
      <c r="W1105" s="602">
        <v>0</v>
      </c>
      <c r="X1105" s="479">
        <f t="shared" si="34"/>
        <v>220</v>
      </c>
      <c r="Y1105" s="274"/>
    </row>
    <row r="1106" spans="1:25" ht="171" hidden="1" x14ac:dyDescent="0.15">
      <c r="A1106" s="614" t="s">
        <v>3838</v>
      </c>
      <c r="B1106" s="615" t="s">
        <v>4884</v>
      </c>
      <c r="C1106" s="615" t="s">
        <v>1806</v>
      </c>
      <c r="D1106" s="638" t="s">
        <v>5523</v>
      </c>
      <c r="E1106" s="639" t="s">
        <v>3891</v>
      </c>
      <c r="F1106" s="640" t="s">
        <v>3855</v>
      </c>
      <c r="G1106" s="641" t="s">
        <v>3950</v>
      </c>
      <c r="H1106" s="642" t="s">
        <v>3997</v>
      </c>
      <c r="I1106" s="638" t="s">
        <v>3999</v>
      </c>
      <c r="J1106" s="653" t="s">
        <v>8012</v>
      </c>
      <c r="K1106" s="644"/>
      <c r="L1106" s="624" t="str">
        <f t="shared" si="33"/>
        <v>328
一般
0
療養
0
精神
328
結核
0
感染
0</v>
      </c>
      <c r="M1106" s="622"/>
      <c r="N1106" s="652" t="s">
        <v>5465</v>
      </c>
      <c r="S1106" s="600">
        <v>97</v>
      </c>
      <c r="T1106" s="601">
        <v>40</v>
      </c>
      <c r="U1106" s="601">
        <v>0</v>
      </c>
      <c r="V1106" s="601">
        <v>0</v>
      </c>
      <c r="W1106" s="602">
        <v>0</v>
      </c>
      <c r="X1106" s="479">
        <f t="shared" si="34"/>
        <v>137</v>
      </c>
      <c r="Y1106" s="274"/>
    </row>
    <row r="1107" spans="1:25" ht="171" hidden="1" x14ac:dyDescent="0.15">
      <c r="A1107" s="614" t="s">
        <v>3838</v>
      </c>
      <c r="B1107" s="615" t="s">
        <v>4884</v>
      </c>
      <c r="C1107" s="615" t="s">
        <v>1806</v>
      </c>
      <c r="D1107" s="654" t="s">
        <v>4539</v>
      </c>
      <c r="E1107" s="646" t="s">
        <v>3892</v>
      </c>
      <c r="F1107" s="647" t="s">
        <v>3854</v>
      </c>
      <c r="G1107" s="648" t="s">
        <v>2267</v>
      </c>
      <c r="H1107" s="642" t="s">
        <v>3972</v>
      </c>
      <c r="I1107" s="654" t="s">
        <v>3973</v>
      </c>
      <c r="J1107" s="650" t="s">
        <v>8013</v>
      </c>
      <c r="K1107" s="655"/>
      <c r="L1107" s="624" t="str">
        <f t="shared" si="33"/>
        <v>173
一般
114
療養
59
精神
0
結核
0
感染
0</v>
      </c>
      <c r="M1107" s="632"/>
      <c r="N1107" s="645" t="s">
        <v>8014</v>
      </c>
      <c r="S1107" s="600">
        <v>46</v>
      </c>
      <c r="T1107" s="601">
        <v>47</v>
      </c>
      <c r="U1107" s="601">
        <v>0</v>
      </c>
      <c r="V1107" s="601">
        <v>0</v>
      </c>
      <c r="W1107" s="602">
        <v>0</v>
      </c>
      <c r="X1107" s="479">
        <f t="shared" si="34"/>
        <v>93</v>
      </c>
      <c r="Y1107" s="274"/>
    </row>
    <row r="1108" spans="1:25" ht="171" hidden="1" x14ac:dyDescent="0.15">
      <c r="A1108" s="614" t="s">
        <v>3838</v>
      </c>
      <c r="B1108" s="615" t="s">
        <v>4884</v>
      </c>
      <c r="C1108" s="615" t="s">
        <v>1806</v>
      </c>
      <c r="D1108" s="638" t="s">
        <v>4540</v>
      </c>
      <c r="E1108" s="639" t="s">
        <v>3893</v>
      </c>
      <c r="F1108" s="640" t="s">
        <v>8015</v>
      </c>
      <c r="G1108" s="641" t="s">
        <v>8016</v>
      </c>
      <c r="H1108" s="642" t="s">
        <v>3972</v>
      </c>
      <c r="I1108" s="654" t="s">
        <v>3973</v>
      </c>
      <c r="J1108" s="640" t="s">
        <v>4510</v>
      </c>
      <c r="K1108" s="655"/>
      <c r="L1108" s="551" t="str">
        <f t="shared" si="33"/>
        <v>114
一般
40
療養
74
精神
0
結核
0
感染
0</v>
      </c>
      <c r="M1108" s="622"/>
      <c r="N1108" s="652" t="s">
        <v>8017</v>
      </c>
      <c r="S1108" s="600">
        <v>0</v>
      </c>
      <c r="T1108" s="604">
        <v>0</v>
      </c>
      <c r="U1108" s="604">
        <v>157</v>
      </c>
      <c r="V1108" s="604">
        <v>0</v>
      </c>
      <c r="W1108" s="602">
        <v>0</v>
      </c>
      <c r="X1108" s="479">
        <f t="shared" si="34"/>
        <v>157</v>
      </c>
      <c r="Y1108" s="274"/>
    </row>
    <row r="1109" spans="1:25" ht="171" hidden="1" x14ac:dyDescent="0.15">
      <c r="A1109" s="614" t="s">
        <v>3838</v>
      </c>
      <c r="B1109" s="615" t="s">
        <v>4884</v>
      </c>
      <c r="C1109" s="615" t="s">
        <v>1806</v>
      </c>
      <c r="D1109" s="638" t="s">
        <v>5524</v>
      </c>
      <c r="E1109" s="639" t="s">
        <v>3894</v>
      </c>
      <c r="F1109" s="640" t="s">
        <v>3853</v>
      </c>
      <c r="G1109" s="641" t="s">
        <v>2169</v>
      </c>
      <c r="H1109" s="642" t="s">
        <v>3974</v>
      </c>
      <c r="I1109" s="638" t="s">
        <v>3971</v>
      </c>
      <c r="J1109" s="640" t="s">
        <v>1509</v>
      </c>
      <c r="K1109" s="644"/>
      <c r="L1109" s="551" t="str">
        <f t="shared" si="33"/>
        <v>90
一般
90
療養
0
精神
0
結核
0
感染
0</v>
      </c>
      <c r="M1109" s="622"/>
      <c r="N1109" s="652" t="s">
        <v>8018</v>
      </c>
      <c r="S1109" s="600">
        <v>107</v>
      </c>
      <c r="T1109" s="601">
        <v>42</v>
      </c>
      <c r="U1109" s="601">
        <v>0</v>
      </c>
      <c r="V1109" s="601">
        <v>0</v>
      </c>
      <c r="W1109" s="602">
        <v>0</v>
      </c>
      <c r="X1109" s="479">
        <f t="shared" si="34"/>
        <v>149</v>
      </c>
      <c r="Y1109" s="274"/>
    </row>
    <row r="1110" spans="1:25" ht="171" hidden="1" x14ac:dyDescent="0.15">
      <c r="A1110" s="614" t="s">
        <v>3838</v>
      </c>
      <c r="B1110" s="615" t="s">
        <v>4884</v>
      </c>
      <c r="C1110" s="615" t="s">
        <v>3967</v>
      </c>
      <c r="D1110" s="638" t="s">
        <v>8019</v>
      </c>
      <c r="E1110" s="639" t="s">
        <v>8020</v>
      </c>
      <c r="F1110" s="640" t="s">
        <v>5600</v>
      </c>
      <c r="G1110" s="641" t="s">
        <v>3951</v>
      </c>
      <c r="H1110" s="642" t="s">
        <v>3997</v>
      </c>
      <c r="I1110" s="638" t="s">
        <v>4000</v>
      </c>
      <c r="J1110" s="648" t="s">
        <v>7020</v>
      </c>
      <c r="K1110" s="644"/>
      <c r="L1110" s="624" t="str">
        <f t="shared" si="33"/>
        <v>213
一般
40
療養
173
精神
0
結核
0
感染
0</v>
      </c>
      <c r="M1110" s="632"/>
      <c r="N1110" s="661" t="s">
        <v>8021</v>
      </c>
      <c r="S1110" s="600">
        <v>79</v>
      </c>
      <c r="T1110" s="601">
        <v>169</v>
      </c>
      <c r="U1110" s="601">
        <v>0</v>
      </c>
      <c r="V1110" s="601">
        <v>0</v>
      </c>
      <c r="W1110" s="602">
        <v>0</v>
      </c>
      <c r="X1110" s="479">
        <f>SUM(S1110:W1110)</f>
        <v>248</v>
      </c>
      <c r="Y1110" s="274"/>
    </row>
    <row r="1111" spans="1:25" ht="171" hidden="1" x14ac:dyDescent="0.15">
      <c r="A1111" s="614" t="s">
        <v>3838</v>
      </c>
      <c r="B1111" s="615" t="s">
        <v>4884</v>
      </c>
      <c r="C1111" s="615" t="s">
        <v>1806</v>
      </c>
      <c r="D1111" s="638" t="s">
        <v>1510</v>
      </c>
      <c r="E1111" s="639" t="s">
        <v>3895</v>
      </c>
      <c r="F1111" s="640" t="s">
        <v>8022</v>
      </c>
      <c r="G1111" s="641" t="s">
        <v>3952</v>
      </c>
      <c r="H1111" s="642" t="s">
        <v>4006</v>
      </c>
      <c r="I1111" s="638" t="s">
        <v>4013</v>
      </c>
      <c r="J1111" s="640" t="s">
        <v>8023</v>
      </c>
      <c r="K1111" s="644"/>
      <c r="L1111" s="624" t="str">
        <f t="shared" si="33"/>
        <v>88
一般
0
療養
0
精神
88
結核
0
感染
0</v>
      </c>
      <c r="M1111" s="621"/>
      <c r="N1111" s="613" t="s">
        <v>8024</v>
      </c>
      <c r="S1111" s="593">
        <v>150</v>
      </c>
      <c r="T1111" s="594">
        <v>0</v>
      </c>
      <c r="U1111" s="594">
        <v>0</v>
      </c>
      <c r="V1111" s="594">
        <v>0</v>
      </c>
      <c r="W1111" s="596">
        <v>0</v>
      </c>
      <c r="X1111" s="479">
        <f t="shared" ref="X1111:X1135" si="35">SUM(S1111:W1111)</f>
        <v>150</v>
      </c>
      <c r="Y1111" s="274"/>
    </row>
    <row r="1112" spans="1:25" ht="171" hidden="1" x14ac:dyDescent="0.15">
      <c r="A1112" s="614" t="s">
        <v>3838</v>
      </c>
      <c r="B1112" s="615" t="s">
        <v>4884</v>
      </c>
      <c r="C1112" s="615" t="s">
        <v>1806</v>
      </c>
      <c r="D1112" s="638" t="s">
        <v>5525</v>
      </c>
      <c r="E1112" s="639" t="s">
        <v>3897</v>
      </c>
      <c r="F1112" s="640" t="s">
        <v>3852</v>
      </c>
      <c r="G1112" s="641" t="s">
        <v>3953</v>
      </c>
      <c r="H1112" s="642" t="s">
        <v>4006</v>
      </c>
      <c r="I1112" s="638" t="s">
        <v>4014</v>
      </c>
      <c r="J1112" s="640" t="s">
        <v>4511</v>
      </c>
      <c r="K1112" s="644"/>
      <c r="L1112" s="624" t="str">
        <f t="shared" si="33"/>
        <v>84
一般
54
療養
30
精神
0
結核
0
感染
0</v>
      </c>
      <c r="M1112" s="622"/>
      <c r="N1112" s="652" t="s">
        <v>5466</v>
      </c>
      <c r="S1112" s="605">
        <v>250</v>
      </c>
      <c r="T1112" s="594">
        <v>0</v>
      </c>
      <c r="U1112" s="594">
        <v>0</v>
      </c>
      <c r="V1112" s="594">
        <v>0</v>
      </c>
      <c r="W1112" s="596">
        <v>0</v>
      </c>
      <c r="X1112" s="479">
        <f t="shared" si="35"/>
        <v>250</v>
      </c>
      <c r="Y1112" s="274"/>
    </row>
    <row r="1113" spans="1:25" ht="171" hidden="1" x14ac:dyDescent="0.15">
      <c r="A1113" s="614" t="s">
        <v>3838</v>
      </c>
      <c r="B1113" s="615" t="s">
        <v>4884</v>
      </c>
      <c r="C1113" s="615" t="s">
        <v>1806</v>
      </c>
      <c r="D1113" s="638" t="s">
        <v>1511</v>
      </c>
      <c r="E1113" s="639" t="s">
        <v>3896</v>
      </c>
      <c r="F1113" s="640" t="s">
        <v>8025</v>
      </c>
      <c r="G1113" s="641" t="s">
        <v>8026</v>
      </c>
      <c r="H1113" s="642" t="s">
        <v>4006</v>
      </c>
      <c r="I1113" s="638" t="s">
        <v>8027</v>
      </c>
      <c r="J1113" s="640" t="s">
        <v>5796</v>
      </c>
      <c r="K1113" s="644"/>
      <c r="L1113" s="551" t="str">
        <f t="shared" si="33"/>
        <v>138
一般
138
療養
0
精神
0
結核
0
感染
0</v>
      </c>
      <c r="M1113" s="632"/>
      <c r="N1113" s="656" t="s">
        <v>6822</v>
      </c>
      <c r="S1113" s="593">
        <v>82</v>
      </c>
      <c r="T1113" s="594">
        <v>0</v>
      </c>
      <c r="U1113" s="594">
        <v>0</v>
      </c>
      <c r="V1113" s="594">
        <v>0</v>
      </c>
      <c r="W1113" s="596">
        <v>0</v>
      </c>
      <c r="X1113" s="479">
        <f t="shared" si="35"/>
        <v>82</v>
      </c>
      <c r="Y1113" s="274"/>
    </row>
    <row r="1114" spans="1:25" ht="171" hidden="1" x14ac:dyDescent="0.15">
      <c r="A1114" s="614" t="s">
        <v>3838</v>
      </c>
      <c r="B1114" s="615" t="s">
        <v>4884</v>
      </c>
      <c r="C1114" s="615" t="s">
        <v>1806</v>
      </c>
      <c r="D1114" s="638" t="s">
        <v>5526</v>
      </c>
      <c r="E1114" s="646" t="s">
        <v>8028</v>
      </c>
      <c r="F1114" s="647" t="s">
        <v>8029</v>
      </c>
      <c r="G1114" s="648" t="s">
        <v>8030</v>
      </c>
      <c r="H1114" s="642" t="s">
        <v>1392</v>
      </c>
      <c r="I1114" s="638" t="s">
        <v>3028</v>
      </c>
      <c r="J1114" s="647" t="s">
        <v>8031</v>
      </c>
      <c r="K1114" s="644"/>
      <c r="L1114" s="624" t="str">
        <f t="shared" si="33"/>
        <v>282
一般
282
療養
0
精神
0
結核
0
感染
0</v>
      </c>
      <c r="M1114" s="632"/>
      <c r="N1114" s="656" t="s">
        <v>8032</v>
      </c>
      <c r="S1114" s="593">
        <v>572</v>
      </c>
      <c r="T1114" s="594">
        <v>0</v>
      </c>
      <c r="U1114" s="594">
        <v>30</v>
      </c>
      <c r="V1114" s="594">
        <v>0</v>
      </c>
      <c r="W1114" s="606">
        <v>6</v>
      </c>
      <c r="X1114" s="479">
        <f t="shared" si="35"/>
        <v>608</v>
      </c>
      <c r="Y1114" s="274"/>
    </row>
    <row r="1115" spans="1:25" ht="171" hidden="1" x14ac:dyDescent="0.15">
      <c r="A1115" s="614" t="s">
        <v>3838</v>
      </c>
      <c r="B1115" s="615" t="s">
        <v>4884</v>
      </c>
      <c r="C1115" s="615" t="s">
        <v>1806</v>
      </c>
      <c r="D1115" s="638" t="s">
        <v>5527</v>
      </c>
      <c r="E1115" s="639" t="s">
        <v>3898</v>
      </c>
      <c r="F1115" s="640" t="s">
        <v>3851</v>
      </c>
      <c r="G1115" s="641" t="s">
        <v>3954</v>
      </c>
      <c r="H1115" s="642" t="s">
        <v>1392</v>
      </c>
      <c r="I1115" s="638" t="s">
        <v>3028</v>
      </c>
      <c r="J1115" s="640" t="s">
        <v>1851</v>
      </c>
      <c r="K1115" s="644"/>
      <c r="L1115" s="551" t="str">
        <f t="shared" si="33"/>
        <v>220
一般
0
療養
0
精神
220
結核
0
感染
0</v>
      </c>
      <c r="M1115" s="622"/>
      <c r="N1115" s="652" t="s">
        <v>8033</v>
      </c>
      <c r="S1115" s="593">
        <v>120</v>
      </c>
      <c r="T1115" s="594">
        <v>0</v>
      </c>
      <c r="U1115" s="594">
        <v>0</v>
      </c>
      <c r="V1115" s="594">
        <v>0</v>
      </c>
      <c r="W1115" s="596">
        <v>0</v>
      </c>
      <c r="X1115" s="479">
        <f t="shared" si="35"/>
        <v>120</v>
      </c>
      <c r="Y1115" s="274"/>
    </row>
    <row r="1116" spans="1:25" ht="171" hidden="1" x14ac:dyDescent="0.15">
      <c r="A1116" s="614" t="s">
        <v>3838</v>
      </c>
      <c r="B1116" s="615" t="s">
        <v>4884</v>
      </c>
      <c r="C1116" s="615" t="s">
        <v>1806</v>
      </c>
      <c r="D1116" s="638" t="s">
        <v>4541</v>
      </c>
      <c r="E1116" s="639" t="s">
        <v>3899</v>
      </c>
      <c r="F1116" s="640" t="s">
        <v>3850</v>
      </c>
      <c r="G1116" s="641" t="s">
        <v>3949</v>
      </c>
      <c r="H1116" s="642" t="s">
        <v>4006</v>
      </c>
      <c r="I1116" s="638" t="s">
        <v>4015</v>
      </c>
      <c r="J1116" s="640" t="s">
        <v>8034</v>
      </c>
      <c r="K1116" s="644"/>
      <c r="L1116" s="624" t="str">
        <f t="shared" si="33"/>
        <v>137
一般
97
療養
40
精神
0
結核
0
感染
0</v>
      </c>
      <c r="M1116" s="657"/>
      <c r="N1116" s="662" t="s">
        <v>8035</v>
      </c>
      <c r="S1116" s="593">
        <v>45</v>
      </c>
      <c r="T1116" s="594">
        <v>39</v>
      </c>
      <c r="U1116" s="594">
        <v>0</v>
      </c>
      <c r="V1116" s="594">
        <v>0</v>
      </c>
      <c r="W1116" s="596">
        <v>0</v>
      </c>
      <c r="X1116" s="479">
        <f t="shared" si="35"/>
        <v>84</v>
      </c>
      <c r="Y1116" s="274"/>
    </row>
    <row r="1117" spans="1:25" ht="171" hidden="1" x14ac:dyDescent="0.15">
      <c r="A1117" s="614" t="s">
        <v>3838</v>
      </c>
      <c r="B1117" s="615" t="s">
        <v>4884</v>
      </c>
      <c r="C1117" s="615" t="s">
        <v>1806</v>
      </c>
      <c r="D1117" s="638" t="s">
        <v>5528</v>
      </c>
      <c r="E1117" s="639" t="s">
        <v>3900</v>
      </c>
      <c r="F1117" s="640" t="s">
        <v>3849</v>
      </c>
      <c r="G1117" s="641" t="s">
        <v>3952</v>
      </c>
      <c r="H1117" s="642" t="s">
        <v>4006</v>
      </c>
      <c r="I1117" s="638" t="s">
        <v>4016</v>
      </c>
      <c r="J1117" s="641" t="s">
        <v>1950</v>
      </c>
      <c r="K1117" s="644"/>
      <c r="L1117" s="624" t="str">
        <f t="shared" si="33"/>
        <v>93
一般
46
療養
47
精神
0
結核
0
感染
0</v>
      </c>
      <c r="M1117" s="622"/>
      <c r="N1117" s="613" t="s">
        <v>8067</v>
      </c>
      <c r="S1117" s="593">
        <v>26</v>
      </c>
      <c r="T1117" s="594">
        <v>40</v>
      </c>
      <c r="U1117" s="594">
        <v>0</v>
      </c>
      <c r="V1117" s="594">
        <v>0</v>
      </c>
      <c r="W1117" s="596">
        <v>0</v>
      </c>
      <c r="X1117" s="479">
        <f t="shared" si="35"/>
        <v>66</v>
      </c>
      <c r="Y1117" s="274"/>
    </row>
    <row r="1118" spans="1:25" ht="171" hidden="1" x14ac:dyDescent="0.15">
      <c r="A1118" s="614" t="s">
        <v>3838</v>
      </c>
      <c r="B1118" s="615" t="s">
        <v>4884</v>
      </c>
      <c r="C1118" s="615" t="s">
        <v>3967</v>
      </c>
      <c r="D1118" s="638" t="s">
        <v>8036</v>
      </c>
      <c r="E1118" s="639" t="s">
        <v>3901</v>
      </c>
      <c r="F1118" s="640" t="s">
        <v>8037</v>
      </c>
      <c r="G1118" s="641" t="s">
        <v>8038</v>
      </c>
      <c r="H1118" s="642" t="s">
        <v>4006</v>
      </c>
      <c r="I1118" s="638" t="s">
        <v>4017</v>
      </c>
      <c r="J1118" s="640" t="s">
        <v>6919</v>
      </c>
      <c r="K1118" s="644"/>
      <c r="L1118" s="551" t="str">
        <f t="shared" si="33"/>
        <v>157
一般
0
療養
0
精神
157
結核
0
感染
0</v>
      </c>
      <c r="M1118" s="622"/>
      <c r="N1118" s="652" t="s">
        <v>8039</v>
      </c>
      <c r="S1118" s="593">
        <v>78</v>
      </c>
      <c r="T1118" s="594">
        <v>0</v>
      </c>
      <c r="U1118" s="594">
        <v>0</v>
      </c>
      <c r="V1118" s="594">
        <v>0</v>
      </c>
      <c r="W1118" s="596">
        <v>0</v>
      </c>
      <c r="X1118" s="479">
        <f t="shared" si="35"/>
        <v>78</v>
      </c>
      <c r="Y1118" s="274"/>
    </row>
    <row r="1119" spans="1:25" ht="171" hidden="1" x14ac:dyDescent="0.15">
      <c r="A1119" s="614" t="s">
        <v>3838</v>
      </c>
      <c r="B1119" s="615" t="s">
        <v>4884</v>
      </c>
      <c r="C1119" s="615" t="s">
        <v>4876</v>
      </c>
      <c r="D1119" s="638" t="s">
        <v>4542</v>
      </c>
      <c r="E1119" s="639" t="s">
        <v>3902</v>
      </c>
      <c r="F1119" s="640" t="s">
        <v>3848</v>
      </c>
      <c r="G1119" s="641" t="s">
        <v>2179</v>
      </c>
      <c r="H1119" s="642" t="s">
        <v>4006</v>
      </c>
      <c r="I1119" s="638" t="s">
        <v>4018</v>
      </c>
      <c r="J1119" s="640" t="s">
        <v>8040</v>
      </c>
      <c r="K1119" s="644"/>
      <c r="L1119" s="624" t="s">
        <v>8041</v>
      </c>
      <c r="M1119" s="622"/>
      <c r="N1119" s="652" t="s">
        <v>8042</v>
      </c>
      <c r="S1119" s="593">
        <v>374</v>
      </c>
      <c r="T1119" s="594">
        <v>0</v>
      </c>
      <c r="U1119" s="594">
        <v>33</v>
      </c>
      <c r="V1119" s="594">
        <v>0</v>
      </c>
      <c r="W1119" s="596">
        <v>0</v>
      </c>
      <c r="X1119" s="479">
        <f t="shared" si="35"/>
        <v>407</v>
      </c>
      <c r="Y1119" s="274"/>
    </row>
    <row r="1120" spans="1:25" ht="171" hidden="1" x14ac:dyDescent="0.15">
      <c r="A1120" s="614" t="s">
        <v>3838</v>
      </c>
      <c r="B1120" s="615" t="s">
        <v>4884</v>
      </c>
      <c r="C1120" s="615" t="s">
        <v>1806</v>
      </c>
      <c r="D1120" s="638" t="s">
        <v>4543</v>
      </c>
      <c r="E1120" s="639" t="s">
        <v>3903</v>
      </c>
      <c r="F1120" s="640" t="s">
        <v>3960</v>
      </c>
      <c r="G1120" s="641" t="s">
        <v>3961</v>
      </c>
      <c r="H1120" s="642" t="s">
        <v>3997</v>
      </c>
      <c r="I1120" s="638" t="s">
        <v>3998</v>
      </c>
      <c r="J1120" s="647" t="s">
        <v>7552</v>
      </c>
      <c r="K1120" s="644"/>
      <c r="L1120" s="624" t="str">
        <f t="shared" ref="L1120:L1167" si="36">SUM(S1110:W1110)&amp;CHAR(10)&amp;CHAR(10)&amp;$S$5&amp;CHAR(10)&amp;S1110&amp;CHAR(10)&amp;$T$5&amp;CHAR(10)&amp;T1110&amp;CHAR(10)&amp;$U$5&amp;CHAR(10)&amp;U1110&amp;CHAR(10)&amp;$V$5&amp;CHAR(10)&amp;V1110&amp;CHAR(10)&amp;$W$5&amp;CHAR(10)&amp;W1110</f>
        <v>248
一般
79
療養
169
精神
0
結核
0
感染
0</v>
      </c>
      <c r="M1120" s="622"/>
      <c r="N1120" s="652" t="s">
        <v>7797</v>
      </c>
      <c r="S1120" s="593">
        <v>0</v>
      </c>
      <c r="T1120" s="594">
        <v>0</v>
      </c>
      <c r="U1120" s="594">
        <v>142</v>
      </c>
      <c r="V1120" s="594">
        <v>0</v>
      </c>
      <c r="W1120" s="596">
        <v>0</v>
      </c>
      <c r="X1120" s="479">
        <f t="shared" si="35"/>
        <v>142</v>
      </c>
      <c r="Y1120" s="274"/>
    </row>
    <row r="1121" spans="1:25" ht="171" hidden="1" x14ac:dyDescent="0.15">
      <c r="A1121" s="614" t="s">
        <v>3838</v>
      </c>
      <c r="B1121" s="615" t="s">
        <v>4903</v>
      </c>
      <c r="C1121" s="615" t="s">
        <v>1807</v>
      </c>
      <c r="D1121" s="616" t="s">
        <v>5529</v>
      </c>
      <c r="E1121" s="617" t="s">
        <v>3904</v>
      </c>
      <c r="F1121" s="618" t="s">
        <v>3846</v>
      </c>
      <c r="G1121" s="619" t="s">
        <v>3962</v>
      </c>
      <c r="H1121" s="620" t="s">
        <v>3996</v>
      </c>
      <c r="I1121" s="616" t="s">
        <v>4054</v>
      </c>
      <c r="J1121" s="658" t="s">
        <v>7553</v>
      </c>
      <c r="K1121" s="621"/>
      <c r="L1121" s="624" t="str">
        <f t="shared" si="36"/>
        <v>150
一般
150
療養
0
精神
0
結核
0
感染
0</v>
      </c>
      <c r="M1121" s="622"/>
      <c r="N1121" s="623" t="s">
        <v>5460</v>
      </c>
      <c r="S1121" s="593">
        <v>199</v>
      </c>
      <c r="T1121" s="594">
        <v>0</v>
      </c>
      <c r="U1121" s="594">
        <v>0</v>
      </c>
      <c r="V1121" s="594">
        <v>0</v>
      </c>
      <c r="W1121" s="596">
        <v>0</v>
      </c>
      <c r="X1121" s="479">
        <f t="shared" si="35"/>
        <v>199</v>
      </c>
      <c r="Y1121" s="274"/>
    </row>
    <row r="1122" spans="1:25" ht="171" hidden="1" x14ac:dyDescent="0.15">
      <c r="A1122" s="614" t="s">
        <v>3838</v>
      </c>
      <c r="B1122" s="615" t="s">
        <v>4903</v>
      </c>
      <c r="C1122" s="615" t="s">
        <v>1807</v>
      </c>
      <c r="D1122" s="616" t="s">
        <v>5530</v>
      </c>
      <c r="E1122" s="617" t="s">
        <v>3905</v>
      </c>
      <c r="F1122" s="618" t="s">
        <v>3845</v>
      </c>
      <c r="G1122" s="619" t="s">
        <v>3963</v>
      </c>
      <c r="H1122" s="620" t="s">
        <v>3996</v>
      </c>
      <c r="I1122" s="616" t="s">
        <v>5531</v>
      </c>
      <c r="J1122" s="629" t="s">
        <v>5025</v>
      </c>
      <c r="K1122" s="621"/>
      <c r="L1122" s="551" t="str">
        <f t="shared" si="36"/>
        <v>250
一般
250
療養
0
精神
0
結核
0
感染
0</v>
      </c>
      <c r="M1122" s="622"/>
      <c r="N1122" s="623" t="s">
        <v>5467</v>
      </c>
      <c r="S1122" s="593">
        <v>0</v>
      </c>
      <c r="T1122" s="594">
        <v>0</v>
      </c>
      <c r="U1122" s="594">
        <v>199</v>
      </c>
      <c r="V1122" s="594">
        <v>0</v>
      </c>
      <c r="W1122" s="596">
        <v>0</v>
      </c>
      <c r="X1122" s="479">
        <f t="shared" si="35"/>
        <v>199</v>
      </c>
      <c r="Y1122" s="274"/>
    </row>
    <row r="1123" spans="1:25" ht="171" hidden="1" x14ac:dyDescent="0.15">
      <c r="A1123" s="614" t="s">
        <v>3838</v>
      </c>
      <c r="B1123" s="615" t="s">
        <v>4903</v>
      </c>
      <c r="C1123" s="615" t="s">
        <v>1807</v>
      </c>
      <c r="D1123" s="616" t="s">
        <v>4197</v>
      </c>
      <c r="E1123" s="617" t="s">
        <v>3906</v>
      </c>
      <c r="F1123" s="618" t="s">
        <v>3844</v>
      </c>
      <c r="G1123" s="619" t="s">
        <v>1869</v>
      </c>
      <c r="H1123" s="620" t="s">
        <v>861</v>
      </c>
      <c r="I1123" s="616" t="s">
        <v>1503</v>
      </c>
      <c r="J1123" s="618" t="s">
        <v>1820</v>
      </c>
      <c r="K1123" s="621"/>
      <c r="L1123" s="624" t="str">
        <f t="shared" si="36"/>
        <v>82
一般
82
療養
0
精神
0
結核
0
感染
0</v>
      </c>
      <c r="M1123" s="622"/>
      <c r="N1123" s="623" t="s">
        <v>1780</v>
      </c>
      <c r="S1123" s="593">
        <v>0</v>
      </c>
      <c r="T1123" s="594">
        <v>50</v>
      </c>
      <c r="U1123" s="594">
        <v>0</v>
      </c>
      <c r="V1123" s="594">
        <v>0</v>
      </c>
      <c r="W1123" s="596">
        <v>0</v>
      </c>
      <c r="X1123" s="479">
        <f t="shared" si="35"/>
        <v>50</v>
      </c>
      <c r="Y1123" s="274"/>
    </row>
    <row r="1124" spans="1:25" ht="171" hidden="1" x14ac:dyDescent="0.15">
      <c r="A1124" s="614" t="s">
        <v>3838</v>
      </c>
      <c r="B1124" s="615" t="s">
        <v>4903</v>
      </c>
      <c r="C1124" s="615" t="s">
        <v>1807</v>
      </c>
      <c r="D1124" s="616" t="s">
        <v>4544</v>
      </c>
      <c r="E1124" s="617" t="s">
        <v>5792</v>
      </c>
      <c r="F1124" s="618" t="s">
        <v>5793</v>
      </c>
      <c r="G1124" s="619" t="s">
        <v>5794</v>
      </c>
      <c r="H1124" s="620" t="s">
        <v>29</v>
      </c>
      <c r="I1124" s="616" t="s">
        <v>68</v>
      </c>
      <c r="J1124" s="635" t="s">
        <v>7293</v>
      </c>
      <c r="K1124" s="621"/>
      <c r="L1124" s="624" t="str">
        <f t="shared" si="36"/>
        <v>608
一般
572
療養
0
精神
30
結核
0
感染
6</v>
      </c>
      <c r="M1124" s="622"/>
      <c r="N1124" s="623" t="s">
        <v>7963</v>
      </c>
      <c r="S1124" s="593">
        <v>0</v>
      </c>
      <c r="T1124" s="594">
        <v>45</v>
      </c>
      <c r="U1124" s="594">
        <v>0</v>
      </c>
      <c r="V1124" s="594">
        <v>0</v>
      </c>
      <c r="W1124" s="596">
        <v>0</v>
      </c>
      <c r="X1124" s="479">
        <f t="shared" si="35"/>
        <v>45</v>
      </c>
      <c r="Y1124" s="274"/>
    </row>
    <row r="1125" spans="1:25" ht="171" hidden="1" x14ac:dyDescent="0.15">
      <c r="A1125" s="614" t="s">
        <v>3838</v>
      </c>
      <c r="B1125" s="615" t="s">
        <v>4903</v>
      </c>
      <c r="C1125" s="615" t="s">
        <v>4893</v>
      </c>
      <c r="D1125" s="616" t="s">
        <v>4545</v>
      </c>
      <c r="E1125" s="617" t="s">
        <v>3907</v>
      </c>
      <c r="F1125" s="618" t="s">
        <v>5026</v>
      </c>
      <c r="G1125" s="619" t="s">
        <v>5027</v>
      </c>
      <c r="H1125" s="620" t="s">
        <v>861</v>
      </c>
      <c r="I1125" s="616" t="s">
        <v>1513</v>
      </c>
      <c r="J1125" s="618" t="s">
        <v>5028</v>
      </c>
      <c r="K1125" s="663"/>
      <c r="L1125" s="624" t="str">
        <f t="shared" si="36"/>
        <v>120
一般
120
療養
0
精神
0
結核
0
感染
0</v>
      </c>
      <c r="M1125" s="622"/>
      <c r="N1125" s="623" t="s">
        <v>5468</v>
      </c>
      <c r="S1125" s="593">
        <v>50</v>
      </c>
      <c r="T1125" s="594">
        <v>0</v>
      </c>
      <c r="U1125" s="594">
        <v>0</v>
      </c>
      <c r="V1125" s="594">
        <v>0</v>
      </c>
      <c r="W1125" s="596">
        <v>0</v>
      </c>
      <c r="X1125" s="479">
        <f t="shared" si="35"/>
        <v>50</v>
      </c>
      <c r="Y1125" s="274"/>
    </row>
    <row r="1126" spans="1:25" ht="171" hidden="1" x14ac:dyDescent="0.15">
      <c r="A1126" s="614" t="s">
        <v>3838</v>
      </c>
      <c r="B1126" s="615" t="s">
        <v>4903</v>
      </c>
      <c r="C1126" s="615" t="s">
        <v>4889</v>
      </c>
      <c r="D1126" s="616" t="s">
        <v>4546</v>
      </c>
      <c r="E1126" s="617" t="s">
        <v>3908</v>
      </c>
      <c r="F1126" s="618" t="s">
        <v>5029</v>
      </c>
      <c r="G1126" s="619" t="s">
        <v>5030</v>
      </c>
      <c r="H1126" s="620" t="s">
        <v>861</v>
      </c>
      <c r="I1126" s="616" t="s">
        <v>1088</v>
      </c>
      <c r="J1126" s="618" t="s">
        <v>6920</v>
      </c>
      <c r="K1126" s="621"/>
      <c r="L1126" s="624" t="str">
        <f t="shared" si="36"/>
        <v>84
一般
45
療養
39
精神
0
結核
0
感染
0</v>
      </c>
      <c r="M1126" s="622"/>
      <c r="N1126" s="623" t="s">
        <v>5469</v>
      </c>
      <c r="S1126" s="593">
        <v>42</v>
      </c>
      <c r="T1126" s="594">
        <v>48</v>
      </c>
      <c r="U1126" s="594">
        <v>0</v>
      </c>
      <c r="V1126" s="594">
        <v>0</v>
      </c>
      <c r="W1126" s="596">
        <v>0</v>
      </c>
      <c r="X1126" s="479">
        <f t="shared" si="35"/>
        <v>90</v>
      </c>
      <c r="Y1126" s="274"/>
    </row>
    <row r="1127" spans="1:25" ht="171" hidden="1" x14ac:dyDescent="0.15">
      <c r="A1127" s="614" t="s">
        <v>3838</v>
      </c>
      <c r="B1127" s="615" t="s">
        <v>4903</v>
      </c>
      <c r="C1127" s="615" t="s">
        <v>4899</v>
      </c>
      <c r="D1127" s="616" t="s">
        <v>4547</v>
      </c>
      <c r="E1127" s="617" t="s">
        <v>3909</v>
      </c>
      <c r="F1127" s="618" t="s">
        <v>5031</v>
      </c>
      <c r="G1127" s="619" t="s">
        <v>5032</v>
      </c>
      <c r="H1127" s="620" t="s">
        <v>861</v>
      </c>
      <c r="I1127" s="616" t="s">
        <v>1093</v>
      </c>
      <c r="J1127" s="618" t="s">
        <v>8043</v>
      </c>
      <c r="K1127" s="621"/>
      <c r="L1127" s="624" t="str">
        <f t="shared" si="36"/>
        <v>66
一般
26
療養
40
精神
0
結核
0
感染
0</v>
      </c>
      <c r="M1127" s="622"/>
      <c r="N1127" s="623" t="s">
        <v>7023</v>
      </c>
      <c r="S1127" s="593">
        <v>0</v>
      </c>
      <c r="T1127" s="594">
        <v>123</v>
      </c>
      <c r="U1127" s="594">
        <v>0</v>
      </c>
      <c r="V1127" s="594">
        <v>0</v>
      </c>
      <c r="W1127" s="596">
        <v>0</v>
      </c>
      <c r="X1127" s="479">
        <f t="shared" si="35"/>
        <v>123</v>
      </c>
      <c r="Y1127" s="274"/>
    </row>
    <row r="1128" spans="1:25" ht="171" hidden="1" x14ac:dyDescent="0.15">
      <c r="A1128" s="614" t="s">
        <v>3838</v>
      </c>
      <c r="B1128" s="615" t="s">
        <v>4903</v>
      </c>
      <c r="C1128" s="615" t="s">
        <v>4888</v>
      </c>
      <c r="D1128" s="616" t="s">
        <v>4548</v>
      </c>
      <c r="E1128" s="617" t="s">
        <v>3910</v>
      </c>
      <c r="F1128" s="618" t="s">
        <v>5033</v>
      </c>
      <c r="G1128" s="619" t="s">
        <v>5034</v>
      </c>
      <c r="H1128" s="620" t="s">
        <v>861</v>
      </c>
      <c r="I1128" s="616" t="s">
        <v>1122</v>
      </c>
      <c r="J1128" s="618" t="s">
        <v>6951</v>
      </c>
      <c r="K1128" s="621"/>
      <c r="L1128" s="624" t="str">
        <f t="shared" si="36"/>
        <v>78
一般
78
療養
0
精神
0
結核
0
感染
0</v>
      </c>
      <c r="M1128" s="622"/>
      <c r="N1128" s="623" t="s">
        <v>6952</v>
      </c>
      <c r="S1128" s="593">
        <v>60</v>
      </c>
      <c r="T1128" s="594">
        <v>37</v>
      </c>
      <c r="U1128" s="594">
        <v>0</v>
      </c>
      <c r="V1128" s="594">
        <v>0</v>
      </c>
      <c r="W1128" s="596">
        <v>0</v>
      </c>
      <c r="X1128" s="479">
        <f t="shared" si="35"/>
        <v>97</v>
      </c>
      <c r="Y1128" s="274"/>
    </row>
    <row r="1129" spans="1:25" ht="171" hidden="1" x14ac:dyDescent="0.15">
      <c r="A1129" s="614" t="s">
        <v>3838</v>
      </c>
      <c r="B1129" s="615" t="s">
        <v>4903</v>
      </c>
      <c r="C1129" s="615" t="s">
        <v>1807</v>
      </c>
      <c r="D1129" s="616" t="s">
        <v>4549</v>
      </c>
      <c r="E1129" s="617" t="s">
        <v>3911</v>
      </c>
      <c r="F1129" s="618" t="s">
        <v>5035</v>
      </c>
      <c r="G1129" s="619" t="s">
        <v>3955</v>
      </c>
      <c r="H1129" s="620" t="s">
        <v>4022</v>
      </c>
      <c r="I1129" s="616" t="s">
        <v>3959</v>
      </c>
      <c r="J1129" s="618" t="s">
        <v>6013</v>
      </c>
      <c r="K1129" s="621"/>
      <c r="L1129" s="551" t="str">
        <f t="shared" si="36"/>
        <v>407
一般
374
療養
0
精神
33
結核
0
感染
0</v>
      </c>
      <c r="M1129" s="622"/>
      <c r="N1129" s="623" t="s">
        <v>8044</v>
      </c>
      <c r="S1129" s="593">
        <v>0</v>
      </c>
      <c r="T1129" s="594">
        <v>0</v>
      </c>
      <c r="U1129" s="594">
        <v>278</v>
      </c>
      <c r="V1129" s="594">
        <v>0</v>
      </c>
      <c r="W1129" s="596">
        <v>0</v>
      </c>
      <c r="X1129" s="479">
        <f t="shared" si="35"/>
        <v>278</v>
      </c>
      <c r="Y1129" s="274"/>
    </row>
    <row r="1130" spans="1:25" ht="171" hidden="1" x14ac:dyDescent="0.15">
      <c r="A1130" s="614" t="s">
        <v>3838</v>
      </c>
      <c r="B1130" s="615" t="s">
        <v>4903</v>
      </c>
      <c r="C1130" s="615" t="s">
        <v>1807</v>
      </c>
      <c r="D1130" s="616" t="s">
        <v>1514</v>
      </c>
      <c r="E1130" s="617" t="s">
        <v>3912</v>
      </c>
      <c r="F1130" s="618" t="s">
        <v>3843</v>
      </c>
      <c r="G1130" s="619" t="s">
        <v>3957</v>
      </c>
      <c r="H1130" s="620" t="s">
        <v>3968</v>
      </c>
      <c r="I1130" s="626" t="s">
        <v>3995</v>
      </c>
      <c r="J1130" s="618" t="s">
        <v>1821</v>
      </c>
      <c r="K1130" s="631"/>
      <c r="L1130" s="624" t="str">
        <f t="shared" si="36"/>
        <v>142
一般
0
療養
0
精神
142
結核
0
感染
0</v>
      </c>
      <c r="M1130" s="622"/>
      <c r="N1130" s="623" t="s">
        <v>5470</v>
      </c>
      <c r="S1130" s="593">
        <v>60</v>
      </c>
      <c r="T1130" s="594">
        <v>79</v>
      </c>
      <c r="U1130" s="594">
        <v>222</v>
      </c>
      <c r="V1130" s="594">
        <v>0</v>
      </c>
      <c r="W1130" s="596">
        <v>0</v>
      </c>
      <c r="X1130" s="479">
        <f t="shared" si="35"/>
        <v>361</v>
      </c>
      <c r="Y1130" s="274"/>
    </row>
    <row r="1131" spans="1:25" ht="171" hidden="1" x14ac:dyDescent="0.15">
      <c r="A1131" s="614" t="s">
        <v>3838</v>
      </c>
      <c r="B1131" s="615" t="s">
        <v>4903</v>
      </c>
      <c r="C1131" s="615" t="s">
        <v>1807</v>
      </c>
      <c r="D1131" s="616" t="s">
        <v>4550</v>
      </c>
      <c r="E1131" s="617" t="s">
        <v>3913</v>
      </c>
      <c r="F1131" s="618" t="s">
        <v>3842</v>
      </c>
      <c r="G1131" s="619" t="s">
        <v>3956</v>
      </c>
      <c r="H1131" s="620" t="s">
        <v>3974</v>
      </c>
      <c r="I1131" s="616" t="s">
        <v>3994</v>
      </c>
      <c r="J1131" s="628" t="s">
        <v>8045</v>
      </c>
      <c r="K1131" s="621"/>
      <c r="L1131" s="624" t="str">
        <f t="shared" si="36"/>
        <v>199
一般
199
療養
0
精神
0
結核
0
感染
0</v>
      </c>
      <c r="M1131" s="622"/>
      <c r="N1131" s="623" t="s">
        <v>5471</v>
      </c>
      <c r="S1131" s="593">
        <v>121</v>
      </c>
      <c r="T1131" s="594">
        <v>0</v>
      </c>
      <c r="U1131" s="594">
        <v>0</v>
      </c>
      <c r="V1131" s="597">
        <v>0</v>
      </c>
      <c r="W1131" s="596">
        <v>0</v>
      </c>
      <c r="X1131" s="479">
        <f t="shared" si="35"/>
        <v>121</v>
      </c>
      <c r="Y1131" s="274"/>
    </row>
    <row r="1132" spans="1:25" ht="171" hidden="1" x14ac:dyDescent="0.15">
      <c r="A1132" s="614" t="s">
        <v>3838</v>
      </c>
      <c r="B1132" s="615" t="s">
        <v>4903</v>
      </c>
      <c r="C1132" s="615" t="s">
        <v>1807</v>
      </c>
      <c r="D1132" s="616" t="s">
        <v>5532</v>
      </c>
      <c r="E1132" s="617" t="s">
        <v>3914</v>
      </c>
      <c r="F1132" s="618" t="s">
        <v>3841</v>
      </c>
      <c r="G1132" s="619" t="s">
        <v>3955</v>
      </c>
      <c r="H1132" s="620" t="s">
        <v>4006</v>
      </c>
      <c r="I1132" s="616" t="s">
        <v>4019</v>
      </c>
      <c r="J1132" s="619" t="s">
        <v>1951</v>
      </c>
      <c r="K1132" s="621"/>
      <c r="L1132" s="624" t="str">
        <f t="shared" si="36"/>
        <v>199
一般
0
療養
0
精神
199
結核
0
感染
0</v>
      </c>
      <c r="M1132" s="622"/>
      <c r="N1132" s="623" t="s">
        <v>5472</v>
      </c>
      <c r="S1132" s="593">
        <v>0</v>
      </c>
      <c r="T1132" s="594">
        <v>0</v>
      </c>
      <c r="U1132" s="594">
        <v>182</v>
      </c>
      <c r="V1132" s="594">
        <v>0</v>
      </c>
      <c r="W1132" s="596">
        <v>0</v>
      </c>
      <c r="X1132" s="479">
        <f t="shared" si="35"/>
        <v>182</v>
      </c>
      <c r="Y1132" s="274"/>
    </row>
    <row r="1133" spans="1:25" ht="171" hidden="1" x14ac:dyDescent="0.15">
      <c r="A1133" s="614" t="s">
        <v>3838</v>
      </c>
      <c r="B1133" s="615" t="s">
        <v>4903</v>
      </c>
      <c r="C1133" s="615" t="s">
        <v>1807</v>
      </c>
      <c r="D1133" s="616" t="s">
        <v>8046</v>
      </c>
      <c r="E1133" s="617" t="s">
        <v>3915</v>
      </c>
      <c r="F1133" s="618" t="s">
        <v>6586</v>
      </c>
      <c r="G1133" s="619" t="s">
        <v>6587</v>
      </c>
      <c r="H1133" s="620" t="s">
        <v>1130</v>
      </c>
      <c r="I1133" s="616" t="s">
        <v>6588</v>
      </c>
      <c r="J1133" s="618" t="s">
        <v>4512</v>
      </c>
      <c r="K1133" s="621"/>
      <c r="L1133" s="624" t="str">
        <f t="shared" si="36"/>
        <v>50
一般
0
療養
50
精神
0
結核
0
感染
0</v>
      </c>
      <c r="M1133" s="622"/>
      <c r="N1133" s="623" t="s">
        <v>6953</v>
      </c>
      <c r="S1133" s="593">
        <v>0</v>
      </c>
      <c r="T1133" s="594">
        <v>20</v>
      </c>
      <c r="U1133" s="594">
        <v>0</v>
      </c>
      <c r="V1133" s="594">
        <v>0</v>
      </c>
      <c r="W1133" s="596">
        <v>0</v>
      </c>
      <c r="X1133" s="479">
        <f t="shared" si="35"/>
        <v>20</v>
      </c>
      <c r="Y1133" s="274"/>
    </row>
    <row r="1134" spans="1:25" ht="171" hidden="1" x14ac:dyDescent="0.15">
      <c r="A1134" s="614" t="s">
        <v>3838</v>
      </c>
      <c r="B1134" s="615" t="s">
        <v>4903</v>
      </c>
      <c r="C1134" s="615" t="s">
        <v>1807</v>
      </c>
      <c r="D1134" s="616" t="s">
        <v>1515</v>
      </c>
      <c r="E1134" s="617" t="s">
        <v>3916</v>
      </c>
      <c r="F1134" s="618" t="s">
        <v>6589</v>
      </c>
      <c r="G1134" s="619" t="s">
        <v>354</v>
      </c>
      <c r="H1134" s="620" t="s">
        <v>1130</v>
      </c>
      <c r="I1134" s="616" t="s">
        <v>6590</v>
      </c>
      <c r="J1134" s="618" t="s">
        <v>1822</v>
      </c>
      <c r="K1134" s="621"/>
      <c r="L1134" s="624" t="str">
        <f t="shared" si="36"/>
        <v>45
一般
0
療養
45
精神
0
結核
0
感染
0</v>
      </c>
      <c r="M1134" s="622"/>
      <c r="N1134" s="623" t="s">
        <v>6591</v>
      </c>
      <c r="S1134" s="593">
        <v>60</v>
      </c>
      <c r="T1134" s="594">
        <v>0</v>
      </c>
      <c r="U1134" s="594">
        <v>0</v>
      </c>
      <c r="V1134" s="594">
        <v>0</v>
      </c>
      <c r="W1134" s="596">
        <v>0</v>
      </c>
      <c r="X1134" s="479">
        <f t="shared" si="35"/>
        <v>60</v>
      </c>
      <c r="Y1134" s="274"/>
    </row>
    <row r="1135" spans="1:25" ht="171" hidden="1" x14ac:dyDescent="0.15">
      <c r="A1135" s="614" t="s">
        <v>3838</v>
      </c>
      <c r="B1135" s="615" t="s">
        <v>4903</v>
      </c>
      <c r="C1135" s="615" t="s">
        <v>1807</v>
      </c>
      <c r="D1135" s="616" t="s">
        <v>6014</v>
      </c>
      <c r="E1135" s="617" t="s">
        <v>3917</v>
      </c>
      <c r="F1135" s="618" t="s">
        <v>3840</v>
      </c>
      <c r="G1135" s="619" t="s">
        <v>3958</v>
      </c>
      <c r="H1135" s="620" t="s">
        <v>5951</v>
      </c>
      <c r="I1135" s="616" t="s">
        <v>6015</v>
      </c>
      <c r="J1135" s="556" t="s">
        <v>8047</v>
      </c>
      <c r="K1135" s="621"/>
      <c r="L1135" s="624" t="str">
        <f t="shared" si="36"/>
        <v>50
一般
50
療養
0
精神
0
結核
0
感染
0</v>
      </c>
      <c r="M1135" s="622"/>
      <c r="N1135" s="623" t="s">
        <v>6016</v>
      </c>
      <c r="S1135" s="593">
        <v>0</v>
      </c>
      <c r="T1135" s="594">
        <v>0</v>
      </c>
      <c r="U1135" s="594">
        <v>102</v>
      </c>
      <c r="V1135" s="594">
        <v>0</v>
      </c>
      <c r="W1135" s="596">
        <v>0</v>
      </c>
      <c r="X1135" s="479">
        <f t="shared" si="35"/>
        <v>102</v>
      </c>
      <c r="Y1135" s="274"/>
    </row>
    <row r="1136" spans="1:25" ht="171" hidden="1" x14ac:dyDescent="0.15">
      <c r="A1136" s="614" t="s">
        <v>3838</v>
      </c>
      <c r="B1136" s="615" t="s">
        <v>4903</v>
      </c>
      <c r="C1136" s="615" t="s">
        <v>1807</v>
      </c>
      <c r="D1136" s="616" t="s">
        <v>1516</v>
      </c>
      <c r="E1136" s="617" t="s">
        <v>3918</v>
      </c>
      <c r="F1136" s="618" t="s">
        <v>6592</v>
      </c>
      <c r="G1136" s="619" t="s">
        <v>5959</v>
      </c>
      <c r="H1136" s="620" t="s">
        <v>1130</v>
      </c>
      <c r="I1136" s="616" t="s">
        <v>6593</v>
      </c>
      <c r="J1136" s="618" t="s">
        <v>6594</v>
      </c>
      <c r="K1136" s="621"/>
      <c r="L1136" s="624" t="str">
        <f t="shared" si="36"/>
        <v>90
一般
42
療養
48
精神
0
結核
0
感染
0</v>
      </c>
      <c r="M1136" s="622"/>
      <c r="N1136" s="623" t="s">
        <v>1781</v>
      </c>
      <c r="S1136" s="593">
        <v>0</v>
      </c>
      <c r="T1136" s="594">
        <v>42</v>
      </c>
      <c r="U1136" s="594">
        <v>0</v>
      </c>
      <c r="V1136" s="594">
        <v>0</v>
      </c>
      <c r="W1136" s="596">
        <v>0</v>
      </c>
      <c r="X1136" s="479">
        <f t="shared" ref="X1136:X1157" si="37">SUM(S1136:W1136)</f>
        <v>42</v>
      </c>
      <c r="Y1136" s="274"/>
    </row>
    <row r="1137" spans="1:25" ht="171" hidden="1" x14ac:dyDescent="0.15">
      <c r="A1137" s="614" t="s">
        <v>3838</v>
      </c>
      <c r="B1137" s="615" t="s">
        <v>4903</v>
      </c>
      <c r="C1137" s="615" t="s">
        <v>1807</v>
      </c>
      <c r="D1137" s="616" t="s">
        <v>4198</v>
      </c>
      <c r="E1137" s="617" t="s">
        <v>3919</v>
      </c>
      <c r="F1137" s="618" t="s">
        <v>6595</v>
      </c>
      <c r="G1137" s="619" t="s">
        <v>52</v>
      </c>
      <c r="H1137" s="620" t="s">
        <v>1130</v>
      </c>
      <c r="I1137" s="616" t="s">
        <v>6596</v>
      </c>
      <c r="J1137" s="618" t="s">
        <v>6597</v>
      </c>
      <c r="K1137" s="621"/>
      <c r="L1137" s="624" t="str">
        <f t="shared" si="36"/>
        <v>123
一般
0
療養
123
精神
0
結核
0
感染
0</v>
      </c>
      <c r="M1137" s="622"/>
      <c r="N1137" s="623" t="s">
        <v>7294</v>
      </c>
      <c r="S1137" s="593">
        <v>390</v>
      </c>
      <c r="T1137" s="598">
        <v>0</v>
      </c>
      <c r="U1137" s="598">
        <v>44</v>
      </c>
      <c r="V1137" s="598">
        <v>0</v>
      </c>
      <c r="W1137" s="599">
        <v>4</v>
      </c>
      <c r="X1137" s="479">
        <f t="shared" si="37"/>
        <v>438</v>
      </c>
      <c r="Y1137" s="274"/>
    </row>
    <row r="1138" spans="1:25" ht="171" hidden="1" x14ac:dyDescent="0.15">
      <c r="A1138" s="614" t="s">
        <v>3838</v>
      </c>
      <c r="B1138" s="615" t="s">
        <v>4903</v>
      </c>
      <c r="C1138" s="615" t="s">
        <v>1807</v>
      </c>
      <c r="D1138" s="616" t="s">
        <v>4551</v>
      </c>
      <c r="E1138" s="617" t="s">
        <v>3920</v>
      </c>
      <c r="F1138" s="618" t="s">
        <v>5036</v>
      </c>
      <c r="G1138" s="619" t="s">
        <v>5037</v>
      </c>
      <c r="H1138" s="620" t="s">
        <v>4006</v>
      </c>
      <c r="I1138" s="616" t="s">
        <v>4020</v>
      </c>
      <c r="J1138" s="618" t="s">
        <v>6921</v>
      </c>
      <c r="K1138" s="621"/>
      <c r="L1138" s="551" t="str">
        <f t="shared" si="36"/>
        <v>97
一般
60
療養
37
精神
0
結核
0
感染
0</v>
      </c>
      <c r="M1138" s="622"/>
      <c r="N1138" s="623" t="s">
        <v>8048</v>
      </c>
      <c r="S1138" s="593">
        <v>50</v>
      </c>
      <c r="T1138" s="607">
        <v>20</v>
      </c>
      <c r="U1138" s="607">
        <v>0</v>
      </c>
      <c r="V1138" s="607">
        <v>0</v>
      </c>
      <c r="W1138" s="608">
        <v>0</v>
      </c>
      <c r="X1138" s="479">
        <f t="shared" si="37"/>
        <v>70</v>
      </c>
      <c r="Y1138" s="274"/>
    </row>
    <row r="1139" spans="1:25" ht="171" hidden="1" x14ac:dyDescent="0.15">
      <c r="A1139" s="614" t="s">
        <v>3838</v>
      </c>
      <c r="B1139" s="615" t="s">
        <v>4903</v>
      </c>
      <c r="C1139" s="615" t="s">
        <v>1807</v>
      </c>
      <c r="D1139" s="616" t="s">
        <v>5533</v>
      </c>
      <c r="E1139" s="617" t="s">
        <v>3921</v>
      </c>
      <c r="F1139" s="618" t="s">
        <v>5038</v>
      </c>
      <c r="G1139" s="619" t="s">
        <v>5039</v>
      </c>
      <c r="H1139" s="620" t="s">
        <v>4006</v>
      </c>
      <c r="I1139" s="616" t="s">
        <v>5040</v>
      </c>
      <c r="J1139" s="618" t="s">
        <v>8077</v>
      </c>
      <c r="K1139" s="621"/>
      <c r="L1139" s="624" t="str">
        <f t="shared" si="36"/>
        <v>278
一般
0
療養
0
精神
278
結核
0
感染
0</v>
      </c>
      <c r="M1139" s="622"/>
      <c r="N1139" s="634" t="s">
        <v>8049</v>
      </c>
      <c r="S1139" s="593">
        <v>0</v>
      </c>
      <c r="T1139" s="594">
        <v>28</v>
      </c>
      <c r="U1139" s="594">
        <v>0</v>
      </c>
      <c r="V1139" s="594">
        <v>0</v>
      </c>
      <c r="W1139" s="596">
        <v>0</v>
      </c>
      <c r="X1139" s="479">
        <f t="shared" si="37"/>
        <v>28</v>
      </c>
      <c r="Y1139" s="274"/>
    </row>
    <row r="1140" spans="1:25" ht="171" hidden="1" x14ac:dyDescent="0.15">
      <c r="A1140" s="614" t="s">
        <v>3838</v>
      </c>
      <c r="B1140" s="615" t="s">
        <v>4903</v>
      </c>
      <c r="C1140" s="615" t="s">
        <v>1807</v>
      </c>
      <c r="D1140" s="616" t="s">
        <v>4199</v>
      </c>
      <c r="E1140" s="617" t="s">
        <v>3922</v>
      </c>
      <c r="F1140" s="618" t="s">
        <v>5041</v>
      </c>
      <c r="G1140" s="619" t="s">
        <v>5042</v>
      </c>
      <c r="H1140" s="620" t="s">
        <v>4006</v>
      </c>
      <c r="I1140" s="616" t="s">
        <v>5043</v>
      </c>
      <c r="J1140" s="659" t="s">
        <v>8050</v>
      </c>
      <c r="K1140" s="621"/>
      <c r="L1140" s="551" t="str">
        <f t="shared" si="36"/>
        <v>361
一般
60
療養
79
精神
222
結核
0
感染
0</v>
      </c>
      <c r="M1140" s="632"/>
      <c r="N1140" s="633" t="s">
        <v>5473</v>
      </c>
      <c r="S1140" s="593">
        <v>0</v>
      </c>
      <c r="T1140" s="594">
        <v>0</v>
      </c>
      <c r="U1140" s="594">
        <v>120</v>
      </c>
      <c r="V1140" s="594">
        <v>0</v>
      </c>
      <c r="W1140" s="596">
        <v>0</v>
      </c>
      <c r="X1140" s="479">
        <f t="shared" si="37"/>
        <v>120</v>
      </c>
      <c r="Y1140" s="274"/>
    </row>
    <row r="1141" spans="1:25" ht="171" hidden="1" x14ac:dyDescent="0.15">
      <c r="A1141" s="614" t="s">
        <v>3838</v>
      </c>
      <c r="B1141" s="615" t="s">
        <v>4903</v>
      </c>
      <c r="C1141" s="615" t="s">
        <v>1807</v>
      </c>
      <c r="D1141" s="616" t="s">
        <v>4552</v>
      </c>
      <c r="E1141" s="617" t="s">
        <v>5044</v>
      </c>
      <c r="F1141" s="618" t="s">
        <v>5045</v>
      </c>
      <c r="G1141" s="619" t="s">
        <v>5046</v>
      </c>
      <c r="H1141" s="620" t="s">
        <v>4006</v>
      </c>
      <c r="I1141" s="616" t="s">
        <v>5047</v>
      </c>
      <c r="J1141" s="556" t="s">
        <v>8051</v>
      </c>
      <c r="K1141" s="621"/>
      <c r="L1141" s="624" t="str">
        <f t="shared" si="36"/>
        <v>121
一般
121
療養
0
精神
0
結核
0
感染
0</v>
      </c>
      <c r="M1141" s="632"/>
      <c r="N1141" s="633" t="s">
        <v>5474</v>
      </c>
      <c r="S1141" s="593">
        <v>0</v>
      </c>
      <c r="T1141" s="594">
        <v>75</v>
      </c>
      <c r="U1141" s="594">
        <v>0</v>
      </c>
      <c r="V1141" s="594">
        <v>0</v>
      </c>
      <c r="W1141" s="596">
        <v>0</v>
      </c>
      <c r="X1141" s="479">
        <f t="shared" si="37"/>
        <v>75</v>
      </c>
      <c r="Y1141" s="274"/>
    </row>
    <row r="1142" spans="1:25" ht="171" hidden="1" x14ac:dyDescent="0.15">
      <c r="A1142" s="614" t="s">
        <v>3838</v>
      </c>
      <c r="B1142" s="615" t="s">
        <v>4903</v>
      </c>
      <c r="C1142" s="615" t="s">
        <v>1807</v>
      </c>
      <c r="D1142" s="626" t="s">
        <v>5534</v>
      </c>
      <c r="E1142" s="627" t="s">
        <v>3923</v>
      </c>
      <c r="F1142" s="628" t="s">
        <v>5048</v>
      </c>
      <c r="G1142" s="629" t="s">
        <v>5039</v>
      </c>
      <c r="H1142" s="620" t="s">
        <v>5049</v>
      </c>
      <c r="I1142" s="626" t="s">
        <v>4007</v>
      </c>
      <c r="J1142" s="628" t="s">
        <v>1608</v>
      </c>
      <c r="K1142" s="631"/>
      <c r="L1142" s="624" t="str">
        <f t="shared" si="36"/>
        <v>182
一般
0
療養
0
精神
182
結核
0
感染
0</v>
      </c>
      <c r="M1142" s="622"/>
      <c r="N1142" s="623" t="s">
        <v>7348</v>
      </c>
      <c r="S1142" s="593">
        <v>0</v>
      </c>
      <c r="T1142" s="594">
        <v>43</v>
      </c>
      <c r="U1142" s="594">
        <v>0</v>
      </c>
      <c r="V1142" s="594">
        <v>0</v>
      </c>
      <c r="W1142" s="596">
        <v>0</v>
      </c>
      <c r="X1142" s="479">
        <f t="shared" si="37"/>
        <v>43</v>
      </c>
      <c r="Y1142" s="274"/>
    </row>
    <row r="1143" spans="1:25" ht="171" hidden="1" x14ac:dyDescent="0.15">
      <c r="A1143" s="614" t="s">
        <v>3838</v>
      </c>
      <c r="B1143" s="615" t="s">
        <v>4903</v>
      </c>
      <c r="C1143" s="615" t="s">
        <v>4888</v>
      </c>
      <c r="D1143" s="616" t="s">
        <v>5535</v>
      </c>
      <c r="E1143" s="617" t="s">
        <v>3924</v>
      </c>
      <c r="F1143" s="618" t="s">
        <v>5050</v>
      </c>
      <c r="G1143" s="619" t="s">
        <v>5051</v>
      </c>
      <c r="H1143" s="620" t="s">
        <v>4006</v>
      </c>
      <c r="I1143" s="616" t="s">
        <v>5052</v>
      </c>
      <c r="J1143" s="618" t="s">
        <v>1518</v>
      </c>
      <c r="K1143" s="621"/>
      <c r="L1143" s="624" t="str">
        <f t="shared" si="36"/>
        <v>20
一般
0
療養
20
精神
0
結核
0
感染
0</v>
      </c>
      <c r="M1143" s="622"/>
      <c r="N1143" s="623" t="s">
        <v>5475</v>
      </c>
      <c r="S1143" s="593">
        <v>60</v>
      </c>
      <c r="T1143" s="607">
        <v>0</v>
      </c>
      <c r="U1143" s="598">
        <v>0</v>
      </c>
      <c r="V1143" s="598">
        <v>0</v>
      </c>
      <c r="W1143" s="599">
        <v>0</v>
      </c>
      <c r="X1143" s="479">
        <f t="shared" si="37"/>
        <v>60</v>
      </c>
      <c r="Y1143" s="274"/>
    </row>
    <row r="1144" spans="1:25" ht="171" hidden="1" x14ac:dyDescent="0.15">
      <c r="A1144" s="614" t="s">
        <v>3838</v>
      </c>
      <c r="B1144" s="615" t="s">
        <v>4903</v>
      </c>
      <c r="C1144" s="615" t="s">
        <v>4899</v>
      </c>
      <c r="D1144" s="616" t="s">
        <v>4553</v>
      </c>
      <c r="E1144" s="617" t="s">
        <v>5727</v>
      </c>
      <c r="F1144" s="618" t="s">
        <v>5053</v>
      </c>
      <c r="G1144" s="619" t="s">
        <v>2185</v>
      </c>
      <c r="H1144" s="620" t="s">
        <v>5049</v>
      </c>
      <c r="I1144" s="616" t="s">
        <v>5054</v>
      </c>
      <c r="J1144" s="659" t="s">
        <v>5055</v>
      </c>
      <c r="K1144" s="621"/>
      <c r="L1144" s="624" t="str">
        <f t="shared" si="36"/>
        <v>60
一般
60
療養
0
精神
0
結核
0
感染
0</v>
      </c>
      <c r="M1144" s="622"/>
      <c r="N1144" s="623" t="s">
        <v>7554</v>
      </c>
      <c r="S1144" s="593">
        <v>269</v>
      </c>
      <c r="T1144" s="594">
        <v>0</v>
      </c>
      <c r="U1144" s="594">
        <v>50</v>
      </c>
      <c r="V1144" s="594">
        <v>0</v>
      </c>
      <c r="W1144" s="596">
        <v>4</v>
      </c>
      <c r="X1144" s="479">
        <f t="shared" si="37"/>
        <v>323</v>
      </c>
      <c r="Y1144" s="274"/>
    </row>
    <row r="1145" spans="1:25" ht="171" hidden="1" x14ac:dyDescent="0.15">
      <c r="A1145" s="614" t="s">
        <v>3838</v>
      </c>
      <c r="B1145" s="615" t="s">
        <v>4903</v>
      </c>
      <c r="C1145" s="615" t="s">
        <v>1807</v>
      </c>
      <c r="D1145" s="616" t="s">
        <v>1519</v>
      </c>
      <c r="E1145" s="617" t="s">
        <v>3925</v>
      </c>
      <c r="F1145" s="618" t="s">
        <v>5056</v>
      </c>
      <c r="G1145" s="619" t="s">
        <v>1869</v>
      </c>
      <c r="H1145" s="620" t="s">
        <v>3992</v>
      </c>
      <c r="I1145" s="616" t="s">
        <v>3993</v>
      </c>
      <c r="J1145" s="618" t="s">
        <v>1520</v>
      </c>
      <c r="K1145" s="621"/>
      <c r="L1145" s="624" t="str">
        <f t="shared" si="36"/>
        <v>102
一般
0
療養
0
精神
102
結核
0
感染
0</v>
      </c>
      <c r="M1145" s="622"/>
      <c r="N1145" s="623" t="s">
        <v>5476</v>
      </c>
      <c r="S1145" s="593">
        <v>70</v>
      </c>
      <c r="T1145" s="597">
        <v>0</v>
      </c>
      <c r="U1145" s="594">
        <v>0</v>
      </c>
      <c r="V1145" s="594">
        <v>0</v>
      </c>
      <c r="W1145" s="596">
        <v>0</v>
      </c>
      <c r="X1145" s="479">
        <f t="shared" si="37"/>
        <v>70</v>
      </c>
      <c r="Y1145" s="274"/>
    </row>
    <row r="1146" spans="1:25" ht="171" hidden="1" x14ac:dyDescent="0.15">
      <c r="A1146" s="614" t="s">
        <v>5776</v>
      </c>
      <c r="B1146" s="615" t="s">
        <v>5777</v>
      </c>
      <c r="C1146" s="615" t="s">
        <v>68</v>
      </c>
      <c r="D1146" s="616" t="s">
        <v>5778</v>
      </c>
      <c r="E1146" s="617" t="s">
        <v>5779</v>
      </c>
      <c r="F1146" s="618" t="s">
        <v>5780</v>
      </c>
      <c r="G1146" s="619" t="s">
        <v>397</v>
      </c>
      <c r="H1146" s="620" t="s">
        <v>5951</v>
      </c>
      <c r="I1146" s="616" t="s">
        <v>8052</v>
      </c>
      <c r="J1146" s="619" t="s">
        <v>5781</v>
      </c>
      <c r="K1146" s="621"/>
      <c r="L1146" s="624" t="str">
        <f t="shared" si="36"/>
        <v>42
一般
0
療養
42
精神
0
結核
0
感染
0</v>
      </c>
      <c r="M1146" s="622"/>
      <c r="N1146" s="623" t="s">
        <v>8053</v>
      </c>
      <c r="S1146" s="593">
        <v>0</v>
      </c>
      <c r="T1146" s="594">
        <v>0</v>
      </c>
      <c r="U1146" s="594">
        <v>210</v>
      </c>
      <c r="V1146" s="594">
        <v>0</v>
      </c>
      <c r="W1146" s="596">
        <v>0</v>
      </c>
      <c r="X1146" s="479">
        <f t="shared" si="37"/>
        <v>210</v>
      </c>
      <c r="Y1146" s="274"/>
    </row>
    <row r="1147" spans="1:25" ht="171" hidden="1" x14ac:dyDescent="0.15">
      <c r="A1147" s="614" t="s">
        <v>3838</v>
      </c>
      <c r="B1147" s="615" t="s">
        <v>4916</v>
      </c>
      <c r="C1147" s="615" t="s">
        <v>4904</v>
      </c>
      <c r="D1147" s="626" t="s">
        <v>5536</v>
      </c>
      <c r="E1147" s="627" t="s">
        <v>8054</v>
      </c>
      <c r="F1147" s="628" t="s">
        <v>5057</v>
      </c>
      <c r="G1147" s="629" t="s">
        <v>5058</v>
      </c>
      <c r="H1147" s="620" t="s">
        <v>5059</v>
      </c>
      <c r="I1147" s="626" t="s">
        <v>1609</v>
      </c>
      <c r="J1147" s="554" t="s">
        <v>8055</v>
      </c>
      <c r="K1147" s="631"/>
      <c r="L1147" s="624" t="str">
        <f t="shared" si="36"/>
        <v>438
一般
390
療養
0
精神
44
結核
0
感染
4</v>
      </c>
      <c r="M1147" s="632"/>
      <c r="N1147" s="664" t="s">
        <v>8068</v>
      </c>
      <c r="S1147" s="593">
        <v>60</v>
      </c>
      <c r="T1147" s="594">
        <v>0</v>
      </c>
      <c r="U1147" s="594">
        <v>0</v>
      </c>
      <c r="V1147" s="594">
        <v>0</v>
      </c>
      <c r="W1147" s="596">
        <v>0</v>
      </c>
      <c r="X1147" s="479">
        <f t="shared" si="37"/>
        <v>60</v>
      </c>
      <c r="Y1147" s="274"/>
    </row>
    <row r="1148" spans="1:25" ht="171" hidden="1" x14ac:dyDescent="0.15">
      <c r="A1148" s="614" t="s">
        <v>3838</v>
      </c>
      <c r="B1148" s="615" t="s">
        <v>4916</v>
      </c>
      <c r="C1148" s="615" t="s">
        <v>4904</v>
      </c>
      <c r="D1148" s="626" t="s">
        <v>5537</v>
      </c>
      <c r="E1148" s="627" t="s">
        <v>3926</v>
      </c>
      <c r="F1148" s="628" t="s">
        <v>5060</v>
      </c>
      <c r="G1148" s="629" t="s">
        <v>2191</v>
      </c>
      <c r="H1148" s="620" t="s">
        <v>861</v>
      </c>
      <c r="I1148" s="626" t="s">
        <v>1609</v>
      </c>
      <c r="J1148" s="628" t="s">
        <v>1782</v>
      </c>
      <c r="K1148" s="631"/>
      <c r="L1148" s="624" t="str">
        <f t="shared" si="36"/>
        <v>70
一般
50
療養
20
精神
0
結核
0
感染
0</v>
      </c>
      <c r="M1148" s="632"/>
      <c r="N1148" s="633" t="s">
        <v>7921</v>
      </c>
      <c r="S1148" s="593">
        <v>50</v>
      </c>
      <c r="T1148" s="594">
        <v>0</v>
      </c>
      <c r="U1148" s="594">
        <v>0</v>
      </c>
      <c r="V1148" s="594">
        <v>0</v>
      </c>
      <c r="W1148" s="596">
        <v>0</v>
      </c>
      <c r="X1148" s="479">
        <f t="shared" si="37"/>
        <v>50</v>
      </c>
      <c r="Y1148" s="274"/>
    </row>
    <row r="1149" spans="1:25" ht="171" hidden="1" x14ac:dyDescent="0.15">
      <c r="A1149" s="614" t="s">
        <v>3838</v>
      </c>
      <c r="B1149" s="615" t="s">
        <v>4916</v>
      </c>
      <c r="C1149" s="615" t="s">
        <v>4904</v>
      </c>
      <c r="D1149" s="616" t="s">
        <v>5538</v>
      </c>
      <c r="E1149" s="617" t="s">
        <v>3927</v>
      </c>
      <c r="F1149" s="618" t="s">
        <v>5061</v>
      </c>
      <c r="G1149" s="619" t="s">
        <v>2191</v>
      </c>
      <c r="H1149" s="620" t="s">
        <v>4006</v>
      </c>
      <c r="I1149" s="616" t="s">
        <v>5062</v>
      </c>
      <c r="J1149" s="629" t="s">
        <v>7295</v>
      </c>
      <c r="K1149" s="621"/>
      <c r="L1149" s="624" t="str">
        <f t="shared" si="36"/>
        <v>28
一般
0
療養
28
精神
0
結核
0
感染
0</v>
      </c>
      <c r="M1149" s="622"/>
      <c r="N1149" s="623" t="s">
        <v>5477</v>
      </c>
      <c r="S1149" s="593">
        <v>0</v>
      </c>
      <c r="T1149" s="594">
        <v>0</v>
      </c>
      <c r="U1149" s="594">
        <v>239</v>
      </c>
      <c r="V1149" s="594">
        <v>0</v>
      </c>
      <c r="W1149" s="596">
        <v>0</v>
      </c>
      <c r="X1149" s="479">
        <f t="shared" si="37"/>
        <v>239</v>
      </c>
      <c r="Y1149" s="274"/>
    </row>
    <row r="1150" spans="1:25" ht="171" hidden="1" x14ac:dyDescent="0.15">
      <c r="A1150" s="614" t="s">
        <v>3838</v>
      </c>
      <c r="B1150" s="615" t="s">
        <v>4916</v>
      </c>
      <c r="C1150" s="615" t="s">
        <v>4904</v>
      </c>
      <c r="D1150" s="616" t="s">
        <v>1521</v>
      </c>
      <c r="E1150" s="617" t="s">
        <v>3928</v>
      </c>
      <c r="F1150" s="618" t="s">
        <v>5063</v>
      </c>
      <c r="G1150" s="619" t="s">
        <v>5064</v>
      </c>
      <c r="H1150" s="620" t="s">
        <v>4006</v>
      </c>
      <c r="I1150" s="616" t="s">
        <v>4021</v>
      </c>
      <c r="J1150" s="618" t="s">
        <v>4513</v>
      </c>
      <c r="K1150" s="621"/>
      <c r="L1150" s="624" t="str">
        <f t="shared" si="36"/>
        <v>120
一般
0
療養
0
精神
120
結核
0
感染
0</v>
      </c>
      <c r="M1150" s="622"/>
      <c r="N1150" s="623" t="s">
        <v>1783</v>
      </c>
      <c r="S1150" s="593">
        <v>53</v>
      </c>
      <c r="T1150" s="594">
        <v>57</v>
      </c>
      <c r="U1150" s="594">
        <v>0</v>
      </c>
      <c r="V1150" s="594">
        <v>0</v>
      </c>
      <c r="W1150" s="596">
        <v>0</v>
      </c>
      <c r="X1150" s="479">
        <f t="shared" si="37"/>
        <v>110</v>
      </c>
      <c r="Y1150" s="274"/>
    </row>
    <row r="1151" spans="1:25" ht="171" hidden="1" x14ac:dyDescent="0.15">
      <c r="A1151" s="614" t="s">
        <v>3838</v>
      </c>
      <c r="B1151" s="615" t="s">
        <v>4916</v>
      </c>
      <c r="C1151" s="615" t="s">
        <v>4904</v>
      </c>
      <c r="D1151" s="616" t="s">
        <v>1522</v>
      </c>
      <c r="E1151" s="617" t="s">
        <v>3929</v>
      </c>
      <c r="F1151" s="618" t="s">
        <v>5065</v>
      </c>
      <c r="G1151" s="619" t="s">
        <v>5066</v>
      </c>
      <c r="H1151" s="620" t="s">
        <v>4006</v>
      </c>
      <c r="I1151" s="616" t="s">
        <v>5067</v>
      </c>
      <c r="J1151" s="618" t="s">
        <v>1523</v>
      </c>
      <c r="K1151" s="621"/>
      <c r="L1151" s="624" t="str">
        <f t="shared" si="36"/>
        <v>75
一般
0
療養
75
精神
0
結核
0
感染
0</v>
      </c>
      <c r="M1151" s="622"/>
      <c r="N1151" s="623" t="s">
        <v>8056</v>
      </c>
      <c r="S1151" s="593">
        <v>198</v>
      </c>
      <c r="T1151" s="594">
        <v>0</v>
      </c>
      <c r="U1151" s="594">
        <v>0</v>
      </c>
      <c r="V1151" s="594">
        <v>0</v>
      </c>
      <c r="W1151" s="596">
        <v>0</v>
      </c>
      <c r="X1151" s="479">
        <f t="shared" si="37"/>
        <v>198</v>
      </c>
      <c r="Y1151" s="274"/>
    </row>
    <row r="1152" spans="1:25" ht="171" hidden="1" x14ac:dyDescent="0.15">
      <c r="A1152" s="614" t="s">
        <v>3838</v>
      </c>
      <c r="B1152" s="615" t="s">
        <v>4916</v>
      </c>
      <c r="C1152" s="615" t="s">
        <v>4024</v>
      </c>
      <c r="D1152" s="616" t="s">
        <v>5539</v>
      </c>
      <c r="E1152" s="617" t="s">
        <v>3930</v>
      </c>
      <c r="F1152" s="618" t="s">
        <v>5068</v>
      </c>
      <c r="G1152" s="619" t="s">
        <v>5069</v>
      </c>
      <c r="H1152" s="620" t="s">
        <v>4006</v>
      </c>
      <c r="I1152" s="616" t="s">
        <v>5070</v>
      </c>
      <c r="J1152" s="630" t="s">
        <v>5616</v>
      </c>
      <c r="K1152" s="621"/>
      <c r="L1152" s="624" t="str">
        <f t="shared" si="36"/>
        <v>43
一般
0
療養
43
精神
0
結核
0
感染
0</v>
      </c>
      <c r="M1152" s="622"/>
      <c r="N1152" s="623" t="s">
        <v>8057</v>
      </c>
      <c r="S1152" s="593">
        <v>120</v>
      </c>
      <c r="T1152" s="597">
        <v>31</v>
      </c>
      <c r="U1152" s="597">
        <v>0</v>
      </c>
      <c r="V1152" s="597">
        <v>0</v>
      </c>
      <c r="W1152" s="609">
        <v>0</v>
      </c>
      <c r="X1152" s="479">
        <f t="shared" si="37"/>
        <v>151</v>
      </c>
      <c r="Y1152" s="274"/>
    </row>
    <row r="1153" spans="1:255" ht="171" hidden="1" x14ac:dyDescent="0.15">
      <c r="A1153" s="614" t="s">
        <v>3838</v>
      </c>
      <c r="B1153" s="615" t="s">
        <v>4916</v>
      </c>
      <c r="C1153" s="615" t="s">
        <v>4905</v>
      </c>
      <c r="D1153" s="616" t="s">
        <v>6598</v>
      </c>
      <c r="E1153" s="627" t="s">
        <v>3931</v>
      </c>
      <c r="F1153" s="628" t="s">
        <v>6599</v>
      </c>
      <c r="G1153" s="629" t="s">
        <v>672</v>
      </c>
      <c r="H1153" s="620" t="s">
        <v>861</v>
      </c>
      <c r="I1153" s="626" t="s">
        <v>1609</v>
      </c>
      <c r="J1153" s="628" t="s">
        <v>6017</v>
      </c>
      <c r="K1153" s="631"/>
      <c r="L1153" s="624" t="str">
        <f t="shared" si="36"/>
        <v>60
一般
60
療養
0
精神
0
結核
0
感染
0</v>
      </c>
      <c r="M1153" s="632"/>
      <c r="N1153" s="633" t="s">
        <v>5478</v>
      </c>
      <c r="S1153" s="593">
        <v>0</v>
      </c>
      <c r="T1153" s="594">
        <v>84</v>
      </c>
      <c r="U1153" s="594">
        <v>0</v>
      </c>
      <c r="V1153" s="594">
        <v>0</v>
      </c>
      <c r="W1153" s="596">
        <v>0</v>
      </c>
      <c r="X1153" s="479">
        <f t="shared" si="37"/>
        <v>84</v>
      </c>
      <c r="Y1153" s="274"/>
    </row>
    <row r="1154" spans="1:255" ht="171" hidden="1" x14ac:dyDescent="0.15">
      <c r="A1154" s="614" t="s">
        <v>3838</v>
      </c>
      <c r="B1154" s="615" t="s">
        <v>4931</v>
      </c>
      <c r="C1154" s="615" t="s">
        <v>4917</v>
      </c>
      <c r="D1154" s="616" t="s">
        <v>4554</v>
      </c>
      <c r="E1154" s="617" t="s">
        <v>3932</v>
      </c>
      <c r="F1154" s="618" t="s">
        <v>6600</v>
      </c>
      <c r="G1154" s="619" t="s">
        <v>6601</v>
      </c>
      <c r="H1154" s="620" t="s">
        <v>861</v>
      </c>
      <c r="I1154" s="616" t="s">
        <v>1372</v>
      </c>
      <c r="J1154" s="618" t="s">
        <v>7922</v>
      </c>
      <c r="K1154" s="621"/>
      <c r="L1154" s="624" t="str">
        <f t="shared" si="36"/>
        <v>323
一般
269
療養
0
精神
50
結核
0
感染
4</v>
      </c>
      <c r="M1154" s="632"/>
      <c r="N1154" s="633" t="s">
        <v>5479</v>
      </c>
      <c r="S1154" s="593">
        <v>0</v>
      </c>
      <c r="T1154" s="594">
        <v>0</v>
      </c>
      <c r="U1154" s="594">
        <v>140</v>
      </c>
      <c r="V1154" s="597">
        <v>0</v>
      </c>
      <c r="W1154" s="609">
        <v>0</v>
      </c>
      <c r="X1154" s="479">
        <v>80</v>
      </c>
      <c r="Y1154" s="274"/>
    </row>
    <row r="1155" spans="1:255" ht="171" hidden="1" x14ac:dyDescent="0.15">
      <c r="A1155" s="614" t="s">
        <v>3838</v>
      </c>
      <c r="B1155" s="615" t="s">
        <v>4931</v>
      </c>
      <c r="C1155" s="615" t="s">
        <v>4922</v>
      </c>
      <c r="D1155" s="616" t="s">
        <v>4555</v>
      </c>
      <c r="E1155" s="617" t="s">
        <v>3933</v>
      </c>
      <c r="F1155" s="618" t="s">
        <v>5071</v>
      </c>
      <c r="G1155" s="619" t="s">
        <v>5072</v>
      </c>
      <c r="H1155" s="620" t="s">
        <v>861</v>
      </c>
      <c r="I1155" s="616" t="s">
        <v>1652</v>
      </c>
      <c r="J1155" s="618" t="s">
        <v>7923</v>
      </c>
      <c r="K1155" s="621"/>
      <c r="L1155" s="624" t="str">
        <f t="shared" si="36"/>
        <v>70
一般
70
療養
0
精神
0
結核
0
感染
0</v>
      </c>
      <c r="M1155" s="622"/>
      <c r="N1155" s="623" t="s">
        <v>8058</v>
      </c>
      <c r="S1155" s="593">
        <v>0</v>
      </c>
      <c r="T1155" s="594">
        <v>80</v>
      </c>
      <c r="U1155" s="594">
        <v>0</v>
      </c>
      <c r="V1155" s="594">
        <v>0</v>
      </c>
      <c r="W1155" s="596">
        <v>0</v>
      </c>
      <c r="X1155" s="479">
        <f t="shared" si="37"/>
        <v>80</v>
      </c>
      <c r="Y1155" s="274"/>
    </row>
    <row r="1156" spans="1:255" ht="171" hidden="1" x14ac:dyDescent="0.15">
      <c r="A1156" s="614" t="s">
        <v>3838</v>
      </c>
      <c r="B1156" s="615" t="s">
        <v>4931</v>
      </c>
      <c r="C1156" s="615" t="s">
        <v>4917</v>
      </c>
      <c r="D1156" s="616" t="s">
        <v>5540</v>
      </c>
      <c r="E1156" s="617" t="s">
        <v>7924</v>
      </c>
      <c r="F1156" s="618" t="s">
        <v>5073</v>
      </c>
      <c r="G1156" s="619" t="s">
        <v>554</v>
      </c>
      <c r="H1156" s="620" t="s">
        <v>3972</v>
      </c>
      <c r="I1156" s="616" t="s">
        <v>5074</v>
      </c>
      <c r="J1156" s="618" t="s">
        <v>1524</v>
      </c>
      <c r="K1156" s="621"/>
      <c r="L1156" s="624" t="str">
        <f t="shared" si="36"/>
        <v>210
一般
0
療養
0
精神
210
結核
0
感染
0</v>
      </c>
      <c r="M1156" s="622"/>
      <c r="N1156" s="623" t="s">
        <v>6922</v>
      </c>
      <c r="S1156" s="593">
        <v>48</v>
      </c>
      <c r="T1156" s="597">
        <v>0</v>
      </c>
      <c r="U1156" s="594">
        <v>0</v>
      </c>
      <c r="V1156" s="594">
        <v>0</v>
      </c>
      <c r="W1156" s="596">
        <v>0</v>
      </c>
      <c r="X1156" s="479">
        <f t="shared" si="37"/>
        <v>48</v>
      </c>
      <c r="Y1156" s="274"/>
    </row>
    <row r="1157" spans="1:255" ht="171.75" hidden="1" thickBot="1" x14ac:dyDescent="0.2">
      <c r="A1157" s="614" t="s">
        <v>3838</v>
      </c>
      <c r="B1157" s="615" t="s">
        <v>4931</v>
      </c>
      <c r="C1157" s="615" t="s">
        <v>4917</v>
      </c>
      <c r="D1157" s="616" t="s">
        <v>4556</v>
      </c>
      <c r="E1157" s="617" t="s">
        <v>3934</v>
      </c>
      <c r="F1157" s="618" t="s">
        <v>5075</v>
      </c>
      <c r="G1157" s="619" t="s">
        <v>5076</v>
      </c>
      <c r="H1157" s="620" t="s">
        <v>4006</v>
      </c>
      <c r="I1157" s="616" t="s">
        <v>4009</v>
      </c>
      <c r="J1157" s="618" t="s">
        <v>1953</v>
      </c>
      <c r="K1157" s="621"/>
      <c r="L1157" s="624" t="str">
        <f t="shared" si="36"/>
        <v>60
一般
60
療養
0
精神
0
結核
0
感染
0</v>
      </c>
      <c r="M1157" s="622"/>
      <c r="N1157" s="623" t="s">
        <v>5775</v>
      </c>
      <c r="S1157" s="610">
        <v>376</v>
      </c>
      <c r="T1157" s="611">
        <v>0</v>
      </c>
      <c r="U1157" s="611">
        <v>54</v>
      </c>
      <c r="V1157" s="611">
        <v>0</v>
      </c>
      <c r="W1157" s="612">
        <v>4</v>
      </c>
      <c r="X1157" s="479">
        <f t="shared" si="37"/>
        <v>434</v>
      </c>
      <c r="Y1157" s="274"/>
    </row>
    <row r="1158" spans="1:255" ht="171" hidden="1" x14ac:dyDescent="0.15">
      <c r="A1158" s="614" t="s">
        <v>3838</v>
      </c>
      <c r="B1158" s="615" t="s">
        <v>4931</v>
      </c>
      <c r="C1158" s="615" t="s">
        <v>4917</v>
      </c>
      <c r="D1158" s="616" t="s">
        <v>5541</v>
      </c>
      <c r="E1158" s="617" t="s">
        <v>3935</v>
      </c>
      <c r="F1158" s="618" t="s">
        <v>5077</v>
      </c>
      <c r="G1158" s="619" t="s">
        <v>2202</v>
      </c>
      <c r="H1158" s="620" t="s">
        <v>4006</v>
      </c>
      <c r="I1158" s="616" t="s">
        <v>5078</v>
      </c>
      <c r="J1158" s="618" t="s">
        <v>1525</v>
      </c>
      <c r="K1158" s="621"/>
      <c r="L1158" s="624" t="str">
        <f t="shared" si="36"/>
        <v>50
一般
50
療養
0
精神
0
結核
0
感染
0</v>
      </c>
      <c r="M1158" s="622"/>
      <c r="N1158" s="623" t="s">
        <v>5480</v>
      </c>
      <c r="Y1158" s="274"/>
      <c r="Z1158" s="280"/>
    </row>
    <row r="1159" spans="1:255" ht="171" hidden="1" x14ac:dyDescent="0.15">
      <c r="A1159" s="614" t="s">
        <v>3838</v>
      </c>
      <c r="B1159" s="615" t="s">
        <v>4931</v>
      </c>
      <c r="C1159" s="615" t="s">
        <v>4917</v>
      </c>
      <c r="D1159" s="616" t="s">
        <v>1526</v>
      </c>
      <c r="E1159" s="617" t="s">
        <v>3936</v>
      </c>
      <c r="F1159" s="618" t="s">
        <v>5079</v>
      </c>
      <c r="G1159" s="619" t="s">
        <v>2202</v>
      </c>
      <c r="H1159" s="620" t="s">
        <v>4006</v>
      </c>
      <c r="I1159" s="616" t="s">
        <v>5080</v>
      </c>
      <c r="J1159" s="618" t="s">
        <v>7026</v>
      </c>
      <c r="K1159" s="621"/>
      <c r="L1159" s="624" t="str">
        <f t="shared" si="36"/>
        <v>239
一般
0
療養
0
精神
239
結核
0
感染
0</v>
      </c>
      <c r="M1159" s="622"/>
      <c r="N1159" s="623" t="s">
        <v>1784</v>
      </c>
      <c r="Y1159" s="274"/>
      <c r="Z1159" s="280"/>
    </row>
    <row r="1160" spans="1:255" ht="171" hidden="1" x14ac:dyDescent="0.15">
      <c r="A1160" s="614" t="s">
        <v>3838</v>
      </c>
      <c r="B1160" s="615" t="s">
        <v>4931</v>
      </c>
      <c r="C1160" s="615" t="s">
        <v>4928</v>
      </c>
      <c r="D1160" s="616" t="s">
        <v>6602</v>
      </c>
      <c r="E1160" s="617" t="s">
        <v>3937</v>
      </c>
      <c r="F1160" s="618" t="s">
        <v>6603</v>
      </c>
      <c r="G1160" s="619" t="s">
        <v>6604</v>
      </c>
      <c r="H1160" s="620" t="s">
        <v>1130</v>
      </c>
      <c r="I1160" s="616" t="s">
        <v>4008</v>
      </c>
      <c r="J1160" s="618" t="s">
        <v>1527</v>
      </c>
      <c r="K1160" s="621"/>
      <c r="L1160" s="624" t="str">
        <f t="shared" si="36"/>
        <v>110
一般
53
療養
57
精神
0
結核
0
感染
0</v>
      </c>
      <c r="M1160" s="622"/>
      <c r="N1160" s="623" t="s">
        <v>6605</v>
      </c>
      <c r="X1160" s="393"/>
      <c r="Z1160" s="280"/>
    </row>
    <row r="1161" spans="1:255" ht="171" hidden="1" x14ac:dyDescent="0.15">
      <c r="A1161" s="614" t="s">
        <v>3838</v>
      </c>
      <c r="B1161" s="615" t="s">
        <v>4931</v>
      </c>
      <c r="C1161" s="615" t="s">
        <v>4918</v>
      </c>
      <c r="D1161" s="616" t="s">
        <v>4557</v>
      </c>
      <c r="E1161" s="617" t="s">
        <v>5081</v>
      </c>
      <c r="F1161" s="618" t="s">
        <v>5082</v>
      </c>
      <c r="G1161" s="619" t="s">
        <v>5083</v>
      </c>
      <c r="H1161" s="620" t="s">
        <v>861</v>
      </c>
      <c r="I1161" s="616" t="s">
        <v>1373</v>
      </c>
      <c r="J1161" s="681" t="s">
        <v>8193</v>
      </c>
      <c r="K1161" s="621"/>
      <c r="L1161" s="624" t="str">
        <f t="shared" si="36"/>
        <v>198
一般
198
療養
0
精神
0
結核
0
感染
0</v>
      </c>
      <c r="M1161" s="622"/>
      <c r="N1161" s="623" t="s">
        <v>6018</v>
      </c>
      <c r="X1161" s="393"/>
      <c r="Z1161" s="280"/>
    </row>
    <row r="1162" spans="1:255" ht="171" hidden="1" x14ac:dyDescent="0.15">
      <c r="A1162" s="614" t="s">
        <v>3838</v>
      </c>
      <c r="B1162" s="615" t="s">
        <v>4931</v>
      </c>
      <c r="C1162" s="615" t="s">
        <v>4919</v>
      </c>
      <c r="D1162" s="616" t="s">
        <v>4558</v>
      </c>
      <c r="E1162" s="617" t="s">
        <v>3938</v>
      </c>
      <c r="F1162" s="618" t="s">
        <v>5084</v>
      </c>
      <c r="G1162" s="619" t="s">
        <v>5085</v>
      </c>
      <c r="H1162" s="620" t="s">
        <v>861</v>
      </c>
      <c r="I1162" s="616" t="s">
        <v>1528</v>
      </c>
      <c r="J1162" s="618" t="s">
        <v>8059</v>
      </c>
      <c r="K1162" s="621"/>
      <c r="L1162" s="624" t="str">
        <f t="shared" si="36"/>
        <v>151
一般
120
療養
31
精神
0
結核
0
感染
0</v>
      </c>
      <c r="M1162" s="622"/>
      <c r="N1162" s="623" t="s">
        <v>7798</v>
      </c>
      <c r="X1162" s="393"/>
      <c r="Z1162" s="280"/>
    </row>
    <row r="1163" spans="1:255" s="343" customFormat="1" ht="171" hidden="1" x14ac:dyDescent="0.15">
      <c r="A1163" s="614" t="s">
        <v>3838</v>
      </c>
      <c r="B1163" s="615" t="s">
        <v>4931</v>
      </c>
      <c r="C1163" s="615" t="s">
        <v>4918</v>
      </c>
      <c r="D1163" s="616" t="s">
        <v>5542</v>
      </c>
      <c r="E1163" s="682" t="s">
        <v>8194</v>
      </c>
      <c r="F1163" s="618" t="s">
        <v>5086</v>
      </c>
      <c r="G1163" s="619" t="s">
        <v>5087</v>
      </c>
      <c r="H1163" s="620" t="s">
        <v>3972</v>
      </c>
      <c r="I1163" s="616" t="s">
        <v>5088</v>
      </c>
      <c r="J1163" s="635" t="s">
        <v>5798</v>
      </c>
      <c r="K1163" s="621"/>
      <c r="L1163" s="624" t="str">
        <f t="shared" si="36"/>
        <v>84
一般
0
療養
84
精神
0
結核
0
感染
0</v>
      </c>
      <c r="M1163" s="622"/>
      <c r="N1163" s="623" t="s">
        <v>5461</v>
      </c>
      <c r="O1163" s="432"/>
      <c r="P1163" s="432"/>
      <c r="Q1163" s="432"/>
      <c r="R1163" s="432"/>
      <c r="S1163" s="432"/>
      <c r="T1163" s="432"/>
      <c r="U1163" s="432"/>
      <c r="V1163" s="432"/>
      <c r="W1163" s="432"/>
      <c r="X1163" s="393"/>
      <c r="Y1163" s="330"/>
      <c r="Z1163" s="342"/>
      <c r="AA1163" s="330"/>
      <c r="AB1163" s="330"/>
      <c r="AC1163" s="330"/>
      <c r="AD1163" s="330"/>
      <c r="AE1163" s="330"/>
      <c r="AF1163" s="330"/>
      <c r="AG1163" s="330"/>
      <c r="AH1163" s="330"/>
      <c r="AI1163" s="330"/>
      <c r="AJ1163" s="330"/>
      <c r="AK1163" s="330"/>
      <c r="AL1163" s="330"/>
      <c r="AM1163" s="330"/>
      <c r="AN1163" s="330"/>
      <c r="AO1163" s="330"/>
      <c r="AP1163" s="330"/>
      <c r="AQ1163" s="330"/>
      <c r="AR1163" s="330"/>
      <c r="AS1163" s="330"/>
      <c r="AT1163" s="330"/>
      <c r="AU1163" s="330"/>
      <c r="AV1163" s="330"/>
      <c r="AW1163" s="330"/>
      <c r="AX1163" s="330"/>
      <c r="AY1163" s="330"/>
      <c r="AZ1163" s="330"/>
      <c r="BA1163" s="330"/>
      <c r="BB1163" s="330"/>
      <c r="BC1163" s="330"/>
      <c r="BD1163" s="330"/>
      <c r="BE1163" s="330"/>
      <c r="BF1163" s="330"/>
      <c r="BG1163" s="330"/>
      <c r="BH1163" s="330"/>
      <c r="BI1163" s="330"/>
      <c r="BJ1163" s="330"/>
      <c r="BK1163" s="330"/>
      <c r="BL1163" s="330"/>
      <c r="BM1163" s="330"/>
      <c r="BN1163" s="330"/>
      <c r="BO1163" s="330"/>
      <c r="BP1163" s="330"/>
      <c r="BQ1163" s="330"/>
      <c r="BR1163" s="330"/>
      <c r="BS1163" s="330"/>
      <c r="BT1163" s="330"/>
      <c r="BU1163" s="330"/>
      <c r="BV1163" s="330"/>
      <c r="BW1163" s="330"/>
      <c r="BX1163" s="330"/>
      <c r="BY1163" s="330"/>
      <c r="BZ1163" s="330"/>
      <c r="CA1163" s="330"/>
      <c r="CB1163" s="330"/>
      <c r="CC1163" s="330"/>
      <c r="CD1163" s="330"/>
      <c r="CE1163" s="330"/>
      <c r="CF1163" s="330"/>
      <c r="CG1163" s="330"/>
      <c r="CH1163" s="330"/>
      <c r="CI1163" s="330"/>
      <c r="CJ1163" s="330"/>
      <c r="CK1163" s="330"/>
      <c r="CL1163" s="330"/>
      <c r="CM1163" s="330"/>
      <c r="CN1163" s="330"/>
      <c r="CO1163" s="330"/>
      <c r="CP1163" s="330"/>
      <c r="CQ1163" s="330"/>
      <c r="CR1163" s="330"/>
      <c r="CS1163" s="330"/>
      <c r="CT1163" s="330"/>
      <c r="CU1163" s="330"/>
      <c r="CV1163" s="330"/>
      <c r="CW1163" s="330"/>
      <c r="CX1163" s="330"/>
      <c r="CY1163" s="330"/>
      <c r="CZ1163" s="330"/>
      <c r="DA1163" s="330"/>
      <c r="DB1163" s="330"/>
      <c r="DC1163" s="330"/>
      <c r="DD1163" s="330"/>
      <c r="DE1163" s="330"/>
      <c r="DF1163" s="330"/>
      <c r="DG1163" s="330"/>
      <c r="DH1163" s="330"/>
      <c r="DI1163" s="330"/>
      <c r="DJ1163" s="330"/>
      <c r="DK1163" s="330"/>
      <c r="DL1163" s="330"/>
      <c r="DM1163" s="330"/>
      <c r="DN1163" s="330"/>
      <c r="DO1163" s="330"/>
      <c r="DP1163" s="330"/>
      <c r="DQ1163" s="330"/>
      <c r="DR1163" s="330"/>
      <c r="DS1163" s="330"/>
      <c r="DT1163" s="330"/>
      <c r="DU1163" s="330"/>
      <c r="DV1163" s="330"/>
      <c r="DW1163" s="330"/>
      <c r="DX1163" s="330"/>
      <c r="DY1163" s="330"/>
      <c r="DZ1163" s="330"/>
      <c r="EA1163" s="330"/>
      <c r="EB1163" s="330"/>
      <c r="EC1163" s="330"/>
      <c r="ED1163" s="330"/>
      <c r="EE1163" s="330"/>
      <c r="EF1163" s="330"/>
      <c r="EG1163" s="330"/>
      <c r="EH1163" s="330"/>
      <c r="EI1163" s="330"/>
      <c r="EJ1163" s="330"/>
      <c r="EK1163" s="330"/>
      <c r="EL1163" s="330"/>
      <c r="EM1163" s="330"/>
      <c r="EN1163" s="330"/>
      <c r="EO1163" s="330"/>
      <c r="EP1163" s="330"/>
      <c r="EQ1163" s="330"/>
      <c r="ER1163" s="330"/>
      <c r="ES1163" s="330"/>
      <c r="ET1163" s="330"/>
      <c r="EU1163" s="330"/>
      <c r="EV1163" s="330"/>
      <c r="EW1163" s="330"/>
      <c r="EX1163" s="330"/>
      <c r="EY1163" s="330"/>
      <c r="EZ1163" s="330"/>
      <c r="FA1163" s="330"/>
      <c r="FB1163" s="330"/>
      <c r="FC1163" s="330"/>
      <c r="FD1163" s="330"/>
      <c r="FE1163" s="330"/>
      <c r="FF1163" s="330"/>
      <c r="FG1163" s="330"/>
      <c r="FH1163" s="330"/>
      <c r="FI1163" s="330"/>
      <c r="FJ1163" s="330"/>
      <c r="FK1163" s="330"/>
      <c r="FL1163" s="330"/>
      <c r="FM1163" s="330"/>
      <c r="FN1163" s="330"/>
      <c r="FO1163" s="330"/>
      <c r="FP1163" s="330"/>
      <c r="FQ1163" s="330"/>
      <c r="FR1163" s="330"/>
      <c r="FS1163" s="330"/>
      <c r="FT1163" s="330"/>
      <c r="FU1163" s="330"/>
      <c r="FV1163" s="330"/>
      <c r="FW1163" s="330"/>
      <c r="FX1163" s="330"/>
      <c r="FY1163" s="330"/>
      <c r="FZ1163" s="330"/>
      <c r="GA1163" s="330"/>
      <c r="GB1163" s="330"/>
      <c r="GC1163" s="330"/>
      <c r="GD1163" s="330"/>
      <c r="GE1163" s="330"/>
      <c r="GF1163" s="330"/>
      <c r="GG1163" s="330"/>
      <c r="GH1163" s="330"/>
      <c r="GI1163" s="330"/>
      <c r="GJ1163" s="330"/>
      <c r="GK1163" s="330"/>
      <c r="GL1163" s="330"/>
      <c r="GM1163" s="330"/>
      <c r="GN1163" s="330"/>
      <c r="GO1163" s="330"/>
      <c r="GP1163" s="330"/>
      <c r="GQ1163" s="330"/>
      <c r="GR1163" s="330"/>
      <c r="GS1163" s="330"/>
      <c r="GT1163" s="330"/>
      <c r="GU1163" s="330"/>
      <c r="GV1163" s="330"/>
      <c r="GW1163" s="330"/>
      <c r="GX1163" s="330"/>
      <c r="GY1163" s="330"/>
      <c r="GZ1163" s="330"/>
      <c r="HA1163" s="330"/>
      <c r="HB1163" s="330"/>
      <c r="HC1163" s="330"/>
      <c r="HD1163" s="330"/>
      <c r="HE1163" s="330"/>
      <c r="HF1163" s="330"/>
      <c r="HG1163" s="330"/>
      <c r="HH1163" s="330"/>
      <c r="HI1163" s="330"/>
      <c r="HJ1163" s="330"/>
      <c r="HK1163" s="330"/>
      <c r="HL1163" s="330"/>
      <c r="HM1163" s="330"/>
      <c r="HN1163" s="330"/>
      <c r="HO1163" s="330"/>
      <c r="HP1163" s="330"/>
      <c r="HQ1163" s="330"/>
      <c r="HR1163" s="330"/>
      <c r="HS1163" s="330"/>
      <c r="HT1163" s="330"/>
      <c r="HU1163" s="330"/>
      <c r="HV1163" s="330"/>
      <c r="HW1163" s="330"/>
      <c r="HX1163" s="330"/>
      <c r="HY1163" s="330"/>
      <c r="HZ1163" s="330"/>
      <c r="IA1163" s="330"/>
      <c r="IB1163" s="330"/>
      <c r="IC1163" s="330"/>
      <c r="ID1163" s="330"/>
      <c r="IE1163" s="330"/>
      <c r="IF1163" s="330"/>
      <c r="IG1163" s="330"/>
      <c r="IH1163" s="330"/>
      <c r="II1163" s="330"/>
      <c r="IJ1163" s="330"/>
      <c r="IK1163" s="330"/>
      <c r="IL1163" s="330"/>
      <c r="IM1163" s="330"/>
      <c r="IN1163" s="330"/>
      <c r="IO1163" s="330"/>
      <c r="IP1163" s="330"/>
      <c r="IQ1163" s="330"/>
      <c r="IR1163" s="330"/>
      <c r="IS1163" s="330"/>
      <c r="IT1163" s="330"/>
      <c r="IU1163" s="330"/>
    </row>
    <row r="1164" spans="1:255" s="343" customFormat="1" ht="171" hidden="1" x14ac:dyDescent="0.15">
      <c r="A1164" s="614" t="s">
        <v>3838</v>
      </c>
      <c r="B1164" s="615" t="s">
        <v>4931</v>
      </c>
      <c r="C1164" s="615" t="s">
        <v>4918</v>
      </c>
      <c r="D1164" s="616" t="s">
        <v>5543</v>
      </c>
      <c r="E1164" s="617" t="s">
        <v>3939</v>
      </c>
      <c r="F1164" s="618" t="s">
        <v>5089</v>
      </c>
      <c r="G1164" s="619" t="s">
        <v>5090</v>
      </c>
      <c r="H1164" s="620" t="s">
        <v>4006</v>
      </c>
      <c r="I1164" s="616" t="s">
        <v>5091</v>
      </c>
      <c r="J1164" s="618" t="s">
        <v>1529</v>
      </c>
      <c r="K1164" s="621"/>
      <c r="L1164" s="624" t="str">
        <f t="shared" si="36"/>
        <v>140
一般
0
療養
0
精神
140
結核
0
感染
0</v>
      </c>
      <c r="M1164" s="622"/>
      <c r="N1164" s="623" t="s">
        <v>1517</v>
      </c>
      <c r="O1164" s="432"/>
      <c r="P1164" s="432"/>
      <c r="Q1164" s="432"/>
      <c r="R1164" s="432"/>
      <c r="S1164" s="432"/>
      <c r="T1164" s="432"/>
      <c r="U1164" s="432"/>
      <c r="V1164" s="432"/>
      <c r="W1164" s="432"/>
      <c r="X1164" s="393"/>
      <c r="Y1164" s="330"/>
      <c r="Z1164" s="342"/>
      <c r="AA1164" s="330"/>
      <c r="AB1164" s="330"/>
      <c r="AC1164" s="330"/>
      <c r="AD1164" s="330"/>
      <c r="AE1164" s="330"/>
      <c r="AF1164" s="330"/>
      <c r="AG1164" s="330"/>
      <c r="AH1164" s="330"/>
      <c r="AI1164" s="330"/>
      <c r="AJ1164" s="330"/>
      <c r="AK1164" s="330"/>
      <c r="AL1164" s="330"/>
      <c r="AM1164" s="330"/>
      <c r="AN1164" s="330"/>
      <c r="AO1164" s="330"/>
      <c r="AP1164" s="330"/>
      <c r="AQ1164" s="330"/>
      <c r="AR1164" s="330"/>
      <c r="AS1164" s="330"/>
      <c r="AT1164" s="330"/>
      <c r="AU1164" s="330"/>
      <c r="AV1164" s="330"/>
      <c r="AW1164" s="330"/>
      <c r="AX1164" s="330"/>
      <c r="AY1164" s="330"/>
      <c r="AZ1164" s="330"/>
      <c r="BA1164" s="330"/>
      <c r="BB1164" s="330"/>
      <c r="BC1164" s="330"/>
      <c r="BD1164" s="330"/>
      <c r="BE1164" s="330"/>
      <c r="BF1164" s="330"/>
      <c r="BG1164" s="330"/>
      <c r="BH1164" s="330"/>
      <c r="BI1164" s="330"/>
      <c r="BJ1164" s="330"/>
      <c r="BK1164" s="330"/>
      <c r="BL1164" s="330"/>
      <c r="BM1164" s="330"/>
      <c r="BN1164" s="330"/>
      <c r="BO1164" s="330"/>
      <c r="BP1164" s="330"/>
      <c r="BQ1164" s="330"/>
      <c r="BR1164" s="330"/>
      <c r="BS1164" s="330"/>
      <c r="BT1164" s="330"/>
      <c r="BU1164" s="330"/>
      <c r="BV1164" s="330"/>
      <c r="BW1164" s="330"/>
      <c r="BX1164" s="330"/>
      <c r="BY1164" s="330"/>
      <c r="BZ1164" s="330"/>
      <c r="CA1164" s="330"/>
      <c r="CB1164" s="330"/>
      <c r="CC1164" s="330"/>
      <c r="CD1164" s="330"/>
      <c r="CE1164" s="330"/>
      <c r="CF1164" s="330"/>
      <c r="CG1164" s="330"/>
      <c r="CH1164" s="330"/>
      <c r="CI1164" s="330"/>
      <c r="CJ1164" s="330"/>
      <c r="CK1164" s="330"/>
      <c r="CL1164" s="330"/>
      <c r="CM1164" s="330"/>
      <c r="CN1164" s="330"/>
      <c r="CO1164" s="330"/>
      <c r="CP1164" s="330"/>
      <c r="CQ1164" s="330"/>
      <c r="CR1164" s="330"/>
      <c r="CS1164" s="330"/>
      <c r="CT1164" s="330"/>
      <c r="CU1164" s="330"/>
      <c r="CV1164" s="330"/>
      <c r="CW1164" s="330"/>
      <c r="CX1164" s="330"/>
      <c r="CY1164" s="330"/>
      <c r="CZ1164" s="330"/>
      <c r="DA1164" s="330"/>
      <c r="DB1164" s="330"/>
      <c r="DC1164" s="330"/>
      <c r="DD1164" s="330"/>
      <c r="DE1164" s="330"/>
      <c r="DF1164" s="330"/>
      <c r="DG1164" s="330"/>
      <c r="DH1164" s="330"/>
      <c r="DI1164" s="330"/>
      <c r="DJ1164" s="330"/>
      <c r="DK1164" s="330"/>
      <c r="DL1164" s="330"/>
      <c r="DM1164" s="330"/>
      <c r="DN1164" s="330"/>
      <c r="DO1164" s="330"/>
      <c r="DP1164" s="330"/>
      <c r="DQ1164" s="330"/>
      <c r="DR1164" s="330"/>
      <c r="DS1164" s="330"/>
      <c r="DT1164" s="330"/>
      <c r="DU1164" s="330"/>
      <c r="DV1164" s="330"/>
      <c r="DW1164" s="330"/>
      <c r="DX1164" s="330"/>
      <c r="DY1164" s="330"/>
      <c r="DZ1164" s="330"/>
      <c r="EA1164" s="330"/>
      <c r="EB1164" s="330"/>
      <c r="EC1164" s="330"/>
      <c r="ED1164" s="330"/>
      <c r="EE1164" s="330"/>
      <c r="EF1164" s="330"/>
      <c r="EG1164" s="330"/>
      <c r="EH1164" s="330"/>
      <c r="EI1164" s="330"/>
      <c r="EJ1164" s="330"/>
      <c r="EK1164" s="330"/>
      <c r="EL1164" s="330"/>
      <c r="EM1164" s="330"/>
      <c r="EN1164" s="330"/>
      <c r="EO1164" s="330"/>
      <c r="EP1164" s="330"/>
      <c r="EQ1164" s="330"/>
      <c r="ER1164" s="330"/>
      <c r="ES1164" s="330"/>
      <c r="ET1164" s="330"/>
      <c r="EU1164" s="330"/>
      <c r="EV1164" s="330"/>
      <c r="EW1164" s="330"/>
      <c r="EX1164" s="330"/>
      <c r="EY1164" s="330"/>
      <c r="EZ1164" s="330"/>
      <c r="FA1164" s="330"/>
      <c r="FB1164" s="330"/>
      <c r="FC1164" s="330"/>
      <c r="FD1164" s="330"/>
      <c r="FE1164" s="330"/>
      <c r="FF1164" s="330"/>
      <c r="FG1164" s="330"/>
      <c r="FH1164" s="330"/>
      <c r="FI1164" s="330"/>
      <c r="FJ1164" s="330"/>
      <c r="FK1164" s="330"/>
      <c r="FL1164" s="330"/>
      <c r="FM1164" s="330"/>
      <c r="FN1164" s="330"/>
      <c r="FO1164" s="330"/>
      <c r="FP1164" s="330"/>
      <c r="FQ1164" s="330"/>
      <c r="FR1164" s="330"/>
      <c r="FS1164" s="330"/>
      <c r="FT1164" s="330"/>
      <c r="FU1164" s="330"/>
      <c r="FV1164" s="330"/>
      <c r="FW1164" s="330"/>
      <c r="FX1164" s="330"/>
      <c r="FY1164" s="330"/>
      <c r="FZ1164" s="330"/>
      <c r="GA1164" s="330"/>
      <c r="GB1164" s="330"/>
      <c r="GC1164" s="330"/>
      <c r="GD1164" s="330"/>
      <c r="GE1164" s="330"/>
      <c r="GF1164" s="330"/>
      <c r="GG1164" s="330"/>
      <c r="GH1164" s="330"/>
      <c r="GI1164" s="330"/>
      <c r="GJ1164" s="330"/>
      <c r="GK1164" s="330"/>
      <c r="GL1164" s="330"/>
      <c r="GM1164" s="330"/>
      <c r="GN1164" s="330"/>
      <c r="GO1164" s="330"/>
      <c r="GP1164" s="330"/>
      <c r="GQ1164" s="330"/>
      <c r="GR1164" s="330"/>
      <c r="GS1164" s="330"/>
      <c r="GT1164" s="330"/>
      <c r="GU1164" s="330"/>
      <c r="GV1164" s="330"/>
      <c r="GW1164" s="330"/>
      <c r="GX1164" s="330"/>
      <c r="GY1164" s="330"/>
      <c r="GZ1164" s="330"/>
      <c r="HA1164" s="330"/>
      <c r="HB1164" s="330"/>
      <c r="HC1164" s="330"/>
      <c r="HD1164" s="330"/>
      <c r="HE1164" s="330"/>
      <c r="HF1164" s="330"/>
      <c r="HG1164" s="330"/>
      <c r="HH1164" s="330"/>
      <c r="HI1164" s="330"/>
      <c r="HJ1164" s="330"/>
      <c r="HK1164" s="330"/>
      <c r="HL1164" s="330"/>
      <c r="HM1164" s="330"/>
      <c r="HN1164" s="330"/>
      <c r="HO1164" s="330"/>
      <c r="HP1164" s="330"/>
      <c r="HQ1164" s="330"/>
      <c r="HR1164" s="330"/>
      <c r="HS1164" s="330"/>
      <c r="HT1164" s="330"/>
      <c r="HU1164" s="330"/>
      <c r="HV1164" s="330"/>
      <c r="HW1164" s="330"/>
      <c r="HX1164" s="330"/>
      <c r="HY1164" s="330"/>
      <c r="HZ1164" s="330"/>
      <c r="IA1164" s="330"/>
      <c r="IB1164" s="330"/>
      <c r="IC1164" s="330"/>
      <c r="ID1164" s="330"/>
      <c r="IE1164" s="330"/>
      <c r="IF1164" s="330"/>
      <c r="IG1164" s="330"/>
      <c r="IH1164" s="330"/>
      <c r="II1164" s="330"/>
      <c r="IJ1164" s="330"/>
      <c r="IK1164" s="330"/>
      <c r="IL1164" s="330"/>
      <c r="IM1164" s="330"/>
      <c r="IN1164" s="330"/>
      <c r="IO1164" s="330"/>
      <c r="IP1164" s="330"/>
      <c r="IQ1164" s="330"/>
      <c r="IR1164" s="330"/>
      <c r="IS1164" s="330"/>
      <c r="IT1164" s="330"/>
      <c r="IU1164" s="330"/>
    </row>
    <row r="1165" spans="1:255" s="343" customFormat="1" ht="171" hidden="1" x14ac:dyDescent="0.15">
      <c r="A1165" s="614" t="s">
        <v>3838</v>
      </c>
      <c r="B1165" s="615" t="s">
        <v>4998</v>
      </c>
      <c r="C1165" s="615" t="s">
        <v>4023</v>
      </c>
      <c r="D1165" s="616" t="s">
        <v>1785</v>
      </c>
      <c r="E1165" s="617" t="s">
        <v>3940</v>
      </c>
      <c r="F1165" s="618" t="s">
        <v>5092</v>
      </c>
      <c r="G1165" s="619" t="s">
        <v>5093</v>
      </c>
      <c r="H1165" s="620" t="s">
        <v>861</v>
      </c>
      <c r="I1165" s="616" t="s">
        <v>1786</v>
      </c>
      <c r="J1165" s="618" t="s">
        <v>8060</v>
      </c>
      <c r="K1165" s="621"/>
      <c r="L1165" s="624" t="str">
        <f t="shared" si="36"/>
        <v>80
一般
0
療養
80
精神
0
結核
0
感染
0</v>
      </c>
      <c r="M1165" s="622"/>
      <c r="N1165" s="623" t="s">
        <v>7555</v>
      </c>
      <c r="O1165" s="432"/>
      <c r="P1165" s="432"/>
      <c r="Q1165" s="432"/>
      <c r="R1165" s="432"/>
      <c r="S1165" s="432"/>
      <c r="T1165" s="432"/>
      <c r="U1165" s="432"/>
      <c r="V1165" s="432"/>
      <c r="W1165" s="432"/>
      <c r="X1165" s="393"/>
      <c r="Y1165" s="330"/>
      <c r="Z1165" s="342"/>
      <c r="AA1165" s="330"/>
      <c r="AB1165" s="330"/>
      <c r="AC1165" s="330"/>
      <c r="AD1165" s="330"/>
      <c r="AE1165" s="330"/>
      <c r="AF1165" s="330"/>
      <c r="AG1165" s="330"/>
      <c r="AH1165" s="330"/>
      <c r="AI1165" s="330"/>
      <c r="AJ1165" s="330"/>
      <c r="AK1165" s="330"/>
      <c r="AL1165" s="330"/>
      <c r="AM1165" s="330"/>
      <c r="AN1165" s="330"/>
      <c r="AO1165" s="330"/>
      <c r="AP1165" s="330"/>
      <c r="AQ1165" s="330"/>
      <c r="AR1165" s="330"/>
      <c r="AS1165" s="330"/>
      <c r="AT1165" s="330"/>
      <c r="AU1165" s="330"/>
      <c r="AV1165" s="330"/>
      <c r="AW1165" s="330"/>
      <c r="AX1165" s="330"/>
      <c r="AY1165" s="330"/>
      <c r="AZ1165" s="330"/>
      <c r="BA1165" s="330"/>
      <c r="BB1165" s="330"/>
      <c r="BC1165" s="330"/>
      <c r="BD1165" s="330"/>
      <c r="BE1165" s="330"/>
      <c r="BF1165" s="330"/>
      <c r="BG1165" s="330"/>
      <c r="BH1165" s="330"/>
      <c r="BI1165" s="330"/>
      <c r="BJ1165" s="330"/>
      <c r="BK1165" s="330"/>
      <c r="BL1165" s="330"/>
      <c r="BM1165" s="330"/>
      <c r="BN1165" s="330"/>
      <c r="BO1165" s="330"/>
      <c r="BP1165" s="330"/>
      <c r="BQ1165" s="330"/>
      <c r="BR1165" s="330"/>
      <c r="BS1165" s="330"/>
      <c r="BT1165" s="330"/>
      <c r="BU1165" s="330"/>
      <c r="BV1165" s="330"/>
      <c r="BW1165" s="330"/>
      <c r="BX1165" s="330"/>
      <c r="BY1165" s="330"/>
      <c r="BZ1165" s="330"/>
      <c r="CA1165" s="330"/>
      <c r="CB1165" s="330"/>
      <c r="CC1165" s="330"/>
      <c r="CD1165" s="330"/>
      <c r="CE1165" s="330"/>
      <c r="CF1165" s="330"/>
      <c r="CG1165" s="330"/>
      <c r="CH1165" s="330"/>
      <c r="CI1165" s="330"/>
      <c r="CJ1165" s="330"/>
      <c r="CK1165" s="330"/>
      <c r="CL1165" s="330"/>
      <c r="CM1165" s="330"/>
      <c r="CN1165" s="330"/>
      <c r="CO1165" s="330"/>
      <c r="CP1165" s="330"/>
      <c r="CQ1165" s="330"/>
      <c r="CR1165" s="330"/>
      <c r="CS1165" s="330"/>
      <c r="CT1165" s="330"/>
      <c r="CU1165" s="330"/>
      <c r="CV1165" s="330"/>
      <c r="CW1165" s="330"/>
      <c r="CX1165" s="330"/>
      <c r="CY1165" s="330"/>
      <c r="CZ1165" s="330"/>
      <c r="DA1165" s="330"/>
      <c r="DB1165" s="330"/>
      <c r="DC1165" s="330"/>
      <c r="DD1165" s="330"/>
      <c r="DE1165" s="330"/>
      <c r="DF1165" s="330"/>
      <c r="DG1165" s="330"/>
      <c r="DH1165" s="330"/>
      <c r="DI1165" s="330"/>
      <c r="DJ1165" s="330"/>
      <c r="DK1165" s="330"/>
      <c r="DL1165" s="330"/>
      <c r="DM1165" s="330"/>
      <c r="DN1165" s="330"/>
      <c r="DO1165" s="330"/>
      <c r="DP1165" s="330"/>
      <c r="DQ1165" s="330"/>
      <c r="DR1165" s="330"/>
      <c r="DS1165" s="330"/>
      <c r="DT1165" s="330"/>
      <c r="DU1165" s="330"/>
      <c r="DV1165" s="330"/>
      <c r="DW1165" s="330"/>
      <c r="DX1165" s="330"/>
      <c r="DY1165" s="330"/>
      <c r="DZ1165" s="330"/>
      <c r="EA1165" s="330"/>
      <c r="EB1165" s="330"/>
      <c r="EC1165" s="330"/>
      <c r="ED1165" s="330"/>
      <c r="EE1165" s="330"/>
      <c r="EF1165" s="330"/>
      <c r="EG1165" s="330"/>
      <c r="EH1165" s="330"/>
      <c r="EI1165" s="330"/>
      <c r="EJ1165" s="330"/>
      <c r="EK1165" s="330"/>
      <c r="EL1165" s="330"/>
      <c r="EM1165" s="330"/>
      <c r="EN1165" s="330"/>
      <c r="EO1165" s="330"/>
      <c r="EP1165" s="330"/>
      <c r="EQ1165" s="330"/>
      <c r="ER1165" s="330"/>
      <c r="ES1165" s="330"/>
      <c r="ET1165" s="330"/>
      <c r="EU1165" s="330"/>
      <c r="EV1165" s="330"/>
      <c r="EW1165" s="330"/>
      <c r="EX1165" s="330"/>
      <c r="EY1165" s="330"/>
      <c r="EZ1165" s="330"/>
      <c r="FA1165" s="330"/>
      <c r="FB1165" s="330"/>
      <c r="FC1165" s="330"/>
      <c r="FD1165" s="330"/>
      <c r="FE1165" s="330"/>
      <c r="FF1165" s="330"/>
      <c r="FG1165" s="330"/>
      <c r="FH1165" s="330"/>
      <c r="FI1165" s="330"/>
      <c r="FJ1165" s="330"/>
      <c r="FK1165" s="330"/>
      <c r="FL1165" s="330"/>
      <c r="FM1165" s="330"/>
      <c r="FN1165" s="330"/>
      <c r="FO1165" s="330"/>
      <c r="FP1165" s="330"/>
      <c r="FQ1165" s="330"/>
      <c r="FR1165" s="330"/>
      <c r="FS1165" s="330"/>
      <c r="FT1165" s="330"/>
      <c r="FU1165" s="330"/>
      <c r="FV1165" s="330"/>
      <c r="FW1165" s="330"/>
      <c r="FX1165" s="330"/>
      <c r="FY1165" s="330"/>
      <c r="FZ1165" s="330"/>
      <c r="GA1165" s="330"/>
      <c r="GB1165" s="330"/>
      <c r="GC1165" s="330"/>
      <c r="GD1165" s="330"/>
      <c r="GE1165" s="330"/>
      <c r="GF1165" s="330"/>
      <c r="GG1165" s="330"/>
      <c r="GH1165" s="330"/>
      <c r="GI1165" s="330"/>
      <c r="GJ1165" s="330"/>
      <c r="GK1165" s="330"/>
      <c r="GL1165" s="330"/>
      <c r="GM1165" s="330"/>
      <c r="GN1165" s="330"/>
      <c r="GO1165" s="330"/>
      <c r="GP1165" s="330"/>
      <c r="GQ1165" s="330"/>
      <c r="GR1165" s="330"/>
      <c r="GS1165" s="330"/>
      <c r="GT1165" s="330"/>
      <c r="GU1165" s="330"/>
      <c r="GV1165" s="330"/>
      <c r="GW1165" s="330"/>
      <c r="GX1165" s="330"/>
      <c r="GY1165" s="330"/>
      <c r="GZ1165" s="330"/>
      <c r="HA1165" s="330"/>
      <c r="HB1165" s="330"/>
      <c r="HC1165" s="330"/>
      <c r="HD1165" s="330"/>
      <c r="HE1165" s="330"/>
      <c r="HF1165" s="330"/>
      <c r="HG1165" s="330"/>
      <c r="HH1165" s="330"/>
      <c r="HI1165" s="330"/>
      <c r="HJ1165" s="330"/>
      <c r="HK1165" s="330"/>
      <c r="HL1165" s="330"/>
      <c r="HM1165" s="330"/>
      <c r="HN1165" s="330"/>
      <c r="HO1165" s="330"/>
      <c r="HP1165" s="330"/>
      <c r="HQ1165" s="330"/>
      <c r="HR1165" s="330"/>
      <c r="HS1165" s="330"/>
      <c r="HT1165" s="330"/>
      <c r="HU1165" s="330"/>
      <c r="HV1165" s="330"/>
      <c r="HW1165" s="330"/>
      <c r="HX1165" s="330"/>
      <c r="HY1165" s="330"/>
      <c r="HZ1165" s="330"/>
      <c r="IA1165" s="330"/>
      <c r="IB1165" s="330"/>
      <c r="IC1165" s="330"/>
      <c r="ID1165" s="330"/>
      <c r="IE1165" s="330"/>
      <c r="IF1165" s="330"/>
      <c r="IG1165" s="330"/>
      <c r="IH1165" s="330"/>
      <c r="II1165" s="330"/>
      <c r="IJ1165" s="330"/>
      <c r="IK1165" s="330"/>
      <c r="IL1165" s="330"/>
      <c r="IM1165" s="330"/>
      <c r="IN1165" s="330"/>
      <c r="IO1165" s="330"/>
      <c r="IP1165" s="330"/>
      <c r="IQ1165" s="330"/>
      <c r="IR1165" s="330"/>
      <c r="IS1165" s="330"/>
      <c r="IT1165" s="330"/>
      <c r="IU1165" s="330"/>
    </row>
    <row r="1166" spans="1:255" s="343" customFormat="1" ht="171" hidden="1" x14ac:dyDescent="0.15">
      <c r="A1166" s="614" t="s">
        <v>3838</v>
      </c>
      <c r="B1166" s="615" t="s">
        <v>5452</v>
      </c>
      <c r="C1166" s="615" t="s">
        <v>4932</v>
      </c>
      <c r="D1166" s="616" t="s">
        <v>4559</v>
      </c>
      <c r="E1166" s="627" t="s">
        <v>3941</v>
      </c>
      <c r="F1166" s="628" t="s">
        <v>6606</v>
      </c>
      <c r="G1166" s="629" t="s">
        <v>819</v>
      </c>
      <c r="H1166" s="620" t="s">
        <v>861</v>
      </c>
      <c r="I1166" s="616" t="s">
        <v>1786</v>
      </c>
      <c r="J1166" s="660" t="s">
        <v>8061</v>
      </c>
      <c r="K1166" s="621"/>
      <c r="L1166" s="624" t="str">
        <f t="shared" si="36"/>
        <v>48
一般
48
療養
0
精神
0
結核
0
感染
0</v>
      </c>
      <c r="M1166" s="622"/>
      <c r="N1166" s="623" t="s">
        <v>8062</v>
      </c>
      <c r="O1166" s="432"/>
      <c r="P1166" s="432"/>
      <c r="Q1166" s="432"/>
      <c r="R1166" s="432"/>
      <c r="S1166" s="432"/>
      <c r="T1166" s="432"/>
      <c r="U1166" s="432"/>
      <c r="V1166" s="432"/>
      <c r="W1166" s="432"/>
      <c r="X1166" s="393"/>
      <c r="Y1166" s="330"/>
      <c r="Z1166" s="342"/>
      <c r="AA1166" s="330"/>
      <c r="AB1166" s="330"/>
      <c r="AC1166" s="330"/>
      <c r="AD1166" s="330"/>
      <c r="AE1166" s="330"/>
      <c r="AF1166" s="330"/>
      <c r="AG1166" s="330"/>
      <c r="AH1166" s="330"/>
      <c r="AI1166" s="330"/>
      <c r="AJ1166" s="330"/>
      <c r="AK1166" s="330"/>
      <c r="AL1166" s="330"/>
      <c r="AM1166" s="330"/>
      <c r="AN1166" s="330"/>
      <c r="AO1166" s="330"/>
      <c r="AP1166" s="330"/>
      <c r="AQ1166" s="330"/>
      <c r="AR1166" s="330"/>
      <c r="AS1166" s="330"/>
      <c r="AT1166" s="330"/>
      <c r="AU1166" s="330"/>
      <c r="AV1166" s="330"/>
      <c r="AW1166" s="330"/>
      <c r="AX1166" s="330"/>
      <c r="AY1166" s="330"/>
      <c r="AZ1166" s="330"/>
      <c r="BA1166" s="330"/>
      <c r="BB1166" s="330"/>
      <c r="BC1166" s="330"/>
      <c r="BD1166" s="330"/>
      <c r="BE1166" s="330"/>
      <c r="BF1166" s="330"/>
      <c r="BG1166" s="330"/>
      <c r="BH1166" s="330"/>
      <c r="BI1166" s="330"/>
      <c r="BJ1166" s="330"/>
      <c r="BK1166" s="330"/>
      <c r="BL1166" s="330"/>
      <c r="BM1166" s="330"/>
      <c r="BN1166" s="330"/>
      <c r="BO1166" s="330"/>
      <c r="BP1166" s="330"/>
      <c r="BQ1166" s="330"/>
      <c r="BR1166" s="330"/>
      <c r="BS1166" s="330"/>
      <c r="BT1166" s="330"/>
      <c r="BU1166" s="330"/>
      <c r="BV1166" s="330"/>
      <c r="BW1166" s="330"/>
      <c r="BX1166" s="330"/>
      <c r="BY1166" s="330"/>
      <c r="BZ1166" s="330"/>
      <c r="CA1166" s="330"/>
      <c r="CB1166" s="330"/>
      <c r="CC1166" s="330"/>
      <c r="CD1166" s="330"/>
      <c r="CE1166" s="330"/>
      <c r="CF1166" s="330"/>
      <c r="CG1166" s="330"/>
      <c r="CH1166" s="330"/>
      <c r="CI1166" s="330"/>
      <c r="CJ1166" s="330"/>
      <c r="CK1166" s="330"/>
      <c r="CL1166" s="330"/>
      <c r="CM1166" s="330"/>
      <c r="CN1166" s="330"/>
      <c r="CO1166" s="330"/>
      <c r="CP1166" s="330"/>
      <c r="CQ1166" s="330"/>
      <c r="CR1166" s="330"/>
      <c r="CS1166" s="330"/>
      <c r="CT1166" s="330"/>
      <c r="CU1166" s="330"/>
      <c r="CV1166" s="330"/>
      <c r="CW1166" s="330"/>
      <c r="CX1166" s="330"/>
      <c r="CY1166" s="330"/>
      <c r="CZ1166" s="330"/>
      <c r="DA1166" s="330"/>
      <c r="DB1166" s="330"/>
      <c r="DC1166" s="330"/>
      <c r="DD1166" s="330"/>
      <c r="DE1166" s="330"/>
      <c r="DF1166" s="330"/>
      <c r="DG1166" s="330"/>
      <c r="DH1166" s="330"/>
      <c r="DI1166" s="330"/>
      <c r="DJ1166" s="330"/>
      <c r="DK1166" s="330"/>
      <c r="DL1166" s="330"/>
      <c r="DM1166" s="330"/>
      <c r="DN1166" s="330"/>
      <c r="DO1166" s="330"/>
      <c r="DP1166" s="330"/>
      <c r="DQ1166" s="330"/>
      <c r="DR1166" s="330"/>
      <c r="DS1166" s="330"/>
      <c r="DT1166" s="330"/>
      <c r="DU1166" s="330"/>
      <c r="DV1166" s="330"/>
      <c r="DW1166" s="330"/>
      <c r="DX1166" s="330"/>
      <c r="DY1166" s="330"/>
      <c r="DZ1166" s="330"/>
      <c r="EA1166" s="330"/>
      <c r="EB1166" s="330"/>
      <c r="EC1166" s="330"/>
      <c r="ED1166" s="330"/>
      <c r="EE1166" s="330"/>
      <c r="EF1166" s="330"/>
      <c r="EG1166" s="330"/>
      <c r="EH1166" s="330"/>
      <c r="EI1166" s="330"/>
      <c r="EJ1166" s="330"/>
      <c r="EK1166" s="330"/>
      <c r="EL1166" s="330"/>
      <c r="EM1166" s="330"/>
      <c r="EN1166" s="330"/>
      <c r="EO1166" s="330"/>
      <c r="EP1166" s="330"/>
      <c r="EQ1166" s="330"/>
      <c r="ER1166" s="330"/>
      <c r="ES1166" s="330"/>
      <c r="ET1166" s="330"/>
      <c r="EU1166" s="330"/>
      <c r="EV1166" s="330"/>
      <c r="EW1166" s="330"/>
      <c r="EX1166" s="330"/>
      <c r="EY1166" s="330"/>
      <c r="EZ1166" s="330"/>
      <c r="FA1166" s="330"/>
      <c r="FB1166" s="330"/>
      <c r="FC1166" s="330"/>
      <c r="FD1166" s="330"/>
      <c r="FE1166" s="330"/>
      <c r="FF1166" s="330"/>
      <c r="FG1166" s="330"/>
      <c r="FH1166" s="330"/>
      <c r="FI1166" s="330"/>
      <c r="FJ1166" s="330"/>
      <c r="FK1166" s="330"/>
      <c r="FL1166" s="330"/>
      <c r="FM1166" s="330"/>
      <c r="FN1166" s="330"/>
      <c r="FO1166" s="330"/>
      <c r="FP1166" s="330"/>
      <c r="FQ1166" s="330"/>
      <c r="FR1166" s="330"/>
      <c r="FS1166" s="330"/>
      <c r="FT1166" s="330"/>
      <c r="FU1166" s="330"/>
      <c r="FV1166" s="330"/>
      <c r="FW1166" s="330"/>
      <c r="FX1166" s="330"/>
      <c r="FY1166" s="330"/>
      <c r="FZ1166" s="330"/>
      <c r="GA1166" s="330"/>
      <c r="GB1166" s="330"/>
      <c r="GC1166" s="330"/>
      <c r="GD1166" s="330"/>
      <c r="GE1166" s="330"/>
      <c r="GF1166" s="330"/>
      <c r="GG1166" s="330"/>
      <c r="GH1166" s="330"/>
      <c r="GI1166" s="330"/>
      <c r="GJ1166" s="330"/>
      <c r="GK1166" s="330"/>
      <c r="GL1166" s="330"/>
      <c r="GM1166" s="330"/>
      <c r="GN1166" s="330"/>
      <c r="GO1166" s="330"/>
      <c r="GP1166" s="330"/>
      <c r="GQ1166" s="330"/>
      <c r="GR1166" s="330"/>
      <c r="GS1166" s="330"/>
      <c r="GT1166" s="330"/>
      <c r="GU1166" s="330"/>
      <c r="GV1166" s="330"/>
      <c r="GW1166" s="330"/>
      <c r="GX1166" s="330"/>
      <c r="GY1166" s="330"/>
      <c r="GZ1166" s="330"/>
      <c r="HA1166" s="330"/>
      <c r="HB1166" s="330"/>
      <c r="HC1166" s="330"/>
      <c r="HD1166" s="330"/>
      <c r="HE1166" s="330"/>
      <c r="HF1166" s="330"/>
      <c r="HG1166" s="330"/>
      <c r="HH1166" s="330"/>
      <c r="HI1166" s="330"/>
      <c r="HJ1166" s="330"/>
      <c r="HK1166" s="330"/>
      <c r="HL1166" s="330"/>
      <c r="HM1166" s="330"/>
      <c r="HN1166" s="330"/>
      <c r="HO1166" s="330"/>
      <c r="HP1166" s="330"/>
      <c r="HQ1166" s="330"/>
      <c r="HR1166" s="330"/>
      <c r="HS1166" s="330"/>
      <c r="HT1166" s="330"/>
      <c r="HU1166" s="330"/>
      <c r="HV1166" s="330"/>
      <c r="HW1166" s="330"/>
      <c r="HX1166" s="330"/>
      <c r="HY1166" s="330"/>
      <c r="HZ1166" s="330"/>
      <c r="IA1166" s="330"/>
      <c r="IB1166" s="330"/>
      <c r="IC1166" s="330"/>
      <c r="ID1166" s="330"/>
      <c r="IE1166" s="330"/>
      <c r="IF1166" s="330"/>
      <c r="IG1166" s="330"/>
      <c r="IH1166" s="330"/>
      <c r="II1166" s="330"/>
      <c r="IJ1166" s="330"/>
      <c r="IK1166" s="330"/>
      <c r="IL1166" s="330"/>
      <c r="IM1166" s="330"/>
      <c r="IN1166" s="330"/>
      <c r="IO1166" s="330"/>
      <c r="IP1166" s="330"/>
      <c r="IQ1166" s="330"/>
      <c r="IR1166" s="330"/>
      <c r="IS1166" s="330"/>
      <c r="IT1166" s="330"/>
      <c r="IU1166" s="330"/>
    </row>
    <row r="1167" spans="1:255" s="343" customFormat="1" ht="171" hidden="1" x14ac:dyDescent="0.15">
      <c r="A1167" s="614" t="s">
        <v>3838</v>
      </c>
      <c r="B1167" s="615" t="s">
        <v>4998</v>
      </c>
      <c r="C1167" s="615" t="s">
        <v>4023</v>
      </c>
      <c r="D1167" s="616" t="s">
        <v>4560</v>
      </c>
      <c r="E1167" s="627" t="s">
        <v>3942</v>
      </c>
      <c r="F1167" s="628" t="s">
        <v>5094</v>
      </c>
      <c r="G1167" s="629" t="s">
        <v>5095</v>
      </c>
      <c r="H1167" s="620" t="s">
        <v>861</v>
      </c>
      <c r="I1167" s="616" t="s">
        <v>1786</v>
      </c>
      <c r="J1167" s="628" t="s">
        <v>8063</v>
      </c>
      <c r="K1167" s="621"/>
      <c r="L1167" s="624" t="str">
        <f t="shared" si="36"/>
        <v>434
一般
376
療養
0
精神
54
結核
0
感染
4</v>
      </c>
      <c r="M1167" s="622"/>
      <c r="N1167" s="623" t="s">
        <v>7925</v>
      </c>
      <c r="O1167" s="432"/>
      <c r="P1167" s="432"/>
      <c r="Q1167" s="432"/>
      <c r="R1167" s="432"/>
      <c r="S1167" s="432"/>
      <c r="T1167" s="432"/>
      <c r="U1167" s="432"/>
      <c r="V1167" s="432"/>
      <c r="W1167" s="432"/>
      <c r="X1167" s="393"/>
      <c r="Y1167" s="330"/>
      <c r="Z1167" s="342"/>
      <c r="AA1167" s="330"/>
      <c r="AB1167" s="330"/>
      <c r="AC1167" s="330"/>
      <c r="AD1167" s="330"/>
      <c r="AE1167" s="330"/>
      <c r="AF1167" s="330"/>
      <c r="AG1167" s="330"/>
      <c r="AH1167" s="330"/>
      <c r="AI1167" s="330"/>
      <c r="AJ1167" s="330"/>
      <c r="AK1167" s="330"/>
      <c r="AL1167" s="330"/>
      <c r="AM1167" s="330"/>
      <c r="AN1167" s="330"/>
      <c r="AO1167" s="330"/>
      <c r="AP1167" s="330"/>
      <c r="AQ1167" s="330"/>
      <c r="AR1167" s="330"/>
      <c r="AS1167" s="330"/>
      <c r="AT1167" s="330"/>
      <c r="AU1167" s="330"/>
      <c r="AV1167" s="330"/>
      <c r="AW1167" s="330"/>
      <c r="AX1167" s="330"/>
      <c r="AY1167" s="330"/>
      <c r="AZ1167" s="330"/>
      <c r="BA1167" s="330"/>
      <c r="BB1167" s="330"/>
      <c r="BC1167" s="330"/>
      <c r="BD1167" s="330"/>
      <c r="BE1167" s="330"/>
      <c r="BF1167" s="330"/>
      <c r="BG1167" s="330"/>
      <c r="BH1167" s="330"/>
      <c r="BI1167" s="330"/>
      <c r="BJ1167" s="330"/>
      <c r="BK1167" s="330"/>
      <c r="BL1167" s="330"/>
      <c r="BM1167" s="330"/>
      <c r="BN1167" s="330"/>
      <c r="BO1167" s="330"/>
      <c r="BP1167" s="330"/>
      <c r="BQ1167" s="330"/>
      <c r="BR1167" s="330"/>
      <c r="BS1167" s="330"/>
      <c r="BT1167" s="330"/>
      <c r="BU1167" s="330"/>
      <c r="BV1167" s="330"/>
      <c r="BW1167" s="330"/>
      <c r="BX1167" s="330"/>
      <c r="BY1167" s="330"/>
      <c r="BZ1167" s="330"/>
      <c r="CA1167" s="330"/>
      <c r="CB1167" s="330"/>
      <c r="CC1167" s="330"/>
      <c r="CD1167" s="330"/>
      <c r="CE1167" s="330"/>
      <c r="CF1167" s="330"/>
      <c r="CG1167" s="330"/>
      <c r="CH1167" s="330"/>
      <c r="CI1167" s="330"/>
      <c r="CJ1167" s="330"/>
      <c r="CK1167" s="330"/>
      <c r="CL1167" s="330"/>
      <c r="CM1167" s="330"/>
      <c r="CN1167" s="330"/>
      <c r="CO1167" s="330"/>
      <c r="CP1167" s="330"/>
      <c r="CQ1167" s="330"/>
      <c r="CR1167" s="330"/>
      <c r="CS1167" s="330"/>
      <c r="CT1167" s="330"/>
      <c r="CU1167" s="330"/>
      <c r="CV1167" s="330"/>
      <c r="CW1167" s="330"/>
      <c r="CX1167" s="330"/>
      <c r="CY1167" s="330"/>
      <c r="CZ1167" s="330"/>
      <c r="DA1167" s="330"/>
      <c r="DB1167" s="330"/>
      <c r="DC1167" s="330"/>
      <c r="DD1167" s="330"/>
      <c r="DE1167" s="330"/>
      <c r="DF1167" s="330"/>
      <c r="DG1167" s="330"/>
      <c r="DH1167" s="330"/>
      <c r="DI1167" s="330"/>
      <c r="DJ1167" s="330"/>
      <c r="DK1167" s="330"/>
      <c r="DL1167" s="330"/>
      <c r="DM1167" s="330"/>
      <c r="DN1167" s="330"/>
      <c r="DO1167" s="330"/>
      <c r="DP1167" s="330"/>
      <c r="DQ1167" s="330"/>
      <c r="DR1167" s="330"/>
      <c r="DS1167" s="330"/>
      <c r="DT1167" s="330"/>
      <c r="DU1167" s="330"/>
      <c r="DV1167" s="330"/>
      <c r="DW1167" s="330"/>
      <c r="DX1167" s="330"/>
      <c r="DY1167" s="330"/>
      <c r="DZ1167" s="330"/>
      <c r="EA1167" s="330"/>
      <c r="EB1167" s="330"/>
      <c r="EC1167" s="330"/>
      <c r="ED1167" s="330"/>
      <c r="EE1167" s="330"/>
      <c r="EF1167" s="330"/>
      <c r="EG1167" s="330"/>
      <c r="EH1167" s="330"/>
      <c r="EI1167" s="330"/>
      <c r="EJ1167" s="330"/>
      <c r="EK1167" s="330"/>
      <c r="EL1167" s="330"/>
      <c r="EM1167" s="330"/>
      <c r="EN1167" s="330"/>
      <c r="EO1167" s="330"/>
      <c r="EP1167" s="330"/>
      <c r="EQ1167" s="330"/>
      <c r="ER1167" s="330"/>
      <c r="ES1167" s="330"/>
      <c r="ET1167" s="330"/>
      <c r="EU1167" s="330"/>
      <c r="EV1167" s="330"/>
      <c r="EW1167" s="330"/>
      <c r="EX1167" s="330"/>
      <c r="EY1167" s="330"/>
      <c r="EZ1167" s="330"/>
      <c r="FA1167" s="330"/>
      <c r="FB1167" s="330"/>
      <c r="FC1167" s="330"/>
      <c r="FD1167" s="330"/>
      <c r="FE1167" s="330"/>
      <c r="FF1167" s="330"/>
      <c r="FG1167" s="330"/>
      <c r="FH1167" s="330"/>
      <c r="FI1167" s="330"/>
      <c r="FJ1167" s="330"/>
      <c r="FK1167" s="330"/>
      <c r="FL1167" s="330"/>
      <c r="FM1167" s="330"/>
      <c r="FN1167" s="330"/>
      <c r="FO1167" s="330"/>
      <c r="FP1167" s="330"/>
      <c r="FQ1167" s="330"/>
      <c r="FR1167" s="330"/>
      <c r="FS1167" s="330"/>
      <c r="FT1167" s="330"/>
      <c r="FU1167" s="330"/>
      <c r="FV1167" s="330"/>
      <c r="FW1167" s="330"/>
      <c r="FX1167" s="330"/>
      <c r="FY1167" s="330"/>
      <c r="FZ1167" s="330"/>
      <c r="GA1167" s="330"/>
      <c r="GB1167" s="330"/>
      <c r="GC1167" s="330"/>
      <c r="GD1167" s="330"/>
      <c r="GE1167" s="330"/>
      <c r="GF1167" s="330"/>
      <c r="GG1167" s="330"/>
      <c r="GH1167" s="330"/>
      <c r="GI1167" s="330"/>
      <c r="GJ1167" s="330"/>
      <c r="GK1167" s="330"/>
      <c r="GL1167" s="330"/>
      <c r="GM1167" s="330"/>
      <c r="GN1167" s="330"/>
      <c r="GO1167" s="330"/>
      <c r="GP1167" s="330"/>
      <c r="GQ1167" s="330"/>
      <c r="GR1167" s="330"/>
      <c r="GS1167" s="330"/>
      <c r="GT1167" s="330"/>
      <c r="GU1167" s="330"/>
      <c r="GV1167" s="330"/>
      <c r="GW1167" s="330"/>
      <c r="GX1167" s="330"/>
      <c r="GY1167" s="330"/>
      <c r="GZ1167" s="330"/>
      <c r="HA1167" s="330"/>
      <c r="HB1167" s="330"/>
      <c r="HC1167" s="330"/>
      <c r="HD1167" s="330"/>
      <c r="HE1167" s="330"/>
      <c r="HF1167" s="330"/>
      <c r="HG1167" s="330"/>
      <c r="HH1167" s="330"/>
      <c r="HI1167" s="330"/>
      <c r="HJ1167" s="330"/>
      <c r="HK1167" s="330"/>
      <c r="HL1167" s="330"/>
      <c r="HM1167" s="330"/>
      <c r="HN1167" s="330"/>
      <c r="HO1167" s="330"/>
      <c r="HP1167" s="330"/>
      <c r="HQ1167" s="330"/>
      <c r="HR1167" s="330"/>
      <c r="HS1167" s="330"/>
      <c r="HT1167" s="330"/>
      <c r="HU1167" s="330"/>
      <c r="HV1167" s="330"/>
      <c r="HW1167" s="330"/>
      <c r="HX1167" s="330"/>
      <c r="HY1167" s="330"/>
      <c r="HZ1167" s="330"/>
      <c r="IA1167" s="330"/>
      <c r="IB1167" s="330"/>
      <c r="IC1167" s="330"/>
      <c r="ID1167" s="330"/>
      <c r="IE1167" s="330"/>
      <c r="IF1167" s="330"/>
      <c r="IG1167" s="330"/>
      <c r="IH1167" s="330"/>
      <c r="II1167" s="330"/>
      <c r="IJ1167" s="330"/>
      <c r="IK1167" s="330"/>
      <c r="IL1167" s="330"/>
      <c r="IM1167" s="330"/>
      <c r="IN1167" s="330"/>
      <c r="IO1167" s="330"/>
      <c r="IP1167" s="330"/>
      <c r="IQ1167" s="330"/>
      <c r="IR1167" s="330"/>
      <c r="IS1167" s="330"/>
      <c r="IT1167" s="330"/>
      <c r="IU1167" s="330"/>
    </row>
    <row r="1168" spans="1:255" s="343" customFormat="1" x14ac:dyDescent="0.15">
      <c r="A1168" s="492" t="s">
        <v>6634</v>
      </c>
      <c r="B1168" s="335" t="s">
        <v>5783</v>
      </c>
      <c r="C1168" s="335" t="s">
        <v>49</v>
      </c>
      <c r="D1168" s="336" t="s">
        <v>6709</v>
      </c>
      <c r="E1168" s="336" t="s">
        <v>3312</v>
      </c>
      <c r="F1168" s="337" t="s">
        <v>3557</v>
      </c>
      <c r="G1168" s="338" t="s">
        <v>1304</v>
      </c>
      <c r="H1168" s="339" t="s">
        <v>7</v>
      </c>
      <c r="I1168" s="336" t="s">
        <v>110</v>
      </c>
      <c r="J1168" s="691" t="s">
        <v>8207</v>
      </c>
      <c r="K1168" s="340">
        <v>23189</v>
      </c>
      <c r="L1168" s="341"/>
      <c r="M1168" s="341"/>
      <c r="N1168" s="493" t="s">
        <v>4518</v>
      </c>
      <c r="O1168" s="432"/>
      <c r="P1168" s="432"/>
      <c r="Q1168" s="432"/>
      <c r="R1168" s="432"/>
      <c r="S1168" s="432"/>
      <c r="T1168" s="432"/>
      <c r="U1168" s="432"/>
      <c r="V1168" s="432"/>
      <c r="W1168" s="432"/>
      <c r="X1168" s="393"/>
      <c r="Y1168" s="330"/>
      <c r="Z1168" s="342"/>
      <c r="AA1168" s="330"/>
      <c r="AB1168" s="330"/>
      <c r="AC1168" s="330"/>
      <c r="AD1168" s="330"/>
      <c r="AE1168" s="330"/>
      <c r="AF1168" s="330"/>
      <c r="AG1168" s="330"/>
      <c r="AH1168" s="330"/>
      <c r="AI1168" s="330"/>
      <c r="AJ1168" s="330"/>
      <c r="AK1168" s="330"/>
      <c r="AL1168" s="330"/>
      <c r="AM1168" s="330"/>
      <c r="AN1168" s="330"/>
      <c r="AO1168" s="330"/>
      <c r="AP1168" s="330"/>
      <c r="AQ1168" s="330"/>
      <c r="AR1168" s="330"/>
      <c r="AS1168" s="330"/>
      <c r="AT1168" s="330"/>
      <c r="AU1168" s="330"/>
      <c r="AV1168" s="330"/>
      <c r="AW1168" s="330"/>
      <c r="AX1168" s="330"/>
      <c r="AY1168" s="330"/>
      <c r="AZ1168" s="330"/>
      <c r="BA1168" s="330"/>
      <c r="BB1168" s="330"/>
      <c r="BC1168" s="330"/>
      <c r="BD1168" s="330"/>
      <c r="BE1168" s="330"/>
      <c r="BF1168" s="330"/>
      <c r="BG1168" s="330"/>
      <c r="BH1168" s="330"/>
      <c r="BI1168" s="330"/>
      <c r="BJ1168" s="330"/>
      <c r="BK1168" s="330"/>
      <c r="BL1168" s="330"/>
      <c r="BM1168" s="330"/>
      <c r="BN1168" s="330"/>
      <c r="BO1168" s="330"/>
      <c r="BP1168" s="330"/>
      <c r="BQ1168" s="330"/>
      <c r="BR1168" s="330"/>
      <c r="BS1168" s="330"/>
      <c r="BT1168" s="330"/>
      <c r="BU1168" s="330"/>
      <c r="BV1168" s="330"/>
      <c r="BW1168" s="330"/>
      <c r="BX1168" s="330"/>
      <c r="BY1168" s="330"/>
      <c r="BZ1168" s="330"/>
      <c r="CA1168" s="330"/>
      <c r="CB1168" s="330"/>
      <c r="CC1168" s="330"/>
      <c r="CD1168" s="330"/>
      <c r="CE1168" s="330"/>
      <c r="CF1168" s="330"/>
      <c r="CG1168" s="330"/>
      <c r="CH1168" s="330"/>
      <c r="CI1168" s="330"/>
      <c r="CJ1168" s="330"/>
      <c r="CK1168" s="330"/>
      <c r="CL1168" s="330"/>
      <c r="CM1168" s="330"/>
      <c r="CN1168" s="330"/>
      <c r="CO1168" s="330"/>
      <c r="CP1168" s="330"/>
      <c r="CQ1168" s="330"/>
      <c r="CR1168" s="330"/>
      <c r="CS1168" s="330"/>
      <c r="CT1168" s="330"/>
      <c r="CU1168" s="330"/>
      <c r="CV1168" s="330"/>
      <c r="CW1168" s="330"/>
      <c r="CX1168" s="330"/>
      <c r="CY1168" s="330"/>
      <c r="CZ1168" s="330"/>
      <c r="DA1168" s="330"/>
      <c r="DB1168" s="330"/>
      <c r="DC1168" s="330"/>
      <c r="DD1168" s="330"/>
      <c r="DE1168" s="330"/>
      <c r="DF1168" s="330"/>
      <c r="DG1168" s="330"/>
      <c r="DH1168" s="330"/>
      <c r="DI1168" s="330"/>
      <c r="DJ1168" s="330"/>
      <c r="DK1168" s="330"/>
      <c r="DL1168" s="330"/>
      <c r="DM1168" s="330"/>
      <c r="DN1168" s="330"/>
      <c r="DO1168" s="330"/>
      <c r="DP1168" s="330"/>
      <c r="DQ1168" s="330"/>
      <c r="DR1168" s="330"/>
      <c r="DS1168" s="330"/>
      <c r="DT1168" s="330"/>
      <c r="DU1168" s="330"/>
      <c r="DV1168" s="330"/>
      <c r="DW1168" s="330"/>
      <c r="DX1168" s="330"/>
      <c r="DY1168" s="330"/>
      <c r="DZ1168" s="330"/>
      <c r="EA1168" s="330"/>
      <c r="EB1168" s="330"/>
      <c r="EC1168" s="330"/>
      <c r="ED1168" s="330"/>
      <c r="EE1168" s="330"/>
      <c r="EF1168" s="330"/>
      <c r="EG1168" s="330"/>
      <c r="EH1168" s="330"/>
      <c r="EI1168" s="330"/>
      <c r="EJ1168" s="330"/>
      <c r="EK1168" s="330"/>
      <c r="EL1168" s="330"/>
      <c r="EM1168" s="330"/>
      <c r="EN1168" s="330"/>
      <c r="EO1168" s="330"/>
      <c r="EP1168" s="330"/>
      <c r="EQ1168" s="330"/>
      <c r="ER1168" s="330"/>
      <c r="ES1168" s="330"/>
      <c r="ET1168" s="330"/>
      <c r="EU1168" s="330"/>
      <c r="EV1168" s="330"/>
      <c r="EW1168" s="330"/>
      <c r="EX1168" s="330"/>
      <c r="EY1168" s="330"/>
      <c r="EZ1168" s="330"/>
      <c r="FA1168" s="330"/>
      <c r="FB1168" s="330"/>
      <c r="FC1168" s="330"/>
      <c r="FD1168" s="330"/>
      <c r="FE1168" s="330"/>
      <c r="FF1168" s="330"/>
      <c r="FG1168" s="330"/>
      <c r="FH1168" s="330"/>
      <c r="FI1168" s="330"/>
      <c r="FJ1168" s="330"/>
      <c r="FK1168" s="330"/>
      <c r="FL1168" s="330"/>
      <c r="FM1168" s="330"/>
      <c r="FN1168" s="330"/>
      <c r="FO1168" s="330"/>
      <c r="FP1168" s="330"/>
      <c r="FQ1168" s="330"/>
      <c r="FR1168" s="330"/>
      <c r="FS1168" s="330"/>
      <c r="FT1168" s="330"/>
      <c r="FU1168" s="330"/>
      <c r="FV1168" s="330"/>
      <c r="FW1168" s="330"/>
      <c r="FX1168" s="330"/>
      <c r="FY1168" s="330"/>
      <c r="FZ1168" s="330"/>
      <c r="GA1168" s="330"/>
      <c r="GB1168" s="330"/>
      <c r="GC1168" s="330"/>
      <c r="GD1168" s="330"/>
      <c r="GE1168" s="330"/>
      <c r="GF1168" s="330"/>
      <c r="GG1168" s="330"/>
      <c r="GH1168" s="330"/>
      <c r="GI1168" s="330"/>
      <c r="GJ1168" s="330"/>
      <c r="GK1168" s="330"/>
      <c r="GL1168" s="330"/>
      <c r="GM1168" s="330"/>
      <c r="GN1168" s="330"/>
      <c r="GO1168" s="330"/>
      <c r="GP1168" s="330"/>
      <c r="GQ1168" s="330"/>
      <c r="GR1168" s="330"/>
      <c r="GS1168" s="330"/>
      <c r="GT1168" s="330"/>
      <c r="GU1168" s="330"/>
      <c r="GV1168" s="330"/>
      <c r="GW1168" s="330"/>
      <c r="GX1168" s="330"/>
      <c r="GY1168" s="330"/>
      <c r="GZ1168" s="330"/>
      <c r="HA1168" s="330"/>
      <c r="HB1168" s="330"/>
      <c r="HC1168" s="330"/>
      <c r="HD1168" s="330"/>
      <c r="HE1168" s="330"/>
      <c r="HF1168" s="330"/>
      <c r="HG1168" s="330"/>
      <c r="HH1168" s="330"/>
      <c r="HI1168" s="330"/>
      <c r="HJ1168" s="330"/>
      <c r="HK1168" s="330"/>
      <c r="HL1168" s="330"/>
      <c r="HM1168" s="330"/>
      <c r="HN1168" s="330"/>
      <c r="HO1168" s="330"/>
      <c r="HP1168" s="330"/>
      <c r="HQ1168" s="330"/>
      <c r="HR1168" s="330"/>
      <c r="HS1168" s="330"/>
      <c r="HT1168" s="330"/>
      <c r="HU1168" s="330"/>
      <c r="HV1168" s="330"/>
      <c r="HW1168" s="330"/>
      <c r="HX1168" s="330"/>
      <c r="HY1168" s="330"/>
      <c r="HZ1168" s="330"/>
      <c r="IA1168" s="330"/>
      <c r="IB1168" s="330"/>
      <c r="IC1168" s="330"/>
      <c r="ID1168" s="330"/>
      <c r="IE1168" s="330"/>
      <c r="IF1168" s="330"/>
      <c r="IG1168" s="330"/>
      <c r="IH1168" s="330"/>
      <c r="II1168" s="330"/>
      <c r="IJ1168" s="330"/>
      <c r="IK1168" s="330"/>
      <c r="IL1168" s="330"/>
      <c r="IM1168" s="330"/>
      <c r="IN1168" s="330"/>
      <c r="IO1168" s="330"/>
      <c r="IP1168" s="330"/>
      <c r="IQ1168" s="330"/>
      <c r="IR1168" s="330"/>
      <c r="IS1168" s="330"/>
      <c r="IT1168" s="330"/>
      <c r="IU1168" s="330"/>
    </row>
    <row r="1169" spans="1:255" s="343" customFormat="1" ht="28.5" x14ac:dyDescent="0.15">
      <c r="A1169" s="492" t="s">
        <v>6634</v>
      </c>
      <c r="B1169" s="335" t="s">
        <v>5783</v>
      </c>
      <c r="C1169" s="335" t="s">
        <v>49</v>
      </c>
      <c r="D1169" s="336" t="s">
        <v>8126</v>
      </c>
      <c r="E1169" s="336" t="s">
        <v>6635</v>
      </c>
      <c r="F1169" s="337" t="s">
        <v>3558</v>
      </c>
      <c r="G1169" s="338" t="s">
        <v>6150</v>
      </c>
      <c r="H1169" s="339" t="s">
        <v>7</v>
      </c>
      <c r="I1169" s="336" t="s">
        <v>3975</v>
      </c>
      <c r="J1169" s="338" t="s">
        <v>7935</v>
      </c>
      <c r="K1169" s="340">
        <v>23551</v>
      </c>
      <c r="L1169" s="341"/>
      <c r="M1169" s="341"/>
      <c r="N1169" s="493" t="s">
        <v>4518</v>
      </c>
      <c r="O1169" s="432"/>
      <c r="P1169" s="432"/>
      <c r="Q1169" s="432"/>
      <c r="R1169" s="432"/>
      <c r="S1169" s="432"/>
      <c r="T1169" s="432"/>
      <c r="U1169" s="432"/>
      <c r="V1169" s="432"/>
      <c r="W1169" s="432"/>
      <c r="X1169" s="393"/>
      <c r="Y1169" s="330"/>
      <c r="Z1169" s="342"/>
      <c r="AA1169" s="330"/>
      <c r="AB1169" s="330"/>
      <c r="AC1169" s="330"/>
      <c r="AD1169" s="330"/>
      <c r="AE1169" s="330"/>
      <c r="AF1169" s="330"/>
      <c r="AG1169" s="330"/>
      <c r="AH1169" s="330"/>
      <c r="AI1169" s="330"/>
      <c r="AJ1169" s="330"/>
      <c r="AK1169" s="330"/>
      <c r="AL1169" s="330"/>
      <c r="AM1169" s="330"/>
      <c r="AN1169" s="330"/>
      <c r="AO1169" s="330"/>
      <c r="AP1169" s="330"/>
      <c r="AQ1169" s="330"/>
      <c r="AR1169" s="330"/>
      <c r="AS1169" s="330"/>
      <c r="AT1169" s="330"/>
      <c r="AU1169" s="330"/>
      <c r="AV1169" s="330"/>
      <c r="AW1169" s="330"/>
      <c r="AX1169" s="330"/>
      <c r="AY1169" s="330"/>
      <c r="AZ1169" s="330"/>
      <c r="BA1169" s="330"/>
      <c r="BB1169" s="330"/>
      <c r="BC1169" s="330"/>
      <c r="BD1169" s="330"/>
      <c r="BE1169" s="330"/>
      <c r="BF1169" s="330"/>
      <c r="BG1169" s="330"/>
      <c r="BH1169" s="330"/>
      <c r="BI1169" s="330"/>
      <c r="BJ1169" s="330"/>
      <c r="BK1169" s="330"/>
      <c r="BL1169" s="330"/>
      <c r="BM1169" s="330"/>
      <c r="BN1169" s="330"/>
      <c r="BO1169" s="330"/>
      <c r="BP1169" s="330"/>
      <c r="BQ1169" s="330"/>
      <c r="BR1169" s="330"/>
      <c r="BS1169" s="330"/>
      <c r="BT1169" s="330"/>
      <c r="BU1169" s="330"/>
      <c r="BV1169" s="330"/>
      <c r="BW1169" s="330"/>
      <c r="BX1169" s="330"/>
      <c r="BY1169" s="330"/>
      <c r="BZ1169" s="330"/>
      <c r="CA1169" s="330"/>
      <c r="CB1169" s="330"/>
      <c r="CC1169" s="330"/>
      <c r="CD1169" s="330"/>
      <c r="CE1169" s="330"/>
      <c r="CF1169" s="330"/>
      <c r="CG1169" s="330"/>
      <c r="CH1169" s="330"/>
      <c r="CI1169" s="330"/>
      <c r="CJ1169" s="330"/>
      <c r="CK1169" s="330"/>
      <c r="CL1169" s="330"/>
      <c r="CM1169" s="330"/>
      <c r="CN1169" s="330"/>
      <c r="CO1169" s="330"/>
      <c r="CP1169" s="330"/>
      <c r="CQ1169" s="330"/>
      <c r="CR1169" s="330"/>
      <c r="CS1169" s="330"/>
      <c r="CT1169" s="330"/>
      <c r="CU1169" s="330"/>
      <c r="CV1169" s="330"/>
      <c r="CW1169" s="330"/>
      <c r="CX1169" s="330"/>
      <c r="CY1169" s="330"/>
      <c r="CZ1169" s="330"/>
      <c r="DA1169" s="330"/>
      <c r="DB1169" s="330"/>
      <c r="DC1169" s="330"/>
      <c r="DD1169" s="330"/>
      <c r="DE1169" s="330"/>
      <c r="DF1169" s="330"/>
      <c r="DG1169" s="330"/>
      <c r="DH1169" s="330"/>
      <c r="DI1169" s="330"/>
      <c r="DJ1169" s="330"/>
      <c r="DK1169" s="330"/>
      <c r="DL1169" s="330"/>
      <c r="DM1169" s="330"/>
      <c r="DN1169" s="330"/>
      <c r="DO1169" s="330"/>
      <c r="DP1169" s="330"/>
      <c r="DQ1169" s="330"/>
      <c r="DR1169" s="330"/>
      <c r="DS1169" s="330"/>
      <c r="DT1169" s="330"/>
      <c r="DU1169" s="330"/>
      <c r="DV1169" s="330"/>
      <c r="DW1169" s="330"/>
      <c r="DX1169" s="330"/>
      <c r="DY1169" s="330"/>
      <c r="DZ1169" s="330"/>
      <c r="EA1169" s="330"/>
      <c r="EB1169" s="330"/>
      <c r="EC1169" s="330"/>
      <c r="ED1169" s="330"/>
      <c r="EE1169" s="330"/>
      <c r="EF1169" s="330"/>
      <c r="EG1169" s="330"/>
      <c r="EH1169" s="330"/>
      <c r="EI1169" s="330"/>
      <c r="EJ1169" s="330"/>
      <c r="EK1169" s="330"/>
      <c r="EL1169" s="330"/>
      <c r="EM1169" s="330"/>
      <c r="EN1169" s="330"/>
      <c r="EO1169" s="330"/>
      <c r="EP1169" s="330"/>
      <c r="EQ1169" s="330"/>
      <c r="ER1169" s="330"/>
      <c r="ES1169" s="330"/>
      <c r="ET1169" s="330"/>
      <c r="EU1169" s="330"/>
      <c r="EV1169" s="330"/>
      <c r="EW1169" s="330"/>
      <c r="EX1169" s="330"/>
      <c r="EY1169" s="330"/>
      <c r="EZ1169" s="330"/>
      <c r="FA1169" s="330"/>
      <c r="FB1169" s="330"/>
      <c r="FC1169" s="330"/>
      <c r="FD1169" s="330"/>
      <c r="FE1169" s="330"/>
      <c r="FF1169" s="330"/>
      <c r="FG1169" s="330"/>
      <c r="FH1169" s="330"/>
      <c r="FI1169" s="330"/>
      <c r="FJ1169" s="330"/>
      <c r="FK1169" s="330"/>
      <c r="FL1169" s="330"/>
      <c r="FM1169" s="330"/>
      <c r="FN1169" s="330"/>
      <c r="FO1169" s="330"/>
      <c r="FP1169" s="330"/>
      <c r="FQ1169" s="330"/>
      <c r="FR1169" s="330"/>
      <c r="FS1169" s="330"/>
      <c r="FT1169" s="330"/>
      <c r="FU1169" s="330"/>
      <c r="FV1169" s="330"/>
      <c r="FW1169" s="330"/>
      <c r="FX1169" s="330"/>
      <c r="FY1169" s="330"/>
      <c r="FZ1169" s="330"/>
      <c r="GA1169" s="330"/>
      <c r="GB1169" s="330"/>
      <c r="GC1169" s="330"/>
      <c r="GD1169" s="330"/>
      <c r="GE1169" s="330"/>
      <c r="GF1169" s="330"/>
      <c r="GG1169" s="330"/>
      <c r="GH1169" s="330"/>
      <c r="GI1169" s="330"/>
      <c r="GJ1169" s="330"/>
      <c r="GK1169" s="330"/>
      <c r="GL1169" s="330"/>
      <c r="GM1169" s="330"/>
      <c r="GN1169" s="330"/>
      <c r="GO1169" s="330"/>
      <c r="GP1169" s="330"/>
      <c r="GQ1169" s="330"/>
      <c r="GR1169" s="330"/>
      <c r="GS1169" s="330"/>
      <c r="GT1169" s="330"/>
      <c r="GU1169" s="330"/>
      <c r="GV1169" s="330"/>
      <c r="GW1169" s="330"/>
      <c r="GX1169" s="330"/>
      <c r="GY1169" s="330"/>
      <c r="GZ1169" s="330"/>
      <c r="HA1169" s="330"/>
      <c r="HB1169" s="330"/>
      <c r="HC1169" s="330"/>
      <c r="HD1169" s="330"/>
      <c r="HE1169" s="330"/>
      <c r="HF1169" s="330"/>
      <c r="HG1169" s="330"/>
      <c r="HH1169" s="330"/>
      <c r="HI1169" s="330"/>
      <c r="HJ1169" s="330"/>
      <c r="HK1169" s="330"/>
      <c r="HL1169" s="330"/>
      <c r="HM1169" s="330"/>
      <c r="HN1169" s="330"/>
      <c r="HO1169" s="330"/>
      <c r="HP1169" s="330"/>
      <c r="HQ1169" s="330"/>
      <c r="HR1169" s="330"/>
      <c r="HS1169" s="330"/>
      <c r="HT1169" s="330"/>
      <c r="HU1169" s="330"/>
      <c r="HV1169" s="330"/>
      <c r="HW1169" s="330"/>
      <c r="HX1169" s="330"/>
      <c r="HY1169" s="330"/>
      <c r="HZ1169" s="330"/>
      <c r="IA1169" s="330"/>
      <c r="IB1169" s="330"/>
      <c r="IC1169" s="330"/>
      <c r="ID1169" s="330"/>
      <c r="IE1169" s="330"/>
      <c r="IF1169" s="330"/>
      <c r="IG1169" s="330"/>
      <c r="IH1169" s="330"/>
      <c r="II1169" s="330"/>
      <c r="IJ1169" s="330"/>
      <c r="IK1169" s="330"/>
      <c r="IL1169" s="330"/>
      <c r="IM1169" s="330"/>
      <c r="IN1169" s="330"/>
      <c r="IO1169" s="330"/>
      <c r="IP1169" s="330"/>
      <c r="IQ1169" s="330"/>
      <c r="IR1169" s="330"/>
      <c r="IS1169" s="330"/>
      <c r="IT1169" s="330"/>
      <c r="IU1169" s="330"/>
    </row>
    <row r="1170" spans="1:255" s="343" customFormat="1" x14ac:dyDescent="0.15">
      <c r="A1170" s="492" t="s">
        <v>6634</v>
      </c>
      <c r="B1170" s="335" t="s">
        <v>5783</v>
      </c>
      <c r="C1170" s="335" t="s">
        <v>49</v>
      </c>
      <c r="D1170" s="336" t="s">
        <v>6719</v>
      </c>
      <c r="E1170" s="336" t="s">
        <v>2282</v>
      </c>
      <c r="F1170" s="337" t="s">
        <v>2555</v>
      </c>
      <c r="G1170" s="338" t="s">
        <v>111</v>
      </c>
      <c r="H1170" s="339" t="s">
        <v>7</v>
      </c>
      <c r="I1170" s="336" t="s">
        <v>122</v>
      </c>
      <c r="J1170" s="338" t="s">
        <v>6720</v>
      </c>
      <c r="K1170" s="340">
        <v>24243</v>
      </c>
      <c r="L1170" s="341"/>
      <c r="M1170" s="341"/>
      <c r="N1170" s="493" t="s">
        <v>4518</v>
      </c>
      <c r="O1170" s="432"/>
      <c r="P1170" s="432"/>
      <c r="Q1170" s="432"/>
      <c r="R1170" s="432"/>
      <c r="S1170" s="432"/>
      <c r="T1170" s="432"/>
      <c r="U1170" s="432"/>
      <c r="V1170" s="432"/>
      <c r="W1170" s="432"/>
      <c r="X1170" s="435"/>
      <c r="Y1170" s="330"/>
      <c r="Z1170" s="342"/>
      <c r="AA1170" s="330"/>
      <c r="AB1170" s="330"/>
      <c r="AC1170" s="330"/>
      <c r="AD1170" s="330"/>
      <c r="AE1170" s="330"/>
      <c r="AF1170" s="330"/>
      <c r="AG1170" s="330"/>
      <c r="AH1170" s="330"/>
      <c r="AI1170" s="330"/>
      <c r="AJ1170" s="330"/>
      <c r="AK1170" s="330"/>
      <c r="AL1170" s="330"/>
      <c r="AM1170" s="330"/>
      <c r="AN1170" s="330"/>
      <c r="AO1170" s="330"/>
      <c r="AP1170" s="330"/>
      <c r="AQ1170" s="330"/>
      <c r="AR1170" s="330"/>
      <c r="AS1170" s="330"/>
      <c r="AT1170" s="330"/>
      <c r="AU1170" s="330"/>
      <c r="AV1170" s="330"/>
      <c r="AW1170" s="330"/>
      <c r="AX1170" s="330"/>
      <c r="AY1170" s="330"/>
      <c r="AZ1170" s="330"/>
      <c r="BA1170" s="330"/>
      <c r="BB1170" s="330"/>
      <c r="BC1170" s="330"/>
      <c r="BD1170" s="330"/>
      <c r="BE1170" s="330"/>
      <c r="BF1170" s="330"/>
      <c r="BG1170" s="330"/>
      <c r="BH1170" s="330"/>
      <c r="BI1170" s="330"/>
      <c r="BJ1170" s="330"/>
      <c r="BK1170" s="330"/>
      <c r="BL1170" s="330"/>
      <c r="BM1170" s="330"/>
      <c r="BN1170" s="330"/>
      <c r="BO1170" s="330"/>
      <c r="BP1170" s="330"/>
      <c r="BQ1170" s="330"/>
      <c r="BR1170" s="330"/>
      <c r="BS1170" s="330"/>
      <c r="BT1170" s="330"/>
      <c r="BU1170" s="330"/>
      <c r="BV1170" s="330"/>
      <c r="BW1170" s="330"/>
      <c r="BX1170" s="330"/>
      <c r="BY1170" s="330"/>
      <c r="BZ1170" s="330"/>
      <c r="CA1170" s="330"/>
      <c r="CB1170" s="330"/>
      <c r="CC1170" s="330"/>
      <c r="CD1170" s="330"/>
      <c r="CE1170" s="330"/>
      <c r="CF1170" s="330"/>
      <c r="CG1170" s="330"/>
      <c r="CH1170" s="330"/>
      <c r="CI1170" s="330"/>
      <c r="CJ1170" s="330"/>
      <c r="CK1170" s="330"/>
      <c r="CL1170" s="330"/>
      <c r="CM1170" s="330"/>
      <c r="CN1170" s="330"/>
      <c r="CO1170" s="330"/>
      <c r="CP1170" s="330"/>
      <c r="CQ1170" s="330"/>
      <c r="CR1170" s="330"/>
      <c r="CS1170" s="330"/>
      <c r="CT1170" s="330"/>
      <c r="CU1170" s="330"/>
      <c r="CV1170" s="330"/>
      <c r="CW1170" s="330"/>
      <c r="CX1170" s="330"/>
      <c r="CY1170" s="330"/>
      <c r="CZ1170" s="330"/>
      <c r="DA1170" s="330"/>
      <c r="DB1170" s="330"/>
      <c r="DC1170" s="330"/>
      <c r="DD1170" s="330"/>
      <c r="DE1170" s="330"/>
      <c r="DF1170" s="330"/>
      <c r="DG1170" s="330"/>
      <c r="DH1170" s="330"/>
      <c r="DI1170" s="330"/>
      <c r="DJ1170" s="330"/>
      <c r="DK1170" s="330"/>
      <c r="DL1170" s="330"/>
      <c r="DM1170" s="330"/>
      <c r="DN1170" s="330"/>
      <c r="DO1170" s="330"/>
      <c r="DP1170" s="330"/>
      <c r="DQ1170" s="330"/>
      <c r="DR1170" s="330"/>
      <c r="DS1170" s="330"/>
      <c r="DT1170" s="330"/>
      <c r="DU1170" s="330"/>
      <c r="DV1170" s="330"/>
      <c r="DW1170" s="330"/>
      <c r="DX1170" s="330"/>
      <c r="DY1170" s="330"/>
      <c r="DZ1170" s="330"/>
      <c r="EA1170" s="330"/>
      <c r="EB1170" s="330"/>
      <c r="EC1170" s="330"/>
      <c r="ED1170" s="330"/>
      <c r="EE1170" s="330"/>
      <c r="EF1170" s="330"/>
      <c r="EG1170" s="330"/>
      <c r="EH1170" s="330"/>
      <c r="EI1170" s="330"/>
      <c r="EJ1170" s="330"/>
      <c r="EK1170" s="330"/>
      <c r="EL1170" s="330"/>
      <c r="EM1170" s="330"/>
      <c r="EN1170" s="330"/>
      <c r="EO1170" s="330"/>
      <c r="EP1170" s="330"/>
      <c r="EQ1170" s="330"/>
      <c r="ER1170" s="330"/>
      <c r="ES1170" s="330"/>
      <c r="ET1170" s="330"/>
      <c r="EU1170" s="330"/>
      <c r="EV1170" s="330"/>
      <c r="EW1170" s="330"/>
      <c r="EX1170" s="330"/>
      <c r="EY1170" s="330"/>
      <c r="EZ1170" s="330"/>
      <c r="FA1170" s="330"/>
      <c r="FB1170" s="330"/>
      <c r="FC1170" s="330"/>
      <c r="FD1170" s="330"/>
      <c r="FE1170" s="330"/>
      <c r="FF1170" s="330"/>
      <c r="FG1170" s="330"/>
      <c r="FH1170" s="330"/>
      <c r="FI1170" s="330"/>
      <c r="FJ1170" s="330"/>
      <c r="FK1170" s="330"/>
      <c r="FL1170" s="330"/>
      <c r="FM1170" s="330"/>
      <c r="FN1170" s="330"/>
      <c r="FO1170" s="330"/>
      <c r="FP1170" s="330"/>
      <c r="FQ1170" s="330"/>
      <c r="FR1170" s="330"/>
      <c r="FS1170" s="330"/>
      <c r="FT1170" s="330"/>
      <c r="FU1170" s="330"/>
      <c r="FV1170" s="330"/>
      <c r="FW1170" s="330"/>
      <c r="FX1170" s="330"/>
      <c r="FY1170" s="330"/>
      <c r="FZ1170" s="330"/>
      <c r="GA1170" s="330"/>
      <c r="GB1170" s="330"/>
      <c r="GC1170" s="330"/>
      <c r="GD1170" s="330"/>
      <c r="GE1170" s="330"/>
      <c r="GF1170" s="330"/>
      <c r="GG1170" s="330"/>
      <c r="GH1170" s="330"/>
      <c r="GI1170" s="330"/>
      <c r="GJ1170" s="330"/>
      <c r="GK1170" s="330"/>
      <c r="GL1170" s="330"/>
      <c r="GM1170" s="330"/>
      <c r="GN1170" s="330"/>
      <c r="GO1170" s="330"/>
      <c r="GP1170" s="330"/>
      <c r="GQ1170" s="330"/>
      <c r="GR1170" s="330"/>
      <c r="GS1170" s="330"/>
      <c r="GT1170" s="330"/>
      <c r="GU1170" s="330"/>
      <c r="GV1170" s="330"/>
      <c r="GW1170" s="330"/>
      <c r="GX1170" s="330"/>
      <c r="GY1170" s="330"/>
      <c r="GZ1170" s="330"/>
      <c r="HA1170" s="330"/>
      <c r="HB1170" s="330"/>
      <c r="HC1170" s="330"/>
      <c r="HD1170" s="330"/>
      <c r="HE1170" s="330"/>
      <c r="HF1170" s="330"/>
      <c r="HG1170" s="330"/>
      <c r="HH1170" s="330"/>
      <c r="HI1170" s="330"/>
      <c r="HJ1170" s="330"/>
      <c r="HK1170" s="330"/>
      <c r="HL1170" s="330"/>
      <c r="HM1170" s="330"/>
      <c r="HN1170" s="330"/>
      <c r="HO1170" s="330"/>
      <c r="HP1170" s="330"/>
      <c r="HQ1170" s="330"/>
      <c r="HR1170" s="330"/>
      <c r="HS1170" s="330"/>
      <c r="HT1170" s="330"/>
      <c r="HU1170" s="330"/>
      <c r="HV1170" s="330"/>
      <c r="HW1170" s="330"/>
      <c r="HX1170" s="330"/>
      <c r="HY1170" s="330"/>
      <c r="HZ1170" s="330"/>
      <c r="IA1170" s="330"/>
      <c r="IB1170" s="330"/>
      <c r="IC1170" s="330"/>
      <c r="ID1170" s="330"/>
      <c r="IE1170" s="330"/>
      <c r="IF1170" s="330"/>
      <c r="IG1170" s="330"/>
      <c r="IH1170" s="330"/>
      <c r="II1170" s="330"/>
      <c r="IJ1170" s="330"/>
      <c r="IK1170" s="330"/>
      <c r="IL1170" s="330"/>
      <c r="IM1170" s="330"/>
      <c r="IN1170" s="330"/>
      <c r="IO1170" s="330"/>
      <c r="IP1170" s="330"/>
      <c r="IQ1170" s="330"/>
      <c r="IR1170" s="330"/>
      <c r="IS1170" s="330"/>
      <c r="IT1170" s="330"/>
      <c r="IU1170" s="330"/>
    </row>
    <row r="1171" spans="1:255" s="343" customFormat="1" x14ac:dyDescent="0.15">
      <c r="A1171" s="492" t="s">
        <v>6634</v>
      </c>
      <c r="B1171" s="335" t="s">
        <v>5783</v>
      </c>
      <c r="C1171" s="335" t="s">
        <v>49</v>
      </c>
      <c r="D1171" s="336" t="s">
        <v>6721</v>
      </c>
      <c r="E1171" s="336" t="s">
        <v>2284</v>
      </c>
      <c r="F1171" s="337" t="s">
        <v>2558</v>
      </c>
      <c r="G1171" s="338" t="s">
        <v>125</v>
      </c>
      <c r="H1171" s="339" t="s">
        <v>7</v>
      </c>
      <c r="I1171" s="336" t="s">
        <v>123</v>
      </c>
      <c r="J1171" s="338" t="s">
        <v>124</v>
      </c>
      <c r="K1171" s="340">
        <v>24783</v>
      </c>
      <c r="L1171" s="341"/>
      <c r="M1171" s="341"/>
      <c r="N1171" s="493" t="s">
        <v>4518</v>
      </c>
      <c r="O1171" s="432"/>
      <c r="P1171" s="432"/>
      <c r="Q1171" s="432"/>
      <c r="R1171" s="432"/>
      <c r="S1171" s="432"/>
      <c r="T1171" s="432"/>
      <c r="U1171" s="432"/>
      <c r="V1171" s="432"/>
      <c r="W1171" s="432"/>
      <c r="X1171" s="393"/>
      <c r="Y1171" s="330"/>
      <c r="Z1171" s="342"/>
      <c r="AA1171" s="330"/>
      <c r="AB1171" s="330"/>
      <c r="AC1171" s="330"/>
      <c r="AD1171" s="330"/>
      <c r="AE1171" s="330"/>
      <c r="AF1171" s="330"/>
      <c r="AG1171" s="330"/>
      <c r="AH1171" s="330"/>
      <c r="AI1171" s="330"/>
      <c r="AJ1171" s="330"/>
      <c r="AK1171" s="330"/>
      <c r="AL1171" s="330"/>
      <c r="AM1171" s="330"/>
      <c r="AN1171" s="330"/>
      <c r="AO1171" s="330"/>
      <c r="AP1171" s="330"/>
      <c r="AQ1171" s="330"/>
      <c r="AR1171" s="330"/>
      <c r="AS1171" s="330"/>
      <c r="AT1171" s="330"/>
      <c r="AU1171" s="330"/>
      <c r="AV1171" s="330"/>
      <c r="AW1171" s="330"/>
      <c r="AX1171" s="330"/>
      <c r="AY1171" s="330"/>
      <c r="AZ1171" s="330"/>
      <c r="BA1171" s="330"/>
      <c r="BB1171" s="330"/>
      <c r="BC1171" s="330"/>
      <c r="BD1171" s="330"/>
      <c r="BE1171" s="330"/>
      <c r="BF1171" s="330"/>
      <c r="BG1171" s="330"/>
      <c r="BH1171" s="330"/>
      <c r="BI1171" s="330"/>
      <c r="BJ1171" s="330"/>
      <c r="BK1171" s="330"/>
      <c r="BL1171" s="330"/>
      <c r="BM1171" s="330"/>
      <c r="BN1171" s="330"/>
      <c r="BO1171" s="330"/>
      <c r="BP1171" s="330"/>
      <c r="BQ1171" s="330"/>
      <c r="BR1171" s="330"/>
      <c r="BS1171" s="330"/>
      <c r="BT1171" s="330"/>
      <c r="BU1171" s="330"/>
      <c r="BV1171" s="330"/>
      <c r="BW1171" s="330"/>
      <c r="BX1171" s="330"/>
      <c r="BY1171" s="330"/>
      <c r="BZ1171" s="330"/>
      <c r="CA1171" s="330"/>
      <c r="CB1171" s="330"/>
      <c r="CC1171" s="330"/>
      <c r="CD1171" s="330"/>
      <c r="CE1171" s="330"/>
      <c r="CF1171" s="330"/>
      <c r="CG1171" s="330"/>
      <c r="CH1171" s="330"/>
      <c r="CI1171" s="330"/>
      <c r="CJ1171" s="330"/>
      <c r="CK1171" s="330"/>
      <c r="CL1171" s="330"/>
      <c r="CM1171" s="330"/>
      <c r="CN1171" s="330"/>
      <c r="CO1171" s="330"/>
      <c r="CP1171" s="330"/>
      <c r="CQ1171" s="330"/>
      <c r="CR1171" s="330"/>
      <c r="CS1171" s="330"/>
      <c r="CT1171" s="330"/>
      <c r="CU1171" s="330"/>
      <c r="CV1171" s="330"/>
      <c r="CW1171" s="330"/>
      <c r="CX1171" s="330"/>
      <c r="CY1171" s="330"/>
      <c r="CZ1171" s="330"/>
      <c r="DA1171" s="330"/>
      <c r="DB1171" s="330"/>
      <c r="DC1171" s="330"/>
      <c r="DD1171" s="330"/>
      <c r="DE1171" s="330"/>
      <c r="DF1171" s="330"/>
      <c r="DG1171" s="330"/>
      <c r="DH1171" s="330"/>
      <c r="DI1171" s="330"/>
      <c r="DJ1171" s="330"/>
      <c r="DK1171" s="330"/>
      <c r="DL1171" s="330"/>
      <c r="DM1171" s="330"/>
      <c r="DN1171" s="330"/>
      <c r="DO1171" s="330"/>
      <c r="DP1171" s="330"/>
      <c r="DQ1171" s="330"/>
      <c r="DR1171" s="330"/>
      <c r="DS1171" s="330"/>
      <c r="DT1171" s="330"/>
      <c r="DU1171" s="330"/>
      <c r="DV1171" s="330"/>
      <c r="DW1171" s="330"/>
      <c r="DX1171" s="330"/>
      <c r="DY1171" s="330"/>
      <c r="DZ1171" s="330"/>
      <c r="EA1171" s="330"/>
      <c r="EB1171" s="330"/>
      <c r="EC1171" s="330"/>
      <c r="ED1171" s="330"/>
      <c r="EE1171" s="330"/>
      <c r="EF1171" s="330"/>
      <c r="EG1171" s="330"/>
      <c r="EH1171" s="330"/>
      <c r="EI1171" s="330"/>
      <c r="EJ1171" s="330"/>
      <c r="EK1171" s="330"/>
      <c r="EL1171" s="330"/>
      <c r="EM1171" s="330"/>
      <c r="EN1171" s="330"/>
      <c r="EO1171" s="330"/>
      <c r="EP1171" s="330"/>
      <c r="EQ1171" s="330"/>
      <c r="ER1171" s="330"/>
      <c r="ES1171" s="330"/>
      <c r="ET1171" s="330"/>
      <c r="EU1171" s="330"/>
      <c r="EV1171" s="330"/>
      <c r="EW1171" s="330"/>
      <c r="EX1171" s="330"/>
      <c r="EY1171" s="330"/>
      <c r="EZ1171" s="330"/>
      <c r="FA1171" s="330"/>
      <c r="FB1171" s="330"/>
      <c r="FC1171" s="330"/>
      <c r="FD1171" s="330"/>
      <c r="FE1171" s="330"/>
      <c r="FF1171" s="330"/>
      <c r="FG1171" s="330"/>
      <c r="FH1171" s="330"/>
      <c r="FI1171" s="330"/>
      <c r="FJ1171" s="330"/>
      <c r="FK1171" s="330"/>
      <c r="FL1171" s="330"/>
      <c r="FM1171" s="330"/>
      <c r="FN1171" s="330"/>
      <c r="FO1171" s="330"/>
      <c r="FP1171" s="330"/>
      <c r="FQ1171" s="330"/>
      <c r="FR1171" s="330"/>
      <c r="FS1171" s="330"/>
      <c r="FT1171" s="330"/>
      <c r="FU1171" s="330"/>
      <c r="FV1171" s="330"/>
      <c r="FW1171" s="330"/>
      <c r="FX1171" s="330"/>
      <c r="FY1171" s="330"/>
      <c r="FZ1171" s="330"/>
      <c r="GA1171" s="330"/>
      <c r="GB1171" s="330"/>
      <c r="GC1171" s="330"/>
      <c r="GD1171" s="330"/>
      <c r="GE1171" s="330"/>
      <c r="GF1171" s="330"/>
      <c r="GG1171" s="330"/>
      <c r="GH1171" s="330"/>
      <c r="GI1171" s="330"/>
      <c r="GJ1171" s="330"/>
      <c r="GK1171" s="330"/>
      <c r="GL1171" s="330"/>
      <c r="GM1171" s="330"/>
      <c r="GN1171" s="330"/>
      <c r="GO1171" s="330"/>
      <c r="GP1171" s="330"/>
      <c r="GQ1171" s="330"/>
      <c r="GR1171" s="330"/>
      <c r="GS1171" s="330"/>
      <c r="GT1171" s="330"/>
      <c r="GU1171" s="330"/>
      <c r="GV1171" s="330"/>
      <c r="GW1171" s="330"/>
      <c r="GX1171" s="330"/>
      <c r="GY1171" s="330"/>
      <c r="GZ1171" s="330"/>
      <c r="HA1171" s="330"/>
      <c r="HB1171" s="330"/>
      <c r="HC1171" s="330"/>
      <c r="HD1171" s="330"/>
      <c r="HE1171" s="330"/>
      <c r="HF1171" s="330"/>
      <c r="HG1171" s="330"/>
      <c r="HH1171" s="330"/>
      <c r="HI1171" s="330"/>
      <c r="HJ1171" s="330"/>
      <c r="HK1171" s="330"/>
      <c r="HL1171" s="330"/>
      <c r="HM1171" s="330"/>
      <c r="HN1171" s="330"/>
      <c r="HO1171" s="330"/>
      <c r="HP1171" s="330"/>
      <c r="HQ1171" s="330"/>
      <c r="HR1171" s="330"/>
      <c r="HS1171" s="330"/>
      <c r="HT1171" s="330"/>
      <c r="HU1171" s="330"/>
      <c r="HV1171" s="330"/>
      <c r="HW1171" s="330"/>
      <c r="HX1171" s="330"/>
      <c r="HY1171" s="330"/>
      <c r="HZ1171" s="330"/>
      <c r="IA1171" s="330"/>
      <c r="IB1171" s="330"/>
      <c r="IC1171" s="330"/>
      <c r="ID1171" s="330"/>
      <c r="IE1171" s="330"/>
      <c r="IF1171" s="330"/>
      <c r="IG1171" s="330"/>
      <c r="IH1171" s="330"/>
      <c r="II1171" s="330"/>
      <c r="IJ1171" s="330"/>
      <c r="IK1171" s="330"/>
      <c r="IL1171" s="330"/>
      <c r="IM1171" s="330"/>
      <c r="IN1171" s="330"/>
      <c r="IO1171" s="330"/>
      <c r="IP1171" s="330"/>
      <c r="IQ1171" s="330"/>
      <c r="IR1171" s="330"/>
      <c r="IS1171" s="330"/>
      <c r="IT1171" s="330"/>
      <c r="IU1171" s="330"/>
    </row>
    <row r="1172" spans="1:255" s="343" customFormat="1" x14ac:dyDescent="0.15">
      <c r="A1172" s="492" t="s">
        <v>6634</v>
      </c>
      <c r="B1172" s="335" t="s">
        <v>5783</v>
      </c>
      <c r="C1172" s="335" t="s">
        <v>49</v>
      </c>
      <c r="D1172" s="336" t="s">
        <v>6722</v>
      </c>
      <c r="E1172" s="336" t="s">
        <v>2285</v>
      </c>
      <c r="F1172" s="337" t="s">
        <v>7936</v>
      </c>
      <c r="G1172" s="338" t="s">
        <v>127</v>
      </c>
      <c r="H1172" s="339" t="s">
        <v>7</v>
      </c>
      <c r="I1172" s="336" t="s">
        <v>126</v>
      </c>
      <c r="J1172" s="338" t="s">
        <v>7193</v>
      </c>
      <c r="K1172" s="340">
        <v>24834</v>
      </c>
      <c r="L1172" s="341"/>
      <c r="M1172" s="341"/>
      <c r="N1172" s="493" t="s">
        <v>4518</v>
      </c>
      <c r="O1172" s="432"/>
      <c r="P1172" s="432"/>
      <c r="Q1172" s="432"/>
      <c r="R1172" s="432"/>
      <c r="S1172" s="432"/>
      <c r="T1172" s="432"/>
      <c r="U1172" s="432"/>
      <c r="V1172" s="432"/>
      <c r="W1172" s="432"/>
      <c r="X1172" s="393"/>
      <c r="Y1172" s="330"/>
      <c r="Z1172" s="342"/>
      <c r="AA1172" s="330"/>
      <c r="AB1172" s="330"/>
      <c r="AC1172" s="330"/>
      <c r="AD1172" s="330"/>
      <c r="AE1172" s="330"/>
      <c r="AF1172" s="330"/>
      <c r="AG1172" s="330"/>
      <c r="AH1172" s="330"/>
      <c r="AI1172" s="330"/>
      <c r="AJ1172" s="330"/>
      <c r="AK1172" s="330"/>
      <c r="AL1172" s="330"/>
      <c r="AM1172" s="330"/>
      <c r="AN1172" s="330"/>
      <c r="AO1172" s="330"/>
      <c r="AP1172" s="330"/>
      <c r="AQ1172" s="330"/>
      <c r="AR1172" s="330"/>
      <c r="AS1172" s="330"/>
      <c r="AT1172" s="330"/>
      <c r="AU1172" s="330"/>
      <c r="AV1172" s="330"/>
      <c r="AW1172" s="330"/>
      <c r="AX1172" s="330"/>
      <c r="AY1172" s="330"/>
      <c r="AZ1172" s="330"/>
      <c r="BA1172" s="330"/>
      <c r="BB1172" s="330"/>
      <c r="BC1172" s="330"/>
      <c r="BD1172" s="330"/>
      <c r="BE1172" s="330"/>
      <c r="BF1172" s="330"/>
      <c r="BG1172" s="330"/>
      <c r="BH1172" s="330"/>
      <c r="BI1172" s="330"/>
      <c r="BJ1172" s="330"/>
      <c r="BK1172" s="330"/>
      <c r="BL1172" s="330"/>
      <c r="BM1172" s="330"/>
      <c r="BN1172" s="330"/>
      <c r="BO1172" s="330"/>
      <c r="BP1172" s="330"/>
      <c r="BQ1172" s="330"/>
      <c r="BR1172" s="330"/>
      <c r="BS1172" s="330"/>
      <c r="BT1172" s="330"/>
      <c r="BU1172" s="330"/>
      <c r="BV1172" s="330"/>
      <c r="BW1172" s="330"/>
      <c r="BX1172" s="330"/>
      <c r="BY1172" s="330"/>
      <c r="BZ1172" s="330"/>
      <c r="CA1172" s="330"/>
      <c r="CB1172" s="330"/>
      <c r="CC1172" s="330"/>
      <c r="CD1172" s="330"/>
      <c r="CE1172" s="330"/>
      <c r="CF1172" s="330"/>
      <c r="CG1172" s="330"/>
      <c r="CH1172" s="330"/>
      <c r="CI1172" s="330"/>
      <c r="CJ1172" s="330"/>
      <c r="CK1172" s="330"/>
      <c r="CL1172" s="330"/>
      <c r="CM1172" s="330"/>
      <c r="CN1172" s="330"/>
      <c r="CO1172" s="330"/>
      <c r="CP1172" s="330"/>
      <c r="CQ1172" s="330"/>
      <c r="CR1172" s="330"/>
      <c r="CS1172" s="330"/>
      <c r="CT1172" s="330"/>
      <c r="CU1172" s="330"/>
      <c r="CV1172" s="330"/>
      <c r="CW1172" s="330"/>
      <c r="CX1172" s="330"/>
      <c r="CY1172" s="330"/>
      <c r="CZ1172" s="330"/>
      <c r="DA1172" s="330"/>
      <c r="DB1172" s="330"/>
      <c r="DC1172" s="330"/>
      <c r="DD1172" s="330"/>
      <c r="DE1172" s="330"/>
      <c r="DF1172" s="330"/>
      <c r="DG1172" s="330"/>
      <c r="DH1172" s="330"/>
      <c r="DI1172" s="330"/>
      <c r="DJ1172" s="330"/>
      <c r="DK1172" s="330"/>
      <c r="DL1172" s="330"/>
      <c r="DM1172" s="330"/>
      <c r="DN1172" s="330"/>
      <c r="DO1172" s="330"/>
      <c r="DP1172" s="330"/>
      <c r="DQ1172" s="330"/>
      <c r="DR1172" s="330"/>
      <c r="DS1172" s="330"/>
      <c r="DT1172" s="330"/>
      <c r="DU1172" s="330"/>
      <c r="DV1172" s="330"/>
      <c r="DW1172" s="330"/>
      <c r="DX1172" s="330"/>
      <c r="DY1172" s="330"/>
      <c r="DZ1172" s="330"/>
      <c r="EA1172" s="330"/>
      <c r="EB1172" s="330"/>
      <c r="EC1172" s="330"/>
      <c r="ED1172" s="330"/>
      <c r="EE1172" s="330"/>
      <c r="EF1172" s="330"/>
      <c r="EG1172" s="330"/>
      <c r="EH1172" s="330"/>
      <c r="EI1172" s="330"/>
      <c r="EJ1172" s="330"/>
      <c r="EK1172" s="330"/>
      <c r="EL1172" s="330"/>
      <c r="EM1172" s="330"/>
      <c r="EN1172" s="330"/>
      <c r="EO1172" s="330"/>
      <c r="EP1172" s="330"/>
      <c r="EQ1172" s="330"/>
      <c r="ER1172" s="330"/>
      <c r="ES1172" s="330"/>
      <c r="ET1172" s="330"/>
      <c r="EU1172" s="330"/>
      <c r="EV1172" s="330"/>
      <c r="EW1172" s="330"/>
      <c r="EX1172" s="330"/>
      <c r="EY1172" s="330"/>
      <c r="EZ1172" s="330"/>
      <c r="FA1172" s="330"/>
      <c r="FB1172" s="330"/>
      <c r="FC1172" s="330"/>
      <c r="FD1172" s="330"/>
      <c r="FE1172" s="330"/>
      <c r="FF1172" s="330"/>
      <c r="FG1172" s="330"/>
      <c r="FH1172" s="330"/>
      <c r="FI1172" s="330"/>
      <c r="FJ1172" s="330"/>
      <c r="FK1172" s="330"/>
      <c r="FL1172" s="330"/>
      <c r="FM1172" s="330"/>
      <c r="FN1172" s="330"/>
      <c r="FO1172" s="330"/>
      <c r="FP1172" s="330"/>
      <c r="FQ1172" s="330"/>
      <c r="FR1172" s="330"/>
      <c r="FS1172" s="330"/>
      <c r="FT1172" s="330"/>
      <c r="FU1172" s="330"/>
      <c r="FV1172" s="330"/>
      <c r="FW1172" s="330"/>
      <c r="FX1172" s="330"/>
      <c r="FY1172" s="330"/>
      <c r="FZ1172" s="330"/>
      <c r="GA1172" s="330"/>
      <c r="GB1172" s="330"/>
      <c r="GC1172" s="330"/>
      <c r="GD1172" s="330"/>
      <c r="GE1172" s="330"/>
      <c r="GF1172" s="330"/>
      <c r="GG1172" s="330"/>
      <c r="GH1172" s="330"/>
      <c r="GI1172" s="330"/>
      <c r="GJ1172" s="330"/>
      <c r="GK1172" s="330"/>
      <c r="GL1172" s="330"/>
      <c r="GM1172" s="330"/>
      <c r="GN1172" s="330"/>
      <c r="GO1172" s="330"/>
      <c r="GP1172" s="330"/>
      <c r="GQ1172" s="330"/>
      <c r="GR1172" s="330"/>
      <c r="GS1172" s="330"/>
      <c r="GT1172" s="330"/>
      <c r="GU1172" s="330"/>
      <c r="GV1172" s="330"/>
      <c r="GW1172" s="330"/>
      <c r="GX1172" s="330"/>
      <c r="GY1172" s="330"/>
      <c r="GZ1172" s="330"/>
      <c r="HA1172" s="330"/>
      <c r="HB1172" s="330"/>
      <c r="HC1172" s="330"/>
      <c r="HD1172" s="330"/>
      <c r="HE1172" s="330"/>
      <c r="HF1172" s="330"/>
      <c r="HG1172" s="330"/>
      <c r="HH1172" s="330"/>
      <c r="HI1172" s="330"/>
      <c r="HJ1172" s="330"/>
      <c r="HK1172" s="330"/>
      <c r="HL1172" s="330"/>
      <c r="HM1172" s="330"/>
      <c r="HN1172" s="330"/>
      <c r="HO1172" s="330"/>
      <c r="HP1172" s="330"/>
      <c r="HQ1172" s="330"/>
      <c r="HR1172" s="330"/>
      <c r="HS1172" s="330"/>
      <c r="HT1172" s="330"/>
      <c r="HU1172" s="330"/>
      <c r="HV1172" s="330"/>
      <c r="HW1172" s="330"/>
      <c r="HX1172" s="330"/>
      <c r="HY1172" s="330"/>
      <c r="HZ1172" s="330"/>
      <c r="IA1172" s="330"/>
      <c r="IB1172" s="330"/>
      <c r="IC1172" s="330"/>
      <c r="ID1172" s="330"/>
      <c r="IE1172" s="330"/>
      <c r="IF1172" s="330"/>
      <c r="IG1172" s="330"/>
      <c r="IH1172" s="330"/>
      <c r="II1172" s="330"/>
      <c r="IJ1172" s="330"/>
      <c r="IK1172" s="330"/>
      <c r="IL1172" s="330"/>
      <c r="IM1172" s="330"/>
      <c r="IN1172" s="330"/>
      <c r="IO1172" s="330"/>
      <c r="IP1172" s="330"/>
      <c r="IQ1172" s="330"/>
      <c r="IR1172" s="330"/>
      <c r="IS1172" s="330"/>
      <c r="IT1172" s="330"/>
      <c r="IU1172" s="330"/>
    </row>
    <row r="1173" spans="1:255" x14ac:dyDescent="0.15">
      <c r="A1173" s="492" t="s">
        <v>6634</v>
      </c>
      <c r="B1173" s="335" t="s">
        <v>5783</v>
      </c>
      <c r="C1173" s="335" t="s">
        <v>49</v>
      </c>
      <c r="D1173" s="336" t="s">
        <v>6723</v>
      </c>
      <c r="E1173" s="336" t="s">
        <v>3316</v>
      </c>
      <c r="F1173" s="337" t="s">
        <v>3563</v>
      </c>
      <c r="G1173" s="338" t="s">
        <v>129</v>
      </c>
      <c r="H1173" s="339" t="s">
        <v>7</v>
      </c>
      <c r="I1173" s="336" t="s">
        <v>128</v>
      </c>
      <c r="J1173" s="338" t="s">
        <v>7194</v>
      </c>
      <c r="K1173" s="340">
        <v>25246</v>
      </c>
      <c r="L1173" s="341"/>
      <c r="M1173" s="341"/>
      <c r="N1173" s="493" t="s">
        <v>4518</v>
      </c>
      <c r="X1173" s="393"/>
      <c r="Z1173" s="280"/>
    </row>
    <row r="1174" spans="1:255" s="343" customFormat="1" x14ac:dyDescent="0.15">
      <c r="A1174" s="492" t="s">
        <v>6634</v>
      </c>
      <c r="B1174" s="335" t="s">
        <v>5783</v>
      </c>
      <c r="C1174" s="335" t="s">
        <v>49</v>
      </c>
      <c r="D1174" s="336" t="s">
        <v>6710</v>
      </c>
      <c r="E1174" s="336" t="s">
        <v>3313</v>
      </c>
      <c r="F1174" s="337" t="s">
        <v>3559</v>
      </c>
      <c r="G1174" s="338" t="s">
        <v>111</v>
      </c>
      <c r="H1174" s="339" t="s">
        <v>7</v>
      </c>
      <c r="I1174" s="336" t="s">
        <v>6711</v>
      </c>
      <c r="J1174" s="691" t="s">
        <v>8208</v>
      </c>
      <c r="K1174" s="340">
        <v>25289</v>
      </c>
      <c r="L1174" s="341"/>
      <c r="M1174" s="341"/>
      <c r="N1174" s="493" t="s">
        <v>4518</v>
      </c>
      <c r="O1174" s="432"/>
      <c r="P1174" s="432"/>
      <c r="Q1174" s="432"/>
      <c r="R1174" s="432"/>
      <c r="S1174" s="432"/>
      <c r="T1174" s="432"/>
      <c r="U1174" s="432"/>
      <c r="V1174" s="432"/>
      <c r="W1174" s="432"/>
      <c r="X1174" s="393"/>
      <c r="Y1174" s="330"/>
      <c r="Z1174" s="342"/>
      <c r="AA1174" s="330"/>
      <c r="AB1174" s="330"/>
      <c r="AC1174" s="330"/>
      <c r="AD1174" s="330"/>
      <c r="AE1174" s="330"/>
      <c r="AF1174" s="330"/>
      <c r="AG1174" s="330"/>
      <c r="AH1174" s="330"/>
      <c r="AI1174" s="330"/>
      <c r="AJ1174" s="330"/>
      <c r="AK1174" s="330"/>
      <c r="AL1174" s="330"/>
      <c r="AM1174" s="330"/>
      <c r="AN1174" s="330"/>
      <c r="AO1174" s="330"/>
      <c r="AP1174" s="330"/>
      <c r="AQ1174" s="330"/>
      <c r="AR1174" s="330"/>
      <c r="AS1174" s="330"/>
      <c r="AT1174" s="330"/>
      <c r="AU1174" s="330"/>
      <c r="AV1174" s="330"/>
      <c r="AW1174" s="330"/>
      <c r="AX1174" s="330"/>
      <c r="AY1174" s="330"/>
      <c r="AZ1174" s="330"/>
      <c r="BA1174" s="330"/>
      <c r="BB1174" s="330"/>
      <c r="BC1174" s="330"/>
      <c r="BD1174" s="330"/>
      <c r="BE1174" s="330"/>
      <c r="BF1174" s="330"/>
      <c r="BG1174" s="330"/>
      <c r="BH1174" s="330"/>
      <c r="BI1174" s="330"/>
      <c r="BJ1174" s="330"/>
      <c r="BK1174" s="330"/>
      <c r="BL1174" s="330"/>
      <c r="BM1174" s="330"/>
      <c r="BN1174" s="330"/>
      <c r="BO1174" s="330"/>
      <c r="BP1174" s="330"/>
      <c r="BQ1174" s="330"/>
      <c r="BR1174" s="330"/>
      <c r="BS1174" s="330"/>
      <c r="BT1174" s="330"/>
      <c r="BU1174" s="330"/>
      <c r="BV1174" s="330"/>
      <c r="BW1174" s="330"/>
      <c r="BX1174" s="330"/>
      <c r="BY1174" s="330"/>
      <c r="BZ1174" s="330"/>
      <c r="CA1174" s="330"/>
      <c r="CB1174" s="330"/>
      <c r="CC1174" s="330"/>
      <c r="CD1174" s="330"/>
      <c r="CE1174" s="330"/>
      <c r="CF1174" s="330"/>
      <c r="CG1174" s="330"/>
      <c r="CH1174" s="330"/>
      <c r="CI1174" s="330"/>
      <c r="CJ1174" s="330"/>
      <c r="CK1174" s="330"/>
      <c r="CL1174" s="330"/>
      <c r="CM1174" s="330"/>
      <c r="CN1174" s="330"/>
      <c r="CO1174" s="330"/>
      <c r="CP1174" s="330"/>
      <c r="CQ1174" s="330"/>
      <c r="CR1174" s="330"/>
      <c r="CS1174" s="330"/>
      <c r="CT1174" s="330"/>
      <c r="CU1174" s="330"/>
      <c r="CV1174" s="330"/>
      <c r="CW1174" s="330"/>
      <c r="CX1174" s="330"/>
      <c r="CY1174" s="330"/>
      <c r="CZ1174" s="330"/>
      <c r="DA1174" s="330"/>
      <c r="DB1174" s="330"/>
      <c r="DC1174" s="330"/>
      <c r="DD1174" s="330"/>
      <c r="DE1174" s="330"/>
      <c r="DF1174" s="330"/>
      <c r="DG1174" s="330"/>
      <c r="DH1174" s="330"/>
      <c r="DI1174" s="330"/>
      <c r="DJ1174" s="330"/>
      <c r="DK1174" s="330"/>
      <c r="DL1174" s="330"/>
      <c r="DM1174" s="330"/>
      <c r="DN1174" s="330"/>
      <c r="DO1174" s="330"/>
      <c r="DP1174" s="330"/>
      <c r="DQ1174" s="330"/>
      <c r="DR1174" s="330"/>
      <c r="DS1174" s="330"/>
      <c r="DT1174" s="330"/>
      <c r="DU1174" s="330"/>
      <c r="DV1174" s="330"/>
      <c r="DW1174" s="330"/>
      <c r="DX1174" s="330"/>
      <c r="DY1174" s="330"/>
      <c r="DZ1174" s="330"/>
      <c r="EA1174" s="330"/>
      <c r="EB1174" s="330"/>
      <c r="EC1174" s="330"/>
      <c r="ED1174" s="330"/>
      <c r="EE1174" s="330"/>
      <c r="EF1174" s="330"/>
      <c r="EG1174" s="330"/>
      <c r="EH1174" s="330"/>
      <c r="EI1174" s="330"/>
      <c r="EJ1174" s="330"/>
      <c r="EK1174" s="330"/>
      <c r="EL1174" s="330"/>
      <c r="EM1174" s="330"/>
      <c r="EN1174" s="330"/>
      <c r="EO1174" s="330"/>
      <c r="EP1174" s="330"/>
      <c r="EQ1174" s="330"/>
      <c r="ER1174" s="330"/>
      <c r="ES1174" s="330"/>
      <c r="ET1174" s="330"/>
      <c r="EU1174" s="330"/>
      <c r="EV1174" s="330"/>
      <c r="EW1174" s="330"/>
      <c r="EX1174" s="330"/>
      <c r="EY1174" s="330"/>
      <c r="EZ1174" s="330"/>
      <c r="FA1174" s="330"/>
      <c r="FB1174" s="330"/>
      <c r="FC1174" s="330"/>
      <c r="FD1174" s="330"/>
      <c r="FE1174" s="330"/>
      <c r="FF1174" s="330"/>
      <c r="FG1174" s="330"/>
      <c r="FH1174" s="330"/>
      <c r="FI1174" s="330"/>
      <c r="FJ1174" s="330"/>
      <c r="FK1174" s="330"/>
      <c r="FL1174" s="330"/>
      <c r="FM1174" s="330"/>
      <c r="FN1174" s="330"/>
      <c r="FO1174" s="330"/>
      <c r="FP1174" s="330"/>
      <c r="FQ1174" s="330"/>
      <c r="FR1174" s="330"/>
      <c r="FS1174" s="330"/>
      <c r="FT1174" s="330"/>
      <c r="FU1174" s="330"/>
      <c r="FV1174" s="330"/>
      <c r="FW1174" s="330"/>
      <c r="FX1174" s="330"/>
      <c r="FY1174" s="330"/>
      <c r="FZ1174" s="330"/>
      <c r="GA1174" s="330"/>
      <c r="GB1174" s="330"/>
      <c r="GC1174" s="330"/>
      <c r="GD1174" s="330"/>
      <c r="GE1174" s="330"/>
      <c r="GF1174" s="330"/>
      <c r="GG1174" s="330"/>
      <c r="GH1174" s="330"/>
      <c r="GI1174" s="330"/>
      <c r="GJ1174" s="330"/>
      <c r="GK1174" s="330"/>
      <c r="GL1174" s="330"/>
      <c r="GM1174" s="330"/>
      <c r="GN1174" s="330"/>
      <c r="GO1174" s="330"/>
      <c r="GP1174" s="330"/>
      <c r="GQ1174" s="330"/>
      <c r="GR1174" s="330"/>
      <c r="GS1174" s="330"/>
      <c r="GT1174" s="330"/>
      <c r="GU1174" s="330"/>
      <c r="GV1174" s="330"/>
      <c r="GW1174" s="330"/>
      <c r="GX1174" s="330"/>
      <c r="GY1174" s="330"/>
      <c r="GZ1174" s="330"/>
      <c r="HA1174" s="330"/>
      <c r="HB1174" s="330"/>
      <c r="HC1174" s="330"/>
      <c r="HD1174" s="330"/>
      <c r="HE1174" s="330"/>
      <c r="HF1174" s="330"/>
      <c r="HG1174" s="330"/>
      <c r="HH1174" s="330"/>
      <c r="HI1174" s="330"/>
      <c r="HJ1174" s="330"/>
      <c r="HK1174" s="330"/>
      <c r="HL1174" s="330"/>
      <c r="HM1174" s="330"/>
      <c r="HN1174" s="330"/>
      <c r="HO1174" s="330"/>
      <c r="HP1174" s="330"/>
      <c r="HQ1174" s="330"/>
      <c r="HR1174" s="330"/>
      <c r="HS1174" s="330"/>
      <c r="HT1174" s="330"/>
      <c r="HU1174" s="330"/>
      <c r="HV1174" s="330"/>
      <c r="HW1174" s="330"/>
      <c r="HX1174" s="330"/>
      <c r="HY1174" s="330"/>
      <c r="HZ1174" s="330"/>
      <c r="IA1174" s="330"/>
      <c r="IB1174" s="330"/>
      <c r="IC1174" s="330"/>
      <c r="ID1174" s="330"/>
      <c r="IE1174" s="330"/>
      <c r="IF1174" s="330"/>
      <c r="IG1174" s="330"/>
      <c r="IH1174" s="330"/>
      <c r="II1174" s="330"/>
      <c r="IJ1174" s="330"/>
      <c r="IK1174" s="330"/>
      <c r="IL1174" s="330"/>
      <c r="IM1174" s="330"/>
      <c r="IN1174" s="330"/>
      <c r="IO1174" s="330"/>
      <c r="IP1174" s="330"/>
      <c r="IQ1174" s="330"/>
      <c r="IR1174" s="330"/>
      <c r="IS1174" s="330"/>
      <c r="IT1174" s="330"/>
      <c r="IU1174" s="330"/>
    </row>
    <row r="1175" spans="1:255" s="343" customFormat="1" x14ac:dyDescent="0.15">
      <c r="A1175" s="492" t="s">
        <v>6634</v>
      </c>
      <c r="B1175" s="335" t="s">
        <v>5783</v>
      </c>
      <c r="C1175" s="335" t="s">
        <v>49</v>
      </c>
      <c r="D1175" s="336" t="s">
        <v>6724</v>
      </c>
      <c r="E1175" s="336" t="s">
        <v>2288</v>
      </c>
      <c r="F1175" s="337" t="s">
        <v>2563</v>
      </c>
      <c r="G1175" s="338" t="s">
        <v>884</v>
      </c>
      <c r="H1175" s="339" t="s">
        <v>7</v>
      </c>
      <c r="I1175" s="336" t="s">
        <v>130</v>
      </c>
      <c r="J1175" s="338" t="s">
        <v>6957</v>
      </c>
      <c r="K1175" s="340">
        <v>25442</v>
      </c>
      <c r="L1175" s="341"/>
      <c r="M1175" s="341"/>
      <c r="N1175" s="493" t="s">
        <v>4518</v>
      </c>
      <c r="O1175" s="520"/>
      <c r="P1175" s="520"/>
      <c r="Q1175" s="520"/>
      <c r="R1175" s="520"/>
      <c r="S1175" s="432"/>
      <c r="T1175" s="432"/>
      <c r="U1175" s="432"/>
      <c r="V1175" s="432"/>
      <c r="W1175" s="432"/>
      <c r="X1175" s="393"/>
      <c r="Y1175" s="330"/>
      <c r="Z1175" s="342"/>
      <c r="AA1175" s="330"/>
      <c r="AB1175" s="330"/>
      <c r="AC1175" s="330"/>
      <c r="AD1175" s="330"/>
      <c r="AE1175" s="330"/>
      <c r="AF1175" s="330"/>
      <c r="AG1175" s="330"/>
      <c r="AH1175" s="330"/>
      <c r="AI1175" s="330"/>
      <c r="AJ1175" s="330"/>
      <c r="AK1175" s="330"/>
      <c r="AL1175" s="330"/>
      <c r="AM1175" s="330"/>
      <c r="AN1175" s="330"/>
      <c r="AO1175" s="330"/>
      <c r="AP1175" s="330"/>
      <c r="AQ1175" s="330"/>
      <c r="AR1175" s="330"/>
      <c r="AS1175" s="330"/>
      <c r="AT1175" s="330"/>
      <c r="AU1175" s="330"/>
      <c r="AV1175" s="330"/>
      <c r="AW1175" s="330"/>
      <c r="AX1175" s="330"/>
      <c r="AY1175" s="330"/>
      <c r="AZ1175" s="330"/>
      <c r="BA1175" s="330"/>
      <c r="BB1175" s="330"/>
      <c r="BC1175" s="330"/>
      <c r="BD1175" s="330"/>
      <c r="BE1175" s="330"/>
      <c r="BF1175" s="330"/>
      <c r="BG1175" s="330"/>
      <c r="BH1175" s="330"/>
      <c r="BI1175" s="330"/>
      <c r="BJ1175" s="330"/>
      <c r="BK1175" s="330"/>
      <c r="BL1175" s="330"/>
      <c r="BM1175" s="330"/>
      <c r="BN1175" s="330"/>
      <c r="BO1175" s="330"/>
      <c r="BP1175" s="330"/>
      <c r="BQ1175" s="330"/>
      <c r="BR1175" s="330"/>
      <c r="BS1175" s="330"/>
      <c r="BT1175" s="330"/>
      <c r="BU1175" s="330"/>
      <c r="BV1175" s="330"/>
      <c r="BW1175" s="330"/>
      <c r="BX1175" s="330"/>
      <c r="BY1175" s="330"/>
      <c r="BZ1175" s="330"/>
      <c r="CA1175" s="330"/>
      <c r="CB1175" s="330"/>
      <c r="CC1175" s="330"/>
      <c r="CD1175" s="330"/>
      <c r="CE1175" s="330"/>
      <c r="CF1175" s="330"/>
      <c r="CG1175" s="330"/>
      <c r="CH1175" s="330"/>
      <c r="CI1175" s="330"/>
      <c r="CJ1175" s="330"/>
      <c r="CK1175" s="330"/>
      <c r="CL1175" s="330"/>
      <c r="CM1175" s="330"/>
      <c r="CN1175" s="330"/>
      <c r="CO1175" s="330"/>
      <c r="CP1175" s="330"/>
      <c r="CQ1175" s="330"/>
      <c r="CR1175" s="330"/>
      <c r="CS1175" s="330"/>
      <c r="CT1175" s="330"/>
      <c r="CU1175" s="330"/>
      <c r="CV1175" s="330"/>
      <c r="CW1175" s="330"/>
      <c r="CX1175" s="330"/>
      <c r="CY1175" s="330"/>
      <c r="CZ1175" s="330"/>
      <c r="DA1175" s="330"/>
      <c r="DB1175" s="330"/>
      <c r="DC1175" s="330"/>
      <c r="DD1175" s="330"/>
      <c r="DE1175" s="330"/>
      <c r="DF1175" s="330"/>
      <c r="DG1175" s="330"/>
      <c r="DH1175" s="330"/>
      <c r="DI1175" s="330"/>
      <c r="DJ1175" s="330"/>
      <c r="DK1175" s="330"/>
      <c r="DL1175" s="330"/>
      <c r="DM1175" s="330"/>
      <c r="DN1175" s="330"/>
      <c r="DO1175" s="330"/>
      <c r="DP1175" s="330"/>
      <c r="DQ1175" s="330"/>
      <c r="DR1175" s="330"/>
      <c r="DS1175" s="330"/>
      <c r="DT1175" s="330"/>
      <c r="DU1175" s="330"/>
      <c r="DV1175" s="330"/>
      <c r="DW1175" s="330"/>
      <c r="DX1175" s="330"/>
      <c r="DY1175" s="330"/>
      <c r="DZ1175" s="330"/>
      <c r="EA1175" s="330"/>
      <c r="EB1175" s="330"/>
      <c r="EC1175" s="330"/>
      <c r="ED1175" s="330"/>
      <c r="EE1175" s="330"/>
      <c r="EF1175" s="330"/>
      <c r="EG1175" s="330"/>
      <c r="EH1175" s="330"/>
      <c r="EI1175" s="330"/>
      <c r="EJ1175" s="330"/>
      <c r="EK1175" s="330"/>
      <c r="EL1175" s="330"/>
      <c r="EM1175" s="330"/>
      <c r="EN1175" s="330"/>
      <c r="EO1175" s="330"/>
      <c r="EP1175" s="330"/>
      <c r="EQ1175" s="330"/>
      <c r="ER1175" s="330"/>
      <c r="ES1175" s="330"/>
      <c r="ET1175" s="330"/>
      <c r="EU1175" s="330"/>
      <c r="EV1175" s="330"/>
      <c r="EW1175" s="330"/>
      <c r="EX1175" s="330"/>
      <c r="EY1175" s="330"/>
      <c r="EZ1175" s="330"/>
      <c r="FA1175" s="330"/>
      <c r="FB1175" s="330"/>
      <c r="FC1175" s="330"/>
      <c r="FD1175" s="330"/>
      <c r="FE1175" s="330"/>
      <c r="FF1175" s="330"/>
      <c r="FG1175" s="330"/>
      <c r="FH1175" s="330"/>
      <c r="FI1175" s="330"/>
      <c r="FJ1175" s="330"/>
      <c r="FK1175" s="330"/>
      <c r="FL1175" s="330"/>
      <c r="FM1175" s="330"/>
      <c r="FN1175" s="330"/>
      <c r="FO1175" s="330"/>
      <c r="FP1175" s="330"/>
      <c r="FQ1175" s="330"/>
      <c r="FR1175" s="330"/>
      <c r="FS1175" s="330"/>
      <c r="FT1175" s="330"/>
      <c r="FU1175" s="330"/>
      <c r="FV1175" s="330"/>
      <c r="FW1175" s="330"/>
      <c r="FX1175" s="330"/>
      <c r="FY1175" s="330"/>
      <c r="FZ1175" s="330"/>
      <c r="GA1175" s="330"/>
      <c r="GB1175" s="330"/>
      <c r="GC1175" s="330"/>
      <c r="GD1175" s="330"/>
      <c r="GE1175" s="330"/>
      <c r="GF1175" s="330"/>
      <c r="GG1175" s="330"/>
      <c r="GH1175" s="330"/>
      <c r="GI1175" s="330"/>
      <c r="GJ1175" s="330"/>
      <c r="GK1175" s="330"/>
      <c r="GL1175" s="330"/>
      <c r="GM1175" s="330"/>
      <c r="GN1175" s="330"/>
      <c r="GO1175" s="330"/>
      <c r="GP1175" s="330"/>
      <c r="GQ1175" s="330"/>
      <c r="GR1175" s="330"/>
      <c r="GS1175" s="330"/>
      <c r="GT1175" s="330"/>
      <c r="GU1175" s="330"/>
      <c r="GV1175" s="330"/>
      <c r="GW1175" s="330"/>
      <c r="GX1175" s="330"/>
      <c r="GY1175" s="330"/>
      <c r="GZ1175" s="330"/>
      <c r="HA1175" s="330"/>
      <c r="HB1175" s="330"/>
      <c r="HC1175" s="330"/>
      <c r="HD1175" s="330"/>
      <c r="HE1175" s="330"/>
      <c r="HF1175" s="330"/>
      <c r="HG1175" s="330"/>
      <c r="HH1175" s="330"/>
      <c r="HI1175" s="330"/>
      <c r="HJ1175" s="330"/>
      <c r="HK1175" s="330"/>
      <c r="HL1175" s="330"/>
      <c r="HM1175" s="330"/>
      <c r="HN1175" s="330"/>
      <c r="HO1175" s="330"/>
      <c r="HP1175" s="330"/>
      <c r="HQ1175" s="330"/>
      <c r="HR1175" s="330"/>
      <c r="HS1175" s="330"/>
      <c r="HT1175" s="330"/>
      <c r="HU1175" s="330"/>
      <c r="HV1175" s="330"/>
      <c r="HW1175" s="330"/>
      <c r="HX1175" s="330"/>
      <c r="HY1175" s="330"/>
      <c r="HZ1175" s="330"/>
      <c r="IA1175" s="330"/>
      <c r="IB1175" s="330"/>
      <c r="IC1175" s="330"/>
      <c r="ID1175" s="330"/>
      <c r="IE1175" s="330"/>
      <c r="IF1175" s="330"/>
      <c r="IG1175" s="330"/>
      <c r="IH1175" s="330"/>
      <c r="II1175" s="330"/>
      <c r="IJ1175" s="330"/>
      <c r="IK1175" s="330"/>
      <c r="IL1175" s="330"/>
      <c r="IM1175" s="330"/>
      <c r="IN1175" s="330"/>
      <c r="IO1175" s="330"/>
      <c r="IP1175" s="330"/>
      <c r="IQ1175" s="330"/>
      <c r="IR1175" s="330"/>
      <c r="IS1175" s="330"/>
      <c r="IT1175" s="330"/>
      <c r="IU1175" s="330"/>
    </row>
    <row r="1176" spans="1:255" s="343" customFormat="1" x14ac:dyDescent="0.15">
      <c r="A1176" s="436" t="s">
        <v>3541</v>
      </c>
      <c r="B1176" s="433" t="s">
        <v>4871</v>
      </c>
      <c r="C1176" s="433" t="s">
        <v>4860</v>
      </c>
      <c r="D1176" s="228" t="s">
        <v>4855</v>
      </c>
      <c r="E1176" s="228" t="s">
        <v>2325</v>
      </c>
      <c r="F1176" s="279" t="s">
        <v>2538</v>
      </c>
      <c r="G1176" s="439" t="s">
        <v>222</v>
      </c>
      <c r="H1176" s="429" t="s">
        <v>1327</v>
      </c>
      <c r="I1176" s="228" t="s">
        <v>220</v>
      </c>
      <c r="J1176" s="439" t="s">
        <v>221</v>
      </c>
      <c r="K1176" s="246">
        <v>25498</v>
      </c>
      <c r="L1176" s="263"/>
      <c r="M1176" s="263"/>
      <c r="N1176" s="245" t="s">
        <v>4518</v>
      </c>
      <c r="O1176" s="432"/>
      <c r="P1176" s="432"/>
      <c r="Q1176" s="432"/>
      <c r="R1176" s="432"/>
      <c r="S1176" s="432"/>
      <c r="T1176" s="432"/>
      <c r="U1176" s="432"/>
      <c r="V1176" s="432"/>
      <c r="W1176" s="432"/>
      <c r="X1176" s="393"/>
      <c r="Y1176" s="330"/>
      <c r="Z1176" s="342"/>
      <c r="AA1176" s="330"/>
      <c r="AB1176" s="330"/>
      <c r="AC1176" s="330"/>
      <c r="AD1176" s="330"/>
      <c r="AE1176" s="330"/>
      <c r="AF1176" s="330"/>
      <c r="AG1176" s="330"/>
      <c r="AH1176" s="330"/>
      <c r="AI1176" s="330"/>
      <c r="AJ1176" s="330"/>
      <c r="AK1176" s="330"/>
      <c r="AL1176" s="330"/>
      <c r="AM1176" s="330"/>
      <c r="AN1176" s="330"/>
      <c r="AO1176" s="330"/>
      <c r="AP1176" s="330"/>
      <c r="AQ1176" s="330"/>
      <c r="AR1176" s="330"/>
      <c r="AS1176" s="330"/>
      <c r="AT1176" s="330"/>
      <c r="AU1176" s="330"/>
      <c r="AV1176" s="330"/>
      <c r="AW1176" s="330"/>
      <c r="AX1176" s="330"/>
      <c r="AY1176" s="330"/>
      <c r="AZ1176" s="330"/>
      <c r="BA1176" s="330"/>
      <c r="BB1176" s="330"/>
      <c r="BC1176" s="330"/>
      <c r="BD1176" s="330"/>
      <c r="BE1176" s="330"/>
      <c r="BF1176" s="330"/>
      <c r="BG1176" s="330"/>
      <c r="BH1176" s="330"/>
      <c r="BI1176" s="330"/>
      <c r="BJ1176" s="330"/>
      <c r="BK1176" s="330"/>
      <c r="BL1176" s="330"/>
      <c r="BM1176" s="330"/>
      <c r="BN1176" s="330"/>
      <c r="BO1176" s="330"/>
      <c r="BP1176" s="330"/>
      <c r="BQ1176" s="330"/>
      <c r="BR1176" s="330"/>
      <c r="BS1176" s="330"/>
      <c r="BT1176" s="330"/>
      <c r="BU1176" s="330"/>
      <c r="BV1176" s="330"/>
      <c r="BW1176" s="330"/>
      <c r="BX1176" s="330"/>
      <c r="BY1176" s="330"/>
      <c r="BZ1176" s="330"/>
      <c r="CA1176" s="330"/>
      <c r="CB1176" s="330"/>
      <c r="CC1176" s="330"/>
      <c r="CD1176" s="330"/>
      <c r="CE1176" s="330"/>
      <c r="CF1176" s="330"/>
      <c r="CG1176" s="330"/>
      <c r="CH1176" s="330"/>
      <c r="CI1176" s="330"/>
      <c r="CJ1176" s="330"/>
      <c r="CK1176" s="330"/>
      <c r="CL1176" s="330"/>
      <c r="CM1176" s="330"/>
      <c r="CN1176" s="330"/>
      <c r="CO1176" s="330"/>
      <c r="CP1176" s="330"/>
      <c r="CQ1176" s="330"/>
      <c r="CR1176" s="330"/>
      <c r="CS1176" s="330"/>
      <c r="CT1176" s="330"/>
      <c r="CU1176" s="330"/>
      <c r="CV1176" s="330"/>
      <c r="CW1176" s="330"/>
      <c r="CX1176" s="330"/>
      <c r="CY1176" s="330"/>
      <c r="CZ1176" s="330"/>
      <c r="DA1176" s="330"/>
      <c r="DB1176" s="330"/>
      <c r="DC1176" s="330"/>
      <c r="DD1176" s="330"/>
      <c r="DE1176" s="330"/>
      <c r="DF1176" s="330"/>
      <c r="DG1176" s="330"/>
      <c r="DH1176" s="330"/>
      <c r="DI1176" s="330"/>
      <c r="DJ1176" s="330"/>
      <c r="DK1176" s="330"/>
      <c r="DL1176" s="330"/>
      <c r="DM1176" s="330"/>
      <c r="DN1176" s="330"/>
      <c r="DO1176" s="330"/>
      <c r="DP1176" s="330"/>
      <c r="DQ1176" s="330"/>
      <c r="DR1176" s="330"/>
      <c r="DS1176" s="330"/>
      <c r="DT1176" s="330"/>
      <c r="DU1176" s="330"/>
      <c r="DV1176" s="330"/>
      <c r="DW1176" s="330"/>
      <c r="DX1176" s="330"/>
      <c r="DY1176" s="330"/>
      <c r="DZ1176" s="330"/>
      <c r="EA1176" s="330"/>
      <c r="EB1176" s="330"/>
      <c r="EC1176" s="330"/>
      <c r="ED1176" s="330"/>
      <c r="EE1176" s="330"/>
      <c r="EF1176" s="330"/>
      <c r="EG1176" s="330"/>
      <c r="EH1176" s="330"/>
      <c r="EI1176" s="330"/>
      <c r="EJ1176" s="330"/>
      <c r="EK1176" s="330"/>
      <c r="EL1176" s="330"/>
      <c r="EM1176" s="330"/>
      <c r="EN1176" s="330"/>
      <c r="EO1176" s="330"/>
      <c r="EP1176" s="330"/>
      <c r="EQ1176" s="330"/>
      <c r="ER1176" s="330"/>
      <c r="ES1176" s="330"/>
      <c r="ET1176" s="330"/>
      <c r="EU1176" s="330"/>
      <c r="EV1176" s="330"/>
      <c r="EW1176" s="330"/>
      <c r="EX1176" s="330"/>
      <c r="EY1176" s="330"/>
      <c r="EZ1176" s="330"/>
      <c r="FA1176" s="330"/>
      <c r="FB1176" s="330"/>
      <c r="FC1176" s="330"/>
      <c r="FD1176" s="330"/>
      <c r="FE1176" s="330"/>
      <c r="FF1176" s="330"/>
      <c r="FG1176" s="330"/>
      <c r="FH1176" s="330"/>
      <c r="FI1176" s="330"/>
      <c r="FJ1176" s="330"/>
      <c r="FK1176" s="330"/>
      <c r="FL1176" s="330"/>
      <c r="FM1176" s="330"/>
      <c r="FN1176" s="330"/>
      <c r="FO1176" s="330"/>
      <c r="FP1176" s="330"/>
      <c r="FQ1176" s="330"/>
      <c r="FR1176" s="330"/>
      <c r="FS1176" s="330"/>
      <c r="FT1176" s="330"/>
      <c r="FU1176" s="330"/>
      <c r="FV1176" s="330"/>
      <c r="FW1176" s="330"/>
      <c r="FX1176" s="330"/>
      <c r="FY1176" s="330"/>
      <c r="FZ1176" s="330"/>
      <c r="GA1176" s="330"/>
      <c r="GB1176" s="330"/>
      <c r="GC1176" s="330"/>
      <c r="GD1176" s="330"/>
      <c r="GE1176" s="330"/>
      <c r="GF1176" s="330"/>
      <c r="GG1176" s="330"/>
      <c r="GH1176" s="330"/>
      <c r="GI1176" s="330"/>
      <c r="GJ1176" s="330"/>
      <c r="GK1176" s="330"/>
      <c r="GL1176" s="330"/>
      <c r="GM1176" s="330"/>
      <c r="GN1176" s="330"/>
      <c r="GO1176" s="330"/>
      <c r="GP1176" s="330"/>
      <c r="GQ1176" s="330"/>
      <c r="GR1176" s="330"/>
      <c r="GS1176" s="330"/>
      <c r="GT1176" s="330"/>
      <c r="GU1176" s="330"/>
      <c r="GV1176" s="330"/>
      <c r="GW1176" s="330"/>
      <c r="GX1176" s="330"/>
      <c r="GY1176" s="330"/>
      <c r="GZ1176" s="330"/>
      <c r="HA1176" s="330"/>
      <c r="HB1176" s="330"/>
      <c r="HC1176" s="330"/>
      <c r="HD1176" s="330"/>
      <c r="HE1176" s="330"/>
      <c r="HF1176" s="330"/>
      <c r="HG1176" s="330"/>
      <c r="HH1176" s="330"/>
      <c r="HI1176" s="330"/>
      <c r="HJ1176" s="330"/>
      <c r="HK1176" s="330"/>
      <c r="HL1176" s="330"/>
      <c r="HM1176" s="330"/>
      <c r="HN1176" s="330"/>
      <c r="HO1176" s="330"/>
      <c r="HP1176" s="330"/>
      <c r="HQ1176" s="330"/>
      <c r="HR1176" s="330"/>
      <c r="HS1176" s="330"/>
      <c r="HT1176" s="330"/>
      <c r="HU1176" s="330"/>
      <c r="HV1176" s="330"/>
      <c r="HW1176" s="330"/>
      <c r="HX1176" s="330"/>
      <c r="HY1176" s="330"/>
      <c r="HZ1176" s="330"/>
      <c r="IA1176" s="330"/>
      <c r="IB1176" s="330"/>
      <c r="IC1176" s="330"/>
      <c r="ID1176" s="330"/>
      <c r="IE1176" s="330"/>
      <c r="IF1176" s="330"/>
      <c r="IG1176" s="330"/>
      <c r="IH1176" s="330"/>
      <c r="II1176" s="330"/>
      <c r="IJ1176" s="330"/>
      <c r="IK1176" s="330"/>
      <c r="IL1176" s="330"/>
      <c r="IM1176" s="330"/>
      <c r="IN1176" s="330"/>
      <c r="IO1176" s="330"/>
      <c r="IP1176" s="330"/>
      <c r="IQ1176" s="330"/>
      <c r="IR1176" s="330"/>
      <c r="IS1176" s="330"/>
      <c r="IT1176" s="330"/>
      <c r="IU1176" s="330"/>
    </row>
    <row r="1177" spans="1:255" s="343" customFormat="1" x14ac:dyDescent="0.15">
      <c r="A1177" s="492" t="s">
        <v>6634</v>
      </c>
      <c r="B1177" s="335" t="s">
        <v>5783</v>
      </c>
      <c r="C1177" s="335" t="s">
        <v>49</v>
      </c>
      <c r="D1177" s="336" t="s">
        <v>6641</v>
      </c>
      <c r="E1177" s="336" t="s">
        <v>6642</v>
      </c>
      <c r="F1177" s="337" t="s">
        <v>7195</v>
      </c>
      <c r="G1177" s="338" t="s">
        <v>134</v>
      </c>
      <c r="H1177" s="339" t="s">
        <v>7</v>
      </c>
      <c r="I1177" s="336" t="s">
        <v>133</v>
      </c>
      <c r="J1177" s="338" t="s">
        <v>6643</v>
      </c>
      <c r="K1177" s="340">
        <v>25507</v>
      </c>
      <c r="L1177" s="341"/>
      <c r="M1177" s="341"/>
      <c r="N1177" s="493" t="s">
        <v>4518</v>
      </c>
      <c r="O1177" s="520"/>
      <c r="P1177" s="520"/>
      <c r="Q1177" s="520"/>
      <c r="R1177" s="520"/>
      <c r="S1177" s="432"/>
      <c r="T1177" s="432"/>
      <c r="U1177" s="432"/>
      <c r="V1177" s="432"/>
      <c r="W1177" s="432"/>
      <c r="X1177" s="393"/>
      <c r="Y1177" s="330"/>
      <c r="Z1177" s="342"/>
      <c r="AA1177" s="330"/>
      <c r="AB1177" s="330"/>
      <c r="AC1177" s="330"/>
      <c r="AD1177" s="330"/>
      <c r="AE1177" s="330"/>
      <c r="AF1177" s="330"/>
      <c r="AG1177" s="330"/>
      <c r="AH1177" s="330"/>
      <c r="AI1177" s="330"/>
      <c r="AJ1177" s="330"/>
      <c r="AK1177" s="330"/>
      <c r="AL1177" s="330"/>
      <c r="AM1177" s="330"/>
      <c r="AN1177" s="330"/>
      <c r="AO1177" s="330"/>
      <c r="AP1177" s="330"/>
      <c r="AQ1177" s="330"/>
      <c r="AR1177" s="330"/>
      <c r="AS1177" s="330"/>
      <c r="AT1177" s="330"/>
      <c r="AU1177" s="330"/>
      <c r="AV1177" s="330"/>
      <c r="AW1177" s="330"/>
      <c r="AX1177" s="330"/>
      <c r="AY1177" s="330"/>
      <c r="AZ1177" s="330"/>
      <c r="BA1177" s="330"/>
      <c r="BB1177" s="330"/>
      <c r="BC1177" s="330"/>
      <c r="BD1177" s="330"/>
      <c r="BE1177" s="330"/>
      <c r="BF1177" s="330"/>
      <c r="BG1177" s="330"/>
      <c r="BH1177" s="330"/>
      <c r="BI1177" s="330"/>
      <c r="BJ1177" s="330"/>
      <c r="BK1177" s="330"/>
      <c r="BL1177" s="330"/>
      <c r="BM1177" s="330"/>
      <c r="BN1177" s="330"/>
      <c r="BO1177" s="330"/>
      <c r="BP1177" s="330"/>
      <c r="BQ1177" s="330"/>
      <c r="BR1177" s="330"/>
      <c r="BS1177" s="330"/>
      <c r="BT1177" s="330"/>
      <c r="BU1177" s="330"/>
      <c r="BV1177" s="330"/>
      <c r="BW1177" s="330"/>
      <c r="BX1177" s="330"/>
      <c r="BY1177" s="330"/>
      <c r="BZ1177" s="330"/>
      <c r="CA1177" s="330"/>
      <c r="CB1177" s="330"/>
      <c r="CC1177" s="330"/>
      <c r="CD1177" s="330"/>
      <c r="CE1177" s="330"/>
      <c r="CF1177" s="330"/>
      <c r="CG1177" s="330"/>
      <c r="CH1177" s="330"/>
      <c r="CI1177" s="330"/>
      <c r="CJ1177" s="330"/>
      <c r="CK1177" s="330"/>
      <c r="CL1177" s="330"/>
      <c r="CM1177" s="330"/>
      <c r="CN1177" s="330"/>
      <c r="CO1177" s="330"/>
      <c r="CP1177" s="330"/>
      <c r="CQ1177" s="330"/>
      <c r="CR1177" s="330"/>
      <c r="CS1177" s="330"/>
      <c r="CT1177" s="330"/>
      <c r="CU1177" s="330"/>
      <c r="CV1177" s="330"/>
      <c r="CW1177" s="330"/>
      <c r="CX1177" s="330"/>
      <c r="CY1177" s="330"/>
      <c r="CZ1177" s="330"/>
      <c r="DA1177" s="330"/>
      <c r="DB1177" s="330"/>
      <c r="DC1177" s="330"/>
      <c r="DD1177" s="330"/>
      <c r="DE1177" s="330"/>
      <c r="DF1177" s="330"/>
      <c r="DG1177" s="330"/>
      <c r="DH1177" s="330"/>
      <c r="DI1177" s="330"/>
      <c r="DJ1177" s="330"/>
      <c r="DK1177" s="330"/>
      <c r="DL1177" s="330"/>
      <c r="DM1177" s="330"/>
      <c r="DN1177" s="330"/>
      <c r="DO1177" s="330"/>
      <c r="DP1177" s="330"/>
      <c r="DQ1177" s="330"/>
      <c r="DR1177" s="330"/>
      <c r="DS1177" s="330"/>
      <c r="DT1177" s="330"/>
      <c r="DU1177" s="330"/>
      <c r="DV1177" s="330"/>
      <c r="DW1177" s="330"/>
      <c r="DX1177" s="330"/>
      <c r="DY1177" s="330"/>
      <c r="DZ1177" s="330"/>
      <c r="EA1177" s="330"/>
      <c r="EB1177" s="330"/>
      <c r="EC1177" s="330"/>
      <c r="ED1177" s="330"/>
      <c r="EE1177" s="330"/>
      <c r="EF1177" s="330"/>
      <c r="EG1177" s="330"/>
      <c r="EH1177" s="330"/>
      <c r="EI1177" s="330"/>
      <c r="EJ1177" s="330"/>
      <c r="EK1177" s="330"/>
      <c r="EL1177" s="330"/>
      <c r="EM1177" s="330"/>
      <c r="EN1177" s="330"/>
      <c r="EO1177" s="330"/>
      <c r="EP1177" s="330"/>
      <c r="EQ1177" s="330"/>
      <c r="ER1177" s="330"/>
      <c r="ES1177" s="330"/>
      <c r="ET1177" s="330"/>
      <c r="EU1177" s="330"/>
      <c r="EV1177" s="330"/>
      <c r="EW1177" s="330"/>
      <c r="EX1177" s="330"/>
      <c r="EY1177" s="330"/>
      <c r="EZ1177" s="330"/>
      <c r="FA1177" s="330"/>
      <c r="FB1177" s="330"/>
      <c r="FC1177" s="330"/>
      <c r="FD1177" s="330"/>
      <c r="FE1177" s="330"/>
      <c r="FF1177" s="330"/>
      <c r="FG1177" s="330"/>
      <c r="FH1177" s="330"/>
      <c r="FI1177" s="330"/>
      <c r="FJ1177" s="330"/>
      <c r="FK1177" s="330"/>
      <c r="FL1177" s="330"/>
      <c r="FM1177" s="330"/>
      <c r="FN1177" s="330"/>
      <c r="FO1177" s="330"/>
      <c r="FP1177" s="330"/>
      <c r="FQ1177" s="330"/>
      <c r="FR1177" s="330"/>
      <c r="FS1177" s="330"/>
      <c r="FT1177" s="330"/>
      <c r="FU1177" s="330"/>
      <c r="FV1177" s="330"/>
      <c r="FW1177" s="330"/>
      <c r="FX1177" s="330"/>
      <c r="FY1177" s="330"/>
      <c r="FZ1177" s="330"/>
      <c r="GA1177" s="330"/>
      <c r="GB1177" s="330"/>
      <c r="GC1177" s="330"/>
      <c r="GD1177" s="330"/>
      <c r="GE1177" s="330"/>
      <c r="GF1177" s="330"/>
      <c r="GG1177" s="330"/>
      <c r="GH1177" s="330"/>
      <c r="GI1177" s="330"/>
      <c r="GJ1177" s="330"/>
      <c r="GK1177" s="330"/>
      <c r="GL1177" s="330"/>
      <c r="GM1177" s="330"/>
      <c r="GN1177" s="330"/>
      <c r="GO1177" s="330"/>
      <c r="GP1177" s="330"/>
      <c r="GQ1177" s="330"/>
      <c r="GR1177" s="330"/>
      <c r="GS1177" s="330"/>
      <c r="GT1177" s="330"/>
      <c r="GU1177" s="330"/>
      <c r="GV1177" s="330"/>
      <c r="GW1177" s="330"/>
      <c r="GX1177" s="330"/>
      <c r="GY1177" s="330"/>
      <c r="GZ1177" s="330"/>
      <c r="HA1177" s="330"/>
      <c r="HB1177" s="330"/>
      <c r="HC1177" s="330"/>
      <c r="HD1177" s="330"/>
      <c r="HE1177" s="330"/>
      <c r="HF1177" s="330"/>
      <c r="HG1177" s="330"/>
      <c r="HH1177" s="330"/>
      <c r="HI1177" s="330"/>
      <c r="HJ1177" s="330"/>
      <c r="HK1177" s="330"/>
      <c r="HL1177" s="330"/>
      <c r="HM1177" s="330"/>
      <c r="HN1177" s="330"/>
      <c r="HO1177" s="330"/>
      <c r="HP1177" s="330"/>
      <c r="HQ1177" s="330"/>
      <c r="HR1177" s="330"/>
      <c r="HS1177" s="330"/>
      <c r="HT1177" s="330"/>
      <c r="HU1177" s="330"/>
      <c r="HV1177" s="330"/>
      <c r="HW1177" s="330"/>
      <c r="HX1177" s="330"/>
      <c r="HY1177" s="330"/>
      <c r="HZ1177" s="330"/>
      <c r="IA1177" s="330"/>
      <c r="IB1177" s="330"/>
      <c r="IC1177" s="330"/>
      <c r="ID1177" s="330"/>
      <c r="IE1177" s="330"/>
      <c r="IF1177" s="330"/>
      <c r="IG1177" s="330"/>
      <c r="IH1177" s="330"/>
      <c r="II1177" s="330"/>
      <c r="IJ1177" s="330"/>
      <c r="IK1177" s="330"/>
      <c r="IL1177" s="330"/>
      <c r="IM1177" s="330"/>
      <c r="IN1177" s="330"/>
      <c r="IO1177" s="330"/>
      <c r="IP1177" s="330"/>
      <c r="IQ1177" s="330"/>
      <c r="IR1177" s="330"/>
      <c r="IS1177" s="330"/>
      <c r="IT1177" s="330"/>
      <c r="IU1177" s="330"/>
    </row>
    <row r="1178" spans="1:255" s="343" customFormat="1" x14ac:dyDescent="0.15">
      <c r="A1178" s="492" t="s">
        <v>6634</v>
      </c>
      <c r="B1178" s="335" t="s">
        <v>5783</v>
      </c>
      <c r="C1178" s="335" t="s">
        <v>49</v>
      </c>
      <c r="D1178" s="336" t="s">
        <v>6644</v>
      </c>
      <c r="E1178" s="336" t="s">
        <v>2297</v>
      </c>
      <c r="F1178" s="337" t="s">
        <v>2575</v>
      </c>
      <c r="G1178" s="338" t="s">
        <v>1096</v>
      </c>
      <c r="H1178" s="339" t="s">
        <v>7</v>
      </c>
      <c r="I1178" s="336" t="s">
        <v>136</v>
      </c>
      <c r="J1178" s="338" t="s">
        <v>6645</v>
      </c>
      <c r="K1178" s="340">
        <v>25538</v>
      </c>
      <c r="L1178" s="341"/>
      <c r="M1178" s="341"/>
      <c r="N1178" s="493" t="s">
        <v>4518</v>
      </c>
      <c r="O1178" s="432"/>
      <c r="P1178" s="432"/>
      <c r="Q1178" s="432"/>
      <c r="R1178" s="432"/>
      <c r="S1178" s="432"/>
      <c r="T1178" s="432"/>
      <c r="U1178" s="432"/>
      <c r="V1178" s="432"/>
      <c r="W1178" s="432"/>
      <c r="X1178" s="393"/>
      <c r="Y1178" s="330"/>
      <c r="Z1178" s="342"/>
      <c r="AA1178" s="330"/>
      <c r="AB1178" s="330"/>
      <c r="AC1178" s="330"/>
      <c r="AD1178" s="330"/>
      <c r="AE1178" s="330"/>
      <c r="AF1178" s="330"/>
      <c r="AG1178" s="330"/>
      <c r="AH1178" s="330"/>
      <c r="AI1178" s="330"/>
      <c r="AJ1178" s="330"/>
      <c r="AK1178" s="330"/>
      <c r="AL1178" s="330"/>
      <c r="AM1178" s="330"/>
      <c r="AN1178" s="330"/>
      <c r="AO1178" s="330"/>
      <c r="AP1178" s="330"/>
      <c r="AQ1178" s="330"/>
      <c r="AR1178" s="330"/>
      <c r="AS1178" s="330"/>
      <c r="AT1178" s="330"/>
      <c r="AU1178" s="330"/>
      <c r="AV1178" s="330"/>
      <c r="AW1178" s="330"/>
      <c r="AX1178" s="330"/>
      <c r="AY1178" s="330"/>
      <c r="AZ1178" s="330"/>
      <c r="BA1178" s="330"/>
      <c r="BB1178" s="330"/>
      <c r="BC1178" s="330"/>
      <c r="BD1178" s="330"/>
      <c r="BE1178" s="330"/>
      <c r="BF1178" s="330"/>
      <c r="BG1178" s="330"/>
      <c r="BH1178" s="330"/>
      <c r="BI1178" s="330"/>
      <c r="BJ1178" s="330"/>
      <c r="BK1178" s="330"/>
      <c r="BL1178" s="330"/>
      <c r="BM1178" s="330"/>
      <c r="BN1178" s="330"/>
      <c r="BO1178" s="330"/>
      <c r="BP1178" s="330"/>
      <c r="BQ1178" s="330"/>
      <c r="BR1178" s="330"/>
      <c r="BS1178" s="330"/>
      <c r="BT1178" s="330"/>
      <c r="BU1178" s="330"/>
      <c r="BV1178" s="330"/>
      <c r="BW1178" s="330"/>
      <c r="BX1178" s="330"/>
      <c r="BY1178" s="330"/>
      <c r="BZ1178" s="330"/>
      <c r="CA1178" s="330"/>
      <c r="CB1178" s="330"/>
      <c r="CC1178" s="330"/>
      <c r="CD1178" s="330"/>
      <c r="CE1178" s="330"/>
      <c r="CF1178" s="330"/>
      <c r="CG1178" s="330"/>
      <c r="CH1178" s="330"/>
      <c r="CI1178" s="330"/>
      <c r="CJ1178" s="330"/>
      <c r="CK1178" s="330"/>
      <c r="CL1178" s="330"/>
      <c r="CM1178" s="330"/>
      <c r="CN1178" s="330"/>
      <c r="CO1178" s="330"/>
      <c r="CP1178" s="330"/>
      <c r="CQ1178" s="330"/>
      <c r="CR1178" s="330"/>
      <c r="CS1178" s="330"/>
      <c r="CT1178" s="330"/>
      <c r="CU1178" s="330"/>
      <c r="CV1178" s="330"/>
      <c r="CW1178" s="330"/>
      <c r="CX1178" s="330"/>
      <c r="CY1178" s="330"/>
      <c r="CZ1178" s="330"/>
      <c r="DA1178" s="330"/>
      <c r="DB1178" s="330"/>
      <c r="DC1178" s="330"/>
      <c r="DD1178" s="330"/>
      <c r="DE1178" s="330"/>
      <c r="DF1178" s="330"/>
      <c r="DG1178" s="330"/>
      <c r="DH1178" s="330"/>
      <c r="DI1178" s="330"/>
      <c r="DJ1178" s="330"/>
      <c r="DK1178" s="330"/>
      <c r="DL1178" s="330"/>
      <c r="DM1178" s="330"/>
      <c r="DN1178" s="330"/>
      <c r="DO1178" s="330"/>
      <c r="DP1178" s="330"/>
      <c r="DQ1178" s="330"/>
      <c r="DR1178" s="330"/>
      <c r="DS1178" s="330"/>
      <c r="DT1178" s="330"/>
      <c r="DU1178" s="330"/>
      <c r="DV1178" s="330"/>
      <c r="DW1178" s="330"/>
      <c r="DX1178" s="330"/>
      <c r="DY1178" s="330"/>
      <c r="DZ1178" s="330"/>
      <c r="EA1178" s="330"/>
      <c r="EB1178" s="330"/>
      <c r="EC1178" s="330"/>
      <c r="ED1178" s="330"/>
      <c r="EE1178" s="330"/>
      <c r="EF1178" s="330"/>
      <c r="EG1178" s="330"/>
      <c r="EH1178" s="330"/>
      <c r="EI1178" s="330"/>
      <c r="EJ1178" s="330"/>
      <c r="EK1178" s="330"/>
      <c r="EL1178" s="330"/>
      <c r="EM1178" s="330"/>
      <c r="EN1178" s="330"/>
      <c r="EO1178" s="330"/>
      <c r="EP1178" s="330"/>
      <c r="EQ1178" s="330"/>
      <c r="ER1178" s="330"/>
      <c r="ES1178" s="330"/>
      <c r="ET1178" s="330"/>
      <c r="EU1178" s="330"/>
      <c r="EV1178" s="330"/>
      <c r="EW1178" s="330"/>
      <c r="EX1178" s="330"/>
      <c r="EY1178" s="330"/>
      <c r="EZ1178" s="330"/>
      <c r="FA1178" s="330"/>
      <c r="FB1178" s="330"/>
      <c r="FC1178" s="330"/>
      <c r="FD1178" s="330"/>
      <c r="FE1178" s="330"/>
      <c r="FF1178" s="330"/>
      <c r="FG1178" s="330"/>
      <c r="FH1178" s="330"/>
      <c r="FI1178" s="330"/>
      <c r="FJ1178" s="330"/>
      <c r="FK1178" s="330"/>
      <c r="FL1178" s="330"/>
      <c r="FM1178" s="330"/>
      <c r="FN1178" s="330"/>
      <c r="FO1178" s="330"/>
      <c r="FP1178" s="330"/>
      <c r="FQ1178" s="330"/>
      <c r="FR1178" s="330"/>
      <c r="FS1178" s="330"/>
      <c r="FT1178" s="330"/>
      <c r="FU1178" s="330"/>
      <c r="FV1178" s="330"/>
      <c r="FW1178" s="330"/>
      <c r="FX1178" s="330"/>
      <c r="FY1178" s="330"/>
      <c r="FZ1178" s="330"/>
      <c r="GA1178" s="330"/>
      <c r="GB1178" s="330"/>
      <c r="GC1178" s="330"/>
      <c r="GD1178" s="330"/>
      <c r="GE1178" s="330"/>
      <c r="GF1178" s="330"/>
      <c r="GG1178" s="330"/>
      <c r="GH1178" s="330"/>
      <c r="GI1178" s="330"/>
      <c r="GJ1178" s="330"/>
      <c r="GK1178" s="330"/>
      <c r="GL1178" s="330"/>
      <c r="GM1178" s="330"/>
      <c r="GN1178" s="330"/>
      <c r="GO1178" s="330"/>
      <c r="GP1178" s="330"/>
      <c r="GQ1178" s="330"/>
      <c r="GR1178" s="330"/>
      <c r="GS1178" s="330"/>
      <c r="GT1178" s="330"/>
      <c r="GU1178" s="330"/>
      <c r="GV1178" s="330"/>
      <c r="GW1178" s="330"/>
      <c r="GX1178" s="330"/>
      <c r="GY1178" s="330"/>
      <c r="GZ1178" s="330"/>
      <c r="HA1178" s="330"/>
      <c r="HB1178" s="330"/>
      <c r="HC1178" s="330"/>
      <c r="HD1178" s="330"/>
      <c r="HE1178" s="330"/>
      <c r="HF1178" s="330"/>
      <c r="HG1178" s="330"/>
      <c r="HH1178" s="330"/>
      <c r="HI1178" s="330"/>
      <c r="HJ1178" s="330"/>
      <c r="HK1178" s="330"/>
      <c r="HL1178" s="330"/>
      <c r="HM1178" s="330"/>
      <c r="HN1178" s="330"/>
      <c r="HO1178" s="330"/>
      <c r="HP1178" s="330"/>
      <c r="HQ1178" s="330"/>
      <c r="HR1178" s="330"/>
      <c r="HS1178" s="330"/>
      <c r="HT1178" s="330"/>
      <c r="HU1178" s="330"/>
      <c r="HV1178" s="330"/>
      <c r="HW1178" s="330"/>
      <c r="HX1178" s="330"/>
      <c r="HY1178" s="330"/>
      <c r="HZ1178" s="330"/>
      <c r="IA1178" s="330"/>
      <c r="IB1178" s="330"/>
      <c r="IC1178" s="330"/>
      <c r="ID1178" s="330"/>
      <c r="IE1178" s="330"/>
      <c r="IF1178" s="330"/>
      <c r="IG1178" s="330"/>
      <c r="IH1178" s="330"/>
      <c r="II1178" s="330"/>
      <c r="IJ1178" s="330"/>
      <c r="IK1178" s="330"/>
      <c r="IL1178" s="330"/>
      <c r="IM1178" s="330"/>
      <c r="IN1178" s="330"/>
      <c r="IO1178" s="330"/>
      <c r="IP1178" s="330"/>
      <c r="IQ1178" s="330"/>
      <c r="IR1178" s="330"/>
      <c r="IS1178" s="330"/>
      <c r="IT1178" s="330"/>
      <c r="IU1178" s="330"/>
    </row>
    <row r="1179" spans="1:255" s="343" customFormat="1" x14ac:dyDescent="0.15">
      <c r="A1179" s="492" t="s">
        <v>6634</v>
      </c>
      <c r="B1179" s="335" t="s">
        <v>5783</v>
      </c>
      <c r="C1179" s="335" t="s">
        <v>49</v>
      </c>
      <c r="D1179" s="336" t="s">
        <v>6637</v>
      </c>
      <c r="E1179" s="336" t="s">
        <v>6638</v>
      </c>
      <c r="F1179" s="337" t="s">
        <v>2561</v>
      </c>
      <c r="G1179" s="338" t="s">
        <v>132</v>
      </c>
      <c r="H1179" s="339" t="s">
        <v>7</v>
      </c>
      <c r="I1179" s="336" t="s">
        <v>6639</v>
      </c>
      <c r="J1179" s="338" t="s">
        <v>6640</v>
      </c>
      <c r="K1179" s="340">
        <v>25564</v>
      </c>
      <c r="L1179" s="341"/>
      <c r="M1179" s="341"/>
      <c r="N1179" s="493" t="s">
        <v>4518</v>
      </c>
      <c r="O1179" s="432"/>
      <c r="P1179" s="432"/>
      <c r="Q1179" s="432"/>
      <c r="R1179" s="432"/>
      <c r="S1179" s="432"/>
      <c r="T1179" s="432"/>
      <c r="U1179" s="432"/>
      <c r="V1179" s="432"/>
      <c r="W1179" s="432"/>
      <c r="X1179" s="393"/>
      <c r="Y1179" s="330"/>
      <c r="Z1179" s="342"/>
      <c r="AA1179" s="330"/>
      <c r="AB1179" s="330"/>
      <c r="AC1179" s="330"/>
      <c r="AD1179" s="330"/>
      <c r="AE1179" s="330"/>
      <c r="AF1179" s="330"/>
      <c r="AG1179" s="330"/>
      <c r="AH1179" s="330"/>
      <c r="AI1179" s="330"/>
      <c r="AJ1179" s="330"/>
      <c r="AK1179" s="330"/>
      <c r="AL1179" s="330"/>
      <c r="AM1179" s="330"/>
      <c r="AN1179" s="330"/>
      <c r="AO1179" s="330"/>
      <c r="AP1179" s="330"/>
      <c r="AQ1179" s="330"/>
      <c r="AR1179" s="330"/>
      <c r="AS1179" s="330"/>
      <c r="AT1179" s="330"/>
      <c r="AU1179" s="330"/>
      <c r="AV1179" s="330"/>
      <c r="AW1179" s="330"/>
      <c r="AX1179" s="330"/>
      <c r="AY1179" s="330"/>
      <c r="AZ1179" s="330"/>
      <c r="BA1179" s="330"/>
      <c r="BB1179" s="330"/>
      <c r="BC1179" s="330"/>
      <c r="BD1179" s="330"/>
      <c r="BE1179" s="330"/>
      <c r="BF1179" s="330"/>
      <c r="BG1179" s="330"/>
      <c r="BH1179" s="330"/>
      <c r="BI1179" s="330"/>
      <c r="BJ1179" s="330"/>
      <c r="BK1179" s="330"/>
      <c r="BL1179" s="330"/>
      <c r="BM1179" s="330"/>
      <c r="BN1179" s="330"/>
      <c r="BO1179" s="330"/>
      <c r="BP1179" s="330"/>
      <c r="BQ1179" s="330"/>
      <c r="BR1179" s="330"/>
      <c r="BS1179" s="330"/>
      <c r="BT1179" s="330"/>
      <c r="BU1179" s="330"/>
      <c r="BV1179" s="330"/>
      <c r="BW1179" s="330"/>
      <c r="BX1179" s="330"/>
      <c r="BY1179" s="330"/>
      <c r="BZ1179" s="330"/>
      <c r="CA1179" s="330"/>
      <c r="CB1179" s="330"/>
      <c r="CC1179" s="330"/>
      <c r="CD1179" s="330"/>
      <c r="CE1179" s="330"/>
      <c r="CF1179" s="330"/>
      <c r="CG1179" s="330"/>
      <c r="CH1179" s="330"/>
      <c r="CI1179" s="330"/>
      <c r="CJ1179" s="330"/>
      <c r="CK1179" s="330"/>
      <c r="CL1179" s="330"/>
      <c r="CM1179" s="330"/>
      <c r="CN1179" s="330"/>
      <c r="CO1179" s="330"/>
      <c r="CP1179" s="330"/>
      <c r="CQ1179" s="330"/>
      <c r="CR1179" s="330"/>
      <c r="CS1179" s="330"/>
      <c r="CT1179" s="330"/>
      <c r="CU1179" s="330"/>
      <c r="CV1179" s="330"/>
      <c r="CW1179" s="330"/>
      <c r="CX1179" s="330"/>
      <c r="CY1179" s="330"/>
      <c r="CZ1179" s="330"/>
      <c r="DA1179" s="330"/>
      <c r="DB1179" s="330"/>
      <c r="DC1179" s="330"/>
      <c r="DD1179" s="330"/>
      <c r="DE1179" s="330"/>
      <c r="DF1179" s="330"/>
      <c r="DG1179" s="330"/>
      <c r="DH1179" s="330"/>
      <c r="DI1179" s="330"/>
      <c r="DJ1179" s="330"/>
      <c r="DK1179" s="330"/>
      <c r="DL1179" s="330"/>
      <c r="DM1179" s="330"/>
      <c r="DN1179" s="330"/>
      <c r="DO1179" s="330"/>
      <c r="DP1179" s="330"/>
      <c r="DQ1179" s="330"/>
      <c r="DR1179" s="330"/>
      <c r="DS1179" s="330"/>
      <c r="DT1179" s="330"/>
      <c r="DU1179" s="330"/>
      <c r="DV1179" s="330"/>
      <c r="DW1179" s="330"/>
      <c r="DX1179" s="330"/>
      <c r="DY1179" s="330"/>
      <c r="DZ1179" s="330"/>
      <c r="EA1179" s="330"/>
      <c r="EB1179" s="330"/>
      <c r="EC1179" s="330"/>
      <c r="ED1179" s="330"/>
      <c r="EE1179" s="330"/>
      <c r="EF1179" s="330"/>
      <c r="EG1179" s="330"/>
      <c r="EH1179" s="330"/>
      <c r="EI1179" s="330"/>
      <c r="EJ1179" s="330"/>
      <c r="EK1179" s="330"/>
      <c r="EL1179" s="330"/>
      <c r="EM1179" s="330"/>
      <c r="EN1179" s="330"/>
      <c r="EO1179" s="330"/>
      <c r="EP1179" s="330"/>
      <c r="EQ1179" s="330"/>
      <c r="ER1179" s="330"/>
      <c r="ES1179" s="330"/>
      <c r="ET1179" s="330"/>
      <c r="EU1179" s="330"/>
      <c r="EV1179" s="330"/>
      <c r="EW1179" s="330"/>
      <c r="EX1179" s="330"/>
      <c r="EY1179" s="330"/>
      <c r="EZ1179" s="330"/>
      <c r="FA1179" s="330"/>
      <c r="FB1179" s="330"/>
      <c r="FC1179" s="330"/>
      <c r="FD1179" s="330"/>
      <c r="FE1179" s="330"/>
      <c r="FF1179" s="330"/>
      <c r="FG1179" s="330"/>
      <c r="FH1179" s="330"/>
      <c r="FI1179" s="330"/>
      <c r="FJ1179" s="330"/>
      <c r="FK1179" s="330"/>
      <c r="FL1179" s="330"/>
      <c r="FM1179" s="330"/>
      <c r="FN1179" s="330"/>
      <c r="FO1179" s="330"/>
      <c r="FP1179" s="330"/>
      <c r="FQ1179" s="330"/>
      <c r="FR1179" s="330"/>
      <c r="FS1179" s="330"/>
      <c r="FT1179" s="330"/>
      <c r="FU1179" s="330"/>
      <c r="FV1179" s="330"/>
      <c r="FW1179" s="330"/>
      <c r="FX1179" s="330"/>
      <c r="FY1179" s="330"/>
      <c r="FZ1179" s="330"/>
      <c r="GA1179" s="330"/>
      <c r="GB1179" s="330"/>
      <c r="GC1179" s="330"/>
      <c r="GD1179" s="330"/>
      <c r="GE1179" s="330"/>
      <c r="GF1179" s="330"/>
      <c r="GG1179" s="330"/>
      <c r="GH1179" s="330"/>
      <c r="GI1179" s="330"/>
      <c r="GJ1179" s="330"/>
      <c r="GK1179" s="330"/>
      <c r="GL1179" s="330"/>
      <c r="GM1179" s="330"/>
      <c r="GN1179" s="330"/>
      <c r="GO1179" s="330"/>
      <c r="GP1179" s="330"/>
      <c r="GQ1179" s="330"/>
      <c r="GR1179" s="330"/>
      <c r="GS1179" s="330"/>
      <c r="GT1179" s="330"/>
      <c r="GU1179" s="330"/>
      <c r="GV1179" s="330"/>
      <c r="GW1179" s="330"/>
      <c r="GX1179" s="330"/>
      <c r="GY1179" s="330"/>
      <c r="GZ1179" s="330"/>
      <c r="HA1179" s="330"/>
      <c r="HB1179" s="330"/>
      <c r="HC1179" s="330"/>
      <c r="HD1179" s="330"/>
      <c r="HE1179" s="330"/>
      <c r="HF1179" s="330"/>
      <c r="HG1179" s="330"/>
      <c r="HH1179" s="330"/>
      <c r="HI1179" s="330"/>
      <c r="HJ1179" s="330"/>
      <c r="HK1179" s="330"/>
      <c r="HL1179" s="330"/>
      <c r="HM1179" s="330"/>
      <c r="HN1179" s="330"/>
      <c r="HO1179" s="330"/>
      <c r="HP1179" s="330"/>
      <c r="HQ1179" s="330"/>
      <c r="HR1179" s="330"/>
      <c r="HS1179" s="330"/>
      <c r="HT1179" s="330"/>
      <c r="HU1179" s="330"/>
      <c r="HV1179" s="330"/>
      <c r="HW1179" s="330"/>
      <c r="HX1179" s="330"/>
      <c r="HY1179" s="330"/>
      <c r="HZ1179" s="330"/>
      <c r="IA1179" s="330"/>
      <c r="IB1179" s="330"/>
      <c r="IC1179" s="330"/>
      <c r="ID1179" s="330"/>
      <c r="IE1179" s="330"/>
      <c r="IF1179" s="330"/>
      <c r="IG1179" s="330"/>
      <c r="IH1179" s="330"/>
      <c r="II1179" s="330"/>
      <c r="IJ1179" s="330"/>
      <c r="IK1179" s="330"/>
      <c r="IL1179" s="330"/>
      <c r="IM1179" s="330"/>
      <c r="IN1179" s="330"/>
      <c r="IO1179" s="330"/>
      <c r="IP1179" s="330"/>
      <c r="IQ1179" s="330"/>
      <c r="IR1179" s="330"/>
      <c r="IS1179" s="330"/>
      <c r="IT1179" s="330"/>
      <c r="IU1179" s="330"/>
    </row>
    <row r="1180" spans="1:255" s="343" customFormat="1" x14ac:dyDescent="0.15">
      <c r="A1180" s="492" t="s">
        <v>6634</v>
      </c>
      <c r="B1180" s="335" t="s">
        <v>5783</v>
      </c>
      <c r="C1180" s="335" t="s">
        <v>49</v>
      </c>
      <c r="D1180" s="336" t="s">
        <v>6712</v>
      </c>
      <c r="E1180" s="336" t="s">
        <v>3314</v>
      </c>
      <c r="F1180" s="337" t="s">
        <v>3560</v>
      </c>
      <c r="G1180" s="338" t="s">
        <v>113</v>
      </c>
      <c r="H1180" s="339" t="s">
        <v>7</v>
      </c>
      <c r="I1180" s="336" t="s">
        <v>1188</v>
      </c>
      <c r="J1180" s="338" t="s">
        <v>112</v>
      </c>
      <c r="K1180" s="340">
        <v>25620</v>
      </c>
      <c r="L1180" s="341"/>
      <c r="M1180" s="341"/>
      <c r="N1180" s="493" t="s">
        <v>4518</v>
      </c>
      <c r="O1180" s="432"/>
      <c r="P1180" s="432"/>
      <c r="Q1180" s="432"/>
      <c r="R1180" s="432"/>
      <c r="S1180" s="432"/>
      <c r="T1180" s="432"/>
      <c r="U1180" s="432"/>
      <c r="V1180" s="432"/>
      <c r="W1180" s="432"/>
      <c r="X1180" s="393"/>
      <c r="Y1180" s="330"/>
      <c r="Z1180" s="342"/>
      <c r="AA1180" s="330"/>
      <c r="AB1180" s="330"/>
      <c r="AC1180" s="330"/>
      <c r="AD1180" s="330"/>
      <c r="AE1180" s="330"/>
      <c r="AF1180" s="330"/>
      <c r="AG1180" s="330"/>
      <c r="AH1180" s="330"/>
      <c r="AI1180" s="330"/>
      <c r="AJ1180" s="330"/>
      <c r="AK1180" s="330"/>
      <c r="AL1180" s="330"/>
      <c r="AM1180" s="330"/>
      <c r="AN1180" s="330"/>
      <c r="AO1180" s="330"/>
      <c r="AP1180" s="330"/>
      <c r="AQ1180" s="330"/>
      <c r="AR1180" s="330"/>
      <c r="AS1180" s="330"/>
      <c r="AT1180" s="330"/>
      <c r="AU1180" s="330"/>
      <c r="AV1180" s="330"/>
      <c r="AW1180" s="330"/>
      <c r="AX1180" s="330"/>
      <c r="AY1180" s="330"/>
      <c r="AZ1180" s="330"/>
      <c r="BA1180" s="330"/>
      <c r="BB1180" s="330"/>
      <c r="BC1180" s="330"/>
      <c r="BD1180" s="330"/>
      <c r="BE1180" s="330"/>
      <c r="BF1180" s="330"/>
      <c r="BG1180" s="330"/>
      <c r="BH1180" s="330"/>
      <c r="BI1180" s="330"/>
      <c r="BJ1180" s="330"/>
      <c r="BK1180" s="330"/>
      <c r="BL1180" s="330"/>
      <c r="BM1180" s="330"/>
      <c r="BN1180" s="330"/>
      <c r="BO1180" s="330"/>
      <c r="BP1180" s="330"/>
      <c r="BQ1180" s="330"/>
      <c r="BR1180" s="330"/>
      <c r="BS1180" s="330"/>
      <c r="BT1180" s="330"/>
      <c r="BU1180" s="330"/>
      <c r="BV1180" s="330"/>
      <c r="BW1180" s="330"/>
      <c r="BX1180" s="330"/>
      <c r="BY1180" s="330"/>
      <c r="BZ1180" s="330"/>
      <c r="CA1180" s="330"/>
      <c r="CB1180" s="330"/>
      <c r="CC1180" s="330"/>
      <c r="CD1180" s="330"/>
      <c r="CE1180" s="330"/>
      <c r="CF1180" s="330"/>
      <c r="CG1180" s="330"/>
      <c r="CH1180" s="330"/>
      <c r="CI1180" s="330"/>
      <c r="CJ1180" s="330"/>
      <c r="CK1180" s="330"/>
      <c r="CL1180" s="330"/>
      <c r="CM1180" s="330"/>
      <c r="CN1180" s="330"/>
      <c r="CO1180" s="330"/>
      <c r="CP1180" s="330"/>
      <c r="CQ1180" s="330"/>
      <c r="CR1180" s="330"/>
      <c r="CS1180" s="330"/>
      <c r="CT1180" s="330"/>
      <c r="CU1180" s="330"/>
      <c r="CV1180" s="330"/>
      <c r="CW1180" s="330"/>
      <c r="CX1180" s="330"/>
      <c r="CY1180" s="330"/>
      <c r="CZ1180" s="330"/>
      <c r="DA1180" s="330"/>
      <c r="DB1180" s="330"/>
      <c r="DC1180" s="330"/>
      <c r="DD1180" s="330"/>
      <c r="DE1180" s="330"/>
      <c r="DF1180" s="330"/>
      <c r="DG1180" s="330"/>
      <c r="DH1180" s="330"/>
      <c r="DI1180" s="330"/>
      <c r="DJ1180" s="330"/>
      <c r="DK1180" s="330"/>
      <c r="DL1180" s="330"/>
      <c r="DM1180" s="330"/>
      <c r="DN1180" s="330"/>
      <c r="DO1180" s="330"/>
      <c r="DP1180" s="330"/>
      <c r="DQ1180" s="330"/>
      <c r="DR1180" s="330"/>
      <c r="DS1180" s="330"/>
      <c r="DT1180" s="330"/>
      <c r="DU1180" s="330"/>
      <c r="DV1180" s="330"/>
      <c r="DW1180" s="330"/>
      <c r="DX1180" s="330"/>
      <c r="DY1180" s="330"/>
      <c r="DZ1180" s="330"/>
      <c r="EA1180" s="330"/>
      <c r="EB1180" s="330"/>
      <c r="EC1180" s="330"/>
      <c r="ED1180" s="330"/>
      <c r="EE1180" s="330"/>
      <c r="EF1180" s="330"/>
      <c r="EG1180" s="330"/>
      <c r="EH1180" s="330"/>
      <c r="EI1180" s="330"/>
      <c r="EJ1180" s="330"/>
      <c r="EK1180" s="330"/>
      <c r="EL1180" s="330"/>
      <c r="EM1180" s="330"/>
      <c r="EN1180" s="330"/>
      <c r="EO1180" s="330"/>
      <c r="EP1180" s="330"/>
      <c r="EQ1180" s="330"/>
      <c r="ER1180" s="330"/>
      <c r="ES1180" s="330"/>
      <c r="ET1180" s="330"/>
      <c r="EU1180" s="330"/>
      <c r="EV1180" s="330"/>
      <c r="EW1180" s="330"/>
      <c r="EX1180" s="330"/>
      <c r="EY1180" s="330"/>
      <c r="EZ1180" s="330"/>
      <c r="FA1180" s="330"/>
      <c r="FB1180" s="330"/>
      <c r="FC1180" s="330"/>
      <c r="FD1180" s="330"/>
      <c r="FE1180" s="330"/>
      <c r="FF1180" s="330"/>
      <c r="FG1180" s="330"/>
      <c r="FH1180" s="330"/>
      <c r="FI1180" s="330"/>
      <c r="FJ1180" s="330"/>
      <c r="FK1180" s="330"/>
      <c r="FL1180" s="330"/>
      <c r="FM1180" s="330"/>
      <c r="FN1180" s="330"/>
      <c r="FO1180" s="330"/>
      <c r="FP1180" s="330"/>
      <c r="FQ1180" s="330"/>
      <c r="FR1180" s="330"/>
      <c r="FS1180" s="330"/>
      <c r="FT1180" s="330"/>
      <c r="FU1180" s="330"/>
      <c r="FV1180" s="330"/>
      <c r="FW1180" s="330"/>
      <c r="FX1180" s="330"/>
      <c r="FY1180" s="330"/>
      <c r="FZ1180" s="330"/>
      <c r="GA1180" s="330"/>
      <c r="GB1180" s="330"/>
      <c r="GC1180" s="330"/>
      <c r="GD1180" s="330"/>
      <c r="GE1180" s="330"/>
      <c r="GF1180" s="330"/>
      <c r="GG1180" s="330"/>
      <c r="GH1180" s="330"/>
      <c r="GI1180" s="330"/>
      <c r="GJ1180" s="330"/>
      <c r="GK1180" s="330"/>
      <c r="GL1180" s="330"/>
      <c r="GM1180" s="330"/>
      <c r="GN1180" s="330"/>
      <c r="GO1180" s="330"/>
      <c r="GP1180" s="330"/>
      <c r="GQ1180" s="330"/>
      <c r="GR1180" s="330"/>
      <c r="GS1180" s="330"/>
      <c r="GT1180" s="330"/>
      <c r="GU1180" s="330"/>
      <c r="GV1180" s="330"/>
      <c r="GW1180" s="330"/>
      <c r="GX1180" s="330"/>
      <c r="GY1180" s="330"/>
      <c r="GZ1180" s="330"/>
      <c r="HA1180" s="330"/>
      <c r="HB1180" s="330"/>
      <c r="HC1180" s="330"/>
      <c r="HD1180" s="330"/>
      <c r="HE1180" s="330"/>
      <c r="HF1180" s="330"/>
      <c r="HG1180" s="330"/>
      <c r="HH1180" s="330"/>
      <c r="HI1180" s="330"/>
      <c r="HJ1180" s="330"/>
      <c r="HK1180" s="330"/>
      <c r="HL1180" s="330"/>
      <c r="HM1180" s="330"/>
      <c r="HN1180" s="330"/>
      <c r="HO1180" s="330"/>
      <c r="HP1180" s="330"/>
      <c r="HQ1180" s="330"/>
      <c r="HR1180" s="330"/>
      <c r="HS1180" s="330"/>
      <c r="HT1180" s="330"/>
      <c r="HU1180" s="330"/>
      <c r="HV1180" s="330"/>
      <c r="HW1180" s="330"/>
      <c r="HX1180" s="330"/>
      <c r="HY1180" s="330"/>
      <c r="HZ1180" s="330"/>
      <c r="IA1180" s="330"/>
      <c r="IB1180" s="330"/>
      <c r="IC1180" s="330"/>
      <c r="ID1180" s="330"/>
      <c r="IE1180" s="330"/>
      <c r="IF1180" s="330"/>
      <c r="IG1180" s="330"/>
      <c r="IH1180" s="330"/>
      <c r="II1180" s="330"/>
      <c r="IJ1180" s="330"/>
      <c r="IK1180" s="330"/>
      <c r="IL1180" s="330"/>
      <c r="IM1180" s="330"/>
      <c r="IN1180" s="330"/>
      <c r="IO1180" s="330"/>
      <c r="IP1180" s="330"/>
      <c r="IQ1180" s="330"/>
      <c r="IR1180" s="330"/>
      <c r="IS1180" s="330"/>
      <c r="IT1180" s="330"/>
      <c r="IU1180" s="330"/>
    </row>
    <row r="1181" spans="1:255" s="343" customFormat="1" x14ac:dyDescent="0.15">
      <c r="A1181" s="436" t="s">
        <v>3541</v>
      </c>
      <c r="B1181" s="433" t="s">
        <v>4871</v>
      </c>
      <c r="C1181" s="433" t="s">
        <v>4860</v>
      </c>
      <c r="D1181" s="228" t="s">
        <v>5349</v>
      </c>
      <c r="E1181" s="228" t="s">
        <v>2327</v>
      </c>
      <c r="F1181" s="279" t="s">
        <v>2540</v>
      </c>
      <c r="G1181" s="439" t="s">
        <v>224</v>
      </c>
      <c r="H1181" s="429" t="s">
        <v>1327</v>
      </c>
      <c r="I1181" s="228" t="s">
        <v>223</v>
      </c>
      <c r="J1181" s="439" t="s">
        <v>5886</v>
      </c>
      <c r="K1181" s="246">
        <v>25913</v>
      </c>
      <c r="L1181" s="263"/>
      <c r="M1181" s="263"/>
      <c r="N1181" s="245" t="s">
        <v>4518</v>
      </c>
      <c r="O1181" s="432"/>
      <c r="P1181" s="432"/>
      <c r="Q1181" s="432"/>
      <c r="R1181" s="432"/>
      <c r="S1181" s="432"/>
      <c r="T1181" s="432"/>
      <c r="U1181" s="432"/>
      <c r="V1181" s="432"/>
      <c r="W1181" s="432"/>
      <c r="X1181" s="393"/>
      <c r="Y1181" s="330"/>
      <c r="Z1181" s="342"/>
      <c r="AA1181" s="330"/>
      <c r="AB1181" s="330"/>
      <c r="AC1181" s="330"/>
      <c r="AD1181" s="330"/>
      <c r="AE1181" s="330"/>
      <c r="AF1181" s="330"/>
      <c r="AG1181" s="330"/>
      <c r="AH1181" s="330"/>
      <c r="AI1181" s="330"/>
      <c r="AJ1181" s="330"/>
      <c r="AK1181" s="330"/>
      <c r="AL1181" s="330"/>
      <c r="AM1181" s="330"/>
      <c r="AN1181" s="330"/>
      <c r="AO1181" s="330"/>
      <c r="AP1181" s="330"/>
      <c r="AQ1181" s="330"/>
      <c r="AR1181" s="330"/>
      <c r="AS1181" s="330"/>
      <c r="AT1181" s="330"/>
      <c r="AU1181" s="330"/>
      <c r="AV1181" s="330"/>
      <c r="AW1181" s="330"/>
      <c r="AX1181" s="330"/>
      <c r="AY1181" s="330"/>
      <c r="AZ1181" s="330"/>
      <c r="BA1181" s="330"/>
      <c r="BB1181" s="330"/>
      <c r="BC1181" s="330"/>
      <c r="BD1181" s="330"/>
      <c r="BE1181" s="330"/>
      <c r="BF1181" s="330"/>
      <c r="BG1181" s="330"/>
      <c r="BH1181" s="330"/>
      <c r="BI1181" s="330"/>
      <c r="BJ1181" s="330"/>
      <c r="BK1181" s="330"/>
      <c r="BL1181" s="330"/>
      <c r="BM1181" s="330"/>
      <c r="BN1181" s="330"/>
      <c r="BO1181" s="330"/>
      <c r="BP1181" s="330"/>
      <c r="BQ1181" s="330"/>
      <c r="BR1181" s="330"/>
      <c r="BS1181" s="330"/>
      <c r="BT1181" s="330"/>
      <c r="BU1181" s="330"/>
      <c r="BV1181" s="330"/>
      <c r="BW1181" s="330"/>
      <c r="BX1181" s="330"/>
      <c r="BY1181" s="330"/>
      <c r="BZ1181" s="330"/>
      <c r="CA1181" s="330"/>
      <c r="CB1181" s="330"/>
      <c r="CC1181" s="330"/>
      <c r="CD1181" s="330"/>
      <c r="CE1181" s="330"/>
      <c r="CF1181" s="330"/>
      <c r="CG1181" s="330"/>
      <c r="CH1181" s="330"/>
      <c r="CI1181" s="330"/>
      <c r="CJ1181" s="330"/>
      <c r="CK1181" s="330"/>
      <c r="CL1181" s="330"/>
      <c r="CM1181" s="330"/>
      <c r="CN1181" s="330"/>
      <c r="CO1181" s="330"/>
      <c r="CP1181" s="330"/>
      <c r="CQ1181" s="330"/>
      <c r="CR1181" s="330"/>
      <c r="CS1181" s="330"/>
      <c r="CT1181" s="330"/>
      <c r="CU1181" s="330"/>
      <c r="CV1181" s="330"/>
      <c r="CW1181" s="330"/>
      <c r="CX1181" s="330"/>
      <c r="CY1181" s="330"/>
      <c r="CZ1181" s="330"/>
      <c r="DA1181" s="330"/>
      <c r="DB1181" s="330"/>
      <c r="DC1181" s="330"/>
      <c r="DD1181" s="330"/>
      <c r="DE1181" s="330"/>
      <c r="DF1181" s="330"/>
      <c r="DG1181" s="330"/>
      <c r="DH1181" s="330"/>
      <c r="DI1181" s="330"/>
      <c r="DJ1181" s="330"/>
      <c r="DK1181" s="330"/>
      <c r="DL1181" s="330"/>
      <c r="DM1181" s="330"/>
      <c r="DN1181" s="330"/>
      <c r="DO1181" s="330"/>
      <c r="DP1181" s="330"/>
      <c r="DQ1181" s="330"/>
      <c r="DR1181" s="330"/>
      <c r="DS1181" s="330"/>
      <c r="DT1181" s="330"/>
      <c r="DU1181" s="330"/>
      <c r="DV1181" s="330"/>
      <c r="DW1181" s="330"/>
      <c r="DX1181" s="330"/>
      <c r="DY1181" s="330"/>
      <c r="DZ1181" s="330"/>
      <c r="EA1181" s="330"/>
      <c r="EB1181" s="330"/>
      <c r="EC1181" s="330"/>
      <c r="ED1181" s="330"/>
      <c r="EE1181" s="330"/>
      <c r="EF1181" s="330"/>
      <c r="EG1181" s="330"/>
      <c r="EH1181" s="330"/>
      <c r="EI1181" s="330"/>
      <c r="EJ1181" s="330"/>
      <c r="EK1181" s="330"/>
      <c r="EL1181" s="330"/>
      <c r="EM1181" s="330"/>
      <c r="EN1181" s="330"/>
      <c r="EO1181" s="330"/>
      <c r="EP1181" s="330"/>
      <c r="EQ1181" s="330"/>
      <c r="ER1181" s="330"/>
      <c r="ES1181" s="330"/>
      <c r="ET1181" s="330"/>
      <c r="EU1181" s="330"/>
      <c r="EV1181" s="330"/>
      <c r="EW1181" s="330"/>
      <c r="EX1181" s="330"/>
      <c r="EY1181" s="330"/>
      <c r="EZ1181" s="330"/>
      <c r="FA1181" s="330"/>
      <c r="FB1181" s="330"/>
      <c r="FC1181" s="330"/>
      <c r="FD1181" s="330"/>
      <c r="FE1181" s="330"/>
      <c r="FF1181" s="330"/>
      <c r="FG1181" s="330"/>
      <c r="FH1181" s="330"/>
      <c r="FI1181" s="330"/>
      <c r="FJ1181" s="330"/>
      <c r="FK1181" s="330"/>
      <c r="FL1181" s="330"/>
      <c r="FM1181" s="330"/>
      <c r="FN1181" s="330"/>
      <c r="FO1181" s="330"/>
      <c r="FP1181" s="330"/>
      <c r="FQ1181" s="330"/>
      <c r="FR1181" s="330"/>
      <c r="FS1181" s="330"/>
      <c r="FT1181" s="330"/>
      <c r="FU1181" s="330"/>
      <c r="FV1181" s="330"/>
      <c r="FW1181" s="330"/>
      <c r="FX1181" s="330"/>
      <c r="FY1181" s="330"/>
      <c r="FZ1181" s="330"/>
      <c r="GA1181" s="330"/>
      <c r="GB1181" s="330"/>
      <c r="GC1181" s="330"/>
      <c r="GD1181" s="330"/>
      <c r="GE1181" s="330"/>
      <c r="GF1181" s="330"/>
      <c r="GG1181" s="330"/>
      <c r="GH1181" s="330"/>
      <c r="GI1181" s="330"/>
      <c r="GJ1181" s="330"/>
      <c r="GK1181" s="330"/>
      <c r="GL1181" s="330"/>
      <c r="GM1181" s="330"/>
      <c r="GN1181" s="330"/>
      <c r="GO1181" s="330"/>
      <c r="GP1181" s="330"/>
      <c r="GQ1181" s="330"/>
      <c r="GR1181" s="330"/>
      <c r="GS1181" s="330"/>
      <c r="GT1181" s="330"/>
      <c r="GU1181" s="330"/>
      <c r="GV1181" s="330"/>
      <c r="GW1181" s="330"/>
      <c r="GX1181" s="330"/>
      <c r="GY1181" s="330"/>
      <c r="GZ1181" s="330"/>
      <c r="HA1181" s="330"/>
      <c r="HB1181" s="330"/>
      <c r="HC1181" s="330"/>
      <c r="HD1181" s="330"/>
      <c r="HE1181" s="330"/>
      <c r="HF1181" s="330"/>
      <c r="HG1181" s="330"/>
      <c r="HH1181" s="330"/>
      <c r="HI1181" s="330"/>
      <c r="HJ1181" s="330"/>
      <c r="HK1181" s="330"/>
      <c r="HL1181" s="330"/>
      <c r="HM1181" s="330"/>
      <c r="HN1181" s="330"/>
      <c r="HO1181" s="330"/>
      <c r="HP1181" s="330"/>
      <c r="HQ1181" s="330"/>
      <c r="HR1181" s="330"/>
      <c r="HS1181" s="330"/>
      <c r="HT1181" s="330"/>
      <c r="HU1181" s="330"/>
      <c r="HV1181" s="330"/>
      <c r="HW1181" s="330"/>
      <c r="HX1181" s="330"/>
      <c r="HY1181" s="330"/>
      <c r="HZ1181" s="330"/>
      <c r="IA1181" s="330"/>
      <c r="IB1181" s="330"/>
      <c r="IC1181" s="330"/>
      <c r="ID1181" s="330"/>
      <c r="IE1181" s="330"/>
      <c r="IF1181" s="330"/>
      <c r="IG1181" s="330"/>
      <c r="IH1181" s="330"/>
      <c r="II1181" s="330"/>
      <c r="IJ1181" s="330"/>
      <c r="IK1181" s="330"/>
      <c r="IL1181" s="330"/>
      <c r="IM1181" s="330"/>
      <c r="IN1181" s="330"/>
      <c r="IO1181" s="330"/>
      <c r="IP1181" s="330"/>
      <c r="IQ1181" s="330"/>
      <c r="IR1181" s="330"/>
      <c r="IS1181" s="330"/>
      <c r="IT1181" s="330"/>
      <c r="IU1181" s="330"/>
    </row>
    <row r="1182" spans="1:255" s="343" customFormat="1" x14ac:dyDescent="0.15">
      <c r="A1182" s="492" t="s">
        <v>6634</v>
      </c>
      <c r="B1182" s="335" t="s">
        <v>5783</v>
      </c>
      <c r="C1182" s="335" t="s">
        <v>49</v>
      </c>
      <c r="D1182" s="336" t="s">
        <v>6725</v>
      </c>
      <c r="E1182" s="336" t="s">
        <v>2292</v>
      </c>
      <c r="F1182" s="337" t="s">
        <v>2567</v>
      </c>
      <c r="G1182" s="338" t="s">
        <v>138</v>
      </c>
      <c r="H1182" s="339" t="s">
        <v>7</v>
      </c>
      <c r="I1182" s="336" t="s">
        <v>137</v>
      </c>
      <c r="J1182" s="338" t="s">
        <v>6726</v>
      </c>
      <c r="K1182" s="340">
        <v>25986</v>
      </c>
      <c r="L1182" s="341"/>
      <c r="M1182" s="341"/>
      <c r="N1182" s="493" t="s">
        <v>4518</v>
      </c>
      <c r="O1182" s="432"/>
      <c r="P1182" s="432"/>
      <c r="Q1182" s="432"/>
      <c r="R1182" s="432"/>
      <c r="S1182" s="432"/>
      <c r="T1182" s="432"/>
      <c r="U1182" s="432"/>
      <c r="V1182" s="432"/>
      <c r="W1182" s="432"/>
      <c r="X1182" s="393"/>
      <c r="Y1182" s="330"/>
      <c r="Z1182" s="342"/>
      <c r="AA1182" s="330"/>
      <c r="AB1182" s="330"/>
      <c r="AC1182" s="330"/>
      <c r="AD1182" s="330"/>
      <c r="AE1182" s="330"/>
      <c r="AF1182" s="330"/>
      <c r="AG1182" s="330"/>
      <c r="AH1182" s="330"/>
      <c r="AI1182" s="330"/>
      <c r="AJ1182" s="330"/>
      <c r="AK1182" s="330"/>
      <c r="AL1182" s="330"/>
      <c r="AM1182" s="330"/>
      <c r="AN1182" s="330"/>
      <c r="AO1182" s="330"/>
      <c r="AP1182" s="330"/>
      <c r="AQ1182" s="330"/>
      <c r="AR1182" s="330"/>
      <c r="AS1182" s="330"/>
      <c r="AT1182" s="330"/>
      <c r="AU1182" s="330"/>
      <c r="AV1182" s="330"/>
      <c r="AW1182" s="330"/>
      <c r="AX1182" s="330"/>
      <c r="AY1182" s="330"/>
      <c r="AZ1182" s="330"/>
      <c r="BA1182" s="330"/>
      <c r="BB1182" s="330"/>
      <c r="BC1182" s="330"/>
      <c r="BD1182" s="330"/>
      <c r="BE1182" s="330"/>
      <c r="BF1182" s="330"/>
      <c r="BG1182" s="330"/>
      <c r="BH1182" s="330"/>
      <c r="BI1182" s="330"/>
      <c r="BJ1182" s="330"/>
      <c r="BK1182" s="330"/>
      <c r="BL1182" s="330"/>
      <c r="BM1182" s="330"/>
      <c r="BN1182" s="330"/>
      <c r="BO1182" s="330"/>
      <c r="BP1182" s="330"/>
      <c r="BQ1182" s="330"/>
      <c r="BR1182" s="330"/>
      <c r="BS1182" s="330"/>
      <c r="BT1182" s="330"/>
      <c r="BU1182" s="330"/>
      <c r="BV1182" s="330"/>
      <c r="BW1182" s="330"/>
      <c r="BX1182" s="330"/>
      <c r="BY1182" s="330"/>
      <c r="BZ1182" s="330"/>
      <c r="CA1182" s="330"/>
      <c r="CB1182" s="330"/>
      <c r="CC1182" s="330"/>
      <c r="CD1182" s="330"/>
      <c r="CE1182" s="330"/>
      <c r="CF1182" s="330"/>
      <c r="CG1182" s="330"/>
      <c r="CH1182" s="330"/>
      <c r="CI1182" s="330"/>
      <c r="CJ1182" s="330"/>
      <c r="CK1182" s="330"/>
      <c r="CL1182" s="330"/>
      <c r="CM1182" s="330"/>
      <c r="CN1182" s="330"/>
      <c r="CO1182" s="330"/>
      <c r="CP1182" s="330"/>
      <c r="CQ1182" s="330"/>
      <c r="CR1182" s="330"/>
      <c r="CS1182" s="330"/>
      <c r="CT1182" s="330"/>
      <c r="CU1182" s="330"/>
      <c r="CV1182" s="330"/>
      <c r="CW1182" s="330"/>
      <c r="CX1182" s="330"/>
      <c r="CY1182" s="330"/>
      <c r="CZ1182" s="330"/>
      <c r="DA1182" s="330"/>
      <c r="DB1182" s="330"/>
      <c r="DC1182" s="330"/>
      <c r="DD1182" s="330"/>
      <c r="DE1182" s="330"/>
      <c r="DF1182" s="330"/>
      <c r="DG1182" s="330"/>
      <c r="DH1182" s="330"/>
      <c r="DI1182" s="330"/>
      <c r="DJ1182" s="330"/>
      <c r="DK1182" s="330"/>
      <c r="DL1182" s="330"/>
      <c r="DM1182" s="330"/>
      <c r="DN1182" s="330"/>
      <c r="DO1182" s="330"/>
      <c r="DP1182" s="330"/>
      <c r="DQ1182" s="330"/>
      <c r="DR1182" s="330"/>
      <c r="DS1182" s="330"/>
      <c r="DT1182" s="330"/>
      <c r="DU1182" s="330"/>
      <c r="DV1182" s="330"/>
      <c r="DW1182" s="330"/>
      <c r="DX1182" s="330"/>
      <c r="DY1182" s="330"/>
      <c r="DZ1182" s="330"/>
      <c r="EA1182" s="330"/>
      <c r="EB1182" s="330"/>
      <c r="EC1182" s="330"/>
      <c r="ED1182" s="330"/>
      <c r="EE1182" s="330"/>
      <c r="EF1182" s="330"/>
      <c r="EG1182" s="330"/>
      <c r="EH1182" s="330"/>
      <c r="EI1182" s="330"/>
      <c r="EJ1182" s="330"/>
      <c r="EK1182" s="330"/>
      <c r="EL1182" s="330"/>
      <c r="EM1182" s="330"/>
      <c r="EN1182" s="330"/>
      <c r="EO1182" s="330"/>
      <c r="EP1182" s="330"/>
      <c r="EQ1182" s="330"/>
      <c r="ER1182" s="330"/>
      <c r="ES1182" s="330"/>
      <c r="ET1182" s="330"/>
      <c r="EU1182" s="330"/>
      <c r="EV1182" s="330"/>
      <c r="EW1182" s="330"/>
      <c r="EX1182" s="330"/>
      <c r="EY1182" s="330"/>
      <c r="EZ1182" s="330"/>
      <c r="FA1182" s="330"/>
      <c r="FB1182" s="330"/>
      <c r="FC1182" s="330"/>
      <c r="FD1182" s="330"/>
      <c r="FE1182" s="330"/>
      <c r="FF1182" s="330"/>
      <c r="FG1182" s="330"/>
      <c r="FH1182" s="330"/>
      <c r="FI1182" s="330"/>
      <c r="FJ1182" s="330"/>
      <c r="FK1182" s="330"/>
      <c r="FL1182" s="330"/>
      <c r="FM1182" s="330"/>
      <c r="FN1182" s="330"/>
      <c r="FO1182" s="330"/>
      <c r="FP1182" s="330"/>
      <c r="FQ1182" s="330"/>
      <c r="FR1182" s="330"/>
      <c r="FS1182" s="330"/>
      <c r="FT1182" s="330"/>
      <c r="FU1182" s="330"/>
      <c r="FV1182" s="330"/>
      <c r="FW1182" s="330"/>
      <c r="FX1182" s="330"/>
      <c r="FY1182" s="330"/>
      <c r="FZ1182" s="330"/>
      <c r="GA1182" s="330"/>
      <c r="GB1182" s="330"/>
      <c r="GC1182" s="330"/>
      <c r="GD1182" s="330"/>
      <c r="GE1182" s="330"/>
      <c r="GF1182" s="330"/>
      <c r="GG1182" s="330"/>
      <c r="GH1182" s="330"/>
      <c r="GI1182" s="330"/>
      <c r="GJ1182" s="330"/>
      <c r="GK1182" s="330"/>
      <c r="GL1182" s="330"/>
      <c r="GM1182" s="330"/>
      <c r="GN1182" s="330"/>
      <c r="GO1182" s="330"/>
      <c r="GP1182" s="330"/>
      <c r="GQ1182" s="330"/>
      <c r="GR1182" s="330"/>
      <c r="GS1182" s="330"/>
      <c r="GT1182" s="330"/>
      <c r="GU1182" s="330"/>
      <c r="GV1182" s="330"/>
      <c r="GW1182" s="330"/>
      <c r="GX1182" s="330"/>
      <c r="GY1182" s="330"/>
      <c r="GZ1182" s="330"/>
      <c r="HA1182" s="330"/>
      <c r="HB1182" s="330"/>
      <c r="HC1182" s="330"/>
      <c r="HD1182" s="330"/>
      <c r="HE1182" s="330"/>
      <c r="HF1182" s="330"/>
      <c r="HG1182" s="330"/>
      <c r="HH1182" s="330"/>
      <c r="HI1182" s="330"/>
      <c r="HJ1182" s="330"/>
      <c r="HK1182" s="330"/>
      <c r="HL1182" s="330"/>
      <c r="HM1182" s="330"/>
      <c r="HN1182" s="330"/>
      <c r="HO1182" s="330"/>
      <c r="HP1182" s="330"/>
      <c r="HQ1182" s="330"/>
      <c r="HR1182" s="330"/>
      <c r="HS1182" s="330"/>
      <c r="HT1182" s="330"/>
      <c r="HU1182" s="330"/>
      <c r="HV1182" s="330"/>
      <c r="HW1182" s="330"/>
      <c r="HX1182" s="330"/>
      <c r="HY1182" s="330"/>
      <c r="HZ1182" s="330"/>
      <c r="IA1182" s="330"/>
      <c r="IB1182" s="330"/>
      <c r="IC1182" s="330"/>
      <c r="ID1182" s="330"/>
      <c r="IE1182" s="330"/>
      <c r="IF1182" s="330"/>
      <c r="IG1182" s="330"/>
      <c r="IH1182" s="330"/>
      <c r="II1182" s="330"/>
      <c r="IJ1182" s="330"/>
      <c r="IK1182" s="330"/>
      <c r="IL1182" s="330"/>
      <c r="IM1182" s="330"/>
      <c r="IN1182" s="330"/>
      <c r="IO1182" s="330"/>
      <c r="IP1182" s="330"/>
      <c r="IQ1182" s="330"/>
      <c r="IR1182" s="330"/>
      <c r="IS1182" s="330"/>
      <c r="IT1182" s="330"/>
      <c r="IU1182" s="330"/>
    </row>
    <row r="1183" spans="1:255" s="343" customFormat="1" x14ac:dyDescent="0.15">
      <c r="A1183" s="492" t="s">
        <v>6634</v>
      </c>
      <c r="B1183" s="335" t="s">
        <v>5783</v>
      </c>
      <c r="C1183" s="335" t="s">
        <v>49</v>
      </c>
      <c r="D1183" s="336" t="s">
        <v>6727</v>
      </c>
      <c r="E1183" s="336" t="s">
        <v>2279</v>
      </c>
      <c r="F1183" s="337" t="s">
        <v>2552</v>
      </c>
      <c r="G1183" s="338" t="s">
        <v>139</v>
      </c>
      <c r="H1183" s="339" t="s">
        <v>7</v>
      </c>
      <c r="I1183" s="336" t="s">
        <v>6728</v>
      </c>
      <c r="J1183" s="338" t="s">
        <v>6729</v>
      </c>
      <c r="K1183" s="340">
        <v>26014</v>
      </c>
      <c r="L1183" s="341"/>
      <c r="M1183" s="341"/>
      <c r="N1183" s="493" t="s">
        <v>4518</v>
      </c>
      <c r="O1183" s="432"/>
      <c r="P1183" s="432"/>
      <c r="Q1183" s="432"/>
      <c r="R1183" s="432"/>
      <c r="S1183" s="432"/>
      <c r="T1183" s="432"/>
      <c r="U1183" s="432"/>
      <c r="V1183" s="432"/>
      <c r="W1183" s="432"/>
      <c r="X1183" s="393"/>
      <c r="Y1183" s="330"/>
      <c r="Z1183" s="342"/>
      <c r="AA1183" s="330"/>
      <c r="AB1183" s="330"/>
      <c r="AC1183" s="330"/>
      <c r="AD1183" s="330"/>
      <c r="AE1183" s="330"/>
      <c r="AF1183" s="330"/>
      <c r="AG1183" s="330"/>
      <c r="AH1183" s="330"/>
      <c r="AI1183" s="330"/>
      <c r="AJ1183" s="330"/>
      <c r="AK1183" s="330"/>
      <c r="AL1183" s="330"/>
      <c r="AM1183" s="330"/>
      <c r="AN1183" s="330"/>
      <c r="AO1183" s="330"/>
      <c r="AP1183" s="330"/>
      <c r="AQ1183" s="330"/>
      <c r="AR1183" s="330"/>
      <c r="AS1183" s="330"/>
      <c r="AT1183" s="330"/>
      <c r="AU1183" s="330"/>
      <c r="AV1183" s="330"/>
      <c r="AW1183" s="330"/>
      <c r="AX1183" s="330"/>
      <c r="AY1183" s="330"/>
      <c r="AZ1183" s="330"/>
      <c r="BA1183" s="330"/>
      <c r="BB1183" s="330"/>
      <c r="BC1183" s="330"/>
      <c r="BD1183" s="330"/>
      <c r="BE1183" s="330"/>
      <c r="BF1183" s="330"/>
      <c r="BG1183" s="330"/>
      <c r="BH1183" s="330"/>
      <c r="BI1183" s="330"/>
      <c r="BJ1183" s="330"/>
      <c r="BK1183" s="330"/>
      <c r="BL1183" s="330"/>
      <c r="BM1183" s="330"/>
      <c r="BN1183" s="330"/>
      <c r="BO1183" s="330"/>
      <c r="BP1183" s="330"/>
      <c r="BQ1183" s="330"/>
      <c r="BR1183" s="330"/>
      <c r="BS1183" s="330"/>
      <c r="BT1183" s="330"/>
      <c r="BU1183" s="330"/>
      <c r="BV1183" s="330"/>
      <c r="BW1183" s="330"/>
      <c r="BX1183" s="330"/>
      <c r="BY1183" s="330"/>
      <c r="BZ1183" s="330"/>
      <c r="CA1183" s="330"/>
      <c r="CB1183" s="330"/>
      <c r="CC1183" s="330"/>
      <c r="CD1183" s="330"/>
      <c r="CE1183" s="330"/>
      <c r="CF1183" s="330"/>
      <c r="CG1183" s="330"/>
      <c r="CH1183" s="330"/>
      <c r="CI1183" s="330"/>
      <c r="CJ1183" s="330"/>
      <c r="CK1183" s="330"/>
      <c r="CL1183" s="330"/>
      <c r="CM1183" s="330"/>
      <c r="CN1183" s="330"/>
      <c r="CO1183" s="330"/>
      <c r="CP1183" s="330"/>
      <c r="CQ1183" s="330"/>
      <c r="CR1183" s="330"/>
      <c r="CS1183" s="330"/>
      <c r="CT1183" s="330"/>
      <c r="CU1183" s="330"/>
      <c r="CV1183" s="330"/>
      <c r="CW1183" s="330"/>
      <c r="CX1183" s="330"/>
      <c r="CY1183" s="330"/>
      <c r="CZ1183" s="330"/>
      <c r="DA1183" s="330"/>
      <c r="DB1183" s="330"/>
      <c r="DC1183" s="330"/>
      <c r="DD1183" s="330"/>
      <c r="DE1183" s="330"/>
      <c r="DF1183" s="330"/>
      <c r="DG1183" s="330"/>
      <c r="DH1183" s="330"/>
      <c r="DI1183" s="330"/>
      <c r="DJ1183" s="330"/>
      <c r="DK1183" s="330"/>
      <c r="DL1183" s="330"/>
      <c r="DM1183" s="330"/>
      <c r="DN1183" s="330"/>
      <c r="DO1183" s="330"/>
      <c r="DP1183" s="330"/>
      <c r="DQ1183" s="330"/>
      <c r="DR1183" s="330"/>
      <c r="DS1183" s="330"/>
      <c r="DT1183" s="330"/>
      <c r="DU1183" s="330"/>
      <c r="DV1183" s="330"/>
      <c r="DW1183" s="330"/>
      <c r="DX1183" s="330"/>
      <c r="DY1183" s="330"/>
      <c r="DZ1183" s="330"/>
      <c r="EA1183" s="330"/>
      <c r="EB1183" s="330"/>
      <c r="EC1183" s="330"/>
      <c r="ED1183" s="330"/>
      <c r="EE1183" s="330"/>
      <c r="EF1183" s="330"/>
      <c r="EG1183" s="330"/>
      <c r="EH1183" s="330"/>
      <c r="EI1183" s="330"/>
      <c r="EJ1183" s="330"/>
      <c r="EK1183" s="330"/>
      <c r="EL1183" s="330"/>
      <c r="EM1183" s="330"/>
      <c r="EN1183" s="330"/>
      <c r="EO1183" s="330"/>
      <c r="EP1183" s="330"/>
      <c r="EQ1183" s="330"/>
      <c r="ER1183" s="330"/>
      <c r="ES1183" s="330"/>
      <c r="ET1183" s="330"/>
      <c r="EU1183" s="330"/>
      <c r="EV1183" s="330"/>
      <c r="EW1183" s="330"/>
      <c r="EX1183" s="330"/>
      <c r="EY1183" s="330"/>
      <c r="EZ1183" s="330"/>
      <c r="FA1183" s="330"/>
      <c r="FB1183" s="330"/>
      <c r="FC1183" s="330"/>
      <c r="FD1183" s="330"/>
      <c r="FE1183" s="330"/>
      <c r="FF1183" s="330"/>
      <c r="FG1183" s="330"/>
      <c r="FH1183" s="330"/>
      <c r="FI1183" s="330"/>
      <c r="FJ1183" s="330"/>
      <c r="FK1183" s="330"/>
      <c r="FL1183" s="330"/>
      <c r="FM1183" s="330"/>
      <c r="FN1183" s="330"/>
      <c r="FO1183" s="330"/>
      <c r="FP1183" s="330"/>
      <c r="FQ1183" s="330"/>
      <c r="FR1183" s="330"/>
      <c r="FS1183" s="330"/>
      <c r="FT1183" s="330"/>
      <c r="FU1183" s="330"/>
      <c r="FV1183" s="330"/>
      <c r="FW1183" s="330"/>
      <c r="FX1183" s="330"/>
      <c r="FY1183" s="330"/>
      <c r="FZ1183" s="330"/>
      <c r="GA1183" s="330"/>
      <c r="GB1183" s="330"/>
      <c r="GC1183" s="330"/>
      <c r="GD1183" s="330"/>
      <c r="GE1183" s="330"/>
      <c r="GF1183" s="330"/>
      <c r="GG1183" s="330"/>
      <c r="GH1183" s="330"/>
      <c r="GI1183" s="330"/>
      <c r="GJ1183" s="330"/>
      <c r="GK1183" s="330"/>
      <c r="GL1183" s="330"/>
      <c r="GM1183" s="330"/>
      <c r="GN1183" s="330"/>
      <c r="GO1183" s="330"/>
      <c r="GP1183" s="330"/>
      <c r="GQ1183" s="330"/>
      <c r="GR1183" s="330"/>
      <c r="GS1183" s="330"/>
      <c r="GT1183" s="330"/>
      <c r="GU1183" s="330"/>
      <c r="GV1183" s="330"/>
      <c r="GW1183" s="330"/>
      <c r="GX1183" s="330"/>
      <c r="GY1183" s="330"/>
      <c r="GZ1183" s="330"/>
      <c r="HA1183" s="330"/>
      <c r="HB1183" s="330"/>
      <c r="HC1183" s="330"/>
      <c r="HD1183" s="330"/>
      <c r="HE1183" s="330"/>
      <c r="HF1183" s="330"/>
      <c r="HG1183" s="330"/>
      <c r="HH1183" s="330"/>
      <c r="HI1183" s="330"/>
      <c r="HJ1183" s="330"/>
      <c r="HK1183" s="330"/>
      <c r="HL1183" s="330"/>
      <c r="HM1183" s="330"/>
      <c r="HN1183" s="330"/>
      <c r="HO1183" s="330"/>
      <c r="HP1183" s="330"/>
      <c r="HQ1183" s="330"/>
      <c r="HR1183" s="330"/>
      <c r="HS1183" s="330"/>
      <c r="HT1183" s="330"/>
      <c r="HU1183" s="330"/>
      <c r="HV1183" s="330"/>
      <c r="HW1183" s="330"/>
      <c r="HX1183" s="330"/>
      <c r="HY1183" s="330"/>
      <c r="HZ1183" s="330"/>
      <c r="IA1183" s="330"/>
      <c r="IB1183" s="330"/>
      <c r="IC1183" s="330"/>
      <c r="ID1183" s="330"/>
      <c r="IE1183" s="330"/>
      <c r="IF1183" s="330"/>
      <c r="IG1183" s="330"/>
      <c r="IH1183" s="330"/>
      <c r="II1183" s="330"/>
      <c r="IJ1183" s="330"/>
      <c r="IK1183" s="330"/>
      <c r="IL1183" s="330"/>
      <c r="IM1183" s="330"/>
      <c r="IN1183" s="330"/>
      <c r="IO1183" s="330"/>
      <c r="IP1183" s="330"/>
      <c r="IQ1183" s="330"/>
      <c r="IR1183" s="330"/>
      <c r="IS1183" s="330"/>
      <c r="IT1183" s="330"/>
      <c r="IU1183" s="330"/>
    </row>
    <row r="1184" spans="1:255" s="343" customFormat="1" x14ac:dyDescent="0.15">
      <c r="A1184" s="492" t="s">
        <v>6634</v>
      </c>
      <c r="B1184" s="335" t="s">
        <v>5783</v>
      </c>
      <c r="C1184" s="335" t="s">
        <v>49</v>
      </c>
      <c r="D1184" s="336" t="s">
        <v>6730</v>
      </c>
      <c r="E1184" s="336" t="s">
        <v>2291</v>
      </c>
      <c r="F1184" s="337" t="s">
        <v>2566</v>
      </c>
      <c r="G1184" s="338" t="s">
        <v>138</v>
      </c>
      <c r="H1184" s="339" t="s">
        <v>7</v>
      </c>
      <c r="I1184" s="336" t="s">
        <v>140</v>
      </c>
      <c r="J1184" s="338" t="s">
        <v>6731</v>
      </c>
      <c r="K1184" s="340">
        <v>26014</v>
      </c>
      <c r="L1184" s="341"/>
      <c r="M1184" s="341"/>
      <c r="N1184" s="493" t="s">
        <v>4518</v>
      </c>
      <c r="O1184" s="432"/>
      <c r="P1184" s="432"/>
      <c r="Q1184" s="432"/>
      <c r="R1184" s="432"/>
      <c r="S1184" s="432"/>
      <c r="T1184" s="432"/>
      <c r="U1184" s="432"/>
      <c r="V1184" s="432"/>
      <c r="W1184" s="432"/>
      <c r="X1184" s="393"/>
      <c r="Y1184" s="330"/>
      <c r="Z1184" s="342"/>
      <c r="AA1184" s="330"/>
      <c r="AB1184" s="330"/>
      <c r="AC1184" s="330"/>
      <c r="AD1184" s="330"/>
      <c r="AE1184" s="330"/>
      <c r="AF1184" s="330"/>
      <c r="AG1184" s="330"/>
      <c r="AH1184" s="330"/>
      <c r="AI1184" s="330"/>
      <c r="AJ1184" s="330"/>
      <c r="AK1184" s="330"/>
      <c r="AL1184" s="330"/>
      <c r="AM1184" s="330"/>
      <c r="AN1184" s="330"/>
      <c r="AO1184" s="330"/>
      <c r="AP1184" s="330"/>
      <c r="AQ1184" s="330"/>
      <c r="AR1184" s="330"/>
      <c r="AS1184" s="330"/>
      <c r="AT1184" s="330"/>
      <c r="AU1184" s="330"/>
      <c r="AV1184" s="330"/>
      <c r="AW1184" s="330"/>
      <c r="AX1184" s="330"/>
      <c r="AY1184" s="330"/>
      <c r="AZ1184" s="330"/>
      <c r="BA1184" s="330"/>
      <c r="BB1184" s="330"/>
      <c r="BC1184" s="330"/>
      <c r="BD1184" s="330"/>
      <c r="BE1184" s="330"/>
      <c r="BF1184" s="330"/>
      <c r="BG1184" s="330"/>
      <c r="BH1184" s="330"/>
      <c r="BI1184" s="330"/>
      <c r="BJ1184" s="330"/>
      <c r="BK1184" s="330"/>
      <c r="BL1184" s="330"/>
      <c r="BM1184" s="330"/>
      <c r="BN1184" s="330"/>
      <c r="BO1184" s="330"/>
      <c r="BP1184" s="330"/>
      <c r="BQ1184" s="330"/>
      <c r="BR1184" s="330"/>
      <c r="BS1184" s="330"/>
      <c r="BT1184" s="330"/>
      <c r="BU1184" s="330"/>
      <c r="BV1184" s="330"/>
      <c r="BW1184" s="330"/>
      <c r="BX1184" s="330"/>
      <c r="BY1184" s="330"/>
      <c r="BZ1184" s="330"/>
      <c r="CA1184" s="330"/>
      <c r="CB1184" s="330"/>
      <c r="CC1184" s="330"/>
      <c r="CD1184" s="330"/>
      <c r="CE1184" s="330"/>
      <c r="CF1184" s="330"/>
      <c r="CG1184" s="330"/>
      <c r="CH1184" s="330"/>
      <c r="CI1184" s="330"/>
      <c r="CJ1184" s="330"/>
      <c r="CK1184" s="330"/>
      <c r="CL1184" s="330"/>
      <c r="CM1184" s="330"/>
      <c r="CN1184" s="330"/>
      <c r="CO1184" s="330"/>
      <c r="CP1184" s="330"/>
      <c r="CQ1184" s="330"/>
      <c r="CR1184" s="330"/>
      <c r="CS1184" s="330"/>
      <c r="CT1184" s="330"/>
      <c r="CU1184" s="330"/>
      <c r="CV1184" s="330"/>
      <c r="CW1184" s="330"/>
      <c r="CX1184" s="330"/>
      <c r="CY1184" s="330"/>
      <c r="CZ1184" s="330"/>
      <c r="DA1184" s="330"/>
      <c r="DB1184" s="330"/>
      <c r="DC1184" s="330"/>
      <c r="DD1184" s="330"/>
      <c r="DE1184" s="330"/>
      <c r="DF1184" s="330"/>
      <c r="DG1184" s="330"/>
      <c r="DH1184" s="330"/>
      <c r="DI1184" s="330"/>
      <c r="DJ1184" s="330"/>
      <c r="DK1184" s="330"/>
      <c r="DL1184" s="330"/>
      <c r="DM1184" s="330"/>
      <c r="DN1184" s="330"/>
      <c r="DO1184" s="330"/>
      <c r="DP1184" s="330"/>
      <c r="DQ1184" s="330"/>
      <c r="DR1184" s="330"/>
      <c r="DS1184" s="330"/>
      <c r="DT1184" s="330"/>
      <c r="DU1184" s="330"/>
      <c r="DV1184" s="330"/>
      <c r="DW1184" s="330"/>
      <c r="DX1184" s="330"/>
      <c r="DY1184" s="330"/>
      <c r="DZ1184" s="330"/>
      <c r="EA1184" s="330"/>
      <c r="EB1184" s="330"/>
      <c r="EC1184" s="330"/>
      <c r="ED1184" s="330"/>
      <c r="EE1184" s="330"/>
      <c r="EF1184" s="330"/>
      <c r="EG1184" s="330"/>
      <c r="EH1184" s="330"/>
      <c r="EI1184" s="330"/>
      <c r="EJ1184" s="330"/>
      <c r="EK1184" s="330"/>
      <c r="EL1184" s="330"/>
      <c r="EM1184" s="330"/>
      <c r="EN1184" s="330"/>
      <c r="EO1184" s="330"/>
      <c r="EP1184" s="330"/>
      <c r="EQ1184" s="330"/>
      <c r="ER1184" s="330"/>
      <c r="ES1184" s="330"/>
      <c r="ET1184" s="330"/>
      <c r="EU1184" s="330"/>
      <c r="EV1184" s="330"/>
      <c r="EW1184" s="330"/>
      <c r="EX1184" s="330"/>
      <c r="EY1184" s="330"/>
      <c r="EZ1184" s="330"/>
      <c r="FA1184" s="330"/>
      <c r="FB1184" s="330"/>
      <c r="FC1184" s="330"/>
      <c r="FD1184" s="330"/>
      <c r="FE1184" s="330"/>
      <c r="FF1184" s="330"/>
      <c r="FG1184" s="330"/>
      <c r="FH1184" s="330"/>
      <c r="FI1184" s="330"/>
      <c r="FJ1184" s="330"/>
      <c r="FK1184" s="330"/>
      <c r="FL1184" s="330"/>
      <c r="FM1184" s="330"/>
      <c r="FN1184" s="330"/>
      <c r="FO1184" s="330"/>
      <c r="FP1184" s="330"/>
      <c r="FQ1184" s="330"/>
      <c r="FR1184" s="330"/>
      <c r="FS1184" s="330"/>
      <c r="FT1184" s="330"/>
      <c r="FU1184" s="330"/>
      <c r="FV1184" s="330"/>
      <c r="FW1184" s="330"/>
      <c r="FX1184" s="330"/>
      <c r="FY1184" s="330"/>
      <c r="FZ1184" s="330"/>
      <c r="GA1184" s="330"/>
      <c r="GB1184" s="330"/>
      <c r="GC1184" s="330"/>
      <c r="GD1184" s="330"/>
      <c r="GE1184" s="330"/>
      <c r="GF1184" s="330"/>
      <c r="GG1184" s="330"/>
      <c r="GH1184" s="330"/>
      <c r="GI1184" s="330"/>
      <c r="GJ1184" s="330"/>
      <c r="GK1184" s="330"/>
      <c r="GL1184" s="330"/>
      <c r="GM1184" s="330"/>
      <c r="GN1184" s="330"/>
      <c r="GO1184" s="330"/>
      <c r="GP1184" s="330"/>
      <c r="GQ1184" s="330"/>
      <c r="GR1184" s="330"/>
      <c r="GS1184" s="330"/>
      <c r="GT1184" s="330"/>
      <c r="GU1184" s="330"/>
      <c r="GV1184" s="330"/>
      <c r="GW1184" s="330"/>
      <c r="GX1184" s="330"/>
      <c r="GY1184" s="330"/>
      <c r="GZ1184" s="330"/>
      <c r="HA1184" s="330"/>
      <c r="HB1184" s="330"/>
      <c r="HC1184" s="330"/>
      <c r="HD1184" s="330"/>
      <c r="HE1184" s="330"/>
      <c r="HF1184" s="330"/>
      <c r="HG1184" s="330"/>
      <c r="HH1184" s="330"/>
      <c r="HI1184" s="330"/>
      <c r="HJ1184" s="330"/>
      <c r="HK1184" s="330"/>
      <c r="HL1184" s="330"/>
      <c r="HM1184" s="330"/>
      <c r="HN1184" s="330"/>
      <c r="HO1184" s="330"/>
      <c r="HP1184" s="330"/>
      <c r="HQ1184" s="330"/>
      <c r="HR1184" s="330"/>
      <c r="HS1184" s="330"/>
      <c r="HT1184" s="330"/>
      <c r="HU1184" s="330"/>
      <c r="HV1184" s="330"/>
      <c r="HW1184" s="330"/>
      <c r="HX1184" s="330"/>
      <c r="HY1184" s="330"/>
      <c r="HZ1184" s="330"/>
      <c r="IA1184" s="330"/>
      <c r="IB1184" s="330"/>
      <c r="IC1184" s="330"/>
      <c r="ID1184" s="330"/>
      <c r="IE1184" s="330"/>
      <c r="IF1184" s="330"/>
      <c r="IG1184" s="330"/>
      <c r="IH1184" s="330"/>
      <c r="II1184" s="330"/>
      <c r="IJ1184" s="330"/>
      <c r="IK1184" s="330"/>
      <c r="IL1184" s="330"/>
      <c r="IM1184" s="330"/>
      <c r="IN1184" s="330"/>
      <c r="IO1184" s="330"/>
      <c r="IP1184" s="330"/>
      <c r="IQ1184" s="330"/>
      <c r="IR1184" s="330"/>
      <c r="IS1184" s="330"/>
      <c r="IT1184" s="330"/>
      <c r="IU1184" s="330"/>
    </row>
    <row r="1185" spans="1:255" s="343" customFormat="1" x14ac:dyDescent="0.15">
      <c r="A1185" s="492" t="s">
        <v>6634</v>
      </c>
      <c r="B1185" s="335" t="s">
        <v>5783</v>
      </c>
      <c r="C1185" s="335" t="s">
        <v>49</v>
      </c>
      <c r="D1185" s="336" t="s">
        <v>6736</v>
      </c>
      <c r="E1185" s="336" t="s">
        <v>6737</v>
      </c>
      <c r="F1185" s="337" t="s">
        <v>6738</v>
      </c>
      <c r="G1185" s="338" t="s">
        <v>28</v>
      </c>
      <c r="H1185" s="339" t="s">
        <v>7</v>
      </c>
      <c r="I1185" s="336" t="s">
        <v>142</v>
      </c>
      <c r="J1185" s="338" t="s">
        <v>6739</v>
      </c>
      <c r="K1185" s="340">
        <v>26204</v>
      </c>
      <c r="L1185" s="341"/>
      <c r="M1185" s="341"/>
      <c r="N1185" s="493" t="s">
        <v>4518</v>
      </c>
      <c r="O1185" s="432"/>
      <c r="P1185" s="432"/>
      <c r="Q1185" s="432"/>
      <c r="R1185" s="432"/>
      <c r="S1185" s="432"/>
      <c r="T1185" s="432"/>
      <c r="U1185" s="432"/>
      <c r="V1185" s="432"/>
      <c r="W1185" s="432"/>
      <c r="X1185" s="393"/>
      <c r="Y1185" s="330"/>
      <c r="Z1185" s="342"/>
      <c r="AA1185" s="330"/>
      <c r="AB1185" s="330"/>
      <c r="AC1185" s="330"/>
      <c r="AD1185" s="330"/>
      <c r="AE1185" s="330"/>
      <c r="AF1185" s="330"/>
      <c r="AG1185" s="330"/>
      <c r="AH1185" s="330"/>
      <c r="AI1185" s="330"/>
      <c r="AJ1185" s="330"/>
      <c r="AK1185" s="330"/>
      <c r="AL1185" s="330"/>
      <c r="AM1185" s="330"/>
      <c r="AN1185" s="330"/>
      <c r="AO1185" s="330"/>
      <c r="AP1185" s="330"/>
      <c r="AQ1185" s="330"/>
      <c r="AR1185" s="330"/>
      <c r="AS1185" s="330"/>
      <c r="AT1185" s="330"/>
      <c r="AU1185" s="330"/>
      <c r="AV1185" s="330"/>
      <c r="AW1185" s="330"/>
      <c r="AX1185" s="330"/>
      <c r="AY1185" s="330"/>
      <c r="AZ1185" s="330"/>
      <c r="BA1185" s="330"/>
      <c r="BB1185" s="330"/>
      <c r="BC1185" s="330"/>
      <c r="BD1185" s="330"/>
      <c r="BE1185" s="330"/>
      <c r="BF1185" s="330"/>
      <c r="BG1185" s="330"/>
      <c r="BH1185" s="330"/>
      <c r="BI1185" s="330"/>
      <c r="BJ1185" s="330"/>
      <c r="BK1185" s="330"/>
      <c r="BL1185" s="330"/>
      <c r="BM1185" s="330"/>
      <c r="BN1185" s="330"/>
      <c r="BO1185" s="330"/>
      <c r="BP1185" s="330"/>
      <c r="BQ1185" s="330"/>
      <c r="BR1185" s="330"/>
      <c r="BS1185" s="330"/>
      <c r="BT1185" s="330"/>
      <c r="BU1185" s="330"/>
      <c r="BV1185" s="330"/>
      <c r="BW1185" s="330"/>
      <c r="BX1185" s="330"/>
      <c r="BY1185" s="330"/>
      <c r="BZ1185" s="330"/>
      <c r="CA1185" s="330"/>
      <c r="CB1185" s="330"/>
      <c r="CC1185" s="330"/>
      <c r="CD1185" s="330"/>
      <c r="CE1185" s="330"/>
      <c r="CF1185" s="330"/>
      <c r="CG1185" s="330"/>
      <c r="CH1185" s="330"/>
      <c r="CI1185" s="330"/>
      <c r="CJ1185" s="330"/>
      <c r="CK1185" s="330"/>
      <c r="CL1185" s="330"/>
      <c r="CM1185" s="330"/>
      <c r="CN1185" s="330"/>
      <c r="CO1185" s="330"/>
      <c r="CP1185" s="330"/>
      <c r="CQ1185" s="330"/>
      <c r="CR1185" s="330"/>
      <c r="CS1185" s="330"/>
      <c r="CT1185" s="330"/>
      <c r="CU1185" s="330"/>
      <c r="CV1185" s="330"/>
      <c r="CW1185" s="330"/>
      <c r="CX1185" s="330"/>
      <c r="CY1185" s="330"/>
      <c r="CZ1185" s="330"/>
      <c r="DA1185" s="330"/>
      <c r="DB1185" s="330"/>
      <c r="DC1185" s="330"/>
      <c r="DD1185" s="330"/>
      <c r="DE1185" s="330"/>
      <c r="DF1185" s="330"/>
      <c r="DG1185" s="330"/>
      <c r="DH1185" s="330"/>
      <c r="DI1185" s="330"/>
      <c r="DJ1185" s="330"/>
      <c r="DK1185" s="330"/>
      <c r="DL1185" s="330"/>
      <c r="DM1185" s="330"/>
      <c r="DN1185" s="330"/>
      <c r="DO1185" s="330"/>
      <c r="DP1185" s="330"/>
      <c r="DQ1185" s="330"/>
      <c r="DR1185" s="330"/>
      <c r="DS1185" s="330"/>
      <c r="DT1185" s="330"/>
      <c r="DU1185" s="330"/>
      <c r="DV1185" s="330"/>
      <c r="DW1185" s="330"/>
      <c r="DX1185" s="330"/>
      <c r="DY1185" s="330"/>
      <c r="DZ1185" s="330"/>
      <c r="EA1185" s="330"/>
      <c r="EB1185" s="330"/>
      <c r="EC1185" s="330"/>
      <c r="ED1185" s="330"/>
      <c r="EE1185" s="330"/>
      <c r="EF1185" s="330"/>
      <c r="EG1185" s="330"/>
      <c r="EH1185" s="330"/>
      <c r="EI1185" s="330"/>
      <c r="EJ1185" s="330"/>
      <c r="EK1185" s="330"/>
      <c r="EL1185" s="330"/>
      <c r="EM1185" s="330"/>
      <c r="EN1185" s="330"/>
      <c r="EO1185" s="330"/>
      <c r="EP1185" s="330"/>
      <c r="EQ1185" s="330"/>
      <c r="ER1185" s="330"/>
      <c r="ES1185" s="330"/>
      <c r="ET1185" s="330"/>
      <c r="EU1185" s="330"/>
      <c r="EV1185" s="330"/>
      <c r="EW1185" s="330"/>
      <c r="EX1185" s="330"/>
      <c r="EY1185" s="330"/>
      <c r="EZ1185" s="330"/>
      <c r="FA1185" s="330"/>
      <c r="FB1185" s="330"/>
      <c r="FC1185" s="330"/>
      <c r="FD1185" s="330"/>
      <c r="FE1185" s="330"/>
      <c r="FF1185" s="330"/>
      <c r="FG1185" s="330"/>
      <c r="FH1185" s="330"/>
      <c r="FI1185" s="330"/>
      <c r="FJ1185" s="330"/>
      <c r="FK1185" s="330"/>
      <c r="FL1185" s="330"/>
      <c r="FM1185" s="330"/>
      <c r="FN1185" s="330"/>
      <c r="FO1185" s="330"/>
      <c r="FP1185" s="330"/>
      <c r="FQ1185" s="330"/>
      <c r="FR1185" s="330"/>
      <c r="FS1185" s="330"/>
      <c r="FT1185" s="330"/>
      <c r="FU1185" s="330"/>
      <c r="FV1185" s="330"/>
      <c r="FW1185" s="330"/>
      <c r="FX1185" s="330"/>
      <c r="FY1185" s="330"/>
      <c r="FZ1185" s="330"/>
      <c r="GA1185" s="330"/>
      <c r="GB1185" s="330"/>
      <c r="GC1185" s="330"/>
      <c r="GD1185" s="330"/>
      <c r="GE1185" s="330"/>
      <c r="GF1185" s="330"/>
      <c r="GG1185" s="330"/>
      <c r="GH1185" s="330"/>
      <c r="GI1185" s="330"/>
      <c r="GJ1185" s="330"/>
      <c r="GK1185" s="330"/>
      <c r="GL1185" s="330"/>
      <c r="GM1185" s="330"/>
      <c r="GN1185" s="330"/>
      <c r="GO1185" s="330"/>
      <c r="GP1185" s="330"/>
      <c r="GQ1185" s="330"/>
      <c r="GR1185" s="330"/>
      <c r="GS1185" s="330"/>
      <c r="GT1185" s="330"/>
      <c r="GU1185" s="330"/>
      <c r="GV1185" s="330"/>
      <c r="GW1185" s="330"/>
      <c r="GX1185" s="330"/>
      <c r="GY1185" s="330"/>
      <c r="GZ1185" s="330"/>
      <c r="HA1185" s="330"/>
      <c r="HB1185" s="330"/>
      <c r="HC1185" s="330"/>
      <c r="HD1185" s="330"/>
      <c r="HE1185" s="330"/>
      <c r="HF1185" s="330"/>
      <c r="HG1185" s="330"/>
      <c r="HH1185" s="330"/>
      <c r="HI1185" s="330"/>
      <c r="HJ1185" s="330"/>
      <c r="HK1185" s="330"/>
      <c r="HL1185" s="330"/>
      <c r="HM1185" s="330"/>
      <c r="HN1185" s="330"/>
      <c r="HO1185" s="330"/>
      <c r="HP1185" s="330"/>
      <c r="HQ1185" s="330"/>
      <c r="HR1185" s="330"/>
      <c r="HS1185" s="330"/>
      <c r="HT1185" s="330"/>
      <c r="HU1185" s="330"/>
      <c r="HV1185" s="330"/>
      <c r="HW1185" s="330"/>
      <c r="HX1185" s="330"/>
      <c r="HY1185" s="330"/>
      <c r="HZ1185" s="330"/>
      <c r="IA1185" s="330"/>
      <c r="IB1185" s="330"/>
      <c r="IC1185" s="330"/>
      <c r="ID1185" s="330"/>
      <c r="IE1185" s="330"/>
      <c r="IF1185" s="330"/>
      <c r="IG1185" s="330"/>
      <c r="IH1185" s="330"/>
      <c r="II1185" s="330"/>
      <c r="IJ1185" s="330"/>
      <c r="IK1185" s="330"/>
      <c r="IL1185" s="330"/>
      <c r="IM1185" s="330"/>
      <c r="IN1185" s="330"/>
      <c r="IO1185" s="330"/>
      <c r="IP1185" s="330"/>
      <c r="IQ1185" s="330"/>
      <c r="IR1185" s="330"/>
      <c r="IS1185" s="330"/>
      <c r="IT1185" s="330"/>
      <c r="IU1185" s="330"/>
    </row>
    <row r="1186" spans="1:255" s="343" customFormat="1" x14ac:dyDescent="0.15">
      <c r="A1186" s="492" t="s">
        <v>6634</v>
      </c>
      <c r="B1186" s="335" t="s">
        <v>5783</v>
      </c>
      <c r="C1186" s="335" t="s">
        <v>49</v>
      </c>
      <c r="D1186" s="336" t="s">
        <v>6732</v>
      </c>
      <c r="E1186" s="336" t="s">
        <v>6733</v>
      </c>
      <c r="F1186" s="337" t="s">
        <v>3565</v>
      </c>
      <c r="G1186" s="338" t="s">
        <v>141</v>
      </c>
      <c r="H1186" s="339" t="s">
        <v>7</v>
      </c>
      <c r="I1186" s="336" t="s">
        <v>6734</v>
      </c>
      <c r="J1186" s="338" t="s">
        <v>6735</v>
      </c>
      <c r="K1186" s="340">
        <v>26360</v>
      </c>
      <c r="L1186" s="341"/>
      <c r="M1186" s="341"/>
      <c r="N1186" s="493" t="s">
        <v>4518</v>
      </c>
      <c r="O1186" s="432"/>
      <c r="P1186" s="432"/>
      <c r="Q1186" s="432"/>
      <c r="R1186" s="432"/>
      <c r="S1186" s="432"/>
      <c r="T1186" s="432"/>
      <c r="U1186" s="432"/>
      <c r="V1186" s="432"/>
      <c r="W1186" s="432"/>
      <c r="X1186" s="393"/>
      <c r="Y1186" s="330"/>
      <c r="Z1186" s="342"/>
      <c r="AA1186" s="330"/>
      <c r="AB1186" s="330"/>
      <c r="AC1186" s="330"/>
      <c r="AD1186" s="330"/>
      <c r="AE1186" s="330"/>
      <c r="AF1186" s="330"/>
      <c r="AG1186" s="330"/>
      <c r="AH1186" s="330"/>
      <c r="AI1186" s="330"/>
      <c r="AJ1186" s="330"/>
      <c r="AK1186" s="330"/>
      <c r="AL1186" s="330"/>
      <c r="AM1186" s="330"/>
      <c r="AN1186" s="330"/>
      <c r="AO1186" s="330"/>
      <c r="AP1186" s="330"/>
      <c r="AQ1186" s="330"/>
      <c r="AR1186" s="330"/>
      <c r="AS1186" s="330"/>
      <c r="AT1186" s="330"/>
      <c r="AU1186" s="330"/>
      <c r="AV1186" s="330"/>
      <c r="AW1186" s="330"/>
      <c r="AX1186" s="330"/>
      <c r="AY1186" s="330"/>
      <c r="AZ1186" s="330"/>
      <c r="BA1186" s="330"/>
      <c r="BB1186" s="330"/>
      <c r="BC1186" s="330"/>
      <c r="BD1186" s="330"/>
      <c r="BE1186" s="330"/>
      <c r="BF1186" s="330"/>
      <c r="BG1186" s="330"/>
      <c r="BH1186" s="330"/>
      <c r="BI1186" s="330"/>
      <c r="BJ1186" s="330"/>
      <c r="BK1186" s="330"/>
      <c r="BL1186" s="330"/>
      <c r="BM1186" s="330"/>
      <c r="BN1186" s="330"/>
      <c r="BO1186" s="330"/>
      <c r="BP1186" s="330"/>
      <c r="BQ1186" s="330"/>
      <c r="BR1186" s="330"/>
      <c r="BS1186" s="330"/>
      <c r="BT1186" s="330"/>
      <c r="BU1186" s="330"/>
      <c r="BV1186" s="330"/>
      <c r="BW1186" s="330"/>
      <c r="BX1186" s="330"/>
      <c r="BY1186" s="330"/>
      <c r="BZ1186" s="330"/>
      <c r="CA1186" s="330"/>
      <c r="CB1186" s="330"/>
      <c r="CC1186" s="330"/>
      <c r="CD1186" s="330"/>
      <c r="CE1186" s="330"/>
      <c r="CF1186" s="330"/>
      <c r="CG1186" s="330"/>
      <c r="CH1186" s="330"/>
      <c r="CI1186" s="330"/>
      <c r="CJ1186" s="330"/>
      <c r="CK1186" s="330"/>
      <c r="CL1186" s="330"/>
      <c r="CM1186" s="330"/>
      <c r="CN1186" s="330"/>
      <c r="CO1186" s="330"/>
      <c r="CP1186" s="330"/>
      <c r="CQ1186" s="330"/>
      <c r="CR1186" s="330"/>
      <c r="CS1186" s="330"/>
      <c r="CT1186" s="330"/>
      <c r="CU1186" s="330"/>
      <c r="CV1186" s="330"/>
      <c r="CW1186" s="330"/>
      <c r="CX1186" s="330"/>
      <c r="CY1186" s="330"/>
      <c r="CZ1186" s="330"/>
      <c r="DA1186" s="330"/>
      <c r="DB1186" s="330"/>
      <c r="DC1186" s="330"/>
      <c r="DD1186" s="330"/>
      <c r="DE1186" s="330"/>
      <c r="DF1186" s="330"/>
      <c r="DG1186" s="330"/>
      <c r="DH1186" s="330"/>
      <c r="DI1186" s="330"/>
      <c r="DJ1186" s="330"/>
      <c r="DK1186" s="330"/>
      <c r="DL1186" s="330"/>
      <c r="DM1186" s="330"/>
      <c r="DN1186" s="330"/>
      <c r="DO1186" s="330"/>
      <c r="DP1186" s="330"/>
      <c r="DQ1186" s="330"/>
      <c r="DR1186" s="330"/>
      <c r="DS1186" s="330"/>
      <c r="DT1186" s="330"/>
      <c r="DU1186" s="330"/>
      <c r="DV1186" s="330"/>
      <c r="DW1186" s="330"/>
      <c r="DX1186" s="330"/>
      <c r="DY1186" s="330"/>
      <c r="DZ1186" s="330"/>
      <c r="EA1186" s="330"/>
      <c r="EB1186" s="330"/>
      <c r="EC1186" s="330"/>
      <c r="ED1186" s="330"/>
      <c r="EE1186" s="330"/>
      <c r="EF1186" s="330"/>
      <c r="EG1186" s="330"/>
      <c r="EH1186" s="330"/>
      <c r="EI1186" s="330"/>
      <c r="EJ1186" s="330"/>
      <c r="EK1186" s="330"/>
      <c r="EL1186" s="330"/>
      <c r="EM1186" s="330"/>
      <c r="EN1186" s="330"/>
      <c r="EO1186" s="330"/>
      <c r="EP1186" s="330"/>
      <c r="EQ1186" s="330"/>
      <c r="ER1186" s="330"/>
      <c r="ES1186" s="330"/>
      <c r="ET1186" s="330"/>
      <c r="EU1186" s="330"/>
      <c r="EV1186" s="330"/>
      <c r="EW1186" s="330"/>
      <c r="EX1186" s="330"/>
      <c r="EY1186" s="330"/>
      <c r="EZ1186" s="330"/>
      <c r="FA1186" s="330"/>
      <c r="FB1186" s="330"/>
      <c r="FC1186" s="330"/>
      <c r="FD1186" s="330"/>
      <c r="FE1186" s="330"/>
      <c r="FF1186" s="330"/>
      <c r="FG1186" s="330"/>
      <c r="FH1186" s="330"/>
      <c r="FI1186" s="330"/>
      <c r="FJ1186" s="330"/>
      <c r="FK1186" s="330"/>
      <c r="FL1186" s="330"/>
      <c r="FM1186" s="330"/>
      <c r="FN1186" s="330"/>
      <c r="FO1186" s="330"/>
      <c r="FP1186" s="330"/>
      <c r="FQ1186" s="330"/>
      <c r="FR1186" s="330"/>
      <c r="FS1186" s="330"/>
      <c r="FT1186" s="330"/>
      <c r="FU1186" s="330"/>
      <c r="FV1186" s="330"/>
      <c r="FW1186" s="330"/>
      <c r="FX1186" s="330"/>
      <c r="FY1186" s="330"/>
      <c r="FZ1186" s="330"/>
      <c r="GA1186" s="330"/>
      <c r="GB1186" s="330"/>
      <c r="GC1186" s="330"/>
      <c r="GD1186" s="330"/>
      <c r="GE1186" s="330"/>
      <c r="GF1186" s="330"/>
      <c r="GG1186" s="330"/>
      <c r="GH1186" s="330"/>
      <c r="GI1186" s="330"/>
      <c r="GJ1186" s="330"/>
      <c r="GK1186" s="330"/>
      <c r="GL1186" s="330"/>
      <c r="GM1186" s="330"/>
      <c r="GN1186" s="330"/>
      <c r="GO1186" s="330"/>
      <c r="GP1186" s="330"/>
      <c r="GQ1186" s="330"/>
      <c r="GR1186" s="330"/>
      <c r="GS1186" s="330"/>
      <c r="GT1186" s="330"/>
      <c r="GU1186" s="330"/>
      <c r="GV1186" s="330"/>
      <c r="GW1186" s="330"/>
      <c r="GX1186" s="330"/>
      <c r="GY1186" s="330"/>
      <c r="GZ1186" s="330"/>
      <c r="HA1186" s="330"/>
      <c r="HB1186" s="330"/>
      <c r="HC1186" s="330"/>
      <c r="HD1186" s="330"/>
      <c r="HE1186" s="330"/>
      <c r="HF1186" s="330"/>
      <c r="HG1186" s="330"/>
      <c r="HH1186" s="330"/>
      <c r="HI1186" s="330"/>
      <c r="HJ1186" s="330"/>
      <c r="HK1186" s="330"/>
      <c r="HL1186" s="330"/>
      <c r="HM1186" s="330"/>
      <c r="HN1186" s="330"/>
      <c r="HO1186" s="330"/>
      <c r="HP1186" s="330"/>
      <c r="HQ1186" s="330"/>
      <c r="HR1186" s="330"/>
      <c r="HS1186" s="330"/>
      <c r="HT1186" s="330"/>
      <c r="HU1186" s="330"/>
      <c r="HV1186" s="330"/>
      <c r="HW1186" s="330"/>
      <c r="HX1186" s="330"/>
      <c r="HY1186" s="330"/>
      <c r="HZ1186" s="330"/>
      <c r="IA1186" s="330"/>
      <c r="IB1186" s="330"/>
      <c r="IC1186" s="330"/>
      <c r="ID1186" s="330"/>
      <c r="IE1186" s="330"/>
      <c r="IF1186" s="330"/>
      <c r="IG1186" s="330"/>
      <c r="IH1186" s="330"/>
      <c r="II1186" s="330"/>
      <c r="IJ1186" s="330"/>
      <c r="IK1186" s="330"/>
      <c r="IL1186" s="330"/>
      <c r="IM1186" s="330"/>
      <c r="IN1186" s="330"/>
      <c r="IO1186" s="330"/>
      <c r="IP1186" s="330"/>
      <c r="IQ1186" s="330"/>
      <c r="IR1186" s="330"/>
      <c r="IS1186" s="330"/>
      <c r="IT1186" s="330"/>
      <c r="IU1186" s="330"/>
    </row>
    <row r="1187" spans="1:255" s="343" customFormat="1" x14ac:dyDescent="0.15">
      <c r="A1187" s="492" t="s">
        <v>6634</v>
      </c>
      <c r="B1187" s="335" t="s">
        <v>5783</v>
      </c>
      <c r="C1187" s="335" t="s">
        <v>49</v>
      </c>
      <c r="D1187" s="336" t="s">
        <v>6740</v>
      </c>
      <c r="E1187" s="336" t="s">
        <v>6741</v>
      </c>
      <c r="F1187" s="337" t="s">
        <v>2571</v>
      </c>
      <c r="G1187" s="338" t="s">
        <v>143</v>
      </c>
      <c r="H1187" s="339" t="s">
        <v>7</v>
      </c>
      <c r="I1187" s="336" t="s">
        <v>6742</v>
      </c>
      <c r="J1187" s="338" t="s">
        <v>8078</v>
      </c>
      <c r="K1187" s="340">
        <v>26743</v>
      </c>
      <c r="L1187" s="341"/>
      <c r="M1187" s="341"/>
      <c r="N1187" s="493" t="s">
        <v>4518</v>
      </c>
      <c r="O1187" s="432"/>
      <c r="P1187" s="432"/>
      <c r="Q1187" s="432"/>
      <c r="R1187" s="432"/>
      <c r="S1187" s="432"/>
      <c r="T1187" s="432"/>
      <c r="U1187" s="432"/>
      <c r="V1187" s="432"/>
      <c r="W1187" s="432"/>
      <c r="X1187" s="393"/>
      <c r="Y1187" s="330"/>
      <c r="Z1187" s="342"/>
      <c r="AA1187" s="330"/>
      <c r="AB1187" s="330"/>
      <c r="AC1187" s="330"/>
      <c r="AD1187" s="330"/>
      <c r="AE1187" s="330"/>
      <c r="AF1187" s="330"/>
      <c r="AG1187" s="330"/>
      <c r="AH1187" s="330"/>
      <c r="AI1187" s="330"/>
      <c r="AJ1187" s="330"/>
      <c r="AK1187" s="330"/>
      <c r="AL1187" s="330"/>
      <c r="AM1187" s="330"/>
      <c r="AN1187" s="330"/>
      <c r="AO1187" s="330"/>
      <c r="AP1187" s="330"/>
      <c r="AQ1187" s="330"/>
      <c r="AR1187" s="330"/>
      <c r="AS1187" s="330"/>
      <c r="AT1187" s="330"/>
      <c r="AU1187" s="330"/>
      <c r="AV1187" s="330"/>
      <c r="AW1187" s="330"/>
      <c r="AX1187" s="330"/>
      <c r="AY1187" s="330"/>
      <c r="AZ1187" s="330"/>
      <c r="BA1187" s="330"/>
      <c r="BB1187" s="330"/>
      <c r="BC1187" s="330"/>
      <c r="BD1187" s="330"/>
      <c r="BE1187" s="330"/>
      <c r="BF1187" s="330"/>
      <c r="BG1187" s="330"/>
      <c r="BH1187" s="330"/>
      <c r="BI1187" s="330"/>
      <c r="BJ1187" s="330"/>
      <c r="BK1187" s="330"/>
      <c r="BL1187" s="330"/>
      <c r="BM1187" s="330"/>
      <c r="BN1187" s="330"/>
      <c r="BO1187" s="330"/>
      <c r="BP1187" s="330"/>
      <c r="BQ1187" s="330"/>
      <c r="BR1187" s="330"/>
      <c r="BS1187" s="330"/>
      <c r="BT1187" s="330"/>
      <c r="BU1187" s="330"/>
      <c r="BV1187" s="330"/>
      <c r="BW1187" s="330"/>
      <c r="BX1187" s="330"/>
      <c r="BY1187" s="330"/>
      <c r="BZ1187" s="330"/>
      <c r="CA1187" s="330"/>
      <c r="CB1187" s="330"/>
      <c r="CC1187" s="330"/>
      <c r="CD1187" s="330"/>
      <c r="CE1187" s="330"/>
      <c r="CF1187" s="330"/>
      <c r="CG1187" s="330"/>
      <c r="CH1187" s="330"/>
      <c r="CI1187" s="330"/>
      <c r="CJ1187" s="330"/>
      <c r="CK1187" s="330"/>
      <c r="CL1187" s="330"/>
      <c r="CM1187" s="330"/>
      <c r="CN1187" s="330"/>
      <c r="CO1187" s="330"/>
      <c r="CP1187" s="330"/>
      <c r="CQ1187" s="330"/>
      <c r="CR1187" s="330"/>
      <c r="CS1187" s="330"/>
      <c r="CT1187" s="330"/>
      <c r="CU1187" s="330"/>
      <c r="CV1187" s="330"/>
      <c r="CW1187" s="330"/>
      <c r="CX1187" s="330"/>
      <c r="CY1187" s="330"/>
      <c r="CZ1187" s="330"/>
      <c r="DA1187" s="330"/>
      <c r="DB1187" s="330"/>
      <c r="DC1187" s="330"/>
      <c r="DD1187" s="330"/>
      <c r="DE1187" s="330"/>
      <c r="DF1187" s="330"/>
      <c r="DG1187" s="330"/>
      <c r="DH1187" s="330"/>
      <c r="DI1187" s="330"/>
      <c r="DJ1187" s="330"/>
      <c r="DK1187" s="330"/>
      <c r="DL1187" s="330"/>
      <c r="DM1187" s="330"/>
      <c r="DN1187" s="330"/>
      <c r="DO1187" s="330"/>
      <c r="DP1187" s="330"/>
      <c r="DQ1187" s="330"/>
      <c r="DR1187" s="330"/>
      <c r="DS1187" s="330"/>
      <c r="DT1187" s="330"/>
      <c r="DU1187" s="330"/>
      <c r="DV1187" s="330"/>
      <c r="DW1187" s="330"/>
      <c r="DX1187" s="330"/>
      <c r="DY1187" s="330"/>
      <c r="DZ1187" s="330"/>
      <c r="EA1187" s="330"/>
      <c r="EB1187" s="330"/>
      <c r="EC1187" s="330"/>
      <c r="ED1187" s="330"/>
      <c r="EE1187" s="330"/>
      <c r="EF1187" s="330"/>
      <c r="EG1187" s="330"/>
      <c r="EH1187" s="330"/>
      <c r="EI1187" s="330"/>
      <c r="EJ1187" s="330"/>
      <c r="EK1187" s="330"/>
      <c r="EL1187" s="330"/>
      <c r="EM1187" s="330"/>
      <c r="EN1187" s="330"/>
      <c r="EO1187" s="330"/>
      <c r="EP1187" s="330"/>
      <c r="EQ1187" s="330"/>
      <c r="ER1187" s="330"/>
      <c r="ES1187" s="330"/>
      <c r="ET1187" s="330"/>
      <c r="EU1187" s="330"/>
      <c r="EV1187" s="330"/>
      <c r="EW1187" s="330"/>
      <c r="EX1187" s="330"/>
      <c r="EY1187" s="330"/>
      <c r="EZ1187" s="330"/>
      <c r="FA1187" s="330"/>
      <c r="FB1187" s="330"/>
      <c r="FC1187" s="330"/>
      <c r="FD1187" s="330"/>
      <c r="FE1187" s="330"/>
      <c r="FF1187" s="330"/>
      <c r="FG1187" s="330"/>
      <c r="FH1187" s="330"/>
      <c r="FI1187" s="330"/>
      <c r="FJ1187" s="330"/>
      <c r="FK1187" s="330"/>
      <c r="FL1187" s="330"/>
      <c r="FM1187" s="330"/>
      <c r="FN1187" s="330"/>
      <c r="FO1187" s="330"/>
      <c r="FP1187" s="330"/>
      <c r="FQ1187" s="330"/>
      <c r="FR1187" s="330"/>
      <c r="FS1187" s="330"/>
      <c r="FT1187" s="330"/>
      <c r="FU1187" s="330"/>
      <c r="FV1187" s="330"/>
      <c r="FW1187" s="330"/>
      <c r="FX1187" s="330"/>
      <c r="FY1187" s="330"/>
      <c r="FZ1187" s="330"/>
      <c r="GA1187" s="330"/>
      <c r="GB1187" s="330"/>
      <c r="GC1187" s="330"/>
      <c r="GD1187" s="330"/>
      <c r="GE1187" s="330"/>
      <c r="GF1187" s="330"/>
      <c r="GG1187" s="330"/>
      <c r="GH1187" s="330"/>
      <c r="GI1187" s="330"/>
      <c r="GJ1187" s="330"/>
      <c r="GK1187" s="330"/>
      <c r="GL1187" s="330"/>
      <c r="GM1187" s="330"/>
      <c r="GN1187" s="330"/>
      <c r="GO1187" s="330"/>
      <c r="GP1187" s="330"/>
      <c r="GQ1187" s="330"/>
      <c r="GR1187" s="330"/>
      <c r="GS1187" s="330"/>
      <c r="GT1187" s="330"/>
      <c r="GU1187" s="330"/>
      <c r="GV1187" s="330"/>
      <c r="GW1187" s="330"/>
      <c r="GX1187" s="330"/>
      <c r="GY1187" s="330"/>
      <c r="GZ1187" s="330"/>
      <c r="HA1187" s="330"/>
      <c r="HB1187" s="330"/>
      <c r="HC1187" s="330"/>
      <c r="HD1187" s="330"/>
      <c r="HE1187" s="330"/>
      <c r="HF1187" s="330"/>
      <c r="HG1187" s="330"/>
      <c r="HH1187" s="330"/>
      <c r="HI1187" s="330"/>
      <c r="HJ1187" s="330"/>
      <c r="HK1187" s="330"/>
      <c r="HL1187" s="330"/>
      <c r="HM1187" s="330"/>
      <c r="HN1187" s="330"/>
      <c r="HO1187" s="330"/>
      <c r="HP1187" s="330"/>
      <c r="HQ1187" s="330"/>
      <c r="HR1187" s="330"/>
      <c r="HS1187" s="330"/>
      <c r="HT1187" s="330"/>
      <c r="HU1187" s="330"/>
      <c r="HV1187" s="330"/>
      <c r="HW1187" s="330"/>
      <c r="HX1187" s="330"/>
      <c r="HY1187" s="330"/>
      <c r="HZ1187" s="330"/>
      <c r="IA1187" s="330"/>
      <c r="IB1187" s="330"/>
      <c r="IC1187" s="330"/>
      <c r="ID1187" s="330"/>
      <c r="IE1187" s="330"/>
      <c r="IF1187" s="330"/>
      <c r="IG1187" s="330"/>
      <c r="IH1187" s="330"/>
      <c r="II1187" s="330"/>
      <c r="IJ1187" s="330"/>
      <c r="IK1187" s="330"/>
      <c r="IL1187" s="330"/>
      <c r="IM1187" s="330"/>
      <c r="IN1187" s="330"/>
      <c r="IO1187" s="330"/>
      <c r="IP1187" s="330"/>
      <c r="IQ1187" s="330"/>
      <c r="IR1187" s="330"/>
      <c r="IS1187" s="330"/>
      <c r="IT1187" s="330"/>
      <c r="IU1187" s="330"/>
    </row>
    <row r="1188" spans="1:255" s="343" customFormat="1" x14ac:dyDescent="0.15">
      <c r="A1188" s="492" t="s">
        <v>6634</v>
      </c>
      <c r="B1188" s="335" t="s">
        <v>5783</v>
      </c>
      <c r="C1188" s="335" t="s">
        <v>49</v>
      </c>
      <c r="D1188" s="336" t="s">
        <v>6743</v>
      </c>
      <c r="E1188" s="336" t="s">
        <v>2295</v>
      </c>
      <c r="F1188" s="337" t="s">
        <v>2570</v>
      </c>
      <c r="G1188" s="338" t="s">
        <v>1828</v>
      </c>
      <c r="H1188" s="339" t="s">
        <v>7</v>
      </c>
      <c r="I1188" s="336" t="s">
        <v>144</v>
      </c>
      <c r="J1188" s="338" t="s">
        <v>7196</v>
      </c>
      <c r="K1188" s="340">
        <v>26754</v>
      </c>
      <c r="L1188" s="341"/>
      <c r="M1188" s="341"/>
      <c r="N1188" s="493" t="s">
        <v>4518</v>
      </c>
      <c r="O1188" s="432"/>
      <c r="P1188" s="432"/>
      <c r="Q1188" s="432"/>
      <c r="R1188" s="432"/>
      <c r="S1188" s="432"/>
      <c r="T1188" s="432"/>
      <c r="U1188" s="432"/>
      <c r="V1188" s="432"/>
      <c r="W1188" s="432"/>
      <c r="X1188" s="393"/>
      <c r="Y1188" s="330"/>
      <c r="Z1188" s="342"/>
      <c r="AA1188" s="330"/>
      <c r="AB1188" s="330"/>
      <c r="AC1188" s="330"/>
      <c r="AD1188" s="330"/>
      <c r="AE1188" s="330"/>
      <c r="AF1188" s="330"/>
      <c r="AG1188" s="330"/>
      <c r="AH1188" s="330"/>
      <c r="AI1188" s="330"/>
      <c r="AJ1188" s="330"/>
      <c r="AK1188" s="330"/>
      <c r="AL1188" s="330"/>
      <c r="AM1188" s="330"/>
      <c r="AN1188" s="330"/>
      <c r="AO1188" s="330"/>
      <c r="AP1188" s="330"/>
      <c r="AQ1188" s="330"/>
      <c r="AR1188" s="330"/>
      <c r="AS1188" s="330"/>
      <c r="AT1188" s="330"/>
      <c r="AU1188" s="330"/>
      <c r="AV1188" s="330"/>
      <c r="AW1188" s="330"/>
      <c r="AX1188" s="330"/>
      <c r="AY1188" s="330"/>
      <c r="AZ1188" s="330"/>
      <c r="BA1188" s="330"/>
      <c r="BB1188" s="330"/>
      <c r="BC1188" s="330"/>
      <c r="BD1188" s="330"/>
      <c r="BE1188" s="330"/>
      <c r="BF1188" s="330"/>
      <c r="BG1188" s="330"/>
      <c r="BH1188" s="330"/>
      <c r="BI1188" s="330"/>
      <c r="BJ1188" s="330"/>
      <c r="BK1188" s="330"/>
      <c r="BL1188" s="330"/>
      <c r="BM1188" s="330"/>
      <c r="BN1188" s="330"/>
      <c r="BO1188" s="330"/>
      <c r="BP1188" s="330"/>
      <c r="BQ1188" s="330"/>
      <c r="BR1188" s="330"/>
      <c r="BS1188" s="330"/>
      <c r="BT1188" s="330"/>
      <c r="BU1188" s="330"/>
      <c r="BV1188" s="330"/>
      <c r="BW1188" s="330"/>
      <c r="BX1188" s="330"/>
      <c r="BY1188" s="330"/>
      <c r="BZ1188" s="330"/>
      <c r="CA1188" s="330"/>
      <c r="CB1188" s="330"/>
      <c r="CC1188" s="330"/>
      <c r="CD1188" s="330"/>
      <c r="CE1188" s="330"/>
      <c r="CF1188" s="330"/>
      <c r="CG1188" s="330"/>
      <c r="CH1188" s="330"/>
      <c r="CI1188" s="330"/>
      <c r="CJ1188" s="330"/>
      <c r="CK1188" s="330"/>
      <c r="CL1188" s="330"/>
      <c r="CM1188" s="330"/>
      <c r="CN1188" s="330"/>
      <c r="CO1188" s="330"/>
      <c r="CP1188" s="330"/>
      <c r="CQ1188" s="330"/>
      <c r="CR1188" s="330"/>
      <c r="CS1188" s="330"/>
      <c r="CT1188" s="330"/>
      <c r="CU1188" s="330"/>
      <c r="CV1188" s="330"/>
      <c r="CW1188" s="330"/>
      <c r="CX1188" s="330"/>
      <c r="CY1188" s="330"/>
      <c r="CZ1188" s="330"/>
      <c r="DA1188" s="330"/>
      <c r="DB1188" s="330"/>
      <c r="DC1188" s="330"/>
      <c r="DD1188" s="330"/>
      <c r="DE1188" s="330"/>
      <c r="DF1188" s="330"/>
      <c r="DG1188" s="330"/>
      <c r="DH1188" s="330"/>
      <c r="DI1188" s="330"/>
      <c r="DJ1188" s="330"/>
      <c r="DK1188" s="330"/>
      <c r="DL1188" s="330"/>
      <c r="DM1188" s="330"/>
      <c r="DN1188" s="330"/>
      <c r="DO1188" s="330"/>
      <c r="DP1188" s="330"/>
      <c r="DQ1188" s="330"/>
      <c r="DR1188" s="330"/>
      <c r="DS1188" s="330"/>
      <c r="DT1188" s="330"/>
      <c r="DU1188" s="330"/>
      <c r="DV1188" s="330"/>
      <c r="DW1188" s="330"/>
      <c r="DX1188" s="330"/>
      <c r="DY1188" s="330"/>
      <c r="DZ1188" s="330"/>
      <c r="EA1188" s="330"/>
      <c r="EB1188" s="330"/>
      <c r="EC1188" s="330"/>
      <c r="ED1188" s="330"/>
      <c r="EE1188" s="330"/>
      <c r="EF1188" s="330"/>
      <c r="EG1188" s="330"/>
      <c r="EH1188" s="330"/>
      <c r="EI1188" s="330"/>
      <c r="EJ1188" s="330"/>
      <c r="EK1188" s="330"/>
      <c r="EL1188" s="330"/>
      <c r="EM1188" s="330"/>
      <c r="EN1188" s="330"/>
      <c r="EO1188" s="330"/>
      <c r="EP1188" s="330"/>
      <c r="EQ1188" s="330"/>
      <c r="ER1188" s="330"/>
      <c r="ES1188" s="330"/>
      <c r="ET1188" s="330"/>
      <c r="EU1188" s="330"/>
      <c r="EV1188" s="330"/>
      <c r="EW1188" s="330"/>
      <c r="EX1188" s="330"/>
      <c r="EY1188" s="330"/>
      <c r="EZ1188" s="330"/>
      <c r="FA1188" s="330"/>
      <c r="FB1188" s="330"/>
      <c r="FC1188" s="330"/>
      <c r="FD1188" s="330"/>
      <c r="FE1188" s="330"/>
      <c r="FF1188" s="330"/>
      <c r="FG1188" s="330"/>
      <c r="FH1188" s="330"/>
      <c r="FI1188" s="330"/>
      <c r="FJ1188" s="330"/>
      <c r="FK1188" s="330"/>
      <c r="FL1188" s="330"/>
      <c r="FM1188" s="330"/>
      <c r="FN1188" s="330"/>
      <c r="FO1188" s="330"/>
      <c r="FP1188" s="330"/>
      <c r="FQ1188" s="330"/>
      <c r="FR1188" s="330"/>
      <c r="FS1188" s="330"/>
      <c r="FT1188" s="330"/>
      <c r="FU1188" s="330"/>
      <c r="FV1188" s="330"/>
      <c r="FW1188" s="330"/>
      <c r="FX1188" s="330"/>
      <c r="FY1188" s="330"/>
      <c r="FZ1188" s="330"/>
      <c r="GA1188" s="330"/>
      <c r="GB1188" s="330"/>
      <c r="GC1188" s="330"/>
      <c r="GD1188" s="330"/>
      <c r="GE1188" s="330"/>
      <c r="GF1188" s="330"/>
      <c r="GG1188" s="330"/>
      <c r="GH1188" s="330"/>
      <c r="GI1188" s="330"/>
      <c r="GJ1188" s="330"/>
      <c r="GK1188" s="330"/>
      <c r="GL1188" s="330"/>
      <c r="GM1188" s="330"/>
      <c r="GN1188" s="330"/>
      <c r="GO1188" s="330"/>
      <c r="GP1188" s="330"/>
      <c r="GQ1188" s="330"/>
      <c r="GR1188" s="330"/>
      <c r="GS1188" s="330"/>
      <c r="GT1188" s="330"/>
      <c r="GU1188" s="330"/>
      <c r="GV1188" s="330"/>
      <c r="GW1188" s="330"/>
      <c r="GX1188" s="330"/>
      <c r="GY1188" s="330"/>
      <c r="GZ1188" s="330"/>
      <c r="HA1188" s="330"/>
      <c r="HB1188" s="330"/>
      <c r="HC1188" s="330"/>
      <c r="HD1188" s="330"/>
      <c r="HE1188" s="330"/>
      <c r="HF1188" s="330"/>
      <c r="HG1188" s="330"/>
      <c r="HH1188" s="330"/>
      <c r="HI1188" s="330"/>
      <c r="HJ1188" s="330"/>
      <c r="HK1188" s="330"/>
      <c r="HL1188" s="330"/>
      <c r="HM1188" s="330"/>
      <c r="HN1188" s="330"/>
      <c r="HO1188" s="330"/>
      <c r="HP1188" s="330"/>
      <c r="HQ1188" s="330"/>
      <c r="HR1188" s="330"/>
      <c r="HS1188" s="330"/>
      <c r="HT1188" s="330"/>
      <c r="HU1188" s="330"/>
      <c r="HV1188" s="330"/>
      <c r="HW1188" s="330"/>
      <c r="HX1188" s="330"/>
      <c r="HY1188" s="330"/>
      <c r="HZ1188" s="330"/>
      <c r="IA1188" s="330"/>
      <c r="IB1188" s="330"/>
      <c r="IC1188" s="330"/>
      <c r="ID1188" s="330"/>
      <c r="IE1188" s="330"/>
      <c r="IF1188" s="330"/>
      <c r="IG1188" s="330"/>
      <c r="IH1188" s="330"/>
      <c r="II1188" s="330"/>
      <c r="IJ1188" s="330"/>
      <c r="IK1188" s="330"/>
      <c r="IL1188" s="330"/>
      <c r="IM1188" s="330"/>
      <c r="IN1188" s="330"/>
      <c r="IO1188" s="330"/>
      <c r="IP1188" s="330"/>
      <c r="IQ1188" s="330"/>
      <c r="IR1188" s="330"/>
      <c r="IS1188" s="330"/>
      <c r="IT1188" s="330"/>
      <c r="IU1188" s="330"/>
    </row>
    <row r="1189" spans="1:255" s="343" customFormat="1" x14ac:dyDescent="0.15">
      <c r="A1189" s="492" t="s">
        <v>6634</v>
      </c>
      <c r="B1189" s="335" t="s">
        <v>5783</v>
      </c>
      <c r="C1189" s="335" t="s">
        <v>49</v>
      </c>
      <c r="D1189" s="336" t="s">
        <v>6744</v>
      </c>
      <c r="E1189" s="336" t="s">
        <v>2294</v>
      </c>
      <c r="F1189" s="337" t="s">
        <v>2569</v>
      </c>
      <c r="G1189" s="338" t="s">
        <v>146</v>
      </c>
      <c r="H1189" s="339" t="s">
        <v>7</v>
      </c>
      <c r="I1189" s="336" t="s">
        <v>145</v>
      </c>
      <c r="J1189" s="834" t="s">
        <v>7197</v>
      </c>
      <c r="K1189" s="340">
        <v>26754</v>
      </c>
      <c r="L1189" s="341"/>
      <c r="M1189" s="341"/>
      <c r="N1189" s="493" t="s">
        <v>4518</v>
      </c>
      <c r="O1189" s="432"/>
      <c r="P1189" s="432"/>
      <c r="Q1189" s="432"/>
      <c r="R1189" s="432"/>
      <c r="S1189" s="432"/>
      <c r="T1189" s="432"/>
      <c r="U1189" s="432"/>
      <c r="V1189" s="432"/>
      <c r="W1189" s="432"/>
      <c r="X1189" s="393"/>
      <c r="Y1189" s="330"/>
      <c r="Z1189" s="342"/>
      <c r="AA1189" s="330"/>
      <c r="AB1189" s="330"/>
      <c r="AC1189" s="330"/>
      <c r="AD1189" s="330"/>
      <c r="AE1189" s="330"/>
      <c r="AF1189" s="330"/>
      <c r="AG1189" s="330"/>
      <c r="AH1189" s="330"/>
      <c r="AI1189" s="330"/>
      <c r="AJ1189" s="330"/>
      <c r="AK1189" s="330"/>
      <c r="AL1189" s="330"/>
      <c r="AM1189" s="330"/>
      <c r="AN1189" s="330"/>
      <c r="AO1189" s="330"/>
      <c r="AP1189" s="330"/>
      <c r="AQ1189" s="330"/>
      <c r="AR1189" s="330"/>
      <c r="AS1189" s="330"/>
      <c r="AT1189" s="330"/>
      <c r="AU1189" s="330"/>
      <c r="AV1189" s="330"/>
      <c r="AW1189" s="330"/>
      <c r="AX1189" s="330"/>
      <c r="AY1189" s="330"/>
      <c r="AZ1189" s="330"/>
      <c r="BA1189" s="330"/>
      <c r="BB1189" s="330"/>
      <c r="BC1189" s="330"/>
      <c r="BD1189" s="330"/>
      <c r="BE1189" s="330"/>
      <c r="BF1189" s="330"/>
      <c r="BG1189" s="330"/>
      <c r="BH1189" s="330"/>
      <c r="BI1189" s="330"/>
      <c r="BJ1189" s="330"/>
      <c r="BK1189" s="330"/>
      <c r="BL1189" s="330"/>
      <c r="BM1189" s="330"/>
      <c r="BN1189" s="330"/>
      <c r="BO1189" s="330"/>
      <c r="BP1189" s="330"/>
      <c r="BQ1189" s="330"/>
      <c r="BR1189" s="330"/>
      <c r="BS1189" s="330"/>
      <c r="BT1189" s="330"/>
      <c r="BU1189" s="330"/>
      <c r="BV1189" s="330"/>
      <c r="BW1189" s="330"/>
      <c r="BX1189" s="330"/>
      <c r="BY1189" s="330"/>
      <c r="BZ1189" s="330"/>
      <c r="CA1189" s="330"/>
      <c r="CB1189" s="330"/>
      <c r="CC1189" s="330"/>
      <c r="CD1189" s="330"/>
      <c r="CE1189" s="330"/>
      <c r="CF1189" s="330"/>
      <c r="CG1189" s="330"/>
      <c r="CH1189" s="330"/>
      <c r="CI1189" s="330"/>
      <c r="CJ1189" s="330"/>
      <c r="CK1189" s="330"/>
      <c r="CL1189" s="330"/>
      <c r="CM1189" s="330"/>
      <c r="CN1189" s="330"/>
      <c r="CO1189" s="330"/>
      <c r="CP1189" s="330"/>
      <c r="CQ1189" s="330"/>
      <c r="CR1189" s="330"/>
      <c r="CS1189" s="330"/>
      <c r="CT1189" s="330"/>
      <c r="CU1189" s="330"/>
      <c r="CV1189" s="330"/>
      <c r="CW1189" s="330"/>
      <c r="CX1189" s="330"/>
      <c r="CY1189" s="330"/>
      <c r="CZ1189" s="330"/>
      <c r="DA1189" s="330"/>
      <c r="DB1189" s="330"/>
      <c r="DC1189" s="330"/>
      <c r="DD1189" s="330"/>
      <c r="DE1189" s="330"/>
      <c r="DF1189" s="330"/>
      <c r="DG1189" s="330"/>
      <c r="DH1189" s="330"/>
      <c r="DI1189" s="330"/>
      <c r="DJ1189" s="330"/>
      <c r="DK1189" s="330"/>
      <c r="DL1189" s="330"/>
      <c r="DM1189" s="330"/>
      <c r="DN1189" s="330"/>
      <c r="DO1189" s="330"/>
      <c r="DP1189" s="330"/>
      <c r="DQ1189" s="330"/>
      <c r="DR1189" s="330"/>
      <c r="DS1189" s="330"/>
      <c r="DT1189" s="330"/>
      <c r="DU1189" s="330"/>
      <c r="DV1189" s="330"/>
      <c r="DW1189" s="330"/>
      <c r="DX1189" s="330"/>
      <c r="DY1189" s="330"/>
      <c r="DZ1189" s="330"/>
      <c r="EA1189" s="330"/>
      <c r="EB1189" s="330"/>
      <c r="EC1189" s="330"/>
      <c r="ED1189" s="330"/>
      <c r="EE1189" s="330"/>
      <c r="EF1189" s="330"/>
      <c r="EG1189" s="330"/>
      <c r="EH1189" s="330"/>
      <c r="EI1189" s="330"/>
      <c r="EJ1189" s="330"/>
      <c r="EK1189" s="330"/>
      <c r="EL1189" s="330"/>
      <c r="EM1189" s="330"/>
      <c r="EN1189" s="330"/>
      <c r="EO1189" s="330"/>
      <c r="EP1189" s="330"/>
      <c r="EQ1189" s="330"/>
      <c r="ER1189" s="330"/>
      <c r="ES1189" s="330"/>
      <c r="ET1189" s="330"/>
      <c r="EU1189" s="330"/>
      <c r="EV1189" s="330"/>
      <c r="EW1189" s="330"/>
      <c r="EX1189" s="330"/>
      <c r="EY1189" s="330"/>
      <c r="EZ1189" s="330"/>
      <c r="FA1189" s="330"/>
      <c r="FB1189" s="330"/>
      <c r="FC1189" s="330"/>
      <c r="FD1189" s="330"/>
      <c r="FE1189" s="330"/>
      <c r="FF1189" s="330"/>
      <c r="FG1189" s="330"/>
      <c r="FH1189" s="330"/>
      <c r="FI1189" s="330"/>
      <c r="FJ1189" s="330"/>
      <c r="FK1189" s="330"/>
      <c r="FL1189" s="330"/>
      <c r="FM1189" s="330"/>
      <c r="FN1189" s="330"/>
      <c r="FO1189" s="330"/>
      <c r="FP1189" s="330"/>
      <c r="FQ1189" s="330"/>
      <c r="FR1189" s="330"/>
      <c r="FS1189" s="330"/>
      <c r="FT1189" s="330"/>
      <c r="FU1189" s="330"/>
      <c r="FV1189" s="330"/>
      <c r="FW1189" s="330"/>
      <c r="FX1189" s="330"/>
      <c r="FY1189" s="330"/>
      <c r="FZ1189" s="330"/>
      <c r="GA1189" s="330"/>
      <c r="GB1189" s="330"/>
      <c r="GC1189" s="330"/>
      <c r="GD1189" s="330"/>
      <c r="GE1189" s="330"/>
      <c r="GF1189" s="330"/>
      <c r="GG1189" s="330"/>
      <c r="GH1189" s="330"/>
      <c r="GI1189" s="330"/>
      <c r="GJ1189" s="330"/>
      <c r="GK1189" s="330"/>
      <c r="GL1189" s="330"/>
      <c r="GM1189" s="330"/>
      <c r="GN1189" s="330"/>
      <c r="GO1189" s="330"/>
      <c r="GP1189" s="330"/>
      <c r="GQ1189" s="330"/>
      <c r="GR1189" s="330"/>
      <c r="GS1189" s="330"/>
      <c r="GT1189" s="330"/>
      <c r="GU1189" s="330"/>
      <c r="GV1189" s="330"/>
      <c r="GW1189" s="330"/>
      <c r="GX1189" s="330"/>
      <c r="GY1189" s="330"/>
      <c r="GZ1189" s="330"/>
      <c r="HA1189" s="330"/>
      <c r="HB1189" s="330"/>
      <c r="HC1189" s="330"/>
      <c r="HD1189" s="330"/>
      <c r="HE1189" s="330"/>
      <c r="HF1189" s="330"/>
      <c r="HG1189" s="330"/>
      <c r="HH1189" s="330"/>
      <c r="HI1189" s="330"/>
      <c r="HJ1189" s="330"/>
      <c r="HK1189" s="330"/>
      <c r="HL1189" s="330"/>
      <c r="HM1189" s="330"/>
      <c r="HN1189" s="330"/>
      <c r="HO1189" s="330"/>
      <c r="HP1189" s="330"/>
      <c r="HQ1189" s="330"/>
      <c r="HR1189" s="330"/>
      <c r="HS1189" s="330"/>
      <c r="HT1189" s="330"/>
      <c r="HU1189" s="330"/>
      <c r="HV1189" s="330"/>
      <c r="HW1189" s="330"/>
      <c r="HX1189" s="330"/>
      <c r="HY1189" s="330"/>
      <c r="HZ1189" s="330"/>
      <c r="IA1189" s="330"/>
      <c r="IB1189" s="330"/>
      <c r="IC1189" s="330"/>
      <c r="ID1189" s="330"/>
      <c r="IE1189" s="330"/>
      <c r="IF1189" s="330"/>
      <c r="IG1189" s="330"/>
      <c r="IH1189" s="330"/>
      <c r="II1189" s="330"/>
      <c r="IJ1189" s="330"/>
      <c r="IK1189" s="330"/>
      <c r="IL1189" s="330"/>
      <c r="IM1189" s="330"/>
      <c r="IN1189" s="330"/>
      <c r="IO1189" s="330"/>
      <c r="IP1189" s="330"/>
      <c r="IQ1189" s="330"/>
      <c r="IR1189" s="330"/>
      <c r="IS1189" s="330"/>
      <c r="IT1189" s="330"/>
      <c r="IU1189" s="330"/>
    </row>
    <row r="1190" spans="1:255" s="343" customFormat="1" x14ac:dyDescent="0.15">
      <c r="A1190" s="492" t="s">
        <v>6634</v>
      </c>
      <c r="B1190" s="335" t="s">
        <v>5783</v>
      </c>
      <c r="C1190" s="335" t="s">
        <v>49</v>
      </c>
      <c r="D1190" s="336" t="s">
        <v>6745</v>
      </c>
      <c r="E1190" s="336" t="s">
        <v>6746</v>
      </c>
      <c r="F1190" s="337" t="s">
        <v>6747</v>
      </c>
      <c r="G1190" s="338" t="s">
        <v>111</v>
      </c>
      <c r="H1190" s="339" t="s">
        <v>7</v>
      </c>
      <c r="I1190" s="336" t="s">
        <v>6748</v>
      </c>
      <c r="J1190" s="338" t="s">
        <v>7937</v>
      </c>
      <c r="K1190" s="514">
        <v>26754</v>
      </c>
      <c r="L1190" s="341"/>
      <c r="M1190" s="341"/>
      <c r="N1190" s="493" t="s">
        <v>4518</v>
      </c>
      <c r="O1190" s="432"/>
      <c r="P1190" s="432"/>
      <c r="Q1190" s="432"/>
      <c r="R1190" s="432"/>
      <c r="S1190" s="432"/>
      <c r="T1190" s="432"/>
      <c r="U1190" s="432"/>
      <c r="V1190" s="432"/>
      <c r="W1190" s="432"/>
      <c r="X1190" s="393"/>
      <c r="Y1190" s="330"/>
      <c r="Z1190" s="342"/>
      <c r="AA1190" s="330"/>
      <c r="AB1190" s="330"/>
      <c r="AC1190" s="330"/>
      <c r="AD1190" s="330"/>
      <c r="AE1190" s="330"/>
      <c r="AF1190" s="330"/>
      <c r="AG1190" s="330"/>
      <c r="AH1190" s="330"/>
      <c r="AI1190" s="330"/>
      <c r="AJ1190" s="330"/>
      <c r="AK1190" s="330"/>
      <c r="AL1190" s="330"/>
      <c r="AM1190" s="330"/>
      <c r="AN1190" s="330"/>
      <c r="AO1190" s="330"/>
      <c r="AP1190" s="330"/>
      <c r="AQ1190" s="330"/>
      <c r="AR1190" s="330"/>
      <c r="AS1190" s="330"/>
      <c r="AT1190" s="330"/>
      <c r="AU1190" s="330"/>
      <c r="AV1190" s="330"/>
      <c r="AW1190" s="330"/>
      <c r="AX1190" s="330"/>
      <c r="AY1190" s="330"/>
      <c r="AZ1190" s="330"/>
      <c r="BA1190" s="330"/>
      <c r="BB1190" s="330"/>
      <c r="BC1190" s="330"/>
      <c r="BD1190" s="330"/>
      <c r="BE1190" s="330"/>
      <c r="BF1190" s="330"/>
      <c r="BG1190" s="330"/>
      <c r="BH1190" s="330"/>
      <c r="BI1190" s="330"/>
      <c r="BJ1190" s="330"/>
      <c r="BK1190" s="330"/>
      <c r="BL1190" s="330"/>
      <c r="BM1190" s="330"/>
      <c r="BN1190" s="330"/>
      <c r="BO1190" s="330"/>
      <c r="BP1190" s="330"/>
      <c r="BQ1190" s="330"/>
      <c r="BR1190" s="330"/>
      <c r="BS1190" s="330"/>
      <c r="BT1190" s="330"/>
      <c r="BU1190" s="330"/>
      <c r="BV1190" s="330"/>
      <c r="BW1190" s="330"/>
      <c r="BX1190" s="330"/>
      <c r="BY1190" s="330"/>
      <c r="BZ1190" s="330"/>
      <c r="CA1190" s="330"/>
      <c r="CB1190" s="330"/>
      <c r="CC1190" s="330"/>
      <c r="CD1190" s="330"/>
      <c r="CE1190" s="330"/>
      <c r="CF1190" s="330"/>
      <c r="CG1190" s="330"/>
      <c r="CH1190" s="330"/>
      <c r="CI1190" s="330"/>
      <c r="CJ1190" s="330"/>
      <c r="CK1190" s="330"/>
      <c r="CL1190" s="330"/>
      <c r="CM1190" s="330"/>
      <c r="CN1190" s="330"/>
      <c r="CO1190" s="330"/>
      <c r="CP1190" s="330"/>
      <c r="CQ1190" s="330"/>
      <c r="CR1190" s="330"/>
      <c r="CS1190" s="330"/>
      <c r="CT1190" s="330"/>
      <c r="CU1190" s="330"/>
      <c r="CV1190" s="330"/>
      <c r="CW1190" s="330"/>
      <c r="CX1190" s="330"/>
      <c r="CY1190" s="330"/>
      <c r="CZ1190" s="330"/>
      <c r="DA1190" s="330"/>
      <c r="DB1190" s="330"/>
      <c r="DC1190" s="330"/>
      <c r="DD1190" s="330"/>
      <c r="DE1190" s="330"/>
      <c r="DF1190" s="330"/>
      <c r="DG1190" s="330"/>
      <c r="DH1190" s="330"/>
      <c r="DI1190" s="330"/>
      <c r="DJ1190" s="330"/>
      <c r="DK1190" s="330"/>
      <c r="DL1190" s="330"/>
      <c r="DM1190" s="330"/>
      <c r="DN1190" s="330"/>
      <c r="DO1190" s="330"/>
      <c r="DP1190" s="330"/>
      <c r="DQ1190" s="330"/>
      <c r="DR1190" s="330"/>
      <c r="DS1190" s="330"/>
      <c r="DT1190" s="330"/>
      <c r="DU1190" s="330"/>
      <c r="DV1190" s="330"/>
      <c r="DW1190" s="330"/>
      <c r="DX1190" s="330"/>
      <c r="DY1190" s="330"/>
      <c r="DZ1190" s="330"/>
      <c r="EA1190" s="330"/>
      <c r="EB1190" s="330"/>
      <c r="EC1190" s="330"/>
      <c r="ED1190" s="330"/>
      <c r="EE1190" s="330"/>
      <c r="EF1190" s="330"/>
      <c r="EG1190" s="330"/>
      <c r="EH1190" s="330"/>
      <c r="EI1190" s="330"/>
      <c r="EJ1190" s="330"/>
      <c r="EK1190" s="330"/>
      <c r="EL1190" s="330"/>
      <c r="EM1190" s="330"/>
      <c r="EN1190" s="330"/>
      <c r="EO1190" s="330"/>
      <c r="EP1190" s="330"/>
      <c r="EQ1190" s="330"/>
      <c r="ER1190" s="330"/>
      <c r="ES1190" s="330"/>
      <c r="ET1190" s="330"/>
      <c r="EU1190" s="330"/>
      <c r="EV1190" s="330"/>
      <c r="EW1190" s="330"/>
      <c r="EX1190" s="330"/>
      <c r="EY1190" s="330"/>
      <c r="EZ1190" s="330"/>
      <c r="FA1190" s="330"/>
      <c r="FB1190" s="330"/>
      <c r="FC1190" s="330"/>
      <c r="FD1190" s="330"/>
      <c r="FE1190" s="330"/>
      <c r="FF1190" s="330"/>
      <c r="FG1190" s="330"/>
      <c r="FH1190" s="330"/>
      <c r="FI1190" s="330"/>
      <c r="FJ1190" s="330"/>
      <c r="FK1190" s="330"/>
      <c r="FL1190" s="330"/>
      <c r="FM1190" s="330"/>
      <c r="FN1190" s="330"/>
      <c r="FO1190" s="330"/>
      <c r="FP1190" s="330"/>
      <c r="FQ1190" s="330"/>
      <c r="FR1190" s="330"/>
      <c r="FS1190" s="330"/>
      <c r="FT1190" s="330"/>
      <c r="FU1190" s="330"/>
      <c r="FV1190" s="330"/>
      <c r="FW1190" s="330"/>
      <c r="FX1190" s="330"/>
      <c r="FY1190" s="330"/>
      <c r="FZ1190" s="330"/>
      <c r="GA1190" s="330"/>
      <c r="GB1190" s="330"/>
      <c r="GC1190" s="330"/>
      <c r="GD1190" s="330"/>
      <c r="GE1190" s="330"/>
      <c r="GF1190" s="330"/>
      <c r="GG1190" s="330"/>
      <c r="GH1190" s="330"/>
      <c r="GI1190" s="330"/>
      <c r="GJ1190" s="330"/>
      <c r="GK1190" s="330"/>
      <c r="GL1190" s="330"/>
      <c r="GM1190" s="330"/>
      <c r="GN1190" s="330"/>
      <c r="GO1190" s="330"/>
      <c r="GP1190" s="330"/>
      <c r="GQ1190" s="330"/>
      <c r="GR1190" s="330"/>
      <c r="GS1190" s="330"/>
      <c r="GT1190" s="330"/>
      <c r="GU1190" s="330"/>
      <c r="GV1190" s="330"/>
      <c r="GW1190" s="330"/>
      <c r="GX1190" s="330"/>
      <c r="GY1190" s="330"/>
      <c r="GZ1190" s="330"/>
      <c r="HA1190" s="330"/>
      <c r="HB1190" s="330"/>
      <c r="HC1190" s="330"/>
      <c r="HD1190" s="330"/>
      <c r="HE1190" s="330"/>
      <c r="HF1190" s="330"/>
      <c r="HG1190" s="330"/>
      <c r="HH1190" s="330"/>
      <c r="HI1190" s="330"/>
      <c r="HJ1190" s="330"/>
      <c r="HK1190" s="330"/>
      <c r="HL1190" s="330"/>
      <c r="HM1190" s="330"/>
      <c r="HN1190" s="330"/>
      <c r="HO1190" s="330"/>
      <c r="HP1190" s="330"/>
      <c r="HQ1190" s="330"/>
      <c r="HR1190" s="330"/>
      <c r="HS1190" s="330"/>
      <c r="HT1190" s="330"/>
      <c r="HU1190" s="330"/>
      <c r="HV1190" s="330"/>
      <c r="HW1190" s="330"/>
      <c r="HX1190" s="330"/>
      <c r="HY1190" s="330"/>
      <c r="HZ1190" s="330"/>
      <c r="IA1190" s="330"/>
      <c r="IB1190" s="330"/>
      <c r="IC1190" s="330"/>
      <c r="ID1190" s="330"/>
      <c r="IE1190" s="330"/>
      <c r="IF1190" s="330"/>
      <c r="IG1190" s="330"/>
      <c r="IH1190" s="330"/>
      <c r="II1190" s="330"/>
      <c r="IJ1190" s="330"/>
      <c r="IK1190" s="330"/>
      <c r="IL1190" s="330"/>
      <c r="IM1190" s="330"/>
      <c r="IN1190" s="330"/>
      <c r="IO1190" s="330"/>
      <c r="IP1190" s="330"/>
      <c r="IQ1190" s="330"/>
      <c r="IR1190" s="330"/>
      <c r="IS1190" s="330"/>
      <c r="IT1190" s="330"/>
      <c r="IU1190" s="330"/>
    </row>
    <row r="1191" spans="1:255" s="343" customFormat="1" x14ac:dyDescent="0.15">
      <c r="A1191" s="436" t="s">
        <v>3541</v>
      </c>
      <c r="B1191" s="433" t="s">
        <v>4871</v>
      </c>
      <c r="C1191" s="433" t="s">
        <v>4860</v>
      </c>
      <c r="D1191" s="228" t="s">
        <v>5350</v>
      </c>
      <c r="E1191" s="228" t="s">
        <v>2331</v>
      </c>
      <c r="F1191" s="279" t="s">
        <v>2544</v>
      </c>
      <c r="G1191" s="439" t="s">
        <v>5351</v>
      </c>
      <c r="H1191" s="429" t="s">
        <v>1327</v>
      </c>
      <c r="I1191" s="228" t="s">
        <v>225</v>
      </c>
      <c r="J1191" s="439" t="s">
        <v>7204</v>
      </c>
      <c r="K1191" s="246">
        <v>27086</v>
      </c>
      <c r="L1191" s="263"/>
      <c r="M1191" s="263"/>
      <c r="N1191" s="245" t="s">
        <v>4518</v>
      </c>
      <c r="O1191" s="432"/>
      <c r="P1191" s="432"/>
      <c r="Q1191" s="432"/>
      <c r="R1191" s="432"/>
      <c r="S1191" s="432"/>
      <c r="T1191" s="432"/>
      <c r="U1191" s="432"/>
      <c r="V1191" s="432"/>
      <c r="W1191" s="432"/>
      <c r="X1191" s="435"/>
      <c r="Y1191" s="330"/>
      <c r="Z1191" s="342"/>
      <c r="AA1191" s="330"/>
      <c r="AB1191" s="330"/>
      <c r="AC1191" s="330"/>
      <c r="AD1191" s="330"/>
      <c r="AE1191" s="330"/>
      <c r="AF1191" s="330"/>
      <c r="AG1191" s="330"/>
      <c r="AH1191" s="330"/>
      <c r="AI1191" s="330"/>
      <c r="AJ1191" s="330"/>
      <c r="AK1191" s="330"/>
      <c r="AL1191" s="330"/>
      <c r="AM1191" s="330"/>
      <c r="AN1191" s="330"/>
      <c r="AO1191" s="330"/>
      <c r="AP1191" s="330"/>
      <c r="AQ1191" s="330"/>
      <c r="AR1191" s="330"/>
      <c r="AS1191" s="330"/>
      <c r="AT1191" s="330"/>
      <c r="AU1191" s="330"/>
      <c r="AV1191" s="330"/>
      <c r="AW1191" s="330"/>
      <c r="AX1191" s="330"/>
      <c r="AY1191" s="330"/>
      <c r="AZ1191" s="330"/>
      <c r="BA1191" s="330"/>
      <c r="BB1191" s="330"/>
      <c r="BC1191" s="330"/>
      <c r="BD1191" s="330"/>
      <c r="BE1191" s="330"/>
      <c r="BF1191" s="330"/>
      <c r="BG1191" s="330"/>
      <c r="BH1191" s="330"/>
      <c r="BI1191" s="330"/>
      <c r="BJ1191" s="330"/>
      <c r="BK1191" s="330"/>
      <c r="BL1191" s="330"/>
      <c r="BM1191" s="330"/>
      <c r="BN1191" s="330"/>
      <c r="BO1191" s="330"/>
      <c r="BP1191" s="330"/>
      <c r="BQ1191" s="330"/>
      <c r="BR1191" s="330"/>
      <c r="BS1191" s="330"/>
      <c r="BT1191" s="330"/>
      <c r="BU1191" s="330"/>
      <c r="BV1191" s="330"/>
      <c r="BW1191" s="330"/>
      <c r="BX1191" s="330"/>
      <c r="BY1191" s="330"/>
      <c r="BZ1191" s="330"/>
      <c r="CA1191" s="330"/>
      <c r="CB1191" s="330"/>
      <c r="CC1191" s="330"/>
      <c r="CD1191" s="330"/>
      <c r="CE1191" s="330"/>
      <c r="CF1191" s="330"/>
      <c r="CG1191" s="330"/>
      <c r="CH1191" s="330"/>
      <c r="CI1191" s="330"/>
      <c r="CJ1191" s="330"/>
      <c r="CK1191" s="330"/>
      <c r="CL1191" s="330"/>
      <c r="CM1191" s="330"/>
      <c r="CN1191" s="330"/>
      <c r="CO1191" s="330"/>
      <c r="CP1191" s="330"/>
      <c r="CQ1191" s="330"/>
      <c r="CR1191" s="330"/>
      <c r="CS1191" s="330"/>
      <c r="CT1191" s="330"/>
      <c r="CU1191" s="330"/>
      <c r="CV1191" s="330"/>
      <c r="CW1191" s="330"/>
      <c r="CX1191" s="330"/>
      <c r="CY1191" s="330"/>
      <c r="CZ1191" s="330"/>
      <c r="DA1191" s="330"/>
      <c r="DB1191" s="330"/>
      <c r="DC1191" s="330"/>
      <c r="DD1191" s="330"/>
      <c r="DE1191" s="330"/>
      <c r="DF1191" s="330"/>
      <c r="DG1191" s="330"/>
      <c r="DH1191" s="330"/>
      <c r="DI1191" s="330"/>
      <c r="DJ1191" s="330"/>
      <c r="DK1191" s="330"/>
      <c r="DL1191" s="330"/>
      <c r="DM1191" s="330"/>
      <c r="DN1191" s="330"/>
      <c r="DO1191" s="330"/>
      <c r="DP1191" s="330"/>
      <c r="DQ1191" s="330"/>
      <c r="DR1191" s="330"/>
      <c r="DS1191" s="330"/>
      <c r="DT1191" s="330"/>
      <c r="DU1191" s="330"/>
      <c r="DV1191" s="330"/>
      <c r="DW1191" s="330"/>
      <c r="DX1191" s="330"/>
      <c r="DY1191" s="330"/>
      <c r="DZ1191" s="330"/>
      <c r="EA1191" s="330"/>
      <c r="EB1191" s="330"/>
      <c r="EC1191" s="330"/>
      <c r="ED1191" s="330"/>
      <c r="EE1191" s="330"/>
      <c r="EF1191" s="330"/>
      <c r="EG1191" s="330"/>
      <c r="EH1191" s="330"/>
      <c r="EI1191" s="330"/>
      <c r="EJ1191" s="330"/>
      <c r="EK1191" s="330"/>
      <c r="EL1191" s="330"/>
      <c r="EM1191" s="330"/>
      <c r="EN1191" s="330"/>
      <c r="EO1191" s="330"/>
      <c r="EP1191" s="330"/>
      <c r="EQ1191" s="330"/>
      <c r="ER1191" s="330"/>
      <c r="ES1191" s="330"/>
      <c r="ET1191" s="330"/>
      <c r="EU1191" s="330"/>
      <c r="EV1191" s="330"/>
      <c r="EW1191" s="330"/>
      <c r="EX1191" s="330"/>
      <c r="EY1191" s="330"/>
      <c r="EZ1191" s="330"/>
      <c r="FA1191" s="330"/>
      <c r="FB1191" s="330"/>
      <c r="FC1191" s="330"/>
      <c r="FD1191" s="330"/>
      <c r="FE1191" s="330"/>
      <c r="FF1191" s="330"/>
      <c r="FG1191" s="330"/>
      <c r="FH1191" s="330"/>
      <c r="FI1191" s="330"/>
      <c r="FJ1191" s="330"/>
      <c r="FK1191" s="330"/>
      <c r="FL1191" s="330"/>
      <c r="FM1191" s="330"/>
      <c r="FN1191" s="330"/>
      <c r="FO1191" s="330"/>
      <c r="FP1191" s="330"/>
      <c r="FQ1191" s="330"/>
      <c r="FR1191" s="330"/>
      <c r="FS1191" s="330"/>
      <c r="FT1191" s="330"/>
      <c r="FU1191" s="330"/>
      <c r="FV1191" s="330"/>
      <c r="FW1191" s="330"/>
      <c r="FX1191" s="330"/>
      <c r="FY1191" s="330"/>
      <c r="FZ1191" s="330"/>
      <c r="GA1191" s="330"/>
      <c r="GB1191" s="330"/>
      <c r="GC1191" s="330"/>
      <c r="GD1191" s="330"/>
      <c r="GE1191" s="330"/>
      <c r="GF1191" s="330"/>
      <c r="GG1191" s="330"/>
      <c r="GH1191" s="330"/>
      <c r="GI1191" s="330"/>
      <c r="GJ1191" s="330"/>
      <c r="GK1191" s="330"/>
      <c r="GL1191" s="330"/>
      <c r="GM1191" s="330"/>
      <c r="GN1191" s="330"/>
      <c r="GO1191" s="330"/>
      <c r="GP1191" s="330"/>
      <c r="GQ1191" s="330"/>
      <c r="GR1191" s="330"/>
      <c r="GS1191" s="330"/>
      <c r="GT1191" s="330"/>
      <c r="GU1191" s="330"/>
      <c r="GV1191" s="330"/>
      <c r="GW1191" s="330"/>
      <c r="GX1191" s="330"/>
      <c r="GY1191" s="330"/>
      <c r="GZ1191" s="330"/>
      <c r="HA1191" s="330"/>
      <c r="HB1191" s="330"/>
      <c r="HC1191" s="330"/>
      <c r="HD1191" s="330"/>
      <c r="HE1191" s="330"/>
      <c r="HF1191" s="330"/>
      <c r="HG1191" s="330"/>
      <c r="HH1191" s="330"/>
      <c r="HI1191" s="330"/>
      <c r="HJ1191" s="330"/>
      <c r="HK1191" s="330"/>
      <c r="HL1191" s="330"/>
      <c r="HM1191" s="330"/>
      <c r="HN1191" s="330"/>
      <c r="HO1191" s="330"/>
      <c r="HP1191" s="330"/>
      <c r="HQ1191" s="330"/>
      <c r="HR1191" s="330"/>
      <c r="HS1191" s="330"/>
      <c r="HT1191" s="330"/>
      <c r="HU1191" s="330"/>
      <c r="HV1191" s="330"/>
      <c r="HW1191" s="330"/>
      <c r="HX1191" s="330"/>
      <c r="HY1191" s="330"/>
      <c r="HZ1191" s="330"/>
      <c r="IA1191" s="330"/>
      <c r="IB1191" s="330"/>
      <c r="IC1191" s="330"/>
      <c r="ID1191" s="330"/>
      <c r="IE1191" s="330"/>
      <c r="IF1191" s="330"/>
      <c r="IG1191" s="330"/>
      <c r="IH1191" s="330"/>
      <c r="II1191" s="330"/>
      <c r="IJ1191" s="330"/>
      <c r="IK1191" s="330"/>
      <c r="IL1191" s="330"/>
      <c r="IM1191" s="330"/>
      <c r="IN1191" s="330"/>
      <c r="IO1191" s="330"/>
      <c r="IP1191" s="330"/>
      <c r="IQ1191" s="330"/>
      <c r="IR1191" s="330"/>
      <c r="IS1191" s="330"/>
      <c r="IT1191" s="330"/>
      <c r="IU1191" s="330"/>
    </row>
    <row r="1192" spans="1:255" s="343" customFormat="1" x14ac:dyDescent="0.15">
      <c r="A1192" s="492" t="s">
        <v>6634</v>
      </c>
      <c r="B1192" s="335" t="s">
        <v>5783</v>
      </c>
      <c r="C1192" s="335" t="s">
        <v>49</v>
      </c>
      <c r="D1192" s="336" t="s">
        <v>6749</v>
      </c>
      <c r="E1192" s="336" t="s">
        <v>2296</v>
      </c>
      <c r="F1192" s="337" t="s">
        <v>2572</v>
      </c>
      <c r="G1192" s="338" t="s">
        <v>120</v>
      </c>
      <c r="H1192" s="339" t="s">
        <v>7</v>
      </c>
      <c r="I1192" s="336" t="s">
        <v>147</v>
      </c>
      <c r="J1192" s="835" t="s">
        <v>6750</v>
      </c>
      <c r="K1192" s="340">
        <v>27106</v>
      </c>
      <c r="L1192" s="341"/>
      <c r="M1192" s="341"/>
      <c r="N1192" s="493" t="s">
        <v>4518</v>
      </c>
      <c r="O1192" s="432"/>
      <c r="P1192" s="432"/>
      <c r="Q1192" s="432"/>
      <c r="R1192" s="432"/>
      <c r="S1192" s="432"/>
      <c r="T1192" s="432"/>
      <c r="U1192" s="432"/>
      <c r="V1192" s="432"/>
      <c r="W1192" s="432"/>
      <c r="X1192" s="435"/>
      <c r="Y1192" s="330"/>
      <c r="Z1192" s="342"/>
      <c r="AA1192" s="330"/>
      <c r="AB1192" s="330"/>
      <c r="AC1192" s="330"/>
      <c r="AD1192" s="330"/>
      <c r="AE1192" s="330"/>
      <c r="AF1192" s="330"/>
      <c r="AG1192" s="330"/>
      <c r="AH1192" s="330"/>
      <c r="AI1192" s="330"/>
      <c r="AJ1192" s="330"/>
      <c r="AK1192" s="330"/>
      <c r="AL1192" s="330"/>
      <c r="AM1192" s="330"/>
      <c r="AN1192" s="330"/>
      <c r="AO1192" s="330"/>
      <c r="AP1192" s="330"/>
      <c r="AQ1192" s="330"/>
      <c r="AR1192" s="330"/>
      <c r="AS1192" s="330"/>
      <c r="AT1192" s="330"/>
      <c r="AU1192" s="330"/>
      <c r="AV1192" s="330"/>
      <c r="AW1192" s="330"/>
      <c r="AX1192" s="330"/>
      <c r="AY1192" s="330"/>
      <c r="AZ1192" s="330"/>
      <c r="BA1192" s="330"/>
      <c r="BB1192" s="330"/>
      <c r="BC1192" s="330"/>
      <c r="BD1192" s="330"/>
      <c r="BE1192" s="330"/>
      <c r="BF1192" s="330"/>
      <c r="BG1192" s="330"/>
      <c r="BH1192" s="330"/>
      <c r="BI1192" s="330"/>
      <c r="BJ1192" s="330"/>
      <c r="BK1192" s="330"/>
      <c r="BL1192" s="330"/>
      <c r="BM1192" s="330"/>
      <c r="BN1192" s="330"/>
      <c r="BO1192" s="330"/>
      <c r="BP1192" s="330"/>
      <c r="BQ1192" s="330"/>
      <c r="BR1192" s="330"/>
      <c r="BS1192" s="330"/>
      <c r="BT1192" s="330"/>
      <c r="BU1192" s="330"/>
      <c r="BV1192" s="330"/>
      <c r="BW1192" s="330"/>
      <c r="BX1192" s="330"/>
      <c r="BY1192" s="330"/>
      <c r="BZ1192" s="330"/>
      <c r="CA1192" s="330"/>
      <c r="CB1192" s="330"/>
      <c r="CC1192" s="330"/>
      <c r="CD1192" s="330"/>
      <c r="CE1192" s="330"/>
      <c r="CF1192" s="330"/>
      <c r="CG1192" s="330"/>
      <c r="CH1192" s="330"/>
      <c r="CI1192" s="330"/>
      <c r="CJ1192" s="330"/>
      <c r="CK1192" s="330"/>
      <c r="CL1192" s="330"/>
      <c r="CM1192" s="330"/>
      <c r="CN1192" s="330"/>
      <c r="CO1192" s="330"/>
      <c r="CP1192" s="330"/>
      <c r="CQ1192" s="330"/>
      <c r="CR1192" s="330"/>
      <c r="CS1192" s="330"/>
      <c r="CT1192" s="330"/>
      <c r="CU1192" s="330"/>
      <c r="CV1192" s="330"/>
      <c r="CW1192" s="330"/>
      <c r="CX1192" s="330"/>
      <c r="CY1192" s="330"/>
      <c r="CZ1192" s="330"/>
      <c r="DA1192" s="330"/>
      <c r="DB1192" s="330"/>
      <c r="DC1192" s="330"/>
      <c r="DD1192" s="330"/>
      <c r="DE1192" s="330"/>
      <c r="DF1192" s="330"/>
      <c r="DG1192" s="330"/>
      <c r="DH1192" s="330"/>
      <c r="DI1192" s="330"/>
      <c r="DJ1192" s="330"/>
      <c r="DK1192" s="330"/>
      <c r="DL1192" s="330"/>
      <c r="DM1192" s="330"/>
      <c r="DN1192" s="330"/>
      <c r="DO1192" s="330"/>
      <c r="DP1192" s="330"/>
      <c r="DQ1192" s="330"/>
      <c r="DR1192" s="330"/>
      <c r="DS1192" s="330"/>
      <c r="DT1192" s="330"/>
      <c r="DU1192" s="330"/>
      <c r="DV1192" s="330"/>
      <c r="DW1192" s="330"/>
      <c r="DX1192" s="330"/>
      <c r="DY1192" s="330"/>
      <c r="DZ1192" s="330"/>
      <c r="EA1192" s="330"/>
      <c r="EB1192" s="330"/>
      <c r="EC1192" s="330"/>
      <c r="ED1192" s="330"/>
      <c r="EE1192" s="330"/>
      <c r="EF1192" s="330"/>
      <c r="EG1192" s="330"/>
      <c r="EH1192" s="330"/>
      <c r="EI1192" s="330"/>
      <c r="EJ1192" s="330"/>
      <c r="EK1192" s="330"/>
      <c r="EL1192" s="330"/>
      <c r="EM1192" s="330"/>
      <c r="EN1192" s="330"/>
      <c r="EO1192" s="330"/>
      <c r="EP1192" s="330"/>
      <c r="EQ1192" s="330"/>
      <c r="ER1192" s="330"/>
      <c r="ES1192" s="330"/>
      <c r="ET1192" s="330"/>
      <c r="EU1192" s="330"/>
      <c r="EV1192" s="330"/>
      <c r="EW1192" s="330"/>
      <c r="EX1192" s="330"/>
      <c r="EY1192" s="330"/>
      <c r="EZ1192" s="330"/>
      <c r="FA1192" s="330"/>
      <c r="FB1192" s="330"/>
      <c r="FC1192" s="330"/>
      <c r="FD1192" s="330"/>
      <c r="FE1192" s="330"/>
      <c r="FF1192" s="330"/>
      <c r="FG1192" s="330"/>
      <c r="FH1192" s="330"/>
      <c r="FI1192" s="330"/>
      <c r="FJ1192" s="330"/>
      <c r="FK1192" s="330"/>
      <c r="FL1192" s="330"/>
      <c r="FM1192" s="330"/>
      <c r="FN1192" s="330"/>
      <c r="FO1192" s="330"/>
      <c r="FP1192" s="330"/>
      <c r="FQ1192" s="330"/>
      <c r="FR1192" s="330"/>
      <c r="FS1192" s="330"/>
      <c r="FT1192" s="330"/>
      <c r="FU1192" s="330"/>
      <c r="FV1192" s="330"/>
      <c r="FW1192" s="330"/>
      <c r="FX1192" s="330"/>
      <c r="FY1192" s="330"/>
      <c r="FZ1192" s="330"/>
      <c r="GA1192" s="330"/>
      <c r="GB1192" s="330"/>
      <c r="GC1192" s="330"/>
      <c r="GD1192" s="330"/>
      <c r="GE1192" s="330"/>
      <c r="GF1192" s="330"/>
      <c r="GG1192" s="330"/>
      <c r="GH1192" s="330"/>
      <c r="GI1192" s="330"/>
      <c r="GJ1192" s="330"/>
      <c r="GK1192" s="330"/>
      <c r="GL1192" s="330"/>
      <c r="GM1192" s="330"/>
      <c r="GN1192" s="330"/>
      <c r="GO1192" s="330"/>
      <c r="GP1192" s="330"/>
      <c r="GQ1192" s="330"/>
      <c r="GR1192" s="330"/>
      <c r="GS1192" s="330"/>
      <c r="GT1192" s="330"/>
      <c r="GU1192" s="330"/>
      <c r="GV1192" s="330"/>
      <c r="GW1192" s="330"/>
      <c r="GX1192" s="330"/>
      <c r="GY1192" s="330"/>
      <c r="GZ1192" s="330"/>
      <c r="HA1192" s="330"/>
      <c r="HB1192" s="330"/>
      <c r="HC1192" s="330"/>
      <c r="HD1192" s="330"/>
      <c r="HE1192" s="330"/>
      <c r="HF1192" s="330"/>
      <c r="HG1192" s="330"/>
      <c r="HH1192" s="330"/>
      <c r="HI1192" s="330"/>
      <c r="HJ1192" s="330"/>
      <c r="HK1192" s="330"/>
      <c r="HL1192" s="330"/>
      <c r="HM1192" s="330"/>
      <c r="HN1192" s="330"/>
      <c r="HO1192" s="330"/>
      <c r="HP1192" s="330"/>
      <c r="HQ1192" s="330"/>
      <c r="HR1192" s="330"/>
      <c r="HS1192" s="330"/>
      <c r="HT1192" s="330"/>
      <c r="HU1192" s="330"/>
      <c r="HV1192" s="330"/>
      <c r="HW1192" s="330"/>
      <c r="HX1192" s="330"/>
      <c r="HY1192" s="330"/>
      <c r="HZ1192" s="330"/>
      <c r="IA1192" s="330"/>
      <c r="IB1192" s="330"/>
      <c r="IC1192" s="330"/>
      <c r="ID1192" s="330"/>
      <c r="IE1192" s="330"/>
      <c r="IF1192" s="330"/>
      <c r="IG1192" s="330"/>
      <c r="IH1192" s="330"/>
      <c r="II1192" s="330"/>
      <c r="IJ1192" s="330"/>
      <c r="IK1192" s="330"/>
      <c r="IL1192" s="330"/>
      <c r="IM1192" s="330"/>
      <c r="IN1192" s="330"/>
      <c r="IO1192" s="330"/>
      <c r="IP1192" s="330"/>
      <c r="IQ1192" s="330"/>
      <c r="IR1192" s="330"/>
      <c r="IS1192" s="330"/>
      <c r="IT1192" s="330"/>
      <c r="IU1192" s="330"/>
    </row>
    <row r="1193" spans="1:255" s="343" customFormat="1" x14ac:dyDescent="0.15">
      <c r="A1193" s="492" t="s">
        <v>6634</v>
      </c>
      <c r="B1193" s="335" t="s">
        <v>5783</v>
      </c>
      <c r="C1193" s="335" t="s">
        <v>49</v>
      </c>
      <c r="D1193" s="336" t="s">
        <v>6751</v>
      </c>
      <c r="E1193" s="336" t="s">
        <v>2314</v>
      </c>
      <c r="F1193" s="337" t="s">
        <v>2594</v>
      </c>
      <c r="G1193" s="338" t="s">
        <v>911</v>
      </c>
      <c r="H1193" s="339" t="s">
        <v>7</v>
      </c>
      <c r="I1193" s="336" t="s">
        <v>6752</v>
      </c>
      <c r="J1193" s="338" t="s">
        <v>6753</v>
      </c>
      <c r="K1193" s="340">
        <v>27460</v>
      </c>
      <c r="L1193" s="341"/>
      <c r="M1193" s="341"/>
      <c r="N1193" s="493" t="s">
        <v>4518</v>
      </c>
      <c r="O1193" s="432"/>
      <c r="P1193" s="432"/>
      <c r="Q1193" s="432"/>
      <c r="R1193" s="432"/>
      <c r="S1193" s="432"/>
      <c r="T1193" s="432"/>
      <c r="U1193" s="432"/>
      <c r="V1193" s="432"/>
      <c r="W1193" s="432"/>
      <c r="X1193" s="435"/>
      <c r="Y1193" s="330"/>
      <c r="Z1193" s="342"/>
      <c r="AA1193" s="330"/>
      <c r="AB1193" s="330"/>
      <c r="AC1193" s="330"/>
      <c r="AD1193" s="330"/>
      <c r="AE1193" s="330"/>
      <c r="AF1193" s="330"/>
      <c r="AG1193" s="330"/>
      <c r="AH1193" s="330"/>
      <c r="AI1193" s="330"/>
      <c r="AJ1193" s="330"/>
      <c r="AK1193" s="330"/>
      <c r="AL1193" s="330"/>
      <c r="AM1193" s="330"/>
      <c r="AN1193" s="330"/>
      <c r="AO1193" s="330"/>
      <c r="AP1193" s="330"/>
      <c r="AQ1193" s="330"/>
      <c r="AR1193" s="330"/>
      <c r="AS1193" s="330"/>
      <c r="AT1193" s="330"/>
      <c r="AU1193" s="330"/>
      <c r="AV1193" s="330"/>
      <c r="AW1193" s="330"/>
      <c r="AX1193" s="330"/>
      <c r="AY1193" s="330"/>
      <c r="AZ1193" s="330"/>
      <c r="BA1193" s="330"/>
      <c r="BB1193" s="330"/>
      <c r="BC1193" s="330"/>
      <c r="BD1193" s="330"/>
      <c r="BE1193" s="330"/>
      <c r="BF1193" s="330"/>
      <c r="BG1193" s="330"/>
      <c r="BH1193" s="330"/>
      <c r="BI1193" s="330"/>
      <c r="BJ1193" s="330"/>
      <c r="BK1193" s="330"/>
      <c r="BL1193" s="330"/>
      <c r="BM1193" s="330"/>
      <c r="BN1193" s="330"/>
      <c r="BO1193" s="330"/>
      <c r="BP1193" s="330"/>
      <c r="BQ1193" s="330"/>
      <c r="BR1193" s="330"/>
      <c r="BS1193" s="330"/>
      <c r="BT1193" s="330"/>
      <c r="BU1193" s="330"/>
      <c r="BV1193" s="330"/>
      <c r="BW1193" s="330"/>
      <c r="BX1193" s="330"/>
      <c r="BY1193" s="330"/>
      <c r="BZ1193" s="330"/>
      <c r="CA1193" s="330"/>
      <c r="CB1193" s="330"/>
      <c r="CC1193" s="330"/>
      <c r="CD1193" s="330"/>
      <c r="CE1193" s="330"/>
      <c r="CF1193" s="330"/>
      <c r="CG1193" s="330"/>
      <c r="CH1193" s="330"/>
      <c r="CI1193" s="330"/>
      <c r="CJ1193" s="330"/>
      <c r="CK1193" s="330"/>
      <c r="CL1193" s="330"/>
      <c r="CM1193" s="330"/>
      <c r="CN1193" s="330"/>
      <c r="CO1193" s="330"/>
      <c r="CP1193" s="330"/>
      <c r="CQ1193" s="330"/>
      <c r="CR1193" s="330"/>
      <c r="CS1193" s="330"/>
      <c r="CT1193" s="330"/>
      <c r="CU1193" s="330"/>
      <c r="CV1193" s="330"/>
      <c r="CW1193" s="330"/>
      <c r="CX1193" s="330"/>
      <c r="CY1193" s="330"/>
      <c r="CZ1193" s="330"/>
      <c r="DA1193" s="330"/>
      <c r="DB1193" s="330"/>
      <c r="DC1193" s="330"/>
      <c r="DD1193" s="330"/>
      <c r="DE1193" s="330"/>
      <c r="DF1193" s="330"/>
      <c r="DG1193" s="330"/>
      <c r="DH1193" s="330"/>
      <c r="DI1193" s="330"/>
      <c r="DJ1193" s="330"/>
      <c r="DK1193" s="330"/>
      <c r="DL1193" s="330"/>
      <c r="DM1193" s="330"/>
      <c r="DN1193" s="330"/>
      <c r="DO1193" s="330"/>
      <c r="DP1193" s="330"/>
      <c r="DQ1193" s="330"/>
      <c r="DR1193" s="330"/>
      <c r="DS1193" s="330"/>
      <c r="DT1193" s="330"/>
      <c r="DU1193" s="330"/>
      <c r="DV1193" s="330"/>
      <c r="DW1193" s="330"/>
      <c r="DX1193" s="330"/>
      <c r="DY1193" s="330"/>
      <c r="DZ1193" s="330"/>
      <c r="EA1193" s="330"/>
      <c r="EB1193" s="330"/>
      <c r="EC1193" s="330"/>
      <c r="ED1193" s="330"/>
      <c r="EE1193" s="330"/>
      <c r="EF1193" s="330"/>
      <c r="EG1193" s="330"/>
      <c r="EH1193" s="330"/>
      <c r="EI1193" s="330"/>
      <c r="EJ1193" s="330"/>
      <c r="EK1193" s="330"/>
      <c r="EL1193" s="330"/>
      <c r="EM1193" s="330"/>
      <c r="EN1193" s="330"/>
      <c r="EO1193" s="330"/>
      <c r="EP1193" s="330"/>
      <c r="EQ1193" s="330"/>
      <c r="ER1193" s="330"/>
      <c r="ES1193" s="330"/>
      <c r="ET1193" s="330"/>
      <c r="EU1193" s="330"/>
      <c r="EV1193" s="330"/>
      <c r="EW1193" s="330"/>
      <c r="EX1193" s="330"/>
      <c r="EY1193" s="330"/>
      <c r="EZ1193" s="330"/>
      <c r="FA1193" s="330"/>
      <c r="FB1193" s="330"/>
      <c r="FC1193" s="330"/>
      <c r="FD1193" s="330"/>
      <c r="FE1193" s="330"/>
      <c r="FF1193" s="330"/>
      <c r="FG1193" s="330"/>
      <c r="FH1193" s="330"/>
      <c r="FI1193" s="330"/>
      <c r="FJ1193" s="330"/>
      <c r="FK1193" s="330"/>
      <c r="FL1193" s="330"/>
      <c r="FM1193" s="330"/>
      <c r="FN1193" s="330"/>
      <c r="FO1193" s="330"/>
      <c r="FP1193" s="330"/>
      <c r="FQ1193" s="330"/>
      <c r="FR1193" s="330"/>
      <c r="FS1193" s="330"/>
      <c r="FT1193" s="330"/>
      <c r="FU1193" s="330"/>
      <c r="FV1193" s="330"/>
      <c r="FW1193" s="330"/>
      <c r="FX1193" s="330"/>
      <c r="FY1193" s="330"/>
      <c r="FZ1193" s="330"/>
      <c r="GA1193" s="330"/>
      <c r="GB1193" s="330"/>
      <c r="GC1193" s="330"/>
      <c r="GD1193" s="330"/>
      <c r="GE1193" s="330"/>
      <c r="GF1193" s="330"/>
      <c r="GG1193" s="330"/>
      <c r="GH1193" s="330"/>
      <c r="GI1193" s="330"/>
      <c r="GJ1193" s="330"/>
      <c r="GK1193" s="330"/>
      <c r="GL1193" s="330"/>
      <c r="GM1193" s="330"/>
      <c r="GN1193" s="330"/>
      <c r="GO1193" s="330"/>
      <c r="GP1193" s="330"/>
      <c r="GQ1193" s="330"/>
      <c r="GR1193" s="330"/>
      <c r="GS1193" s="330"/>
      <c r="GT1193" s="330"/>
      <c r="GU1193" s="330"/>
      <c r="GV1193" s="330"/>
      <c r="GW1193" s="330"/>
      <c r="GX1193" s="330"/>
      <c r="GY1193" s="330"/>
      <c r="GZ1193" s="330"/>
      <c r="HA1193" s="330"/>
      <c r="HB1193" s="330"/>
      <c r="HC1193" s="330"/>
      <c r="HD1193" s="330"/>
      <c r="HE1193" s="330"/>
      <c r="HF1193" s="330"/>
      <c r="HG1193" s="330"/>
      <c r="HH1193" s="330"/>
      <c r="HI1193" s="330"/>
      <c r="HJ1193" s="330"/>
      <c r="HK1193" s="330"/>
      <c r="HL1193" s="330"/>
      <c r="HM1193" s="330"/>
      <c r="HN1193" s="330"/>
      <c r="HO1193" s="330"/>
      <c r="HP1193" s="330"/>
      <c r="HQ1193" s="330"/>
      <c r="HR1193" s="330"/>
      <c r="HS1193" s="330"/>
      <c r="HT1193" s="330"/>
      <c r="HU1193" s="330"/>
      <c r="HV1193" s="330"/>
      <c r="HW1193" s="330"/>
      <c r="HX1193" s="330"/>
      <c r="HY1193" s="330"/>
      <c r="HZ1193" s="330"/>
      <c r="IA1193" s="330"/>
      <c r="IB1193" s="330"/>
      <c r="IC1193" s="330"/>
      <c r="ID1193" s="330"/>
      <c r="IE1193" s="330"/>
      <c r="IF1193" s="330"/>
      <c r="IG1193" s="330"/>
      <c r="IH1193" s="330"/>
      <c r="II1193" s="330"/>
      <c r="IJ1193" s="330"/>
      <c r="IK1193" s="330"/>
      <c r="IL1193" s="330"/>
      <c r="IM1193" s="330"/>
      <c r="IN1193" s="330"/>
      <c r="IO1193" s="330"/>
      <c r="IP1193" s="330"/>
      <c r="IQ1193" s="330"/>
      <c r="IR1193" s="330"/>
      <c r="IS1193" s="330"/>
      <c r="IT1193" s="330"/>
      <c r="IU1193" s="330"/>
    </row>
    <row r="1194" spans="1:255" x14ac:dyDescent="0.15">
      <c r="A1194" s="492" t="s">
        <v>6634</v>
      </c>
      <c r="B1194" s="335" t="s">
        <v>5783</v>
      </c>
      <c r="C1194" s="335" t="s">
        <v>49</v>
      </c>
      <c r="D1194" s="336" t="s">
        <v>6754</v>
      </c>
      <c r="E1194" s="336" t="s">
        <v>6755</v>
      </c>
      <c r="F1194" s="337" t="s">
        <v>2574</v>
      </c>
      <c r="G1194" s="338" t="s">
        <v>149</v>
      </c>
      <c r="H1194" s="339" t="s">
        <v>7</v>
      </c>
      <c r="I1194" s="336" t="s">
        <v>6756</v>
      </c>
      <c r="J1194" s="338" t="s">
        <v>8079</v>
      </c>
      <c r="K1194" s="340">
        <v>27466</v>
      </c>
      <c r="L1194" s="341"/>
      <c r="M1194" s="341"/>
      <c r="N1194" s="493" t="s">
        <v>4518</v>
      </c>
      <c r="Z1194" s="280"/>
    </row>
    <row r="1195" spans="1:255" x14ac:dyDescent="0.15">
      <c r="A1195" s="492" t="s">
        <v>6634</v>
      </c>
      <c r="B1195" s="335" t="s">
        <v>5783</v>
      </c>
      <c r="C1195" s="335" t="s">
        <v>49</v>
      </c>
      <c r="D1195" s="336" t="s">
        <v>6757</v>
      </c>
      <c r="E1195" s="336" t="s">
        <v>2300</v>
      </c>
      <c r="F1195" s="337" t="s">
        <v>2578</v>
      </c>
      <c r="G1195" s="338" t="s">
        <v>896</v>
      </c>
      <c r="H1195" s="339" t="s">
        <v>7</v>
      </c>
      <c r="I1195" s="336" t="s">
        <v>150</v>
      </c>
      <c r="J1195" s="338" t="s">
        <v>6758</v>
      </c>
      <c r="K1195" s="340">
        <v>27466</v>
      </c>
      <c r="L1195" s="341"/>
      <c r="M1195" s="341"/>
      <c r="N1195" s="493" t="s">
        <v>4518</v>
      </c>
      <c r="Z1195" s="280"/>
    </row>
    <row r="1196" spans="1:255" x14ac:dyDescent="0.15">
      <c r="A1196" s="492" t="s">
        <v>6634</v>
      </c>
      <c r="B1196" s="335" t="s">
        <v>5783</v>
      </c>
      <c r="C1196" s="335" t="s">
        <v>49</v>
      </c>
      <c r="D1196" s="336" t="s">
        <v>6759</v>
      </c>
      <c r="E1196" s="336" t="s">
        <v>3317</v>
      </c>
      <c r="F1196" s="337" t="s">
        <v>3566</v>
      </c>
      <c r="G1196" s="338" t="s">
        <v>152</v>
      </c>
      <c r="H1196" s="339" t="s">
        <v>7</v>
      </c>
      <c r="I1196" s="336" t="s">
        <v>151</v>
      </c>
      <c r="J1196" s="338" t="s">
        <v>874</v>
      </c>
      <c r="K1196" s="340">
        <v>27822</v>
      </c>
      <c r="L1196" s="341"/>
      <c r="M1196" s="341"/>
      <c r="N1196" s="493" t="s">
        <v>4518</v>
      </c>
      <c r="Z1196" s="280"/>
    </row>
    <row r="1197" spans="1:255" x14ac:dyDescent="0.15">
      <c r="A1197" s="492" t="s">
        <v>6634</v>
      </c>
      <c r="B1197" s="335" t="s">
        <v>5783</v>
      </c>
      <c r="C1197" s="335" t="s">
        <v>49</v>
      </c>
      <c r="D1197" s="336" t="s">
        <v>6760</v>
      </c>
      <c r="E1197" s="336" t="s">
        <v>2301</v>
      </c>
      <c r="F1197" s="337" t="s">
        <v>2579</v>
      </c>
      <c r="G1197" s="338" t="s">
        <v>154</v>
      </c>
      <c r="H1197" s="339" t="s">
        <v>7</v>
      </c>
      <c r="I1197" s="336" t="s">
        <v>153</v>
      </c>
      <c r="J1197" s="338" t="s">
        <v>6761</v>
      </c>
      <c r="K1197" s="340">
        <v>27835</v>
      </c>
      <c r="L1197" s="341"/>
      <c r="M1197" s="341"/>
      <c r="N1197" s="493" t="s">
        <v>4518</v>
      </c>
      <c r="Z1197" s="280"/>
    </row>
    <row r="1198" spans="1:255" x14ac:dyDescent="0.15">
      <c r="A1198" s="492" t="s">
        <v>6634</v>
      </c>
      <c r="B1198" s="335" t="s">
        <v>5783</v>
      </c>
      <c r="C1198" s="335" t="s">
        <v>49</v>
      </c>
      <c r="D1198" s="336" t="s">
        <v>6762</v>
      </c>
      <c r="E1198" s="336" t="s">
        <v>6763</v>
      </c>
      <c r="F1198" s="337" t="s">
        <v>6764</v>
      </c>
      <c r="G1198" s="338" t="s">
        <v>155</v>
      </c>
      <c r="H1198" s="339" t="s">
        <v>7</v>
      </c>
      <c r="I1198" s="336" t="s">
        <v>6765</v>
      </c>
      <c r="J1198" s="691" t="s">
        <v>8209</v>
      </c>
      <c r="K1198" s="340">
        <v>27850</v>
      </c>
      <c r="L1198" s="341"/>
      <c r="M1198" s="341"/>
      <c r="N1198" s="493" t="s">
        <v>4518</v>
      </c>
      <c r="Z1198" s="280"/>
    </row>
    <row r="1199" spans="1:255" x14ac:dyDescent="0.15">
      <c r="A1199" s="492" t="s">
        <v>6634</v>
      </c>
      <c r="B1199" s="335" t="s">
        <v>5783</v>
      </c>
      <c r="C1199" s="335" t="s">
        <v>49</v>
      </c>
      <c r="D1199" s="336" t="s">
        <v>6769</v>
      </c>
      <c r="E1199" s="336" t="s">
        <v>2304</v>
      </c>
      <c r="F1199" s="337" t="s">
        <v>2583</v>
      </c>
      <c r="G1199" s="338" t="s">
        <v>158</v>
      </c>
      <c r="H1199" s="339" t="s">
        <v>7</v>
      </c>
      <c r="I1199" s="336" t="s">
        <v>157</v>
      </c>
      <c r="J1199" s="338" t="s">
        <v>6770</v>
      </c>
      <c r="K1199" s="340">
        <v>28135</v>
      </c>
      <c r="L1199" s="341"/>
      <c r="M1199" s="341"/>
      <c r="N1199" s="493" t="s">
        <v>4518</v>
      </c>
      <c r="Z1199" s="280"/>
    </row>
    <row r="1200" spans="1:255" x14ac:dyDescent="0.15">
      <c r="A1200" s="492" t="s">
        <v>6634</v>
      </c>
      <c r="B1200" s="335" t="s">
        <v>5783</v>
      </c>
      <c r="C1200" s="335" t="s">
        <v>49</v>
      </c>
      <c r="D1200" s="336" t="s">
        <v>6766</v>
      </c>
      <c r="E1200" s="336" t="s">
        <v>6767</v>
      </c>
      <c r="F1200" s="337" t="s">
        <v>2582</v>
      </c>
      <c r="G1200" s="338" t="s">
        <v>127</v>
      </c>
      <c r="H1200" s="339" t="s">
        <v>7</v>
      </c>
      <c r="I1200" s="336" t="s">
        <v>6768</v>
      </c>
      <c r="J1200" s="338" t="s">
        <v>7938</v>
      </c>
      <c r="K1200" s="340">
        <v>28160</v>
      </c>
      <c r="L1200" s="341"/>
      <c r="M1200" s="341"/>
      <c r="N1200" s="493" t="s">
        <v>4518</v>
      </c>
      <c r="Z1200" s="280"/>
    </row>
    <row r="1201" spans="1:255" x14ac:dyDescent="0.15">
      <c r="A1201" s="492" t="s">
        <v>6634</v>
      </c>
      <c r="B1201" s="335" t="s">
        <v>5783</v>
      </c>
      <c r="C1201" s="335" t="s">
        <v>49</v>
      </c>
      <c r="D1201" s="336" t="s">
        <v>6771</v>
      </c>
      <c r="E1201" s="336" t="s">
        <v>2305</v>
      </c>
      <c r="F1201" s="337" t="s">
        <v>2584</v>
      </c>
      <c r="G1201" s="338" t="s">
        <v>160</v>
      </c>
      <c r="H1201" s="339" t="s">
        <v>7</v>
      </c>
      <c r="I1201" s="336" t="s">
        <v>159</v>
      </c>
      <c r="J1201" s="338" t="s">
        <v>6772</v>
      </c>
      <c r="K1201" s="340">
        <v>28180</v>
      </c>
      <c r="L1201" s="341"/>
      <c r="M1201" s="341"/>
      <c r="N1201" s="493" t="s">
        <v>4518</v>
      </c>
      <c r="Z1201" s="280"/>
    </row>
    <row r="1202" spans="1:255" x14ac:dyDescent="0.15">
      <c r="A1202" s="436" t="s">
        <v>3541</v>
      </c>
      <c r="B1202" s="433" t="s">
        <v>4871</v>
      </c>
      <c r="C1202" s="433" t="s">
        <v>4860</v>
      </c>
      <c r="D1202" s="228" t="s">
        <v>4845</v>
      </c>
      <c r="E1202" s="228" t="s">
        <v>3318</v>
      </c>
      <c r="F1202" s="279" t="s">
        <v>3568</v>
      </c>
      <c r="G1202" s="439" t="s">
        <v>44</v>
      </c>
      <c r="H1202" s="429" t="s">
        <v>1327</v>
      </c>
      <c r="I1202" s="228" t="s">
        <v>1664</v>
      </c>
      <c r="J1202" s="439" t="s">
        <v>1829</v>
      </c>
      <c r="K1202" s="246">
        <v>28270</v>
      </c>
      <c r="L1202" s="263"/>
      <c r="M1202" s="263"/>
      <c r="N1202" s="245" t="s">
        <v>4518</v>
      </c>
      <c r="Z1202" s="280"/>
    </row>
    <row r="1203" spans="1:255" x14ac:dyDescent="0.15">
      <c r="A1203" s="492" t="s">
        <v>6634</v>
      </c>
      <c r="B1203" s="335" t="s">
        <v>5783</v>
      </c>
      <c r="C1203" s="335" t="s">
        <v>49</v>
      </c>
      <c r="D1203" s="336" t="s">
        <v>6713</v>
      </c>
      <c r="E1203" s="336" t="s">
        <v>3315</v>
      </c>
      <c r="F1203" s="337" t="s">
        <v>3561</v>
      </c>
      <c r="G1203" s="338" t="s">
        <v>115</v>
      </c>
      <c r="H1203" s="339" t="s">
        <v>7</v>
      </c>
      <c r="I1203" s="336" t="s">
        <v>114</v>
      </c>
      <c r="J1203" s="338" t="s">
        <v>7497</v>
      </c>
      <c r="K1203" s="340">
        <v>28466</v>
      </c>
      <c r="L1203" s="341"/>
      <c r="M1203" s="341"/>
      <c r="N1203" s="493" t="s">
        <v>4518</v>
      </c>
      <c r="Z1203" s="280"/>
    </row>
    <row r="1204" spans="1:255" x14ac:dyDescent="0.15">
      <c r="A1204" s="436" t="s">
        <v>3541</v>
      </c>
      <c r="B1204" s="433" t="s">
        <v>4871</v>
      </c>
      <c r="C1204" s="433" t="s">
        <v>4860</v>
      </c>
      <c r="D1204" s="228" t="s">
        <v>4846</v>
      </c>
      <c r="E1204" s="228" t="s">
        <v>2306</v>
      </c>
      <c r="F1204" s="279" t="s">
        <v>2586</v>
      </c>
      <c r="G1204" s="439" t="s">
        <v>162</v>
      </c>
      <c r="H1204" s="429" t="s">
        <v>1327</v>
      </c>
      <c r="I1204" s="228" t="s">
        <v>161</v>
      </c>
      <c r="J1204" s="439" t="s">
        <v>2073</v>
      </c>
      <c r="K1204" s="246">
        <v>28541</v>
      </c>
      <c r="L1204" s="263"/>
      <c r="M1204" s="263"/>
      <c r="N1204" s="245" t="s">
        <v>4518</v>
      </c>
      <c r="Z1204" s="280"/>
    </row>
    <row r="1205" spans="1:255" x14ac:dyDescent="0.15">
      <c r="A1205" s="436" t="s">
        <v>3541</v>
      </c>
      <c r="B1205" s="433" t="s">
        <v>4871</v>
      </c>
      <c r="C1205" s="433" t="s">
        <v>4860</v>
      </c>
      <c r="D1205" s="228" t="s">
        <v>5319</v>
      </c>
      <c r="E1205" s="228" t="s">
        <v>2307</v>
      </c>
      <c r="F1205" s="279" t="s">
        <v>2587</v>
      </c>
      <c r="G1205" s="439" t="s">
        <v>164</v>
      </c>
      <c r="H1205" s="429" t="s">
        <v>1327</v>
      </c>
      <c r="I1205" s="228" t="s">
        <v>3978</v>
      </c>
      <c r="J1205" s="439" t="s">
        <v>1683</v>
      </c>
      <c r="K1205" s="246">
        <v>28543</v>
      </c>
      <c r="L1205" s="263"/>
      <c r="M1205" s="263"/>
      <c r="N1205" s="245" t="s">
        <v>4518</v>
      </c>
      <c r="Z1205" s="280"/>
    </row>
    <row r="1206" spans="1:255" x14ac:dyDescent="0.15">
      <c r="A1206" s="436" t="s">
        <v>3541</v>
      </c>
      <c r="B1206" s="433" t="s">
        <v>4871</v>
      </c>
      <c r="C1206" s="433" t="s">
        <v>4860</v>
      </c>
      <c r="D1206" s="228" t="s">
        <v>5320</v>
      </c>
      <c r="E1206" s="228" t="s">
        <v>2309</v>
      </c>
      <c r="F1206" s="279" t="s">
        <v>2589</v>
      </c>
      <c r="G1206" s="439" t="s">
        <v>167</v>
      </c>
      <c r="H1206" s="429" t="s">
        <v>1327</v>
      </c>
      <c r="I1206" s="228" t="s">
        <v>165</v>
      </c>
      <c r="J1206" s="439" t="s">
        <v>166</v>
      </c>
      <c r="K1206" s="246">
        <v>28543</v>
      </c>
      <c r="L1206" s="263"/>
      <c r="M1206" s="263"/>
      <c r="N1206" s="245" t="s">
        <v>4518</v>
      </c>
      <c r="Z1206" s="280"/>
    </row>
    <row r="1207" spans="1:255" x14ac:dyDescent="0.15">
      <c r="A1207" s="436" t="s">
        <v>3541</v>
      </c>
      <c r="B1207" s="433" t="s">
        <v>4871</v>
      </c>
      <c r="C1207" s="433" t="s">
        <v>4860</v>
      </c>
      <c r="D1207" s="228" t="s">
        <v>5318</v>
      </c>
      <c r="E1207" s="228" t="s">
        <v>2308</v>
      </c>
      <c r="F1207" s="279" t="s">
        <v>2588</v>
      </c>
      <c r="G1207" s="439" t="s">
        <v>113</v>
      </c>
      <c r="H1207" s="429" t="s">
        <v>1327</v>
      </c>
      <c r="I1207" s="228" t="s">
        <v>163</v>
      </c>
      <c r="J1207" s="439" t="s">
        <v>7939</v>
      </c>
      <c r="K1207" s="246">
        <v>28549</v>
      </c>
      <c r="L1207" s="263"/>
      <c r="M1207" s="263"/>
      <c r="N1207" s="245" t="s">
        <v>4518</v>
      </c>
      <c r="Z1207" s="280"/>
    </row>
    <row r="1208" spans="1:255" x14ac:dyDescent="0.15">
      <c r="A1208" s="436" t="s">
        <v>3541</v>
      </c>
      <c r="B1208" s="433" t="s">
        <v>4871</v>
      </c>
      <c r="C1208" s="433" t="s">
        <v>4860</v>
      </c>
      <c r="D1208" s="228" t="s">
        <v>5322</v>
      </c>
      <c r="E1208" s="228" t="s">
        <v>2312</v>
      </c>
      <c r="F1208" s="279" t="s">
        <v>2592</v>
      </c>
      <c r="G1208" s="439" t="s">
        <v>5323</v>
      </c>
      <c r="H1208" s="429" t="s">
        <v>1327</v>
      </c>
      <c r="I1208" s="228" t="s">
        <v>170</v>
      </c>
      <c r="J1208" s="439" t="s">
        <v>7199</v>
      </c>
      <c r="K1208" s="246">
        <v>28845</v>
      </c>
      <c r="L1208" s="263"/>
      <c r="M1208" s="263"/>
      <c r="N1208" s="245" t="s">
        <v>4518</v>
      </c>
      <c r="X1208" s="393"/>
      <c r="Z1208" s="280"/>
    </row>
    <row r="1209" spans="1:255" x14ac:dyDescent="0.15">
      <c r="A1209" s="436" t="s">
        <v>3541</v>
      </c>
      <c r="B1209" s="433" t="s">
        <v>4871</v>
      </c>
      <c r="C1209" s="433" t="s">
        <v>4860</v>
      </c>
      <c r="D1209" s="228" t="s">
        <v>5324</v>
      </c>
      <c r="E1209" s="228" t="s">
        <v>2311</v>
      </c>
      <c r="F1209" s="279" t="s">
        <v>2591</v>
      </c>
      <c r="G1209" s="439" t="s">
        <v>5317</v>
      </c>
      <c r="H1209" s="429" t="s">
        <v>1327</v>
      </c>
      <c r="I1209" s="228" t="s">
        <v>3979</v>
      </c>
      <c r="J1209" s="439" t="s">
        <v>4486</v>
      </c>
      <c r="K1209" s="246">
        <v>28885</v>
      </c>
      <c r="L1209" s="263"/>
      <c r="M1209" s="263"/>
      <c r="N1209" s="245" t="s">
        <v>4518</v>
      </c>
      <c r="X1209" s="393"/>
      <c r="Z1209" s="280"/>
    </row>
    <row r="1210" spans="1:255" x14ac:dyDescent="0.15">
      <c r="A1210" s="436" t="s">
        <v>3541</v>
      </c>
      <c r="B1210" s="433" t="s">
        <v>4871</v>
      </c>
      <c r="C1210" s="433" t="s">
        <v>4860</v>
      </c>
      <c r="D1210" s="228" t="s">
        <v>5325</v>
      </c>
      <c r="E1210" s="228" t="s">
        <v>2283</v>
      </c>
      <c r="F1210" s="279" t="s">
        <v>2556</v>
      </c>
      <c r="G1210" s="439" t="s">
        <v>172</v>
      </c>
      <c r="H1210" s="429" t="s">
        <v>1327</v>
      </c>
      <c r="I1210" s="228" t="s">
        <v>171</v>
      </c>
      <c r="J1210" s="439" t="s">
        <v>1830</v>
      </c>
      <c r="K1210" s="246">
        <v>28929</v>
      </c>
      <c r="L1210" s="263"/>
      <c r="M1210" s="263"/>
      <c r="N1210" s="245" t="s">
        <v>4518</v>
      </c>
      <c r="Z1210" s="280"/>
    </row>
    <row r="1211" spans="1:255" s="343" customFormat="1" x14ac:dyDescent="0.15">
      <c r="A1211" s="436" t="s">
        <v>3541</v>
      </c>
      <c r="B1211" s="433" t="s">
        <v>4871</v>
      </c>
      <c r="C1211" s="433" t="s">
        <v>4860</v>
      </c>
      <c r="D1211" s="228" t="s">
        <v>5321</v>
      </c>
      <c r="E1211" s="228" t="s">
        <v>2310</v>
      </c>
      <c r="F1211" s="279" t="s">
        <v>2590</v>
      </c>
      <c r="G1211" s="439" t="s">
        <v>169</v>
      </c>
      <c r="H1211" s="429" t="s">
        <v>1327</v>
      </c>
      <c r="I1211" s="228" t="s">
        <v>168</v>
      </c>
      <c r="J1211" s="439" t="s">
        <v>7198</v>
      </c>
      <c r="K1211" s="246">
        <v>28929</v>
      </c>
      <c r="L1211" s="263"/>
      <c r="M1211" s="263"/>
      <c r="N1211" s="245" t="s">
        <v>4518</v>
      </c>
      <c r="O1211" s="432"/>
      <c r="P1211" s="432"/>
      <c r="Q1211" s="432"/>
      <c r="R1211" s="432"/>
      <c r="S1211" s="432"/>
      <c r="T1211" s="432"/>
      <c r="U1211" s="432"/>
      <c r="V1211" s="432"/>
      <c r="W1211" s="432"/>
      <c r="X1211" s="435"/>
      <c r="Y1211" s="330"/>
      <c r="Z1211" s="342"/>
      <c r="AA1211" s="330"/>
      <c r="AB1211" s="330"/>
      <c r="AC1211" s="330"/>
      <c r="AD1211" s="330"/>
      <c r="AE1211" s="330"/>
      <c r="AF1211" s="330"/>
      <c r="AG1211" s="330"/>
      <c r="AH1211" s="330"/>
      <c r="AI1211" s="330"/>
      <c r="AJ1211" s="330"/>
      <c r="AK1211" s="330"/>
      <c r="AL1211" s="330"/>
      <c r="AM1211" s="330"/>
      <c r="AN1211" s="330"/>
      <c r="AO1211" s="330"/>
      <c r="AP1211" s="330"/>
      <c r="AQ1211" s="330"/>
      <c r="AR1211" s="330"/>
      <c r="AS1211" s="330"/>
      <c r="AT1211" s="330"/>
      <c r="AU1211" s="330"/>
      <c r="AV1211" s="330"/>
      <c r="AW1211" s="330"/>
      <c r="AX1211" s="330"/>
      <c r="AY1211" s="330"/>
      <c r="AZ1211" s="330"/>
      <c r="BA1211" s="330"/>
      <c r="BB1211" s="330"/>
      <c r="BC1211" s="330"/>
      <c r="BD1211" s="330"/>
      <c r="BE1211" s="330"/>
      <c r="BF1211" s="330"/>
      <c r="BG1211" s="330"/>
      <c r="BH1211" s="330"/>
      <c r="BI1211" s="330"/>
      <c r="BJ1211" s="330"/>
      <c r="BK1211" s="330"/>
      <c r="BL1211" s="330"/>
      <c r="BM1211" s="330"/>
      <c r="BN1211" s="330"/>
      <c r="BO1211" s="330"/>
      <c r="BP1211" s="330"/>
      <c r="BQ1211" s="330"/>
      <c r="BR1211" s="330"/>
      <c r="BS1211" s="330"/>
      <c r="BT1211" s="330"/>
      <c r="BU1211" s="330"/>
      <c r="BV1211" s="330"/>
      <c r="BW1211" s="330"/>
      <c r="BX1211" s="330"/>
      <c r="BY1211" s="330"/>
      <c r="BZ1211" s="330"/>
      <c r="CA1211" s="330"/>
      <c r="CB1211" s="330"/>
      <c r="CC1211" s="330"/>
      <c r="CD1211" s="330"/>
      <c r="CE1211" s="330"/>
      <c r="CF1211" s="330"/>
      <c r="CG1211" s="330"/>
      <c r="CH1211" s="330"/>
      <c r="CI1211" s="330"/>
      <c r="CJ1211" s="330"/>
      <c r="CK1211" s="330"/>
      <c r="CL1211" s="330"/>
      <c r="CM1211" s="330"/>
      <c r="CN1211" s="330"/>
      <c r="CO1211" s="330"/>
      <c r="CP1211" s="330"/>
      <c r="CQ1211" s="330"/>
      <c r="CR1211" s="330"/>
      <c r="CS1211" s="330"/>
      <c r="CT1211" s="330"/>
      <c r="CU1211" s="330"/>
      <c r="CV1211" s="330"/>
      <c r="CW1211" s="330"/>
      <c r="CX1211" s="330"/>
      <c r="CY1211" s="330"/>
      <c r="CZ1211" s="330"/>
      <c r="DA1211" s="330"/>
      <c r="DB1211" s="330"/>
      <c r="DC1211" s="330"/>
      <c r="DD1211" s="330"/>
      <c r="DE1211" s="330"/>
      <c r="DF1211" s="330"/>
      <c r="DG1211" s="330"/>
      <c r="DH1211" s="330"/>
      <c r="DI1211" s="330"/>
      <c r="DJ1211" s="330"/>
      <c r="DK1211" s="330"/>
      <c r="DL1211" s="330"/>
      <c r="DM1211" s="330"/>
      <c r="DN1211" s="330"/>
      <c r="DO1211" s="330"/>
      <c r="DP1211" s="330"/>
      <c r="DQ1211" s="330"/>
      <c r="DR1211" s="330"/>
      <c r="DS1211" s="330"/>
      <c r="DT1211" s="330"/>
      <c r="DU1211" s="330"/>
      <c r="DV1211" s="330"/>
      <c r="DW1211" s="330"/>
      <c r="DX1211" s="330"/>
      <c r="DY1211" s="330"/>
      <c r="DZ1211" s="330"/>
      <c r="EA1211" s="330"/>
      <c r="EB1211" s="330"/>
      <c r="EC1211" s="330"/>
      <c r="ED1211" s="330"/>
      <c r="EE1211" s="330"/>
      <c r="EF1211" s="330"/>
      <c r="EG1211" s="330"/>
      <c r="EH1211" s="330"/>
      <c r="EI1211" s="330"/>
      <c r="EJ1211" s="330"/>
      <c r="EK1211" s="330"/>
      <c r="EL1211" s="330"/>
      <c r="EM1211" s="330"/>
      <c r="EN1211" s="330"/>
      <c r="EO1211" s="330"/>
      <c r="EP1211" s="330"/>
      <c r="EQ1211" s="330"/>
      <c r="ER1211" s="330"/>
      <c r="ES1211" s="330"/>
      <c r="ET1211" s="330"/>
      <c r="EU1211" s="330"/>
      <c r="EV1211" s="330"/>
      <c r="EW1211" s="330"/>
      <c r="EX1211" s="330"/>
      <c r="EY1211" s="330"/>
      <c r="EZ1211" s="330"/>
      <c r="FA1211" s="330"/>
      <c r="FB1211" s="330"/>
      <c r="FC1211" s="330"/>
      <c r="FD1211" s="330"/>
      <c r="FE1211" s="330"/>
      <c r="FF1211" s="330"/>
      <c r="FG1211" s="330"/>
      <c r="FH1211" s="330"/>
      <c r="FI1211" s="330"/>
      <c r="FJ1211" s="330"/>
      <c r="FK1211" s="330"/>
      <c r="FL1211" s="330"/>
      <c r="FM1211" s="330"/>
      <c r="FN1211" s="330"/>
      <c r="FO1211" s="330"/>
      <c r="FP1211" s="330"/>
      <c r="FQ1211" s="330"/>
      <c r="FR1211" s="330"/>
      <c r="FS1211" s="330"/>
      <c r="FT1211" s="330"/>
      <c r="FU1211" s="330"/>
      <c r="FV1211" s="330"/>
      <c r="FW1211" s="330"/>
      <c r="FX1211" s="330"/>
      <c r="FY1211" s="330"/>
      <c r="FZ1211" s="330"/>
      <c r="GA1211" s="330"/>
      <c r="GB1211" s="330"/>
      <c r="GC1211" s="330"/>
      <c r="GD1211" s="330"/>
      <c r="GE1211" s="330"/>
      <c r="GF1211" s="330"/>
      <c r="GG1211" s="330"/>
      <c r="GH1211" s="330"/>
      <c r="GI1211" s="330"/>
      <c r="GJ1211" s="330"/>
      <c r="GK1211" s="330"/>
      <c r="GL1211" s="330"/>
      <c r="GM1211" s="330"/>
      <c r="GN1211" s="330"/>
      <c r="GO1211" s="330"/>
      <c r="GP1211" s="330"/>
      <c r="GQ1211" s="330"/>
      <c r="GR1211" s="330"/>
      <c r="GS1211" s="330"/>
      <c r="GT1211" s="330"/>
      <c r="GU1211" s="330"/>
      <c r="GV1211" s="330"/>
      <c r="GW1211" s="330"/>
      <c r="GX1211" s="330"/>
      <c r="GY1211" s="330"/>
      <c r="GZ1211" s="330"/>
      <c r="HA1211" s="330"/>
      <c r="HB1211" s="330"/>
      <c r="HC1211" s="330"/>
      <c r="HD1211" s="330"/>
      <c r="HE1211" s="330"/>
      <c r="HF1211" s="330"/>
      <c r="HG1211" s="330"/>
      <c r="HH1211" s="330"/>
      <c r="HI1211" s="330"/>
      <c r="HJ1211" s="330"/>
      <c r="HK1211" s="330"/>
      <c r="HL1211" s="330"/>
      <c r="HM1211" s="330"/>
      <c r="HN1211" s="330"/>
      <c r="HO1211" s="330"/>
      <c r="HP1211" s="330"/>
      <c r="HQ1211" s="330"/>
      <c r="HR1211" s="330"/>
      <c r="HS1211" s="330"/>
      <c r="HT1211" s="330"/>
      <c r="HU1211" s="330"/>
      <c r="HV1211" s="330"/>
      <c r="HW1211" s="330"/>
      <c r="HX1211" s="330"/>
      <c r="HY1211" s="330"/>
      <c r="HZ1211" s="330"/>
      <c r="IA1211" s="330"/>
      <c r="IB1211" s="330"/>
      <c r="IC1211" s="330"/>
      <c r="ID1211" s="330"/>
      <c r="IE1211" s="330"/>
      <c r="IF1211" s="330"/>
      <c r="IG1211" s="330"/>
      <c r="IH1211" s="330"/>
      <c r="II1211" s="330"/>
      <c r="IJ1211" s="330"/>
      <c r="IK1211" s="330"/>
      <c r="IL1211" s="330"/>
      <c r="IM1211" s="330"/>
      <c r="IN1211" s="330"/>
      <c r="IO1211" s="330"/>
      <c r="IP1211" s="330"/>
      <c r="IQ1211" s="330"/>
      <c r="IR1211" s="330"/>
      <c r="IS1211" s="330"/>
      <c r="IT1211" s="330"/>
      <c r="IU1211" s="330"/>
    </row>
    <row r="1212" spans="1:255" s="343" customFormat="1" x14ac:dyDescent="0.15">
      <c r="A1212" s="436" t="s">
        <v>3541</v>
      </c>
      <c r="B1212" s="433" t="s">
        <v>4871</v>
      </c>
      <c r="C1212" s="433" t="s">
        <v>4860</v>
      </c>
      <c r="D1212" s="228" t="s">
        <v>5352</v>
      </c>
      <c r="E1212" s="228" t="s">
        <v>2330</v>
      </c>
      <c r="F1212" s="279" t="s">
        <v>2543</v>
      </c>
      <c r="G1212" s="439" t="s">
        <v>5353</v>
      </c>
      <c r="H1212" s="429" t="s">
        <v>1327</v>
      </c>
      <c r="I1212" s="228" t="s">
        <v>226</v>
      </c>
      <c r="J1212" s="439" t="s">
        <v>1833</v>
      </c>
      <c r="K1212" s="246">
        <v>28940</v>
      </c>
      <c r="L1212" s="263"/>
      <c r="M1212" s="263"/>
      <c r="N1212" s="245" t="s">
        <v>4518</v>
      </c>
      <c r="O1212" s="432"/>
      <c r="P1212" s="432"/>
      <c r="Q1212" s="432"/>
      <c r="R1212" s="432"/>
      <c r="S1212" s="432"/>
      <c r="T1212" s="432"/>
      <c r="U1212" s="432"/>
      <c r="V1212" s="432"/>
      <c r="W1212" s="432"/>
      <c r="X1212" s="435"/>
      <c r="Y1212" s="330"/>
      <c r="Z1212" s="342"/>
      <c r="AA1212" s="330"/>
      <c r="AB1212" s="330"/>
      <c r="AC1212" s="330"/>
      <c r="AD1212" s="330"/>
      <c r="AE1212" s="330"/>
      <c r="AF1212" s="330"/>
      <c r="AG1212" s="330"/>
      <c r="AH1212" s="330"/>
      <c r="AI1212" s="330"/>
      <c r="AJ1212" s="330"/>
      <c r="AK1212" s="330"/>
      <c r="AL1212" s="330"/>
      <c r="AM1212" s="330"/>
      <c r="AN1212" s="330"/>
      <c r="AO1212" s="330"/>
      <c r="AP1212" s="330"/>
      <c r="AQ1212" s="330"/>
      <c r="AR1212" s="330"/>
      <c r="AS1212" s="330"/>
      <c r="AT1212" s="330"/>
      <c r="AU1212" s="330"/>
      <c r="AV1212" s="330"/>
      <c r="AW1212" s="330"/>
      <c r="AX1212" s="330"/>
      <c r="AY1212" s="330"/>
      <c r="AZ1212" s="330"/>
      <c r="BA1212" s="330"/>
      <c r="BB1212" s="330"/>
      <c r="BC1212" s="330"/>
      <c r="BD1212" s="330"/>
      <c r="BE1212" s="330"/>
      <c r="BF1212" s="330"/>
      <c r="BG1212" s="330"/>
      <c r="BH1212" s="330"/>
      <c r="BI1212" s="330"/>
      <c r="BJ1212" s="330"/>
      <c r="BK1212" s="330"/>
      <c r="BL1212" s="330"/>
      <c r="BM1212" s="330"/>
      <c r="BN1212" s="330"/>
      <c r="BO1212" s="330"/>
      <c r="BP1212" s="330"/>
      <c r="BQ1212" s="330"/>
      <c r="BR1212" s="330"/>
      <c r="BS1212" s="330"/>
      <c r="BT1212" s="330"/>
      <c r="BU1212" s="330"/>
      <c r="BV1212" s="330"/>
      <c r="BW1212" s="330"/>
      <c r="BX1212" s="330"/>
      <c r="BY1212" s="330"/>
      <c r="BZ1212" s="330"/>
      <c r="CA1212" s="330"/>
      <c r="CB1212" s="330"/>
      <c r="CC1212" s="330"/>
      <c r="CD1212" s="330"/>
      <c r="CE1212" s="330"/>
      <c r="CF1212" s="330"/>
      <c r="CG1212" s="330"/>
      <c r="CH1212" s="330"/>
      <c r="CI1212" s="330"/>
      <c r="CJ1212" s="330"/>
      <c r="CK1212" s="330"/>
      <c r="CL1212" s="330"/>
      <c r="CM1212" s="330"/>
      <c r="CN1212" s="330"/>
      <c r="CO1212" s="330"/>
      <c r="CP1212" s="330"/>
      <c r="CQ1212" s="330"/>
      <c r="CR1212" s="330"/>
      <c r="CS1212" s="330"/>
      <c r="CT1212" s="330"/>
      <c r="CU1212" s="330"/>
      <c r="CV1212" s="330"/>
      <c r="CW1212" s="330"/>
      <c r="CX1212" s="330"/>
      <c r="CY1212" s="330"/>
      <c r="CZ1212" s="330"/>
      <c r="DA1212" s="330"/>
      <c r="DB1212" s="330"/>
      <c r="DC1212" s="330"/>
      <c r="DD1212" s="330"/>
      <c r="DE1212" s="330"/>
      <c r="DF1212" s="330"/>
      <c r="DG1212" s="330"/>
      <c r="DH1212" s="330"/>
      <c r="DI1212" s="330"/>
      <c r="DJ1212" s="330"/>
      <c r="DK1212" s="330"/>
      <c r="DL1212" s="330"/>
      <c r="DM1212" s="330"/>
      <c r="DN1212" s="330"/>
      <c r="DO1212" s="330"/>
      <c r="DP1212" s="330"/>
      <c r="DQ1212" s="330"/>
      <c r="DR1212" s="330"/>
      <c r="DS1212" s="330"/>
      <c r="DT1212" s="330"/>
      <c r="DU1212" s="330"/>
      <c r="DV1212" s="330"/>
      <c r="DW1212" s="330"/>
      <c r="DX1212" s="330"/>
      <c r="DY1212" s="330"/>
      <c r="DZ1212" s="330"/>
      <c r="EA1212" s="330"/>
      <c r="EB1212" s="330"/>
      <c r="EC1212" s="330"/>
      <c r="ED1212" s="330"/>
      <c r="EE1212" s="330"/>
      <c r="EF1212" s="330"/>
      <c r="EG1212" s="330"/>
      <c r="EH1212" s="330"/>
      <c r="EI1212" s="330"/>
      <c r="EJ1212" s="330"/>
      <c r="EK1212" s="330"/>
      <c r="EL1212" s="330"/>
      <c r="EM1212" s="330"/>
      <c r="EN1212" s="330"/>
      <c r="EO1212" s="330"/>
      <c r="EP1212" s="330"/>
      <c r="EQ1212" s="330"/>
      <c r="ER1212" s="330"/>
      <c r="ES1212" s="330"/>
      <c r="ET1212" s="330"/>
      <c r="EU1212" s="330"/>
      <c r="EV1212" s="330"/>
      <c r="EW1212" s="330"/>
      <c r="EX1212" s="330"/>
      <c r="EY1212" s="330"/>
      <c r="EZ1212" s="330"/>
      <c r="FA1212" s="330"/>
      <c r="FB1212" s="330"/>
      <c r="FC1212" s="330"/>
      <c r="FD1212" s="330"/>
      <c r="FE1212" s="330"/>
      <c r="FF1212" s="330"/>
      <c r="FG1212" s="330"/>
      <c r="FH1212" s="330"/>
      <c r="FI1212" s="330"/>
      <c r="FJ1212" s="330"/>
      <c r="FK1212" s="330"/>
      <c r="FL1212" s="330"/>
      <c r="FM1212" s="330"/>
      <c r="FN1212" s="330"/>
      <c r="FO1212" s="330"/>
      <c r="FP1212" s="330"/>
      <c r="FQ1212" s="330"/>
      <c r="FR1212" s="330"/>
      <c r="FS1212" s="330"/>
      <c r="FT1212" s="330"/>
      <c r="FU1212" s="330"/>
      <c r="FV1212" s="330"/>
      <c r="FW1212" s="330"/>
      <c r="FX1212" s="330"/>
      <c r="FY1212" s="330"/>
      <c r="FZ1212" s="330"/>
      <c r="GA1212" s="330"/>
      <c r="GB1212" s="330"/>
      <c r="GC1212" s="330"/>
      <c r="GD1212" s="330"/>
      <c r="GE1212" s="330"/>
      <c r="GF1212" s="330"/>
      <c r="GG1212" s="330"/>
      <c r="GH1212" s="330"/>
      <c r="GI1212" s="330"/>
      <c r="GJ1212" s="330"/>
      <c r="GK1212" s="330"/>
      <c r="GL1212" s="330"/>
      <c r="GM1212" s="330"/>
      <c r="GN1212" s="330"/>
      <c r="GO1212" s="330"/>
      <c r="GP1212" s="330"/>
      <c r="GQ1212" s="330"/>
      <c r="GR1212" s="330"/>
      <c r="GS1212" s="330"/>
      <c r="GT1212" s="330"/>
      <c r="GU1212" s="330"/>
      <c r="GV1212" s="330"/>
      <c r="GW1212" s="330"/>
      <c r="GX1212" s="330"/>
      <c r="GY1212" s="330"/>
      <c r="GZ1212" s="330"/>
      <c r="HA1212" s="330"/>
      <c r="HB1212" s="330"/>
      <c r="HC1212" s="330"/>
      <c r="HD1212" s="330"/>
      <c r="HE1212" s="330"/>
      <c r="HF1212" s="330"/>
      <c r="HG1212" s="330"/>
      <c r="HH1212" s="330"/>
      <c r="HI1212" s="330"/>
      <c r="HJ1212" s="330"/>
      <c r="HK1212" s="330"/>
      <c r="HL1212" s="330"/>
      <c r="HM1212" s="330"/>
      <c r="HN1212" s="330"/>
      <c r="HO1212" s="330"/>
      <c r="HP1212" s="330"/>
      <c r="HQ1212" s="330"/>
      <c r="HR1212" s="330"/>
      <c r="HS1212" s="330"/>
      <c r="HT1212" s="330"/>
      <c r="HU1212" s="330"/>
      <c r="HV1212" s="330"/>
      <c r="HW1212" s="330"/>
      <c r="HX1212" s="330"/>
      <c r="HY1212" s="330"/>
      <c r="HZ1212" s="330"/>
      <c r="IA1212" s="330"/>
      <c r="IB1212" s="330"/>
      <c r="IC1212" s="330"/>
      <c r="ID1212" s="330"/>
      <c r="IE1212" s="330"/>
      <c r="IF1212" s="330"/>
      <c r="IG1212" s="330"/>
      <c r="IH1212" s="330"/>
      <c r="II1212" s="330"/>
      <c r="IJ1212" s="330"/>
      <c r="IK1212" s="330"/>
      <c r="IL1212" s="330"/>
      <c r="IM1212" s="330"/>
      <c r="IN1212" s="330"/>
      <c r="IO1212" s="330"/>
      <c r="IP1212" s="330"/>
      <c r="IQ1212" s="330"/>
      <c r="IR1212" s="330"/>
      <c r="IS1212" s="330"/>
      <c r="IT1212" s="330"/>
      <c r="IU1212" s="330"/>
    </row>
    <row r="1213" spans="1:255" x14ac:dyDescent="0.15">
      <c r="A1213" s="436" t="s">
        <v>3541</v>
      </c>
      <c r="B1213" s="433" t="s">
        <v>4871</v>
      </c>
      <c r="C1213" s="433" t="s">
        <v>4860</v>
      </c>
      <c r="D1213" s="228" t="s">
        <v>5326</v>
      </c>
      <c r="E1213" s="228" t="s">
        <v>2315</v>
      </c>
      <c r="F1213" s="279" t="s">
        <v>2595</v>
      </c>
      <c r="G1213" s="439" t="s">
        <v>111</v>
      </c>
      <c r="H1213" s="429" t="s">
        <v>1327</v>
      </c>
      <c r="I1213" s="228" t="s">
        <v>3980</v>
      </c>
      <c r="J1213" s="439" t="s">
        <v>4487</v>
      </c>
      <c r="K1213" s="246">
        <v>29292</v>
      </c>
      <c r="L1213" s="263"/>
      <c r="M1213" s="263"/>
      <c r="N1213" s="245" t="s">
        <v>4518</v>
      </c>
      <c r="Z1213" s="280"/>
    </row>
    <row r="1214" spans="1:255" x14ac:dyDescent="0.15">
      <c r="A1214" s="436" t="s">
        <v>3541</v>
      </c>
      <c r="B1214" s="433" t="s">
        <v>4871</v>
      </c>
      <c r="C1214" s="433" t="s">
        <v>4860</v>
      </c>
      <c r="D1214" s="228" t="s">
        <v>5545</v>
      </c>
      <c r="E1214" s="228" t="s">
        <v>2316</v>
      </c>
      <c r="F1214" s="279" t="s">
        <v>2596</v>
      </c>
      <c r="G1214" s="439" t="s">
        <v>174</v>
      </c>
      <c r="H1214" s="429" t="s">
        <v>1327</v>
      </c>
      <c r="I1214" s="228" t="s">
        <v>173</v>
      </c>
      <c r="J1214" s="439" t="s">
        <v>7200</v>
      </c>
      <c r="K1214" s="246">
        <v>29311</v>
      </c>
      <c r="L1214" s="263"/>
      <c r="M1214" s="263"/>
      <c r="N1214" s="245" t="s">
        <v>4518</v>
      </c>
      <c r="Z1214" s="280"/>
    </row>
    <row r="1215" spans="1:255" x14ac:dyDescent="0.15">
      <c r="A1215" s="436" t="s">
        <v>3541</v>
      </c>
      <c r="B1215" s="433" t="s">
        <v>4871</v>
      </c>
      <c r="C1215" s="433" t="s">
        <v>4860</v>
      </c>
      <c r="D1215" s="228" t="s">
        <v>5327</v>
      </c>
      <c r="E1215" s="228" t="s">
        <v>2313</v>
      </c>
      <c r="F1215" s="279" t="s">
        <v>2593</v>
      </c>
      <c r="G1215" s="439" t="s">
        <v>176</v>
      </c>
      <c r="H1215" s="429" t="s">
        <v>1327</v>
      </c>
      <c r="I1215" s="228" t="s">
        <v>175</v>
      </c>
      <c r="J1215" s="439" t="s">
        <v>7201</v>
      </c>
      <c r="K1215" s="246">
        <v>29311</v>
      </c>
      <c r="L1215" s="263"/>
      <c r="M1215" s="263"/>
      <c r="N1215" s="245" t="s">
        <v>4518</v>
      </c>
      <c r="Z1215" s="280"/>
    </row>
    <row r="1216" spans="1:255" x14ac:dyDescent="0.15">
      <c r="A1216" s="436" t="s">
        <v>3541</v>
      </c>
      <c r="B1216" s="433" t="s">
        <v>4871</v>
      </c>
      <c r="C1216" s="433" t="s">
        <v>4860</v>
      </c>
      <c r="D1216" s="228" t="s">
        <v>5333</v>
      </c>
      <c r="E1216" s="228" t="s">
        <v>3321</v>
      </c>
      <c r="F1216" s="279" t="s">
        <v>3570</v>
      </c>
      <c r="G1216" s="439" t="s">
        <v>5334</v>
      </c>
      <c r="H1216" s="429" t="s">
        <v>1327</v>
      </c>
      <c r="I1216" s="228" t="s">
        <v>188</v>
      </c>
      <c r="J1216" s="439" t="s">
        <v>5885</v>
      </c>
      <c r="K1216" s="246">
        <v>29404</v>
      </c>
      <c r="L1216" s="263"/>
      <c r="M1216" s="263"/>
      <c r="N1216" s="245" t="s">
        <v>4518</v>
      </c>
      <c r="Z1216" s="280"/>
    </row>
    <row r="1217" spans="1:26" x14ac:dyDescent="0.15">
      <c r="A1217" s="436" t="s">
        <v>3541</v>
      </c>
      <c r="B1217" s="433" t="s">
        <v>4871</v>
      </c>
      <c r="C1217" s="433" t="s">
        <v>4860</v>
      </c>
      <c r="D1217" s="228" t="s">
        <v>5330</v>
      </c>
      <c r="E1217" s="228" t="s">
        <v>3319</v>
      </c>
      <c r="F1217" s="279" t="s">
        <v>7183</v>
      </c>
      <c r="G1217" s="439" t="s">
        <v>185</v>
      </c>
      <c r="H1217" s="429" t="s">
        <v>1327</v>
      </c>
      <c r="I1217" s="228" t="s">
        <v>184</v>
      </c>
      <c r="J1217" s="439" t="s">
        <v>1831</v>
      </c>
      <c r="K1217" s="246">
        <v>29621</v>
      </c>
      <c r="L1217" s="263"/>
      <c r="M1217" s="263"/>
      <c r="N1217" s="245" t="s">
        <v>4518</v>
      </c>
      <c r="Z1217" s="280"/>
    </row>
    <row r="1218" spans="1:26" x14ac:dyDescent="0.15">
      <c r="A1218" s="436" t="s">
        <v>3541</v>
      </c>
      <c r="B1218" s="433" t="s">
        <v>4871</v>
      </c>
      <c r="C1218" s="433" t="s">
        <v>4860</v>
      </c>
      <c r="D1218" s="228" t="s">
        <v>5331</v>
      </c>
      <c r="E1218" s="228" t="s">
        <v>3320</v>
      </c>
      <c r="F1218" s="279" t="s">
        <v>3569</v>
      </c>
      <c r="G1218" s="439" t="s">
        <v>187</v>
      </c>
      <c r="H1218" s="429" t="s">
        <v>1327</v>
      </c>
      <c r="I1218" s="228" t="s">
        <v>186</v>
      </c>
      <c r="J1218" s="439" t="s">
        <v>5332</v>
      </c>
      <c r="K1218" s="246">
        <v>29623</v>
      </c>
      <c r="L1218" s="263"/>
      <c r="M1218" s="263"/>
      <c r="N1218" s="245" t="s">
        <v>4518</v>
      </c>
      <c r="Z1218" s="280"/>
    </row>
    <row r="1219" spans="1:26" x14ac:dyDescent="0.15">
      <c r="A1219" s="436" t="s">
        <v>3541</v>
      </c>
      <c r="B1219" s="433" t="s">
        <v>4871</v>
      </c>
      <c r="C1219" s="433" t="s">
        <v>4860</v>
      </c>
      <c r="D1219" s="228" t="s">
        <v>5328</v>
      </c>
      <c r="E1219" s="228" t="s">
        <v>2317</v>
      </c>
      <c r="F1219" s="279" t="s">
        <v>2597</v>
      </c>
      <c r="G1219" s="439" t="s">
        <v>179</v>
      </c>
      <c r="H1219" s="429" t="s">
        <v>1327</v>
      </c>
      <c r="I1219" s="228" t="s">
        <v>177</v>
      </c>
      <c r="J1219" s="439" t="s">
        <v>178</v>
      </c>
      <c r="K1219" s="246">
        <v>29631</v>
      </c>
      <c r="L1219" s="263"/>
      <c r="M1219" s="263"/>
      <c r="N1219" s="245" t="s">
        <v>4518</v>
      </c>
      <c r="Z1219" s="280"/>
    </row>
    <row r="1220" spans="1:26" x14ac:dyDescent="0.15">
      <c r="A1220" s="436" t="s">
        <v>3541</v>
      </c>
      <c r="B1220" s="433" t="s">
        <v>4871</v>
      </c>
      <c r="C1220" s="433" t="s">
        <v>4860</v>
      </c>
      <c r="D1220" s="228" t="s">
        <v>5329</v>
      </c>
      <c r="E1220" s="228" t="s">
        <v>2319</v>
      </c>
      <c r="F1220" s="279" t="s">
        <v>2599</v>
      </c>
      <c r="G1220" s="439" t="s">
        <v>182</v>
      </c>
      <c r="H1220" s="429" t="s">
        <v>1327</v>
      </c>
      <c r="I1220" s="228" t="s">
        <v>180</v>
      </c>
      <c r="J1220" s="439" t="s">
        <v>181</v>
      </c>
      <c r="K1220" s="246">
        <v>29635</v>
      </c>
      <c r="L1220" s="263"/>
      <c r="M1220" s="263"/>
      <c r="N1220" s="245" t="s">
        <v>4518</v>
      </c>
      <c r="Z1220" s="280"/>
    </row>
    <row r="1221" spans="1:26" x14ac:dyDescent="0.15">
      <c r="A1221" s="436" t="s">
        <v>3541</v>
      </c>
      <c r="B1221" s="433" t="s">
        <v>4871</v>
      </c>
      <c r="C1221" s="433" t="s">
        <v>4860</v>
      </c>
      <c r="D1221" s="228" t="s">
        <v>5546</v>
      </c>
      <c r="E1221" s="228" t="s">
        <v>2318</v>
      </c>
      <c r="F1221" s="279" t="s">
        <v>2598</v>
      </c>
      <c r="G1221" s="439" t="s">
        <v>174</v>
      </c>
      <c r="H1221" s="429" t="s">
        <v>1327</v>
      </c>
      <c r="I1221" s="228" t="s">
        <v>183</v>
      </c>
      <c r="J1221" s="338" t="s">
        <v>6773</v>
      </c>
      <c r="K1221" s="246">
        <v>29670</v>
      </c>
      <c r="L1221" s="263"/>
      <c r="M1221" s="263"/>
      <c r="N1221" s="245" t="s">
        <v>4518</v>
      </c>
      <c r="Z1221" s="280"/>
    </row>
    <row r="1222" spans="1:26" x14ac:dyDescent="0.15">
      <c r="A1222" s="492" t="s">
        <v>6634</v>
      </c>
      <c r="B1222" s="335" t="s">
        <v>5783</v>
      </c>
      <c r="C1222" s="335" t="s">
        <v>49</v>
      </c>
      <c r="D1222" s="336" t="s">
        <v>6714</v>
      </c>
      <c r="E1222" s="336" t="s">
        <v>1697</v>
      </c>
      <c r="F1222" s="337" t="s">
        <v>3562</v>
      </c>
      <c r="G1222" s="338" t="s">
        <v>117</v>
      </c>
      <c r="H1222" s="339" t="s">
        <v>7</v>
      </c>
      <c r="I1222" s="336" t="s">
        <v>116</v>
      </c>
      <c r="J1222" s="338" t="s">
        <v>6715</v>
      </c>
      <c r="K1222" s="340">
        <v>29943</v>
      </c>
      <c r="L1222" s="341"/>
      <c r="M1222" s="341"/>
      <c r="N1222" s="493" t="s">
        <v>4518</v>
      </c>
      <c r="Z1222" s="280"/>
    </row>
    <row r="1223" spans="1:26" x14ac:dyDescent="0.15">
      <c r="A1223" s="436" t="s">
        <v>3541</v>
      </c>
      <c r="B1223" s="433" t="s">
        <v>4871</v>
      </c>
      <c r="C1223" s="433" t="s">
        <v>4860</v>
      </c>
      <c r="D1223" s="228" t="s">
        <v>5354</v>
      </c>
      <c r="E1223" s="228" t="s">
        <v>2326</v>
      </c>
      <c r="F1223" s="279" t="s">
        <v>2539</v>
      </c>
      <c r="G1223" s="439" t="s">
        <v>228</v>
      </c>
      <c r="H1223" s="429" t="s">
        <v>1327</v>
      </c>
      <c r="I1223" s="228" t="s">
        <v>227</v>
      </c>
      <c r="J1223" s="439" t="s">
        <v>14</v>
      </c>
      <c r="K1223" s="246">
        <v>30121</v>
      </c>
      <c r="L1223" s="263"/>
      <c r="M1223" s="263"/>
      <c r="N1223" s="245" t="s">
        <v>4518</v>
      </c>
      <c r="Z1223" s="280"/>
    </row>
    <row r="1224" spans="1:26" x14ac:dyDescent="0.15">
      <c r="A1224" s="436" t="s">
        <v>3541</v>
      </c>
      <c r="B1224" s="433" t="s">
        <v>4871</v>
      </c>
      <c r="C1224" s="433" t="s">
        <v>4860</v>
      </c>
      <c r="D1224" s="228" t="s">
        <v>5547</v>
      </c>
      <c r="E1224" s="228" t="s">
        <v>2280</v>
      </c>
      <c r="F1224" s="279" t="s">
        <v>5510</v>
      </c>
      <c r="G1224" s="439" t="s">
        <v>191</v>
      </c>
      <c r="H1224" s="429" t="s">
        <v>1327</v>
      </c>
      <c r="I1224" s="228" t="s">
        <v>190</v>
      </c>
      <c r="J1224" s="439" t="s">
        <v>1675</v>
      </c>
      <c r="K1224" s="246">
        <v>30799</v>
      </c>
      <c r="L1224" s="263"/>
      <c r="M1224" s="263"/>
      <c r="N1224" s="245" t="s">
        <v>4518</v>
      </c>
      <c r="Z1224" s="280"/>
    </row>
    <row r="1225" spans="1:26" x14ac:dyDescent="0.15">
      <c r="A1225" s="436" t="s">
        <v>3541</v>
      </c>
      <c r="B1225" s="433" t="s">
        <v>4871</v>
      </c>
      <c r="C1225" s="433" t="s">
        <v>4860</v>
      </c>
      <c r="D1225" s="228" t="s">
        <v>6066</v>
      </c>
      <c r="E1225" s="228" t="s">
        <v>8395</v>
      </c>
      <c r="F1225" s="279" t="s">
        <v>3571</v>
      </c>
      <c r="G1225" s="439" t="s">
        <v>192</v>
      </c>
      <c r="H1225" s="429" t="s">
        <v>1327</v>
      </c>
      <c r="I1225" s="228" t="s">
        <v>6065</v>
      </c>
      <c r="J1225" s="439" t="s">
        <v>6900</v>
      </c>
      <c r="K1225" s="246">
        <v>32115</v>
      </c>
      <c r="L1225" s="263"/>
      <c r="M1225" s="263"/>
      <c r="N1225" s="245" t="s">
        <v>4518</v>
      </c>
      <c r="Z1225" s="280"/>
    </row>
    <row r="1226" spans="1:26" x14ac:dyDescent="0.15">
      <c r="A1226" s="436" t="s">
        <v>3541</v>
      </c>
      <c r="B1226" s="433" t="s">
        <v>4871</v>
      </c>
      <c r="C1226" s="433" t="s">
        <v>4860</v>
      </c>
      <c r="D1226" s="228" t="s">
        <v>4847</v>
      </c>
      <c r="E1226" s="228" t="s">
        <v>3323</v>
      </c>
      <c r="F1226" s="279" t="s">
        <v>3573</v>
      </c>
      <c r="G1226" s="439" t="s">
        <v>196</v>
      </c>
      <c r="H1226" s="429" t="s">
        <v>1327</v>
      </c>
      <c r="I1226" s="228" t="s">
        <v>195</v>
      </c>
      <c r="J1226" s="338" t="s">
        <v>6823</v>
      </c>
      <c r="K1226" s="246">
        <v>32380</v>
      </c>
      <c r="L1226" s="263"/>
      <c r="M1226" s="263"/>
      <c r="N1226" s="245" t="s">
        <v>4518</v>
      </c>
      <c r="Z1226" s="280"/>
    </row>
    <row r="1227" spans="1:26" x14ac:dyDescent="0.15">
      <c r="A1227" s="436" t="s">
        <v>3541</v>
      </c>
      <c r="B1227" s="433" t="s">
        <v>4871</v>
      </c>
      <c r="C1227" s="433" t="s">
        <v>4860</v>
      </c>
      <c r="D1227" s="228" t="s">
        <v>5335</v>
      </c>
      <c r="E1227" s="228" t="s">
        <v>2322</v>
      </c>
      <c r="F1227" s="279" t="s">
        <v>2603</v>
      </c>
      <c r="G1227" s="439" t="s">
        <v>5336</v>
      </c>
      <c r="H1227" s="429" t="s">
        <v>1327</v>
      </c>
      <c r="I1227" s="228" t="s">
        <v>197</v>
      </c>
      <c r="J1227" s="439" t="s">
        <v>6902</v>
      </c>
      <c r="K1227" s="246">
        <v>32568</v>
      </c>
      <c r="L1227" s="263"/>
      <c r="M1227" s="263"/>
      <c r="N1227" s="245" t="s">
        <v>4518</v>
      </c>
      <c r="Z1227" s="280"/>
    </row>
    <row r="1228" spans="1:26" x14ac:dyDescent="0.15">
      <c r="A1228" s="436" t="s">
        <v>3541</v>
      </c>
      <c r="B1228" s="433" t="s">
        <v>4871</v>
      </c>
      <c r="C1228" s="433" t="s">
        <v>4860</v>
      </c>
      <c r="D1228" s="228" t="s">
        <v>4848</v>
      </c>
      <c r="E1228" s="228" t="s">
        <v>2321</v>
      </c>
      <c r="F1228" s="279" t="s">
        <v>2602</v>
      </c>
      <c r="G1228" s="439" t="s">
        <v>113</v>
      </c>
      <c r="H1228" s="429" t="s">
        <v>1327</v>
      </c>
      <c r="I1228" s="228" t="s">
        <v>1666</v>
      </c>
      <c r="J1228" s="439" t="s">
        <v>198</v>
      </c>
      <c r="K1228" s="246">
        <v>32568</v>
      </c>
      <c r="L1228" s="263"/>
      <c r="M1228" s="263"/>
      <c r="N1228" s="245" t="s">
        <v>4518</v>
      </c>
      <c r="Z1228" s="280"/>
    </row>
    <row r="1229" spans="1:26" x14ac:dyDescent="0.15">
      <c r="A1229" s="492" t="s">
        <v>6634</v>
      </c>
      <c r="B1229" s="335" t="s">
        <v>5783</v>
      </c>
      <c r="C1229" s="335" t="s">
        <v>49</v>
      </c>
      <c r="D1229" s="336" t="s">
        <v>6716</v>
      </c>
      <c r="E1229" s="336" t="s">
        <v>6717</v>
      </c>
      <c r="F1229" s="337" t="s">
        <v>6718</v>
      </c>
      <c r="G1229" s="338" t="s">
        <v>120</v>
      </c>
      <c r="H1229" s="339" t="s">
        <v>7</v>
      </c>
      <c r="I1229" s="336" t="s">
        <v>118</v>
      </c>
      <c r="J1229" s="338" t="s">
        <v>119</v>
      </c>
      <c r="K1229" s="340">
        <v>32758</v>
      </c>
      <c r="L1229" s="341"/>
      <c r="M1229" s="341"/>
      <c r="N1229" s="493" t="s">
        <v>4518</v>
      </c>
      <c r="Z1229" s="280"/>
    </row>
    <row r="1230" spans="1:26" x14ac:dyDescent="0.15">
      <c r="A1230" s="436" t="s">
        <v>3541</v>
      </c>
      <c r="B1230" s="433" t="s">
        <v>4871</v>
      </c>
      <c r="C1230" s="433" t="s">
        <v>4860</v>
      </c>
      <c r="D1230" s="228" t="s">
        <v>5337</v>
      </c>
      <c r="E1230" s="228" t="s">
        <v>3324</v>
      </c>
      <c r="F1230" s="279" t="s">
        <v>3574</v>
      </c>
      <c r="G1230" s="439" t="s">
        <v>199</v>
      </c>
      <c r="H1230" s="429" t="s">
        <v>1327</v>
      </c>
      <c r="I1230" s="228" t="s">
        <v>3981</v>
      </c>
      <c r="J1230" s="439" t="s">
        <v>6903</v>
      </c>
      <c r="K1230" s="246">
        <v>33382</v>
      </c>
      <c r="L1230" s="263"/>
      <c r="M1230" s="263"/>
      <c r="N1230" s="245" t="s">
        <v>4518</v>
      </c>
      <c r="Z1230" s="280"/>
    </row>
    <row r="1231" spans="1:26" x14ac:dyDescent="0.15">
      <c r="A1231" s="436" t="s">
        <v>3541</v>
      </c>
      <c r="B1231" s="433" t="s">
        <v>4871</v>
      </c>
      <c r="C1231" s="433" t="s">
        <v>4860</v>
      </c>
      <c r="D1231" s="228" t="s">
        <v>5338</v>
      </c>
      <c r="E1231" s="228" t="s">
        <v>1438</v>
      </c>
      <c r="F1231" s="279" t="s">
        <v>3575</v>
      </c>
      <c r="G1231" s="439" t="s">
        <v>1828</v>
      </c>
      <c r="H1231" s="429" t="s">
        <v>1327</v>
      </c>
      <c r="I1231" s="410" t="s">
        <v>1437</v>
      </c>
      <c r="J1231" s="439" t="s">
        <v>200</v>
      </c>
      <c r="K1231" s="246">
        <v>33431</v>
      </c>
      <c r="L1231" s="263"/>
      <c r="M1231" s="263"/>
      <c r="N1231" s="245" t="s">
        <v>4518</v>
      </c>
      <c r="Z1231" s="280"/>
    </row>
    <row r="1232" spans="1:26" x14ac:dyDescent="0.15">
      <c r="A1232" s="436" t="s">
        <v>3541</v>
      </c>
      <c r="B1232" s="433" t="s">
        <v>4871</v>
      </c>
      <c r="C1232" s="433" t="s">
        <v>4860</v>
      </c>
      <c r="D1232" s="228" t="s">
        <v>5339</v>
      </c>
      <c r="E1232" s="228" t="s">
        <v>6958</v>
      </c>
      <c r="F1232" s="279" t="s">
        <v>6959</v>
      </c>
      <c r="G1232" s="439" t="s">
        <v>47</v>
      </c>
      <c r="H1232" s="429" t="s">
        <v>1327</v>
      </c>
      <c r="I1232" s="228" t="s">
        <v>2074</v>
      </c>
      <c r="J1232" s="439" t="s">
        <v>1832</v>
      </c>
      <c r="K1232" s="246">
        <v>33822</v>
      </c>
      <c r="L1232" s="263"/>
      <c r="M1232" s="263"/>
      <c r="N1232" s="245" t="s">
        <v>4518</v>
      </c>
      <c r="Z1232" s="280"/>
    </row>
    <row r="1233" spans="1:26" x14ac:dyDescent="0.15">
      <c r="A1233" s="436" t="s">
        <v>3541</v>
      </c>
      <c r="B1233" s="433" t="s">
        <v>4871</v>
      </c>
      <c r="C1233" s="433" t="s">
        <v>4860</v>
      </c>
      <c r="D1233" s="228" t="s">
        <v>5340</v>
      </c>
      <c r="E1233" s="228" t="s">
        <v>3325</v>
      </c>
      <c r="F1233" s="279" t="s">
        <v>3576</v>
      </c>
      <c r="G1233" s="439" t="s">
        <v>113</v>
      </c>
      <c r="H1233" s="429" t="s">
        <v>1327</v>
      </c>
      <c r="I1233" s="228" t="s">
        <v>202</v>
      </c>
      <c r="J1233" s="439" t="s">
        <v>6904</v>
      </c>
      <c r="K1233" s="246">
        <v>34054</v>
      </c>
      <c r="L1233" s="263"/>
      <c r="M1233" s="263"/>
      <c r="N1233" s="245" t="s">
        <v>4518</v>
      </c>
      <c r="Z1233" s="280"/>
    </row>
    <row r="1234" spans="1:26" x14ac:dyDescent="0.15">
      <c r="A1234" s="436" t="s">
        <v>3541</v>
      </c>
      <c r="B1234" s="433" t="s">
        <v>4871</v>
      </c>
      <c r="C1234" s="433" t="s">
        <v>4860</v>
      </c>
      <c r="D1234" s="228" t="s">
        <v>4849</v>
      </c>
      <c r="E1234" s="228" t="s">
        <v>1346</v>
      </c>
      <c r="F1234" s="279" t="s">
        <v>3577</v>
      </c>
      <c r="G1234" s="439" t="s">
        <v>203</v>
      </c>
      <c r="H1234" s="429" t="s">
        <v>1327</v>
      </c>
      <c r="I1234" s="228" t="s">
        <v>4184</v>
      </c>
      <c r="J1234" s="439" t="s">
        <v>6067</v>
      </c>
      <c r="K1234" s="246">
        <v>34157</v>
      </c>
      <c r="L1234" s="263"/>
      <c r="M1234" s="263"/>
      <c r="N1234" s="245" t="s">
        <v>4518</v>
      </c>
      <c r="Z1234" s="280"/>
    </row>
    <row r="1235" spans="1:26" x14ac:dyDescent="0.15">
      <c r="A1235" s="436" t="s">
        <v>3541</v>
      </c>
      <c r="B1235" s="433" t="s">
        <v>4871</v>
      </c>
      <c r="C1235" s="433" t="s">
        <v>4860</v>
      </c>
      <c r="D1235" s="228" t="s">
        <v>5548</v>
      </c>
      <c r="E1235" s="228" t="s">
        <v>3326</v>
      </c>
      <c r="F1235" s="279" t="s">
        <v>3578</v>
      </c>
      <c r="G1235" s="439" t="s">
        <v>44</v>
      </c>
      <c r="H1235" s="429" t="s">
        <v>1327</v>
      </c>
      <c r="I1235" s="228" t="s">
        <v>204</v>
      </c>
      <c r="J1235" s="439" t="s">
        <v>5341</v>
      </c>
      <c r="K1235" s="246">
        <v>34826</v>
      </c>
      <c r="L1235" s="263"/>
      <c r="M1235" s="263"/>
      <c r="N1235" s="245" t="s">
        <v>4518</v>
      </c>
      <c r="Z1235" s="280"/>
    </row>
    <row r="1236" spans="1:26" x14ac:dyDescent="0.15">
      <c r="A1236" s="436" t="s">
        <v>3541</v>
      </c>
      <c r="B1236" s="433" t="s">
        <v>4871</v>
      </c>
      <c r="C1236" s="433" t="s">
        <v>4860</v>
      </c>
      <c r="D1236" s="228" t="s">
        <v>4856</v>
      </c>
      <c r="E1236" s="228" t="s">
        <v>1692</v>
      </c>
      <c r="F1236" s="279" t="s">
        <v>6960</v>
      </c>
      <c r="G1236" s="439" t="s">
        <v>224</v>
      </c>
      <c r="H1236" s="429" t="s">
        <v>1327</v>
      </c>
      <c r="I1236" s="228" t="s">
        <v>1667</v>
      </c>
      <c r="J1236" s="338" t="s">
        <v>6774</v>
      </c>
      <c r="K1236" s="246">
        <v>34920</v>
      </c>
      <c r="L1236" s="263"/>
      <c r="M1236" s="263"/>
      <c r="N1236" s="245" t="s">
        <v>4518</v>
      </c>
      <c r="Z1236" s="280"/>
    </row>
    <row r="1237" spans="1:26" x14ac:dyDescent="0.15">
      <c r="A1237" s="436" t="s">
        <v>3541</v>
      </c>
      <c r="B1237" s="433" t="s">
        <v>4871</v>
      </c>
      <c r="C1237" s="433" t="s">
        <v>4860</v>
      </c>
      <c r="D1237" s="228" t="s">
        <v>5342</v>
      </c>
      <c r="E1237" s="228" t="s">
        <v>3327</v>
      </c>
      <c r="F1237" s="279" t="s">
        <v>3579</v>
      </c>
      <c r="G1237" s="439" t="s">
        <v>113</v>
      </c>
      <c r="H1237" s="429" t="s">
        <v>1327</v>
      </c>
      <c r="I1237" s="228" t="s">
        <v>205</v>
      </c>
      <c r="J1237" s="439" t="s">
        <v>4488</v>
      </c>
      <c r="K1237" s="246">
        <v>34943</v>
      </c>
      <c r="L1237" s="263"/>
      <c r="M1237" s="263"/>
      <c r="N1237" s="245" t="s">
        <v>4518</v>
      </c>
      <c r="Z1237" s="280"/>
    </row>
    <row r="1238" spans="1:26" x14ac:dyDescent="0.15">
      <c r="A1238" s="436" t="s">
        <v>3541</v>
      </c>
      <c r="B1238" s="433" t="s">
        <v>4871</v>
      </c>
      <c r="C1238" s="433" t="s">
        <v>4860</v>
      </c>
      <c r="D1238" s="228" t="s">
        <v>5343</v>
      </c>
      <c r="E1238" s="228" t="s">
        <v>1343</v>
      </c>
      <c r="F1238" s="279" t="s">
        <v>3580</v>
      </c>
      <c r="G1238" s="439" t="s">
        <v>160</v>
      </c>
      <c r="H1238" s="429" t="s">
        <v>1327</v>
      </c>
      <c r="I1238" s="228" t="s">
        <v>206</v>
      </c>
      <c r="J1238" s="439" t="s">
        <v>6068</v>
      </c>
      <c r="K1238" s="246">
        <v>35703</v>
      </c>
      <c r="L1238" s="263"/>
      <c r="M1238" s="263"/>
      <c r="N1238" s="245" t="s">
        <v>4518</v>
      </c>
      <c r="Z1238" s="280"/>
    </row>
    <row r="1239" spans="1:26" x14ac:dyDescent="0.15">
      <c r="A1239" s="436" t="s">
        <v>3541</v>
      </c>
      <c r="B1239" s="433" t="s">
        <v>4871</v>
      </c>
      <c r="C1239" s="433" t="s">
        <v>4860</v>
      </c>
      <c r="D1239" s="228" t="s">
        <v>5344</v>
      </c>
      <c r="E1239" s="228" t="s">
        <v>2323</v>
      </c>
      <c r="F1239" s="279" t="s">
        <v>2604</v>
      </c>
      <c r="G1239" s="439" t="s">
        <v>174</v>
      </c>
      <c r="H1239" s="429" t="s">
        <v>1327</v>
      </c>
      <c r="I1239" s="228" t="s">
        <v>207</v>
      </c>
      <c r="J1239" s="439" t="s">
        <v>208</v>
      </c>
      <c r="K1239" s="246">
        <v>35877</v>
      </c>
      <c r="L1239" s="263"/>
      <c r="M1239" s="263"/>
      <c r="N1239" s="245" t="s">
        <v>4518</v>
      </c>
      <c r="Z1239" s="280"/>
    </row>
    <row r="1240" spans="1:26" x14ac:dyDescent="0.15">
      <c r="A1240" s="436" t="s">
        <v>3541</v>
      </c>
      <c r="B1240" s="433" t="s">
        <v>4871</v>
      </c>
      <c r="C1240" s="433" t="s">
        <v>4860</v>
      </c>
      <c r="D1240" s="228" t="s">
        <v>4850</v>
      </c>
      <c r="E1240" s="228" t="s">
        <v>3329</v>
      </c>
      <c r="F1240" s="279" t="s">
        <v>3582</v>
      </c>
      <c r="G1240" s="439" t="s">
        <v>199</v>
      </c>
      <c r="H1240" s="429" t="s">
        <v>1327</v>
      </c>
      <c r="I1240" s="228" t="s">
        <v>211</v>
      </c>
      <c r="J1240" s="439" t="s">
        <v>212</v>
      </c>
      <c r="K1240" s="246">
        <v>35879</v>
      </c>
      <c r="L1240" s="263"/>
      <c r="M1240" s="263"/>
      <c r="N1240" s="245" t="s">
        <v>4518</v>
      </c>
      <c r="Z1240" s="280"/>
    </row>
    <row r="1241" spans="1:26" x14ac:dyDescent="0.15">
      <c r="A1241" s="436" t="s">
        <v>3541</v>
      </c>
      <c r="B1241" s="433" t="s">
        <v>4871</v>
      </c>
      <c r="C1241" s="433" t="s">
        <v>4860</v>
      </c>
      <c r="D1241" s="228" t="s">
        <v>5346</v>
      </c>
      <c r="E1241" s="228" t="s">
        <v>3331</v>
      </c>
      <c r="F1241" s="279" t="s">
        <v>5589</v>
      </c>
      <c r="G1241" s="439" t="s">
        <v>216</v>
      </c>
      <c r="H1241" s="429" t="s">
        <v>1327</v>
      </c>
      <c r="I1241" s="228" t="s">
        <v>215</v>
      </c>
      <c r="J1241" s="529" t="s">
        <v>8210</v>
      </c>
      <c r="K1241" s="246">
        <v>36986</v>
      </c>
      <c r="L1241" s="263"/>
      <c r="M1241" s="263"/>
      <c r="N1241" s="245" t="s">
        <v>4518</v>
      </c>
      <c r="Z1241" s="280"/>
    </row>
    <row r="1242" spans="1:26" x14ac:dyDescent="0.15">
      <c r="A1242" s="436" t="s">
        <v>3541</v>
      </c>
      <c r="B1242" s="433" t="s">
        <v>4871</v>
      </c>
      <c r="C1242" s="433" t="s">
        <v>4860</v>
      </c>
      <c r="D1242" s="228" t="s">
        <v>5355</v>
      </c>
      <c r="E1242" s="228" t="s">
        <v>3336</v>
      </c>
      <c r="F1242" s="279" t="s">
        <v>3543</v>
      </c>
      <c r="G1242" s="439" t="s">
        <v>5356</v>
      </c>
      <c r="H1242" s="429" t="s">
        <v>1327</v>
      </c>
      <c r="I1242" s="228" t="s">
        <v>231</v>
      </c>
      <c r="J1242" s="439" t="s">
        <v>5887</v>
      </c>
      <c r="K1242" s="246">
        <v>37089</v>
      </c>
      <c r="L1242" s="263"/>
      <c r="M1242" s="263"/>
      <c r="N1242" s="245" t="s">
        <v>4518</v>
      </c>
      <c r="Z1242" s="280"/>
    </row>
    <row r="1243" spans="1:26" x14ac:dyDescent="0.15">
      <c r="A1243" s="436" t="s">
        <v>3541</v>
      </c>
      <c r="B1243" s="433" t="s">
        <v>4871</v>
      </c>
      <c r="C1243" s="433" t="s">
        <v>4860</v>
      </c>
      <c r="D1243" s="228" t="s">
        <v>5345</v>
      </c>
      <c r="E1243" s="228" t="s">
        <v>2320</v>
      </c>
      <c r="F1243" s="279" t="s">
        <v>2600</v>
      </c>
      <c r="G1243" s="439" t="s">
        <v>1684</v>
      </c>
      <c r="H1243" s="429" t="s">
        <v>1327</v>
      </c>
      <c r="I1243" s="228" t="s">
        <v>213</v>
      </c>
      <c r="J1243" s="439" t="s">
        <v>7202</v>
      </c>
      <c r="K1243" s="246">
        <v>37344</v>
      </c>
      <c r="L1243" s="263"/>
      <c r="M1243" s="263"/>
      <c r="N1243" s="245" t="s">
        <v>4518</v>
      </c>
      <c r="Z1243" s="280"/>
    </row>
    <row r="1244" spans="1:26" x14ac:dyDescent="0.15">
      <c r="A1244" s="436" t="s">
        <v>3541</v>
      </c>
      <c r="B1244" s="433" t="s">
        <v>4871</v>
      </c>
      <c r="C1244" s="433" t="s">
        <v>4860</v>
      </c>
      <c r="D1244" s="228" t="s">
        <v>4851</v>
      </c>
      <c r="E1244" s="228" t="s">
        <v>3330</v>
      </c>
      <c r="F1244" s="279" t="s">
        <v>3583</v>
      </c>
      <c r="G1244" s="439" t="s">
        <v>28</v>
      </c>
      <c r="H1244" s="429" t="s">
        <v>1327</v>
      </c>
      <c r="I1244" s="228" t="s">
        <v>214</v>
      </c>
      <c r="J1244" s="439" t="s">
        <v>7103</v>
      </c>
      <c r="K1244" s="246">
        <v>37484</v>
      </c>
      <c r="L1244" s="263"/>
      <c r="M1244" s="263"/>
      <c r="N1244" s="245" t="s">
        <v>4518</v>
      </c>
      <c r="Z1244" s="280"/>
    </row>
    <row r="1245" spans="1:26" x14ac:dyDescent="0.15">
      <c r="A1245" s="436" t="s">
        <v>3541</v>
      </c>
      <c r="B1245" s="433" t="s">
        <v>4871</v>
      </c>
      <c r="C1245" s="433" t="s">
        <v>4860</v>
      </c>
      <c r="D1245" s="228" t="s">
        <v>4852</v>
      </c>
      <c r="E1245" s="228" t="s">
        <v>3332</v>
      </c>
      <c r="F1245" s="279" t="s">
        <v>3584</v>
      </c>
      <c r="G1245" s="439" t="s">
        <v>5347</v>
      </c>
      <c r="H1245" s="429" t="s">
        <v>1327</v>
      </c>
      <c r="I1245" s="228" t="s">
        <v>96</v>
      </c>
      <c r="J1245" s="439" t="s">
        <v>7203</v>
      </c>
      <c r="K1245" s="246">
        <v>38653</v>
      </c>
      <c r="L1245" s="263"/>
      <c r="M1245" s="263"/>
      <c r="N1245" s="245" t="s">
        <v>4518</v>
      </c>
      <c r="Z1245" s="280"/>
    </row>
    <row r="1246" spans="1:26" x14ac:dyDescent="0.15">
      <c r="A1246" s="436" t="s">
        <v>3541</v>
      </c>
      <c r="B1246" s="433" t="s">
        <v>4871</v>
      </c>
      <c r="C1246" s="433" t="s">
        <v>4860</v>
      </c>
      <c r="D1246" s="228" t="s">
        <v>4853</v>
      </c>
      <c r="E1246" s="228" t="s">
        <v>3333</v>
      </c>
      <c r="F1246" s="279" t="s">
        <v>3585</v>
      </c>
      <c r="G1246" s="439" t="s">
        <v>2109</v>
      </c>
      <c r="H1246" s="429" t="s">
        <v>1327</v>
      </c>
      <c r="I1246" s="228" t="s">
        <v>95</v>
      </c>
      <c r="J1246" s="439" t="s">
        <v>1685</v>
      </c>
      <c r="K1246" s="246">
        <v>38707</v>
      </c>
      <c r="L1246" s="263"/>
      <c r="M1246" s="263"/>
      <c r="N1246" s="245" t="s">
        <v>4518</v>
      </c>
      <c r="Z1246" s="280"/>
    </row>
    <row r="1247" spans="1:26" x14ac:dyDescent="0.15">
      <c r="A1247" s="436" t="s">
        <v>3541</v>
      </c>
      <c r="B1247" s="433" t="s">
        <v>4871</v>
      </c>
      <c r="C1247" s="433" t="s">
        <v>4860</v>
      </c>
      <c r="D1247" s="228" t="s">
        <v>4854</v>
      </c>
      <c r="E1247" s="228" t="s">
        <v>3334</v>
      </c>
      <c r="F1247" s="279" t="s">
        <v>5549</v>
      </c>
      <c r="G1247" s="439" t="s">
        <v>5348</v>
      </c>
      <c r="H1247" s="429" t="s">
        <v>1327</v>
      </c>
      <c r="I1247" s="228" t="s">
        <v>217</v>
      </c>
      <c r="J1247" s="439" t="s">
        <v>4489</v>
      </c>
      <c r="K1247" s="246">
        <v>39147</v>
      </c>
      <c r="L1247" s="263"/>
      <c r="M1247" s="263"/>
      <c r="N1247" s="245" t="s">
        <v>4518</v>
      </c>
      <c r="Z1247" s="280"/>
    </row>
    <row r="1248" spans="1:26" x14ac:dyDescent="0.15">
      <c r="A1248" s="436" t="s">
        <v>3541</v>
      </c>
      <c r="B1248" s="433" t="s">
        <v>4871</v>
      </c>
      <c r="C1248" s="433" t="s">
        <v>4860</v>
      </c>
      <c r="D1248" s="228" t="s">
        <v>5730</v>
      </c>
      <c r="E1248" s="228" t="s">
        <v>3337</v>
      </c>
      <c r="F1248" s="279" t="s">
        <v>3586</v>
      </c>
      <c r="G1248" s="439" t="s">
        <v>113</v>
      </c>
      <c r="H1248" s="429" t="s">
        <v>1327</v>
      </c>
      <c r="I1248" s="228" t="s">
        <v>5731</v>
      </c>
      <c r="J1248" s="439" t="s">
        <v>1686</v>
      </c>
      <c r="K1248" s="246">
        <v>40689</v>
      </c>
      <c r="L1248" s="263"/>
      <c r="M1248" s="263"/>
      <c r="N1248" s="245" t="s">
        <v>4518</v>
      </c>
      <c r="Z1248" s="280"/>
    </row>
    <row r="1249" spans="1:26" x14ac:dyDescent="0.15">
      <c r="A1249" s="436" t="s">
        <v>3541</v>
      </c>
      <c r="B1249" s="433" t="s">
        <v>4871</v>
      </c>
      <c r="C1249" s="433" t="s">
        <v>4860</v>
      </c>
      <c r="D1249" s="228" t="s">
        <v>4857</v>
      </c>
      <c r="E1249" s="228" t="s">
        <v>3338</v>
      </c>
      <c r="F1249" s="279" t="s">
        <v>3587</v>
      </c>
      <c r="G1249" s="439" t="s">
        <v>60</v>
      </c>
      <c r="H1249" s="429" t="s">
        <v>1327</v>
      </c>
      <c r="I1249" s="228" t="s">
        <v>1687</v>
      </c>
      <c r="J1249" s="439" t="s">
        <v>1688</v>
      </c>
      <c r="K1249" s="246">
        <v>40977</v>
      </c>
      <c r="L1249" s="263"/>
      <c r="M1249" s="263"/>
      <c r="N1249" s="245" t="s">
        <v>4518</v>
      </c>
      <c r="Z1249" s="280"/>
    </row>
    <row r="1250" spans="1:26" x14ac:dyDescent="0.15">
      <c r="A1250" s="436" t="s">
        <v>6634</v>
      </c>
      <c r="B1250" s="433" t="s">
        <v>5783</v>
      </c>
      <c r="C1250" s="433" t="s">
        <v>49</v>
      </c>
      <c r="D1250" s="228" t="s">
        <v>6646</v>
      </c>
      <c r="E1250" s="228" t="s">
        <v>6647</v>
      </c>
      <c r="F1250" s="337" t="s">
        <v>6824</v>
      </c>
      <c r="G1250" s="338" t="s">
        <v>203</v>
      </c>
      <c r="H1250" s="339" t="s">
        <v>7</v>
      </c>
      <c r="I1250" s="336" t="s">
        <v>5892</v>
      </c>
      <c r="J1250" s="439" t="s">
        <v>6648</v>
      </c>
      <c r="K1250" s="246">
        <v>42761</v>
      </c>
      <c r="L1250" s="263"/>
      <c r="M1250" s="263"/>
      <c r="N1250" s="245" t="s">
        <v>4518</v>
      </c>
      <c r="Z1250" s="280"/>
    </row>
    <row r="1251" spans="1:26" x14ac:dyDescent="0.15">
      <c r="A1251" s="436" t="s">
        <v>6634</v>
      </c>
      <c r="B1251" s="433" t="s">
        <v>5783</v>
      </c>
      <c r="C1251" s="433" t="s">
        <v>49</v>
      </c>
      <c r="D1251" s="228" t="s">
        <v>6649</v>
      </c>
      <c r="E1251" s="228" t="s">
        <v>6825</v>
      </c>
      <c r="F1251" s="337" t="s">
        <v>6826</v>
      </c>
      <c r="G1251" s="338" t="s">
        <v>6650</v>
      </c>
      <c r="H1251" s="339" t="s">
        <v>7</v>
      </c>
      <c r="I1251" s="336" t="s">
        <v>6775</v>
      </c>
      <c r="J1251" s="439" t="s">
        <v>6651</v>
      </c>
      <c r="K1251" s="246">
        <v>43105</v>
      </c>
      <c r="L1251" s="263"/>
      <c r="M1251" s="263"/>
      <c r="N1251" s="245" t="s">
        <v>4518</v>
      </c>
      <c r="Z1251" s="280"/>
    </row>
    <row r="1252" spans="1:26" x14ac:dyDescent="0.15">
      <c r="A1252" s="492" t="s">
        <v>6634</v>
      </c>
      <c r="B1252" s="335" t="s">
        <v>5783</v>
      </c>
      <c r="C1252" s="335" t="s">
        <v>49</v>
      </c>
      <c r="D1252" s="336" t="s">
        <v>6636</v>
      </c>
      <c r="E1252" s="336" t="s">
        <v>6275</v>
      </c>
      <c r="F1252" s="337" t="s">
        <v>2557</v>
      </c>
      <c r="G1252" s="338" t="s">
        <v>47</v>
      </c>
      <c r="H1252" s="339" t="s">
        <v>7</v>
      </c>
      <c r="I1252" s="336" t="s">
        <v>121</v>
      </c>
      <c r="J1252" s="338" t="s">
        <v>7192</v>
      </c>
      <c r="K1252" s="340">
        <v>22752</v>
      </c>
      <c r="L1252" s="341"/>
      <c r="M1252" s="341"/>
      <c r="N1252" s="548" t="s">
        <v>5486</v>
      </c>
      <c r="Z1252" s="280"/>
    </row>
    <row r="1253" spans="1:26" x14ac:dyDescent="0.15">
      <c r="A1253" s="436" t="s">
        <v>3541</v>
      </c>
      <c r="B1253" s="433" t="s">
        <v>4871</v>
      </c>
      <c r="C1253" s="433" t="s">
        <v>4860</v>
      </c>
      <c r="D1253" s="278" t="s">
        <v>4629</v>
      </c>
      <c r="E1253" s="228" t="s">
        <v>10</v>
      </c>
      <c r="F1253" s="279" t="s">
        <v>3554</v>
      </c>
      <c r="G1253" s="439" t="s">
        <v>108</v>
      </c>
      <c r="H1253" s="429" t="s">
        <v>1327</v>
      </c>
      <c r="I1253" s="228" t="s">
        <v>8</v>
      </c>
      <c r="J1253" s="529" t="s">
        <v>8206</v>
      </c>
      <c r="K1253" s="246">
        <v>19130</v>
      </c>
      <c r="L1253" s="263"/>
      <c r="M1253" s="263"/>
      <c r="N1253" s="245" t="s">
        <v>5486</v>
      </c>
      <c r="Z1253" s="280"/>
    </row>
    <row r="1254" spans="1:26" x14ac:dyDescent="0.15">
      <c r="A1254" s="436" t="s">
        <v>3541</v>
      </c>
      <c r="B1254" s="433" t="s">
        <v>4871</v>
      </c>
      <c r="C1254" s="433" t="s">
        <v>4860</v>
      </c>
      <c r="D1254" s="228" t="s">
        <v>4630</v>
      </c>
      <c r="E1254" s="228" t="s">
        <v>4408</v>
      </c>
      <c r="F1254" s="279" t="s">
        <v>3555</v>
      </c>
      <c r="G1254" s="439" t="s">
        <v>109</v>
      </c>
      <c r="H1254" s="429" t="s">
        <v>1327</v>
      </c>
      <c r="I1254" s="228" t="s">
        <v>3976</v>
      </c>
      <c r="J1254" s="439" t="s">
        <v>6945</v>
      </c>
      <c r="K1254" s="246">
        <v>19106</v>
      </c>
      <c r="L1254" s="263"/>
      <c r="M1254" s="263"/>
      <c r="N1254" s="245" t="s">
        <v>5489</v>
      </c>
      <c r="Z1254" s="280"/>
    </row>
    <row r="1255" spans="1:26" ht="28.5" x14ac:dyDescent="0.15">
      <c r="A1255" s="436" t="s">
        <v>3541</v>
      </c>
      <c r="B1255" s="433" t="s">
        <v>4871</v>
      </c>
      <c r="C1255" s="433" t="s">
        <v>4860</v>
      </c>
      <c r="D1255" s="228" t="s">
        <v>8257</v>
      </c>
      <c r="E1255" s="228" t="s">
        <v>4408</v>
      </c>
      <c r="F1255" s="279" t="s">
        <v>3556</v>
      </c>
      <c r="G1255" s="439" t="s">
        <v>109</v>
      </c>
      <c r="H1255" s="429" t="s">
        <v>1327</v>
      </c>
      <c r="I1255" s="228" t="s">
        <v>3977</v>
      </c>
      <c r="J1255" s="439" t="s">
        <v>7286</v>
      </c>
      <c r="K1255" s="246">
        <v>19262</v>
      </c>
      <c r="L1255" s="263"/>
      <c r="M1255" s="263"/>
      <c r="N1255" s="245" t="s">
        <v>5489</v>
      </c>
      <c r="Z1255" s="280"/>
    </row>
    <row r="1256" spans="1:26" x14ac:dyDescent="0.15">
      <c r="A1256" s="436" t="s">
        <v>3541</v>
      </c>
      <c r="B1256" s="433" t="s">
        <v>4871</v>
      </c>
      <c r="C1256" s="433" t="s">
        <v>4860</v>
      </c>
      <c r="D1256" s="228" t="s">
        <v>4740</v>
      </c>
      <c r="E1256" s="228" t="s">
        <v>3335</v>
      </c>
      <c r="F1256" s="279" t="s">
        <v>3542</v>
      </c>
      <c r="G1256" s="439" t="s">
        <v>224</v>
      </c>
      <c r="H1256" s="429" t="s">
        <v>1327</v>
      </c>
      <c r="I1256" s="228" t="s">
        <v>229</v>
      </c>
      <c r="J1256" s="439" t="s">
        <v>230</v>
      </c>
      <c r="K1256" s="246">
        <v>31631</v>
      </c>
      <c r="L1256" s="263"/>
      <c r="M1256" s="263"/>
      <c r="N1256" s="245" t="s">
        <v>5485</v>
      </c>
      <c r="Z1256" s="280"/>
    </row>
    <row r="1257" spans="1:26" x14ac:dyDescent="0.15">
      <c r="A1257" s="436" t="s">
        <v>3541</v>
      </c>
      <c r="B1257" s="433" t="s">
        <v>4871</v>
      </c>
      <c r="C1257" s="433" t="s">
        <v>4860</v>
      </c>
      <c r="D1257" s="228" t="s">
        <v>4739</v>
      </c>
      <c r="E1257" s="228" t="s">
        <v>3328</v>
      </c>
      <c r="F1257" s="279" t="s">
        <v>3581</v>
      </c>
      <c r="G1257" s="439" t="s">
        <v>210</v>
      </c>
      <c r="H1257" s="429" t="s">
        <v>1327</v>
      </c>
      <c r="I1257" s="228" t="s">
        <v>209</v>
      </c>
      <c r="J1257" s="529" t="s">
        <v>8291</v>
      </c>
      <c r="K1257" s="246">
        <v>36249</v>
      </c>
      <c r="L1257" s="263"/>
      <c r="M1257" s="263"/>
      <c r="N1257" s="245" t="s">
        <v>5485</v>
      </c>
      <c r="Z1257" s="280"/>
    </row>
    <row r="1258" spans="1:26" x14ac:dyDescent="0.15">
      <c r="A1258" s="436" t="s">
        <v>3541</v>
      </c>
      <c r="B1258" s="433" t="s">
        <v>4871</v>
      </c>
      <c r="C1258" s="433" t="s">
        <v>4860</v>
      </c>
      <c r="D1258" s="228" t="s">
        <v>4693</v>
      </c>
      <c r="E1258" s="228" t="s">
        <v>3322</v>
      </c>
      <c r="F1258" s="279" t="s">
        <v>3572</v>
      </c>
      <c r="G1258" s="439" t="s">
        <v>194</v>
      </c>
      <c r="H1258" s="429" t="s">
        <v>1327</v>
      </c>
      <c r="I1258" s="228" t="s">
        <v>193</v>
      </c>
      <c r="J1258" s="529" t="s">
        <v>8290</v>
      </c>
      <c r="K1258" s="246">
        <v>32346</v>
      </c>
      <c r="L1258" s="242"/>
      <c r="M1258" s="242"/>
      <c r="N1258" s="245" t="s">
        <v>5490</v>
      </c>
      <c r="Z1258" s="280"/>
    </row>
    <row r="1259" spans="1:26" ht="28.5" x14ac:dyDescent="0.15">
      <c r="A1259" s="436" t="s">
        <v>3541</v>
      </c>
      <c r="B1259" s="433" t="s">
        <v>4871</v>
      </c>
      <c r="C1259" s="433" t="s">
        <v>4860</v>
      </c>
      <c r="D1259" s="228" t="s">
        <v>8127</v>
      </c>
      <c r="E1259" s="228" t="s">
        <v>6506</v>
      </c>
      <c r="F1259" s="279" t="s">
        <v>3567</v>
      </c>
      <c r="G1259" s="439" t="s">
        <v>156</v>
      </c>
      <c r="H1259" s="429" t="s">
        <v>1327</v>
      </c>
      <c r="I1259" s="228" t="s">
        <v>4183</v>
      </c>
      <c r="J1259" s="439" t="s">
        <v>7837</v>
      </c>
      <c r="K1259" s="246">
        <v>28464</v>
      </c>
      <c r="L1259" s="263"/>
      <c r="M1259" s="263"/>
      <c r="N1259" s="245" t="s">
        <v>5488</v>
      </c>
      <c r="Z1259" s="280"/>
    </row>
    <row r="1260" spans="1:26" x14ac:dyDescent="0.15">
      <c r="A1260" s="436" t="s">
        <v>3541</v>
      </c>
      <c r="B1260" s="433" t="s">
        <v>4871</v>
      </c>
      <c r="C1260" s="433" t="s">
        <v>4860</v>
      </c>
      <c r="D1260" s="228" t="s">
        <v>6505</v>
      </c>
      <c r="E1260" s="228" t="s">
        <v>6059</v>
      </c>
      <c r="F1260" s="279" t="s">
        <v>2562</v>
      </c>
      <c r="G1260" s="439" t="s">
        <v>882</v>
      </c>
      <c r="H1260" s="429" t="s">
        <v>1327</v>
      </c>
      <c r="I1260" s="228" t="s">
        <v>131</v>
      </c>
      <c r="J1260" s="439" t="s">
        <v>7836</v>
      </c>
      <c r="K1260" s="246">
        <v>25489</v>
      </c>
      <c r="L1260" s="263"/>
      <c r="M1260" s="263"/>
      <c r="N1260" s="245" t="s">
        <v>5488</v>
      </c>
      <c r="Z1260" s="280"/>
    </row>
    <row r="1261" spans="1:26" x14ac:dyDescent="0.15">
      <c r="A1261" s="436" t="s">
        <v>3541</v>
      </c>
      <c r="B1261" s="433" t="s">
        <v>4884</v>
      </c>
      <c r="C1261" s="433" t="s">
        <v>1806</v>
      </c>
      <c r="D1261" s="228" t="s">
        <v>4827</v>
      </c>
      <c r="E1261" s="228" t="s">
        <v>2337</v>
      </c>
      <c r="F1261" s="279" t="s">
        <v>5550</v>
      </c>
      <c r="G1261" s="439" t="s">
        <v>242</v>
      </c>
      <c r="H1261" s="429" t="s">
        <v>1327</v>
      </c>
      <c r="I1261" s="228" t="s">
        <v>241</v>
      </c>
      <c r="J1261" s="439" t="s">
        <v>6962</v>
      </c>
      <c r="K1261" s="246">
        <v>23460</v>
      </c>
      <c r="L1261" s="242"/>
      <c r="M1261" s="242"/>
      <c r="N1261" s="245" t="s">
        <v>4519</v>
      </c>
      <c r="Z1261" s="280"/>
    </row>
    <row r="1262" spans="1:26" x14ac:dyDescent="0.15">
      <c r="A1262" s="436" t="s">
        <v>3541</v>
      </c>
      <c r="B1262" s="433" t="s">
        <v>4884</v>
      </c>
      <c r="C1262" s="433" t="s">
        <v>1806</v>
      </c>
      <c r="D1262" s="228" t="s">
        <v>4829</v>
      </c>
      <c r="E1262" s="228" t="s">
        <v>65</v>
      </c>
      <c r="F1262" s="279" t="s">
        <v>3595</v>
      </c>
      <c r="G1262" s="439" t="s">
        <v>64</v>
      </c>
      <c r="H1262" s="429" t="s">
        <v>1327</v>
      </c>
      <c r="I1262" s="228" t="s">
        <v>63</v>
      </c>
      <c r="J1262" s="439" t="s">
        <v>7507</v>
      </c>
      <c r="K1262" s="246">
        <v>23460</v>
      </c>
      <c r="L1262" s="242"/>
      <c r="M1262" s="242"/>
      <c r="N1262" s="245" t="s">
        <v>4519</v>
      </c>
      <c r="Z1262" s="280"/>
    </row>
    <row r="1263" spans="1:26" x14ac:dyDescent="0.15">
      <c r="A1263" s="436" t="s">
        <v>3541</v>
      </c>
      <c r="B1263" s="433" t="s">
        <v>4884</v>
      </c>
      <c r="C1263" s="433" t="s">
        <v>1806</v>
      </c>
      <c r="D1263" s="228" t="s">
        <v>5551</v>
      </c>
      <c r="E1263" s="228" t="s">
        <v>3342</v>
      </c>
      <c r="F1263" s="279" t="s">
        <v>3596</v>
      </c>
      <c r="G1263" s="439" t="s">
        <v>244</v>
      </c>
      <c r="H1263" s="429" t="s">
        <v>1327</v>
      </c>
      <c r="I1263" s="228" t="s">
        <v>243</v>
      </c>
      <c r="J1263" s="439" t="s">
        <v>7868</v>
      </c>
      <c r="K1263" s="246">
        <v>25386</v>
      </c>
      <c r="L1263" s="242"/>
      <c r="M1263" s="242"/>
      <c r="N1263" s="245" t="s">
        <v>4519</v>
      </c>
      <c r="Z1263" s="280"/>
    </row>
    <row r="1264" spans="1:26" x14ac:dyDescent="0.15">
      <c r="A1264" s="436" t="s">
        <v>3541</v>
      </c>
      <c r="B1264" s="433" t="s">
        <v>4884</v>
      </c>
      <c r="C1264" s="433" t="s">
        <v>1806</v>
      </c>
      <c r="D1264" s="228" t="s">
        <v>5242</v>
      </c>
      <c r="E1264" s="228" t="s">
        <v>2342</v>
      </c>
      <c r="F1264" s="279" t="s">
        <v>2616</v>
      </c>
      <c r="G1264" s="439" t="s">
        <v>246</v>
      </c>
      <c r="H1264" s="429" t="s">
        <v>1327</v>
      </c>
      <c r="I1264" s="228" t="s">
        <v>245</v>
      </c>
      <c r="J1264" s="439" t="s">
        <v>8080</v>
      </c>
      <c r="K1264" s="246">
        <v>25017</v>
      </c>
      <c r="L1264" s="242"/>
      <c r="M1264" s="242"/>
      <c r="N1264" s="245" t="s">
        <v>4519</v>
      </c>
      <c r="Z1264" s="280"/>
    </row>
    <row r="1265" spans="1:26" x14ac:dyDescent="0.15">
      <c r="A1265" s="436" t="s">
        <v>3541</v>
      </c>
      <c r="B1265" s="433" t="s">
        <v>4884</v>
      </c>
      <c r="C1265" s="433" t="s">
        <v>1806</v>
      </c>
      <c r="D1265" s="228" t="s">
        <v>5552</v>
      </c>
      <c r="E1265" s="228" t="s">
        <v>2343</v>
      </c>
      <c r="F1265" s="279" t="s">
        <v>2617</v>
      </c>
      <c r="G1265" s="439" t="s">
        <v>249</v>
      </c>
      <c r="H1265" s="429" t="s">
        <v>1327</v>
      </c>
      <c r="I1265" s="228" t="s">
        <v>247</v>
      </c>
      <c r="J1265" s="439" t="s">
        <v>248</v>
      </c>
      <c r="K1265" s="246">
        <v>25130</v>
      </c>
      <c r="L1265" s="242"/>
      <c r="M1265" s="242"/>
      <c r="N1265" s="245" t="s">
        <v>4519</v>
      </c>
      <c r="Z1265" s="280"/>
    </row>
    <row r="1266" spans="1:26" x14ac:dyDescent="0.15">
      <c r="A1266" s="436" t="s">
        <v>3541</v>
      </c>
      <c r="B1266" s="433" t="s">
        <v>4884</v>
      </c>
      <c r="C1266" s="433" t="s">
        <v>1806</v>
      </c>
      <c r="D1266" s="228" t="s">
        <v>5553</v>
      </c>
      <c r="E1266" s="228" t="s">
        <v>2344</v>
      </c>
      <c r="F1266" s="279" t="s">
        <v>2618</v>
      </c>
      <c r="G1266" s="439" t="s">
        <v>252</v>
      </c>
      <c r="H1266" s="429" t="s">
        <v>1327</v>
      </c>
      <c r="I1266" s="228" t="s">
        <v>250</v>
      </c>
      <c r="J1266" s="439" t="s">
        <v>251</v>
      </c>
      <c r="K1266" s="246">
        <v>25293</v>
      </c>
      <c r="L1266" s="242"/>
      <c r="M1266" s="242"/>
      <c r="N1266" s="245" t="s">
        <v>4519</v>
      </c>
      <c r="Z1266" s="280"/>
    </row>
    <row r="1267" spans="1:26" x14ac:dyDescent="0.15">
      <c r="A1267" s="436" t="s">
        <v>3541</v>
      </c>
      <c r="B1267" s="433" t="s">
        <v>4884</v>
      </c>
      <c r="C1267" s="433" t="s">
        <v>1806</v>
      </c>
      <c r="D1267" s="228" t="s">
        <v>4830</v>
      </c>
      <c r="E1267" s="228" t="s">
        <v>2345</v>
      </c>
      <c r="F1267" s="279" t="s">
        <v>2619</v>
      </c>
      <c r="G1267" s="439" t="s">
        <v>253</v>
      </c>
      <c r="H1267" s="429" t="s">
        <v>1327</v>
      </c>
      <c r="I1267" s="228" t="s">
        <v>3135</v>
      </c>
      <c r="J1267" s="439" t="s">
        <v>1835</v>
      </c>
      <c r="K1267" s="246">
        <v>25498</v>
      </c>
      <c r="L1267" s="242"/>
      <c r="M1267" s="242"/>
      <c r="N1267" s="245" t="s">
        <v>4519</v>
      </c>
      <c r="Z1267" s="280"/>
    </row>
    <row r="1268" spans="1:26" x14ac:dyDescent="0.15">
      <c r="A1268" s="436" t="s">
        <v>3541</v>
      </c>
      <c r="B1268" s="433" t="s">
        <v>4884</v>
      </c>
      <c r="C1268" s="433" t="s">
        <v>1806</v>
      </c>
      <c r="D1268" s="228" t="s">
        <v>4748</v>
      </c>
      <c r="E1268" s="228" t="s">
        <v>2346</v>
      </c>
      <c r="F1268" s="279" t="s">
        <v>2620</v>
      </c>
      <c r="G1268" s="439" t="s">
        <v>255</v>
      </c>
      <c r="H1268" s="429" t="s">
        <v>1327</v>
      </c>
      <c r="I1268" s="228" t="s">
        <v>254</v>
      </c>
      <c r="J1268" s="439" t="s">
        <v>5895</v>
      </c>
      <c r="K1268" s="246">
        <v>25637</v>
      </c>
      <c r="L1268" s="263"/>
      <c r="M1268" s="263"/>
      <c r="N1268" s="245" t="s">
        <v>4519</v>
      </c>
      <c r="Z1268" s="280"/>
    </row>
    <row r="1269" spans="1:26" x14ac:dyDescent="0.15">
      <c r="A1269" s="436" t="s">
        <v>3541</v>
      </c>
      <c r="B1269" s="433" t="s">
        <v>4884</v>
      </c>
      <c r="C1269" s="433" t="s">
        <v>1806</v>
      </c>
      <c r="D1269" s="228" t="s">
        <v>4831</v>
      </c>
      <c r="E1269" s="228" t="s">
        <v>2348</v>
      </c>
      <c r="F1269" s="279" t="s">
        <v>2622</v>
      </c>
      <c r="G1269" s="439" t="s">
        <v>257</v>
      </c>
      <c r="H1269" s="429" t="s">
        <v>1327</v>
      </c>
      <c r="I1269" s="228" t="s">
        <v>256</v>
      </c>
      <c r="J1269" s="439" t="s">
        <v>1836</v>
      </c>
      <c r="K1269" s="246">
        <v>26023</v>
      </c>
      <c r="L1269" s="242"/>
      <c r="M1269" s="242"/>
      <c r="N1269" s="245" t="s">
        <v>4519</v>
      </c>
      <c r="Z1269" s="280"/>
    </row>
    <row r="1270" spans="1:26" x14ac:dyDescent="0.15">
      <c r="A1270" s="436" t="s">
        <v>3541</v>
      </c>
      <c r="B1270" s="433" t="s">
        <v>4884</v>
      </c>
      <c r="C1270" s="433" t="s">
        <v>1806</v>
      </c>
      <c r="D1270" s="228" t="s">
        <v>5243</v>
      </c>
      <c r="E1270" s="228" t="s">
        <v>2349</v>
      </c>
      <c r="F1270" s="279" t="s">
        <v>2623</v>
      </c>
      <c r="G1270" s="439" t="s">
        <v>260</v>
      </c>
      <c r="H1270" s="429" t="s">
        <v>1327</v>
      </c>
      <c r="I1270" s="228" t="s">
        <v>258</v>
      </c>
      <c r="J1270" s="439" t="s">
        <v>259</v>
      </c>
      <c r="K1270" s="246">
        <v>26359</v>
      </c>
      <c r="L1270" s="242"/>
      <c r="M1270" s="242"/>
      <c r="N1270" s="245" t="s">
        <v>4519</v>
      </c>
      <c r="Z1270" s="280"/>
    </row>
    <row r="1271" spans="1:26" x14ac:dyDescent="0.15">
      <c r="A1271" s="436" t="s">
        <v>3541</v>
      </c>
      <c r="B1271" s="433" t="s">
        <v>4884</v>
      </c>
      <c r="C1271" s="433" t="s">
        <v>1806</v>
      </c>
      <c r="D1271" s="228" t="s">
        <v>5244</v>
      </c>
      <c r="E1271" s="228" t="s">
        <v>2339</v>
      </c>
      <c r="F1271" s="279" t="s">
        <v>2613</v>
      </c>
      <c r="G1271" s="439" t="s">
        <v>262</v>
      </c>
      <c r="H1271" s="429" t="s">
        <v>1327</v>
      </c>
      <c r="I1271" s="228" t="s">
        <v>261</v>
      </c>
      <c r="J1271" s="439" t="s">
        <v>7508</v>
      </c>
      <c r="K1271" s="246">
        <v>26385</v>
      </c>
      <c r="L1271" s="242"/>
      <c r="M1271" s="242"/>
      <c r="N1271" s="245" t="s">
        <v>4519</v>
      </c>
      <c r="Z1271" s="280"/>
    </row>
    <row r="1272" spans="1:26" x14ac:dyDescent="0.15">
      <c r="A1272" s="436" t="s">
        <v>3541</v>
      </c>
      <c r="B1272" s="433" t="s">
        <v>4884</v>
      </c>
      <c r="C1272" s="433" t="s">
        <v>1806</v>
      </c>
      <c r="D1272" s="228" t="s">
        <v>5245</v>
      </c>
      <c r="E1272" s="228" t="s">
        <v>2341</v>
      </c>
      <c r="F1272" s="279" t="s">
        <v>2615</v>
      </c>
      <c r="G1272" s="439" t="s">
        <v>264</v>
      </c>
      <c r="H1272" s="429" t="s">
        <v>1327</v>
      </c>
      <c r="I1272" s="228" t="s">
        <v>263</v>
      </c>
      <c r="J1272" s="439" t="s">
        <v>7217</v>
      </c>
      <c r="K1272" s="246">
        <v>26484</v>
      </c>
      <c r="L1272" s="242"/>
      <c r="M1272" s="242"/>
      <c r="N1272" s="245" t="s">
        <v>4519</v>
      </c>
      <c r="Z1272" s="280"/>
    </row>
    <row r="1273" spans="1:26" x14ac:dyDescent="0.15">
      <c r="A1273" s="436" t="s">
        <v>3541</v>
      </c>
      <c r="B1273" s="433" t="s">
        <v>4884</v>
      </c>
      <c r="C1273" s="433" t="s">
        <v>1806</v>
      </c>
      <c r="D1273" s="228" t="s">
        <v>5246</v>
      </c>
      <c r="E1273" s="228" t="s">
        <v>2347</v>
      </c>
      <c r="F1273" s="279" t="s">
        <v>2621</v>
      </c>
      <c r="G1273" s="439" t="s">
        <v>266</v>
      </c>
      <c r="H1273" s="429" t="s">
        <v>1327</v>
      </c>
      <c r="I1273" s="228" t="s">
        <v>265</v>
      </c>
      <c r="J1273" s="406" t="s">
        <v>7509</v>
      </c>
      <c r="K1273" s="246">
        <v>26480</v>
      </c>
      <c r="L1273" s="242"/>
      <c r="M1273" s="242"/>
      <c r="N1273" s="245" t="s">
        <v>4519</v>
      </c>
      <c r="Z1273" s="280"/>
    </row>
    <row r="1274" spans="1:26" x14ac:dyDescent="0.15">
      <c r="A1274" s="436" t="s">
        <v>3541</v>
      </c>
      <c r="B1274" s="433" t="s">
        <v>4884</v>
      </c>
      <c r="C1274" s="433" t="s">
        <v>1806</v>
      </c>
      <c r="D1274" s="228" t="s">
        <v>5247</v>
      </c>
      <c r="E1274" s="228" t="s">
        <v>2351</v>
      </c>
      <c r="F1274" s="279" t="s">
        <v>2626</v>
      </c>
      <c r="G1274" s="439" t="s">
        <v>269</v>
      </c>
      <c r="H1274" s="429" t="s">
        <v>1327</v>
      </c>
      <c r="I1274" s="228" t="s">
        <v>267</v>
      </c>
      <c r="J1274" s="439" t="s">
        <v>268</v>
      </c>
      <c r="K1274" s="246">
        <v>26602</v>
      </c>
      <c r="L1274" s="242"/>
      <c r="M1274" s="242"/>
      <c r="N1274" s="245" t="s">
        <v>4519</v>
      </c>
      <c r="Z1274" s="280"/>
    </row>
    <row r="1275" spans="1:26" x14ac:dyDescent="0.15">
      <c r="A1275" s="436" t="s">
        <v>3541</v>
      </c>
      <c r="B1275" s="433" t="s">
        <v>4884</v>
      </c>
      <c r="C1275" s="433" t="s">
        <v>1806</v>
      </c>
      <c r="D1275" s="228" t="s">
        <v>6508</v>
      </c>
      <c r="E1275" s="228" t="s">
        <v>1700</v>
      </c>
      <c r="F1275" s="279" t="s">
        <v>3597</v>
      </c>
      <c r="G1275" s="439" t="s">
        <v>271</v>
      </c>
      <c r="H1275" s="429" t="s">
        <v>1327</v>
      </c>
      <c r="I1275" s="228" t="s">
        <v>270</v>
      </c>
      <c r="J1275" s="678" t="s">
        <v>8226</v>
      </c>
      <c r="K1275" s="246">
        <v>26984</v>
      </c>
      <c r="L1275" s="263"/>
      <c r="M1275" s="263"/>
      <c r="N1275" s="245" t="s">
        <v>7505</v>
      </c>
      <c r="Z1275" s="280"/>
    </row>
    <row r="1276" spans="1:26" x14ac:dyDescent="0.15">
      <c r="A1276" s="436" t="s">
        <v>3541</v>
      </c>
      <c r="B1276" s="433" t="s">
        <v>4884</v>
      </c>
      <c r="C1276" s="433" t="s">
        <v>1806</v>
      </c>
      <c r="D1276" s="228" t="s">
        <v>4832</v>
      </c>
      <c r="E1276" s="228" t="s">
        <v>2353</v>
      </c>
      <c r="F1276" s="279" t="s">
        <v>2628</v>
      </c>
      <c r="G1276" s="439" t="s">
        <v>273</v>
      </c>
      <c r="H1276" s="429" t="s">
        <v>1327</v>
      </c>
      <c r="I1276" s="228" t="s">
        <v>272</v>
      </c>
      <c r="J1276" s="439" t="s">
        <v>4491</v>
      </c>
      <c r="K1276" s="246">
        <v>26999</v>
      </c>
      <c r="L1276" s="242"/>
      <c r="M1276" s="242"/>
      <c r="N1276" s="245" t="s">
        <v>4519</v>
      </c>
      <c r="Z1276" s="280"/>
    </row>
    <row r="1277" spans="1:26" x14ac:dyDescent="0.15">
      <c r="A1277" s="436" t="s">
        <v>3541</v>
      </c>
      <c r="B1277" s="433" t="s">
        <v>4884</v>
      </c>
      <c r="C1277" s="433" t="s">
        <v>1806</v>
      </c>
      <c r="D1277" s="228" t="s">
        <v>4833</v>
      </c>
      <c r="E1277" s="228" t="s">
        <v>2354</v>
      </c>
      <c r="F1277" s="279" t="s">
        <v>2632</v>
      </c>
      <c r="G1277" s="439" t="s">
        <v>278</v>
      </c>
      <c r="H1277" s="429" t="s">
        <v>1327</v>
      </c>
      <c r="I1277" s="228" t="s">
        <v>277</v>
      </c>
      <c r="J1277" s="439" t="s">
        <v>6069</v>
      </c>
      <c r="K1277" s="246">
        <v>27403</v>
      </c>
      <c r="L1277" s="242"/>
      <c r="M1277" s="242"/>
      <c r="N1277" s="245" t="s">
        <v>4519</v>
      </c>
      <c r="Z1277" s="280"/>
    </row>
    <row r="1278" spans="1:26" x14ac:dyDescent="0.15">
      <c r="A1278" s="436" t="s">
        <v>3541</v>
      </c>
      <c r="B1278" s="433" t="s">
        <v>4884</v>
      </c>
      <c r="C1278" s="433" t="s">
        <v>1806</v>
      </c>
      <c r="D1278" s="228" t="s">
        <v>5237</v>
      </c>
      <c r="E1278" s="228" t="s">
        <v>7799</v>
      </c>
      <c r="F1278" s="279" t="s">
        <v>3590</v>
      </c>
      <c r="G1278" s="439" t="s">
        <v>235</v>
      </c>
      <c r="H1278" s="429" t="s">
        <v>1327</v>
      </c>
      <c r="I1278" s="228" t="s">
        <v>233</v>
      </c>
      <c r="J1278" s="439" t="s">
        <v>234</v>
      </c>
      <c r="K1278" s="246">
        <v>27748</v>
      </c>
      <c r="L1278" s="242"/>
      <c r="M1278" s="242"/>
      <c r="N1278" s="245" t="s">
        <v>4519</v>
      </c>
      <c r="Z1278" s="280"/>
    </row>
    <row r="1279" spans="1:26" x14ac:dyDescent="0.15">
      <c r="A1279" s="436" t="s">
        <v>3541</v>
      </c>
      <c r="B1279" s="433" t="s">
        <v>4884</v>
      </c>
      <c r="C1279" s="433" t="s">
        <v>1806</v>
      </c>
      <c r="D1279" s="228" t="s">
        <v>5248</v>
      </c>
      <c r="E1279" s="228" t="s">
        <v>7800</v>
      </c>
      <c r="F1279" s="279" t="s">
        <v>2635</v>
      </c>
      <c r="G1279" s="439" t="s">
        <v>280</v>
      </c>
      <c r="H1279" s="429" t="s">
        <v>1327</v>
      </c>
      <c r="I1279" s="228" t="s">
        <v>279</v>
      </c>
      <c r="J1279" s="439" t="s">
        <v>6923</v>
      </c>
      <c r="K1279" s="246">
        <v>27771</v>
      </c>
      <c r="L1279" s="242"/>
      <c r="M1279" s="242"/>
      <c r="N1279" s="245" t="s">
        <v>4519</v>
      </c>
      <c r="Z1279" s="280"/>
    </row>
    <row r="1280" spans="1:26" x14ac:dyDescent="0.15">
      <c r="A1280" s="436" t="s">
        <v>3541</v>
      </c>
      <c r="B1280" s="433" t="s">
        <v>4884</v>
      </c>
      <c r="C1280" s="433" t="s">
        <v>1806</v>
      </c>
      <c r="D1280" s="228" t="s">
        <v>5554</v>
      </c>
      <c r="E1280" s="228" t="s">
        <v>2357</v>
      </c>
      <c r="F1280" s="279" t="s">
        <v>2636</v>
      </c>
      <c r="G1280" s="439" t="s">
        <v>5249</v>
      </c>
      <c r="H1280" s="429" t="s">
        <v>1327</v>
      </c>
      <c r="I1280" s="228" t="s">
        <v>281</v>
      </c>
      <c r="J1280" s="439" t="s">
        <v>282</v>
      </c>
      <c r="K1280" s="246">
        <v>27850</v>
      </c>
      <c r="L1280" s="242"/>
      <c r="M1280" s="242"/>
      <c r="N1280" s="245" t="s">
        <v>4519</v>
      </c>
      <c r="Z1280" s="280"/>
    </row>
    <row r="1281" spans="1:26" x14ac:dyDescent="0.15">
      <c r="A1281" s="436" t="s">
        <v>3541</v>
      </c>
      <c r="B1281" s="433" t="s">
        <v>4884</v>
      </c>
      <c r="C1281" s="433" t="s">
        <v>1806</v>
      </c>
      <c r="D1281" s="228" t="s">
        <v>5250</v>
      </c>
      <c r="E1281" s="228" t="s">
        <v>2358</v>
      </c>
      <c r="F1281" s="279" t="s">
        <v>2637</v>
      </c>
      <c r="G1281" s="439" t="s">
        <v>284</v>
      </c>
      <c r="H1281" s="429" t="s">
        <v>1327</v>
      </c>
      <c r="I1281" s="228" t="s">
        <v>283</v>
      </c>
      <c r="J1281" s="439" t="s">
        <v>7218</v>
      </c>
      <c r="K1281" s="246">
        <v>28160</v>
      </c>
      <c r="L1281" s="242"/>
      <c r="M1281" s="242"/>
      <c r="N1281" s="245" t="s">
        <v>4519</v>
      </c>
      <c r="Z1281" s="280"/>
    </row>
    <row r="1282" spans="1:26" x14ac:dyDescent="0.15">
      <c r="A1282" s="436" t="s">
        <v>3541</v>
      </c>
      <c r="B1282" s="433" t="s">
        <v>4884</v>
      </c>
      <c r="C1282" s="433" t="s">
        <v>1806</v>
      </c>
      <c r="D1282" s="228" t="s">
        <v>5238</v>
      </c>
      <c r="E1282" s="228" t="s">
        <v>3339</v>
      </c>
      <c r="F1282" s="279" t="s">
        <v>3591</v>
      </c>
      <c r="G1282" s="439" t="s">
        <v>5239</v>
      </c>
      <c r="H1282" s="429" t="s">
        <v>1327</v>
      </c>
      <c r="I1282" s="228" t="s">
        <v>236</v>
      </c>
      <c r="J1282" s="439" t="s">
        <v>4490</v>
      </c>
      <c r="K1282" s="246">
        <v>28782</v>
      </c>
      <c r="L1282" s="242"/>
      <c r="M1282" s="242"/>
      <c r="N1282" s="245" t="s">
        <v>4519</v>
      </c>
      <c r="Z1282" s="280"/>
    </row>
    <row r="1283" spans="1:26" x14ac:dyDescent="0.15">
      <c r="A1283" s="436" t="s">
        <v>3541</v>
      </c>
      <c r="B1283" s="433" t="s">
        <v>4884</v>
      </c>
      <c r="C1283" s="433" t="s">
        <v>1806</v>
      </c>
      <c r="D1283" s="228" t="s">
        <v>5555</v>
      </c>
      <c r="E1283" s="228" t="s">
        <v>2360</v>
      </c>
      <c r="F1283" s="279" t="s">
        <v>2639</v>
      </c>
      <c r="G1283" s="439" t="s">
        <v>290</v>
      </c>
      <c r="H1283" s="429" t="s">
        <v>1327</v>
      </c>
      <c r="I1283" s="228" t="s">
        <v>288</v>
      </c>
      <c r="J1283" s="439" t="s">
        <v>289</v>
      </c>
      <c r="K1283" s="246">
        <v>28899</v>
      </c>
      <c r="L1283" s="242"/>
      <c r="M1283" s="242"/>
      <c r="N1283" s="245" t="s">
        <v>4519</v>
      </c>
      <c r="Z1283" s="280"/>
    </row>
    <row r="1284" spans="1:26" x14ac:dyDescent="0.15">
      <c r="A1284" s="436" t="s">
        <v>3541</v>
      </c>
      <c r="B1284" s="433" t="s">
        <v>4884</v>
      </c>
      <c r="C1284" s="433" t="s">
        <v>1806</v>
      </c>
      <c r="D1284" s="228" t="s">
        <v>5251</v>
      </c>
      <c r="E1284" s="228" t="s">
        <v>3344</v>
      </c>
      <c r="F1284" s="279" t="s">
        <v>3598</v>
      </c>
      <c r="G1284" s="439" t="s">
        <v>292</v>
      </c>
      <c r="H1284" s="429" t="s">
        <v>1327</v>
      </c>
      <c r="I1284" s="228" t="s">
        <v>291</v>
      </c>
      <c r="J1284" s="406" t="s">
        <v>1610</v>
      </c>
      <c r="K1284" s="246">
        <v>28872</v>
      </c>
      <c r="L1284" s="242"/>
      <c r="M1284" s="242"/>
      <c r="N1284" s="245" t="s">
        <v>4519</v>
      </c>
      <c r="Z1284" s="280"/>
    </row>
    <row r="1285" spans="1:26" x14ac:dyDescent="0.15">
      <c r="A1285" s="436" t="s">
        <v>3541</v>
      </c>
      <c r="B1285" s="433" t="s">
        <v>4884</v>
      </c>
      <c r="C1285" s="433" t="s">
        <v>1806</v>
      </c>
      <c r="D1285" s="228" t="s">
        <v>5252</v>
      </c>
      <c r="E1285" s="228" t="s">
        <v>2361</v>
      </c>
      <c r="F1285" s="279" t="s">
        <v>2640</v>
      </c>
      <c r="G1285" s="439" t="s">
        <v>295</v>
      </c>
      <c r="H1285" s="429" t="s">
        <v>1327</v>
      </c>
      <c r="I1285" s="228" t="s">
        <v>293</v>
      </c>
      <c r="J1285" s="439" t="s">
        <v>294</v>
      </c>
      <c r="K1285" s="246">
        <v>28940</v>
      </c>
      <c r="L1285" s="242"/>
      <c r="M1285" s="242"/>
      <c r="N1285" s="245" t="s">
        <v>4519</v>
      </c>
      <c r="Z1285" s="280"/>
    </row>
    <row r="1286" spans="1:26" x14ac:dyDescent="0.15">
      <c r="A1286" s="436" t="s">
        <v>3541</v>
      </c>
      <c r="B1286" s="433" t="s">
        <v>4884</v>
      </c>
      <c r="C1286" s="433" t="s">
        <v>1806</v>
      </c>
      <c r="D1286" s="228" t="s">
        <v>5253</v>
      </c>
      <c r="E1286" s="228" t="s">
        <v>2362</v>
      </c>
      <c r="F1286" s="279" t="s">
        <v>2641</v>
      </c>
      <c r="G1286" s="439" t="s">
        <v>297</v>
      </c>
      <c r="H1286" s="429" t="s">
        <v>1327</v>
      </c>
      <c r="I1286" s="228" t="s">
        <v>296</v>
      </c>
      <c r="J1286" s="678" t="s">
        <v>8227</v>
      </c>
      <c r="K1286" s="246">
        <v>28908</v>
      </c>
      <c r="L1286" s="242"/>
      <c r="M1286" s="242"/>
      <c r="N1286" s="245" t="s">
        <v>4519</v>
      </c>
      <c r="Z1286" s="280"/>
    </row>
    <row r="1287" spans="1:26" x14ac:dyDescent="0.15">
      <c r="A1287" s="436" t="s">
        <v>3541</v>
      </c>
      <c r="B1287" s="433" t="s">
        <v>4884</v>
      </c>
      <c r="C1287" s="433" t="s">
        <v>1806</v>
      </c>
      <c r="D1287" s="228" t="s">
        <v>5240</v>
      </c>
      <c r="E1287" s="228" t="s">
        <v>3340</v>
      </c>
      <c r="F1287" s="279" t="s">
        <v>3592</v>
      </c>
      <c r="G1287" s="439" t="s">
        <v>237</v>
      </c>
      <c r="H1287" s="429" t="s">
        <v>1327</v>
      </c>
      <c r="I1287" s="228" t="s">
        <v>3179</v>
      </c>
      <c r="J1287" s="439" t="s">
        <v>5241</v>
      </c>
      <c r="K1287" s="246">
        <v>29208</v>
      </c>
      <c r="L1287" s="242"/>
      <c r="M1287" s="242"/>
      <c r="N1287" s="245" t="s">
        <v>4519</v>
      </c>
      <c r="Z1287" s="280"/>
    </row>
    <row r="1288" spans="1:26" x14ac:dyDescent="0.15">
      <c r="A1288" s="436" t="s">
        <v>3541</v>
      </c>
      <c r="B1288" s="433" t="s">
        <v>4884</v>
      </c>
      <c r="C1288" s="433" t="s">
        <v>1806</v>
      </c>
      <c r="D1288" s="228" t="s">
        <v>5254</v>
      </c>
      <c r="E1288" s="228" t="s">
        <v>5732</v>
      </c>
      <c r="F1288" s="279" t="s">
        <v>3599</v>
      </c>
      <c r="G1288" s="439" t="s">
        <v>5733</v>
      </c>
      <c r="H1288" s="429" t="s">
        <v>1327</v>
      </c>
      <c r="I1288" s="228" t="s">
        <v>298</v>
      </c>
      <c r="J1288" s="678" t="s">
        <v>8228</v>
      </c>
      <c r="K1288" s="246">
        <v>29291</v>
      </c>
      <c r="L1288" s="242"/>
      <c r="M1288" s="242"/>
      <c r="N1288" s="245" t="s">
        <v>4519</v>
      </c>
      <c r="Z1288" s="280"/>
    </row>
    <row r="1289" spans="1:26" x14ac:dyDescent="0.15">
      <c r="A1289" s="436" t="s">
        <v>3541</v>
      </c>
      <c r="B1289" s="433" t="s">
        <v>4884</v>
      </c>
      <c r="C1289" s="433" t="s">
        <v>1806</v>
      </c>
      <c r="D1289" s="228" t="s">
        <v>5255</v>
      </c>
      <c r="E1289" s="228" t="s">
        <v>3345</v>
      </c>
      <c r="F1289" s="279" t="s">
        <v>3600</v>
      </c>
      <c r="G1289" s="439" t="s">
        <v>300</v>
      </c>
      <c r="H1289" s="429" t="s">
        <v>1327</v>
      </c>
      <c r="I1289" s="228" t="s">
        <v>299</v>
      </c>
      <c r="J1289" s="678" t="s">
        <v>8229</v>
      </c>
      <c r="K1289" s="246">
        <v>29311</v>
      </c>
      <c r="L1289" s="242"/>
      <c r="M1289" s="242"/>
      <c r="N1289" s="245" t="s">
        <v>4519</v>
      </c>
      <c r="Z1289" s="280"/>
    </row>
    <row r="1290" spans="1:26" x14ac:dyDescent="0.15">
      <c r="A1290" s="436" t="s">
        <v>3541</v>
      </c>
      <c r="B1290" s="433" t="s">
        <v>4884</v>
      </c>
      <c r="C1290" s="433" t="s">
        <v>1806</v>
      </c>
      <c r="D1290" s="228" t="s">
        <v>5256</v>
      </c>
      <c r="E1290" s="228" t="s">
        <v>5734</v>
      </c>
      <c r="F1290" s="279" t="s">
        <v>5735</v>
      </c>
      <c r="G1290" s="439" t="s">
        <v>5736</v>
      </c>
      <c r="H1290" s="429" t="s">
        <v>1327</v>
      </c>
      <c r="I1290" s="228" t="s">
        <v>301</v>
      </c>
      <c r="J1290" s="678" t="s">
        <v>8230</v>
      </c>
      <c r="K1290" s="246">
        <v>29311</v>
      </c>
      <c r="L1290" s="242"/>
      <c r="M1290" s="242"/>
      <c r="N1290" s="245" t="s">
        <v>4519</v>
      </c>
      <c r="Z1290" s="280"/>
    </row>
    <row r="1291" spans="1:26" x14ac:dyDescent="0.15">
      <c r="A1291" s="436" t="s">
        <v>3541</v>
      </c>
      <c r="B1291" s="433" t="s">
        <v>4884</v>
      </c>
      <c r="C1291" s="433" t="s">
        <v>1806</v>
      </c>
      <c r="D1291" s="228" t="s">
        <v>4834</v>
      </c>
      <c r="E1291" s="228" t="s">
        <v>2363</v>
      </c>
      <c r="F1291" s="279" t="s">
        <v>2642</v>
      </c>
      <c r="G1291" s="439" t="s">
        <v>303</v>
      </c>
      <c r="H1291" s="429" t="s">
        <v>1327</v>
      </c>
      <c r="I1291" s="228" t="s">
        <v>1668</v>
      </c>
      <c r="J1291" s="439" t="s">
        <v>8081</v>
      </c>
      <c r="K1291" s="246">
        <v>29311</v>
      </c>
      <c r="L1291" s="242"/>
      <c r="M1291" s="242"/>
      <c r="N1291" s="245" t="s">
        <v>4519</v>
      </c>
      <c r="Z1291" s="280"/>
    </row>
    <row r="1292" spans="1:26" x14ac:dyDescent="0.15">
      <c r="A1292" s="436" t="s">
        <v>3541</v>
      </c>
      <c r="B1292" s="433" t="s">
        <v>4884</v>
      </c>
      <c r="C1292" s="433" t="s">
        <v>1806</v>
      </c>
      <c r="D1292" s="228" t="s">
        <v>5257</v>
      </c>
      <c r="E1292" s="228" t="s">
        <v>2364</v>
      </c>
      <c r="F1292" s="279" t="s">
        <v>2643</v>
      </c>
      <c r="G1292" s="439" t="s">
        <v>305</v>
      </c>
      <c r="H1292" s="429" t="s">
        <v>1327</v>
      </c>
      <c r="I1292" s="228" t="s">
        <v>304</v>
      </c>
      <c r="J1292" s="439" t="s">
        <v>5896</v>
      </c>
      <c r="K1292" s="246">
        <v>29635</v>
      </c>
      <c r="L1292" s="242"/>
      <c r="M1292" s="242"/>
      <c r="N1292" s="245" t="s">
        <v>4519</v>
      </c>
      <c r="Z1292" s="280"/>
    </row>
    <row r="1293" spans="1:26" x14ac:dyDescent="0.15">
      <c r="A1293" s="436" t="s">
        <v>3541</v>
      </c>
      <c r="B1293" s="433" t="s">
        <v>4884</v>
      </c>
      <c r="C1293" s="433" t="s">
        <v>1806</v>
      </c>
      <c r="D1293" s="228" t="s">
        <v>5277</v>
      </c>
      <c r="E1293" s="228" t="s">
        <v>3362</v>
      </c>
      <c r="F1293" s="279" t="s">
        <v>3620</v>
      </c>
      <c r="G1293" s="439" t="s">
        <v>337</v>
      </c>
      <c r="H1293" s="429" t="s">
        <v>1327</v>
      </c>
      <c r="I1293" s="228" t="s">
        <v>336</v>
      </c>
      <c r="J1293" s="678" t="s">
        <v>8232</v>
      </c>
      <c r="K1293" s="246">
        <v>30026</v>
      </c>
      <c r="L1293" s="242"/>
      <c r="M1293" s="242"/>
      <c r="N1293" s="245" t="s">
        <v>4519</v>
      </c>
      <c r="Z1293" s="280"/>
    </row>
    <row r="1294" spans="1:26" x14ac:dyDescent="0.15">
      <c r="A1294" s="436" t="s">
        <v>3541</v>
      </c>
      <c r="B1294" s="433" t="s">
        <v>4884</v>
      </c>
      <c r="C1294" s="433" t="s">
        <v>1806</v>
      </c>
      <c r="D1294" s="228" t="s">
        <v>5258</v>
      </c>
      <c r="E1294" s="228" t="s">
        <v>2365</v>
      </c>
      <c r="F1294" s="279" t="s">
        <v>2645</v>
      </c>
      <c r="G1294" s="439" t="s">
        <v>307</v>
      </c>
      <c r="H1294" s="429" t="s">
        <v>1327</v>
      </c>
      <c r="I1294" s="228" t="s">
        <v>306</v>
      </c>
      <c r="J1294" s="439" t="s">
        <v>4492</v>
      </c>
      <c r="K1294" s="246">
        <v>30041</v>
      </c>
      <c r="L1294" s="242"/>
      <c r="M1294" s="242"/>
      <c r="N1294" s="245" t="s">
        <v>4519</v>
      </c>
      <c r="Z1294" s="280"/>
    </row>
    <row r="1295" spans="1:26" x14ac:dyDescent="0.15">
      <c r="A1295" s="436" t="s">
        <v>3541</v>
      </c>
      <c r="B1295" s="433" t="s">
        <v>4884</v>
      </c>
      <c r="C1295" s="433" t="s">
        <v>1806</v>
      </c>
      <c r="D1295" s="228" t="s">
        <v>4844</v>
      </c>
      <c r="E1295" s="228" t="s">
        <v>3365</v>
      </c>
      <c r="F1295" s="279" t="s">
        <v>5360</v>
      </c>
      <c r="G1295" s="439" t="s">
        <v>2116</v>
      </c>
      <c r="H1295" s="429" t="s">
        <v>1327</v>
      </c>
      <c r="I1295" s="228" t="s">
        <v>616</v>
      </c>
      <c r="J1295" s="678" t="s">
        <v>8233</v>
      </c>
      <c r="K1295" s="246">
        <v>30256</v>
      </c>
      <c r="L1295" s="263"/>
      <c r="M1295" s="263"/>
      <c r="N1295" s="245" t="s">
        <v>4519</v>
      </c>
      <c r="Z1295" s="280"/>
    </row>
    <row r="1296" spans="1:26" x14ac:dyDescent="0.15">
      <c r="A1296" s="436" t="s">
        <v>3541</v>
      </c>
      <c r="B1296" s="433" t="s">
        <v>4884</v>
      </c>
      <c r="C1296" s="433" t="s">
        <v>1806</v>
      </c>
      <c r="D1296" s="228" t="s">
        <v>5259</v>
      </c>
      <c r="E1296" s="228" t="s">
        <v>3346</v>
      </c>
      <c r="F1296" s="279" t="s">
        <v>3601</v>
      </c>
      <c r="G1296" s="439" t="s">
        <v>307</v>
      </c>
      <c r="H1296" s="429" t="s">
        <v>1327</v>
      </c>
      <c r="I1296" s="228" t="s">
        <v>308</v>
      </c>
      <c r="J1296" s="678" t="s">
        <v>8231</v>
      </c>
      <c r="K1296" s="246">
        <v>31030</v>
      </c>
      <c r="L1296" s="242"/>
      <c r="M1296" s="242"/>
      <c r="N1296" s="245" t="s">
        <v>4519</v>
      </c>
      <c r="Z1296" s="280"/>
    </row>
    <row r="1297" spans="1:26" x14ac:dyDescent="0.15">
      <c r="A1297" s="436" t="s">
        <v>3541</v>
      </c>
      <c r="B1297" s="433" t="s">
        <v>4884</v>
      </c>
      <c r="C1297" s="433" t="s">
        <v>1806</v>
      </c>
      <c r="D1297" s="228" t="s">
        <v>5260</v>
      </c>
      <c r="E1297" s="228" t="s">
        <v>1738</v>
      </c>
      <c r="F1297" s="279" t="s">
        <v>3602</v>
      </c>
      <c r="G1297" s="439" t="s">
        <v>260</v>
      </c>
      <c r="H1297" s="429" t="s">
        <v>1327</v>
      </c>
      <c r="I1297" s="228" t="s">
        <v>3983</v>
      </c>
      <c r="J1297" s="439" t="s">
        <v>5261</v>
      </c>
      <c r="K1297" s="246">
        <v>31978</v>
      </c>
      <c r="L1297" s="242"/>
      <c r="M1297" s="242"/>
      <c r="N1297" s="245" t="s">
        <v>4519</v>
      </c>
      <c r="Z1297" s="280"/>
    </row>
    <row r="1298" spans="1:26" x14ac:dyDescent="0.15">
      <c r="A1298" s="436" t="s">
        <v>3541</v>
      </c>
      <c r="B1298" s="433" t="s">
        <v>4884</v>
      </c>
      <c r="C1298" s="433" t="s">
        <v>1806</v>
      </c>
      <c r="D1298" s="228" t="s">
        <v>5263</v>
      </c>
      <c r="E1298" s="228" t="s">
        <v>3348</v>
      </c>
      <c r="F1298" s="279" t="s">
        <v>3604</v>
      </c>
      <c r="G1298" s="439" t="s">
        <v>242</v>
      </c>
      <c r="H1298" s="429" t="s">
        <v>1327</v>
      </c>
      <c r="I1298" s="228" t="s">
        <v>1347</v>
      </c>
      <c r="J1298" s="439" t="s">
        <v>310</v>
      </c>
      <c r="K1298" s="246">
        <v>33266</v>
      </c>
      <c r="L1298" s="242"/>
      <c r="M1298" s="242"/>
      <c r="N1298" s="245" t="s">
        <v>4519</v>
      </c>
      <c r="Z1298" s="280"/>
    </row>
    <row r="1299" spans="1:26" x14ac:dyDescent="0.15">
      <c r="A1299" s="436" t="s">
        <v>3541</v>
      </c>
      <c r="B1299" s="433" t="s">
        <v>4884</v>
      </c>
      <c r="C1299" s="433" t="s">
        <v>1806</v>
      </c>
      <c r="D1299" s="228" t="s">
        <v>5556</v>
      </c>
      <c r="E1299" s="228" t="s">
        <v>7801</v>
      </c>
      <c r="F1299" s="279" t="s">
        <v>3605</v>
      </c>
      <c r="G1299" s="439" t="s">
        <v>312</v>
      </c>
      <c r="H1299" s="429" t="s">
        <v>1327</v>
      </c>
      <c r="I1299" s="228" t="s">
        <v>311</v>
      </c>
      <c r="J1299" s="439" t="s">
        <v>6963</v>
      </c>
      <c r="K1299" s="246">
        <v>33416</v>
      </c>
      <c r="L1299" s="242"/>
      <c r="M1299" s="242"/>
      <c r="N1299" s="245" t="s">
        <v>4519</v>
      </c>
      <c r="Z1299" s="280"/>
    </row>
    <row r="1300" spans="1:26" x14ac:dyDescent="0.15">
      <c r="A1300" s="436" t="s">
        <v>3541</v>
      </c>
      <c r="B1300" s="433" t="s">
        <v>4884</v>
      </c>
      <c r="C1300" s="433" t="s">
        <v>1806</v>
      </c>
      <c r="D1300" s="228" t="s">
        <v>5264</v>
      </c>
      <c r="E1300" s="228" t="s">
        <v>3349</v>
      </c>
      <c r="F1300" s="279" t="s">
        <v>3606</v>
      </c>
      <c r="G1300" s="439" t="s">
        <v>5265</v>
      </c>
      <c r="H1300" s="429" t="s">
        <v>1327</v>
      </c>
      <c r="I1300" s="228" t="s">
        <v>313</v>
      </c>
      <c r="J1300" s="439" t="s">
        <v>6924</v>
      </c>
      <c r="K1300" s="246">
        <v>33693</v>
      </c>
      <c r="L1300" s="242"/>
      <c r="M1300" s="242"/>
      <c r="N1300" s="245" t="s">
        <v>4519</v>
      </c>
      <c r="Z1300" s="280"/>
    </row>
    <row r="1301" spans="1:26" x14ac:dyDescent="0.15">
      <c r="A1301" s="436" t="s">
        <v>3541</v>
      </c>
      <c r="B1301" s="433" t="s">
        <v>4884</v>
      </c>
      <c r="C1301" s="433" t="s">
        <v>1806</v>
      </c>
      <c r="D1301" s="228" t="s">
        <v>5266</v>
      </c>
      <c r="E1301" s="228" t="s">
        <v>3350</v>
      </c>
      <c r="F1301" s="279" t="s">
        <v>3607</v>
      </c>
      <c r="G1301" s="439" t="s">
        <v>5267</v>
      </c>
      <c r="H1301" s="429" t="s">
        <v>1327</v>
      </c>
      <c r="I1301" s="228" t="s">
        <v>314</v>
      </c>
      <c r="J1301" s="439" t="s">
        <v>4485</v>
      </c>
      <c r="K1301" s="246">
        <v>34200</v>
      </c>
      <c r="L1301" s="242"/>
      <c r="M1301" s="242"/>
      <c r="N1301" s="245" t="s">
        <v>4519</v>
      </c>
      <c r="Z1301" s="280"/>
    </row>
    <row r="1302" spans="1:26" x14ac:dyDescent="0.15">
      <c r="A1302" s="436" t="s">
        <v>3541</v>
      </c>
      <c r="B1302" s="433" t="s">
        <v>4884</v>
      </c>
      <c r="C1302" s="433" t="s">
        <v>1806</v>
      </c>
      <c r="D1302" s="228" t="s">
        <v>5268</v>
      </c>
      <c r="E1302" s="228" t="s">
        <v>3351</v>
      </c>
      <c r="F1302" s="279" t="s">
        <v>3608</v>
      </c>
      <c r="G1302" s="439" t="s">
        <v>316</v>
      </c>
      <c r="H1302" s="429" t="s">
        <v>1327</v>
      </c>
      <c r="I1302" s="228" t="s">
        <v>315</v>
      </c>
      <c r="J1302" s="439" t="s">
        <v>6964</v>
      </c>
      <c r="K1302" s="246">
        <v>34239</v>
      </c>
      <c r="L1302" s="242"/>
      <c r="M1302" s="242"/>
      <c r="N1302" s="245" t="s">
        <v>4519</v>
      </c>
      <c r="Z1302" s="280"/>
    </row>
    <row r="1303" spans="1:26" x14ac:dyDescent="0.15">
      <c r="A1303" s="436" t="s">
        <v>3541</v>
      </c>
      <c r="B1303" s="433" t="s">
        <v>4884</v>
      </c>
      <c r="C1303" s="433" t="s">
        <v>1806</v>
      </c>
      <c r="D1303" s="228" t="s">
        <v>5557</v>
      </c>
      <c r="E1303" s="228" t="s">
        <v>3352</v>
      </c>
      <c r="F1303" s="279" t="s">
        <v>3609</v>
      </c>
      <c r="G1303" s="439" t="s">
        <v>318</v>
      </c>
      <c r="H1303" s="429" t="s">
        <v>1327</v>
      </c>
      <c r="I1303" s="228" t="s">
        <v>317</v>
      </c>
      <c r="J1303" s="439" t="s">
        <v>8082</v>
      </c>
      <c r="K1303" s="246">
        <v>34718</v>
      </c>
      <c r="L1303" s="242"/>
      <c r="M1303" s="242"/>
      <c r="N1303" s="245" t="s">
        <v>4519</v>
      </c>
      <c r="Z1303" s="280"/>
    </row>
    <row r="1304" spans="1:26" x14ac:dyDescent="0.15">
      <c r="A1304" s="436" t="s">
        <v>3541</v>
      </c>
      <c r="B1304" s="433" t="s">
        <v>4884</v>
      </c>
      <c r="C1304" s="433" t="s">
        <v>1806</v>
      </c>
      <c r="D1304" s="228" t="s">
        <v>5279</v>
      </c>
      <c r="E1304" s="228" t="s">
        <v>3364</v>
      </c>
      <c r="F1304" s="279" t="s">
        <v>3622</v>
      </c>
      <c r="G1304" s="439" t="s">
        <v>341</v>
      </c>
      <c r="H1304" s="429" t="s">
        <v>1327</v>
      </c>
      <c r="I1304" s="228" t="s">
        <v>340</v>
      </c>
      <c r="J1304" s="439" t="s">
        <v>6966</v>
      </c>
      <c r="K1304" s="246">
        <v>34771</v>
      </c>
      <c r="L1304" s="242"/>
      <c r="M1304" s="242"/>
      <c r="N1304" s="245" t="s">
        <v>4519</v>
      </c>
      <c r="Z1304" s="280"/>
    </row>
    <row r="1305" spans="1:26" x14ac:dyDescent="0.15">
      <c r="A1305" s="436" t="s">
        <v>3541</v>
      </c>
      <c r="B1305" s="433" t="s">
        <v>4884</v>
      </c>
      <c r="C1305" s="433" t="s">
        <v>1806</v>
      </c>
      <c r="D1305" s="228" t="s">
        <v>5269</v>
      </c>
      <c r="E1305" s="228" t="s">
        <v>3353</v>
      </c>
      <c r="F1305" s="279" t="s">
        <v>3610</v>
      </c>
      <c r="G1305" s="439" t="s">
        <v>320</v>
      </c>
      <c r="H1305" s="429" t="s">
        <v>1327</v>
      </c>
      <c r="I1305" s="228" t="s">
        <v>319</v>
      </c>
      <c r="J1305" s="439" t="s">
        <v>1837</v>
      </c>
      <c r="K1305" s="246">
        <v>35339</v>
      </c>
      <c r="L1305" s="242"/>
      <c r="M1305" s="242"/>
      <c r="N1305" s="245" t="s">
        <v>4519</v>
      </c>
      <c r="Z1305" s="280"/>
    </row>
    <row r="1306" spans="1:26" x14ac:dyDescent="0.15">
      <c r="A1306" s="436" t="s">
        <v>3541</v>
      </c>
      <c r="B1306" s="433" t="s">
        <v>4884</v>
      </c>
      <c r="C1306" s="433" t="s">
        <v>1806</v>
      </c>
      <c r="D1306" s="228" t="s">
        <v>4835</v>
      </c>
      <c r="E1306" s="228" t="s">
        <v>3355</v>
      </c>
      <c r="F1306" s="279" t="s">
        <v>3612</v>
      </c>
      <c r="G1306" s="439" t="s">
        <v>323</v>
      </c>
      <c r="H1306" s="429" t="s">
        <v>1327</v>
      </c>
      <c r="I1306" s="228" t="s">
        <v>322</v>
      </c>
      <c r="J1306" s="439" t="s">
        <v>4493</v>
      </c>
      <c r="K1306" s="246">
        <v>36026</v>
      </c>
      <c r="L1306" s="242"/>
      <c r="M1306" s="242"/>
      <c r="N1306" s="245" t="s">
        <v>4519</v>
      </c>
      <c r="Z1306" s="280"/>
    </row>
    <row r="1307" spans="1:26" x14ac:dyDescent="0.15">
      <c r="A1307" s="436" t="s">
        <v>3541</v>
      </c>
      <c r="B1307" s="433" t="s">
        <v>4884</v>
      </c>
      <c r="C1307" s="433" t="s">
        <v>1806</v>
      </c>
      <c r="D1307" s="228" t="s">
        <v>5278</v>
      </c>
      <c r="E1307" s="228" t="s">
        <v>3363</v>
      </c>
      <c r="F1307" s="279" t="s">
        <v>3621</v>
      </c>
      <c r="G1307" s="439" t="s">
        <v>339</v>
      </c>
      <c r="H1307" s="429" t="s">
        <v>1327</v>
      </c>
      <c r="I1307" s="228" t="s">
        <v>338</v>
      </c>
      <c r="J1307" s="439" t="s">
        <v>5580</v>
      </c>
      <c r="K1307" s="246">
        <v>36609</v>
      </c>
      <c r="L1307" s="242"/>
      <c r="M1307" s="242"/>
      <c r="N1307" s="245" t="s">
        <v>4519</v>
      </c>
      <c r="Z1307" s="280"/>
    </row>
    <row r="1308" spans="1:26" x14ac:dyDescent="0.15">
      <c r="A1308" s="436" t="s">
        <v>3541</v>
      </c>
      <c r="B1308" s="433" t="s">
        <v>4884</v>
      </c>
      <c r="C1308" s="433" t="s">
        <v>1806</v>
      </c>
      <c r="D1308" s="228" t="s">
        <v>4836</v>
      </c>
      <c r="E1308" s="228" t="s">
        <v>2367</v>
      </c>
      <c r="F1308" s="279" t="s">
        <v>2647</v>
      </c>
      <c r="G1308" s="439" t="s">
        <v>327</v>
      </c>
      <c r="H1308" s="429" t="s">
        <v>1327</v>
      </c>
      <c r="I1308" s="228" t="s">
        <v>326</v>
      </c>
      <c r="J1308" s="439" t="s">
        <v>5270</v>
      </c>
      <c r="K1308" s="246">
        <v>36982</v>
      </c>
      <c r="L1308" s="242"/>
      <c r="M1308" s="242"/>
      <c r="N1308" s="245" t="s">
        <v>4519</v>
      </c>
      <c r="Z1308" s="280"/>
    </row>
    <row r="1309" spans="1:26" x14ac:dyDescent="0.15">
      <c r="A1309" s="436" t="s">
        <v>3541</v>
      </c>
      <c r="B1309" s="433" t="s">
        <v>4884</v>
      </c>
      <c r="C1309" s="433" t="s">
        <v>1806</v>
      </c>
      <c r="D1309" s="228" t="s">
        <v>4837</v>
      </c>
      <c r="E1309" s="228" t="s">
        <v>3357</v>
      </c>
      <c r="F1309" s="279" t="s">
        <v>3614</v>
      </c>
      <c r="G1309" s="439" t="s">
        <v>328</v>
      </c>
      <c r="H1309" s="429" t="s">
        <v>1327</v>
      </c>
      <c r="I1309" s="228" t="s">
        <v>1669</v>
      </c>
      <c r="J1309" s="439" t="s">
        <v>7510</v>
      </c>
      <c r="K1309" s="246">
        <v>36982</v>
      </c>
      <c r="L1309" s="242"/>
      <c r="M1309" s="242"/>
      <c r="N1309" s="245" t="s">
        <v>4519</v>
      </c>
      <c r="Z1309" s="280"/>
    </row>
    <row r="1310" spans="1:26" x14ac:dyDescent="0.15">
      <c r="A1310" s="436" t="s">
        <v>3541</v>
      </c>
      <c r="B1310" s="433" t="s">
        <v>4884</v>
      </c>
      <c r="C1310" s="433" t="s">
        <v>1806</v>
      </c>
      <c r="D1310" s="228" t="s">
        <v>5271</v>
      </c>
      <c r="E1310" s="228" t="s">
        <v>3358</v>
      </c>
      <c r="F1310" s="279" t="s">
        <v>3615</v>
      </c>
      <c r="G1310" s="439" t="s">
        <v>5272</v>
      </c>
      <c r="H1310" s="429" t="s">
        <v>1327</v>
      </c>
      <c r="I1310" s="228" t="s">
        <v>329</v>
      </c>
      <c r="J1310" s="439" t="s">
        <v>7219</v>
      </c>
      <c r="K1310" s="246">
        <v>37120</v>
      </c>
      <c r="L1310" s="242"/>
      <c r="M1310" s="242"/>
      <c r="N1310" s="245" t="s">
        <v>4519</v>
      </c>
      <c r="Z1310" s="280"/>
    </row>
    <row r="1311" spans="1:26" x14ac:dyDescent="0.15">
      <c r="A1311" s="436" t="s">
        <v>3541</v>
      </c>
      <c r="B1311" s="433" t="s">
        <v>4884</v>
      </c>
      <c r="C1311" s="433" t="s">
        <v>1806</v>
      </c>
      <c r="D1311" s="228" t="s">
        <v>4843</v>
      </c>
      <c r="E1311" s="228" t="s">
        <v>7802</v>
      </c>
      <c r="F1311" s="279" t="s">
        <v>3623</v>
      </c>
      <c r="G1311" s="439" t="s">
        <v>5280</v>
      </c>
      <c r="H1311" s="429" t="s">
        <v>1327</v>
      </c>
      <c r="I1311" s="228" t="s">
        <v>342</v>
      </c>
      <c r="J1311" s="439" t="s">
        <v>343</v>
      </c>
      <c r="K1311" s="246">
        <v>37347</v>
      </c>
      <c r="L1311" s="242"/>
      <c r="M1311" s="242"/>
      <c r="N1311" s="245" t="s">
        <v>4519</v>
      </c>
      <c r="Z1311" s="280"/>
    </row>
    <row r="1312" spans="1:26" x14ac:dyDescent="0.15">
      <c r="A1312" s="436" t="s">
        <v>3541</v>
      </c>
      <c r="B1312" s="433" t="s">
        <v>4884</v>
      </c>
      <c r="C1312" s="433" t="s">
        <v>1806</v>
      </c>
      <c r="D1312" s="228" t="s">
        <v>4838</v>
      </c>
      <c r="E1312" s="228" t="s">
        <v>3359</v>
      </c>
      <c r="F1312" s="279" t="s">
        <v>3616</v>
      </c>
      <c r="G1312" s="439" t="s">
        <v>5273</v>
      </c>
      <c r="H1312" s="429" t="s">
        <v>1327</v>
      </c>
      <c r="I1312" s="228" t="s">
        <v>331</v>
      </c>
      <c r="J1312" s="439" t="s">
        <v>332</v>
      </c>
      <c r="K1312" s="246">
        <v>38873</v>
      </c>
      <c r="L1312" s="263"/>
      <c r="M1312" s="263"/>
      <c r="N1312" s="245" t="s">
        <v>4519</v>
      </c>
      <c r="Z1312" s="280"/>
    </row>
    <row r="1313" spans="1:26" x14ac:dyDescent="0.15">
      <c r="A1313" s="436" t="s">
        <v>3541</v>
      </c>
      <c r="B1313" s="433" t="s">
        <v>4884</v>
      </c>
      <c r="C1313" s="433" t="s">
        <v>1806</v>
      </c>
      <c r="D1313" s="228" t="s">
        <v>4839</v>
      </c>
      <c r="E1313" s="228" t="s">
        <v>2368</v>
      </c>
      <c r="F1313" s="279" t="s">
        <v>2649</v>
      </c>
      <c r="G1313" s="439" t="s">
        <v>5274</v>
      </c>
      <c r="H1313" s="429" t="s">
        <v>1327</v>
      </c>
      <c r="I1313" s="228" t="s">
        <v>333</v>
      </c>
      <c r="J1313" s="439" t="s">
        <v>8083</v>
      </c>
      <c r="K1313" s="246">
        <v>37869</v>
      </c>
      <c r="L1313" s="242"/>
      <c r="M1313" s="242"/>
      <c r="N1313" s="245" t="s">
        <v>4519</v>
      </c>
      <c r="Z1313" s="280"/>
    </row>
    <row r="1314" spans="1:26" x14ac:dyDescent="0.15">
      <c r="A1314" s="436" t="s">
        <v>3541</v>
      </c>
      <c r="B1314" s="433" t="s">
        <v>4884</v>
      </c>
      <c r="C1314" s="433" t="s">
        <v>1806</v>
      </c>
      <c r="D1314" s="228" t="s">
        <v>4840</v>
      </c>
      <c r="E1314" s="228" t="s">
        <v>3360</v>
      </c>
      <c r="F1314" s="279" t="s">
        <v>3617</v>
      </c>
      <c r="G1314" s="439" t="s">
        <v>5275</v>
      </c>
      <c r="H1314" s="429" t="s">
        <v>1327</v>
      </c>
      <c r="I1314" s="228" t="s">
        <v>334</v>
      </c>
      <c r="J1314" s="439" t="s">
        <v>6965</v>
      </c>
      <c r="K1314" s="246">
        <v>38023</v>
      </c>
      <c r="L1314" s="242"/>
      <c r="M1314" s="242"/>
      <c r="N1314" s="245" t="s">
        <v>4519</v>
      </c>
      <c r="Z1314" s="280"/>
    </row>
    <row r="1315" spans="1:26" x14ac:dyDescent="0.15">
      <c r="A1315" s="436" t="s">
        <v>3541</v>
      </c>
      <c r="B1315" s="433" t="s">
        <v>4884</v>
      </c>
      <c r="C1315" s="433" t="s">
        <v>1806</v>
      </c>
      <c r="D1315" s="228" t="s">
        <v>4841</v>
      </c>
      <c r="E1315" s="228" t="s">
        <v>3361</v>
      </c>
      <c r="F1315" s="279" t="s">
        <v>3618</v>
      </c>
      <c r="G1315" s="439" t="s">
        <v>5276</v>
      </c>
      <c r="H1315" s="429" t="s">
        <v>1327</v>
      </c>
      <c r="I1315" s="228" t="s">
        <v>84</v>
      </c>
      <c r="J1315" s="439" t="s">
        <v>8084</v>
      </c>
      <c r="K1315" s="246">
        <v>38261</v>
      </c>
      <c r="L1315" s="242"/>
      <c r="M1315" s="242"/>
      <c r="N1315" s="245" t="s">
        <v>4519</v>
      </c>
      <c r="Z1315" s="280"/>
    </row>
    <row r="1316" spans="1:26" x14ac:dyDescent="0.15">
      <c r="A1316" s="436" t="s">
        <v>3541</v>
      </c>
      <c r="B1316" s="433" t="s">
        <v>4884</v>
      </c>
      <c r="C1316" s="433" t="s">
        <v>1806</v>
      </c>
      <c r="D1316" s="228" t="s">
        <v>4842</v>
      </c>
      <c r="E1316" s="228" t="s">
        <v>5737</v>
      </c>
      <c r="F1316" s="279" t="s">
        <v>3619</v>
      </c>
      <c r="G1316" s="439" t="s">
        <v>5738</v>
      </c>
      <c r="H1316" s="429" t="s">
        <v>1327</v>
      </c>
      <c r="I1316" s="228" t="s">
        <v>335</v>
      </c>
      <c r="J1316" s="439" t="s">
        <v>6070</v>
      </c>
      <c r="K1316" s="246">
        <v>38411</v>
      </c>
      <c r="L1316" s="242"/>
      <c r="M1316" s="242"/>
      <c r="N1316" s="245" t="s">
        <v>4519</v>
      </c>
      <c r="Z1316" s="280"/>
    </row>
    <row r="1317" spans="1:26" ht="28.5" x14ac:dyDescent="0.15">
      <c r="A1317" s="436" t="s">
        <v>3541</v>
      </c>
      <c r="B1317" s="433" t="s">
        <v>4884</v>
      </c>
      <c r="C1317" s="433" t="s">
        <v>1806</v>
      </c>
      <c r="D1317" s="228" t="s">
        <v>8129</v>
      </c>
      <c r="E1317" s="228" t="s">
        <v>6652</v>
      </c>
      <c r="F1317" s="279" t="s">
        <v>3589</v>
      </c>
      <c r="G1317" s="439" t="s">
        <v>232</v>
      </c>
      <c r="H1317" s="429" t="s">
        <v>1327</v>
      </c>
      <c r="I1317" s="228" t="s">
        <v>6653</v>
      </c>
      <c r="J1317" s="439" t="s">
        <v>7506</v>
      </c>
      <c r="K1317" s="246">
        <v>38777</v>
      </c>
      <c r="L1317" s="242"/>
      <c r="M1317" s="242"/>
      <c r="N1317" s="245" t="s">
        <v>4519</v>
      </c>
      <c r="Z1317" s="280"/>
    </row>
    <row r="1318" spans="1:26" x14ac:dyDescent="0.15">
      <c r="A1318" s="436" t="s">
        <v>3541</v>
      </c>
      <c r="B1318" s="433" t="s">
        <v>4884</v>
      </c>
      <c r="C1318" s="433" t="s">
        <v>1806</v>
      </c>
      <c r="D1318" s="228" t="s">
        <v>5558</v>
      </c>
      <c r="E1318" s="228" t="s">
        <v>5897</v>
      </c>
      <c r="F1318" s="279" t="s">
        <v>3624</v>
      </c>
      <c r="G1318" s="439" t="s">
        <v>5281</v>
      </c>
      <c r="H1318" s="429" t="s">
        <v>1327</v>
      </c>
      <c r="I1318" s="228" t="s">
        <v>1970</v>
      </c>
      <c r="J1318" s="439" t="s">
        <v>8085</v>
      </c>
      <c r="K1318" s="246">
        <v>42067</v>
      </c>
      <c r="L1318" s="263"/>
      <c r="M1318" s="263"/>
      <c r="N1318" s="245" t="s">
        <v>4519</v>
      </c>
      <c r="Z1318" s="280"/>
    </row>
    <row r="1319" spans="1:26" x14ac:dyDescent="0.15">
      <c r="A1319" s="436" t="s">
        <v>3541</v>
      </c>
      <c r="B1319" s="433" t="s">
        <v>4884</v>
      </c>
      <c r="C1319" s="433" t="s">
        <v>1806</v>
      </c>
      <c r="D1319" s="228" t="s">
        <v>5282</v>
      </c>
      <c r="E1319" s="228" t="s">
        <v>5283</v>
      </c>
      <c r="F1319" s="279" t="s">
        <v>5284</v>
      </c>
      <c r="G1319" s="439" t="s">
        <v>5285</v>
      </c>
      <c r="H1319" s="429" t="s">
        <v>1327</v>
      </c>
      <c r="I1319" s="228" t="s">
        <v>5286</v>
      </c>
      <c r="J1319" s="439" t="s">
        <v>7511</v>
      </c>
      <c r="K1319" s="246">
        <v>42419</v>
      </c>
      <c r="L1319" s="263"/>
      <c r="M1319" s="263"/>
      <c r="N1319" s="245" t="s">
        <v>4519</v>
      </c>
      <c r="Z1319" s="280"/>
    </row>
    <row r="1320" spans="1:26" x14ac:dyDescent="0.15">
      <c r="A1320" s="436" t="s">
        <v>3541</v>
      </c>
      <c r="B1320" s="433" t="s">
        <v>4884</v>
      </c>
      <c r="C1320" s="433" t="s">
        <v>1806</v>
      </c>
      <c r="D1320" s="228" t="s">
        <v>5645</v>
      </c>
      <c r="E1320" s="228" t="s">
        <v>13</v>
      </c>
      <c r="F1320" s="279" t="s">
        <v>3588</v>
      </c>
      <c r="G1320" s="439" t="s">
        <v>12</v>
      </c>
      <c r="H1320" s="429" t="s">
        <v>1327</v>
      </c>
      <c r="I1320" s="228" t="s">
        <v>5581</v>
      </c>
      <c r="J1320" s="439" t="s">
        <v>5646</v>
      </c>
      <c r="K1320" s="246">
        <v>18403</v>
      </c>
      <c r="L1320" s="242"/>
      <c r="M1320" s="242"/>
      <c r="N1320" s="245" t="s">
        <v>5486</v>
      </c>
      <c r="Z1320" s="280"/>
    </row>
    <row r="1321" spans="1:26" x14ac:dyDescent="0.15">
      <c r="A1321" s="436" t="s">
        <v>3541</v>
      </c>
      <c r="B1321" s="433" t="s">
        <v>4884</v>
      </c>
      <c r="C1321" s="433" t="s">
        <v>1806</v>
      </c>
      <c r="D1321" s="228" t="s">
        <v>4828</v>
      </c>
      <c r="E1321" s="228" t="s">
        <v>2340</v>
      </c>
      <c r="F1321" s="279" t="s">
        <v>2614</v>
      </c>
      <c r="G1321" s="439" t="s">
        <v>235</v>
      </c>
      <c r="H1321" s="429" t="s">
        <v>1327</v>
      </c>
      <c r="I1321" s="228" t="s">
        <v>3982</v>
      </c>
      <c r="J1321" s="439" t="s">
        <v>234</v>
      </c>
      <c r="K1321" s="246">
        <v>23851</v>
      </c>
      <c r="L1321" s="242"/>
      <c r="M1321" s="242"/>
      <c r="N1321" s="245" t="s">
        <v>5487</v>
      </c>
      <c r="Z1321" s="280"/>
    </row>
    <row r="1322" spans="1:26" x14ac:dyDescent="0.15">
      <c r="A1322" s="436" t="s">
        <v>3541</v>
      </c>
      <c r="B1322" s="433" t="s">
        <v>4884</v>
      </c>
      <c r="C1322" s="433" t="s">
        <v>1806</v>
      </c>
      <c r="D1322" s="228" t="s">
        <v>4749</v>
      </c>
      <c r="E1322" s="228" t="s">
        <v>3343</v>
      </c>
      <c r="F1322" s="279" t="s">
        <v>2631</v>
      </c>
      <c r="G1322" s="439" t="s">
        <v>276</v>
      </c>
      <c r="H1322" s="429" t="s">
        <v>1327</v>
      </c>
      <c r="I1322" s="228" t="s">
        <v>274</v>
      </c>
      <c r="J1322" s="439" t="s">
        <v>275</v>
      </c>
      <c r="K1322" s="246">
        <v>27479</v>
      </c>
      <c r="L1322" s="263"/>
      <c r="M1322" s="263"/>
      <c r="N1322" s="245" t="s">
        <v>5486</v>
      </c>
      <c r="Z1322" s="280"/>
    </row>
    <row r="1323" spans="1:26" x14ac:dyDescent="0.15">
      <c r="A1323" s="436" t="s">
        <v>3541</v>
      </c>
      <c r="B1323" s="433" t="s">
        <v>4884</v>
      </c>
      <c r="C1323" s="433" t="s">
        <v>1806</v>
      </c>
      <c r="D1323" s="228" t="s">
        <v>4750</v>
      </c>
      <c r="E1323" s="228" t="s">
        <v>2359</v>
      </c>
      <c r="F1323" s="279" t="s">
        <v>2638</v>
      </c>
      <c r="G1323" s="439" t="s">
        <v>287</v>
      </c>
      <c r="H1323" s="429" t="s">
        <v>1327</v>
      </c>
      <c r="I1323" s="228" t="s">
        <v>285</v>
      </c>
      <c r="J1323" s="439" t="s">
        <v>286</v>
      </c>
      <c r="K1323" s="246">
        <v>28160</v>
      </c>
      <c r="L1323" s="263"/>
      <c r="M1323" s="263"/>
      <c r="N1323" s="245" t="s">
        <v>5486</v>
      </c>
      <c r="Z1323" s="280"/>
    </row>
    <row r="1324" spans="1:26" x14ac:dyDescent="0.15">
      <c r="A1324" s="436" t="s">
        <v>3541</v>
      </c>
      <c r="B1324" s="433" t="s">
        <v>4884</v>
      </c>
      <c r="C1324" s="433" t="s">
        <v>1806</v>
      </c>
      <c r="D1324" s="228" t="s">
        <v>4741</v>
      </c>
      <c r="E1324" s="228" t="s">
        <v>5820</v>
      </c>
      <c r="F1324" s="279" t="s">
        <v>3594</v>
      </c>
      <c r="G1324" s="439" t="s">
        <v>2114</v>
      </c>
      <c r="H1324" s="429" t="s">
        <v>1327</v>
      </c>
      <c r="I1324" s="228" t="s">
        <v>1702</v>
      </c>
      <c r="J1324" s="439" t="s">
        <v>240</v>
      </c>
      <c r="K1324" s="246">
        <v>29802</v>
      </c>
      <c r="L1324" s="242"/>
      <c r="M1324" s="242"/>
      <c r="N1324" s="245" t="s">
        <v>5485</v>
      </c>
      <c r="Z1324" s="280"/>
    </row>
    <row r="1325" spans="1:26" x14ac:dyDescent="0.15">
      <c r="A1325" s="436" t="s">
        <v>3541</v>
      </c>
      <c r="B1325" s="433" t="s">
        <v>4884</v>
      </c>
      <c r="C1325" s="433" t="s">
        <v>1806</v>
      </c>
      <c r="D1325" s="228" t="s">
        <v>5262</v>
      </c>
      <c r="E1325" s="228" t="s">
        <v>3347</v>
      </c>
      <c r="F1325" s="279" t="s">
        <v>3603</v>
      </c>
      <c r="G1325" s="439" t="s">
        <v>271</v>
      </c>
      <c r="H1325" s="429" t="s">
        <v>1327</v>
      </c>
      <c r="I1325" s="228" t="s">
        <v>309</v>
      </c>
      <c r="J1325" s="439" t="s">
        <v>2115</v>
      </c>
      <c r="K1325" s="246">
        <v>32536</v>
      </c>
      <c r="L1325" s="242"/>
      <c r="M1325" s="242"/>
      <c r="N1325" s="245" t="s">
        <v>6038</v>
      </c>
      <c r="Z1325" s="280"/>
    </row>
    <row r="1326" spans="1:26" x14ac:dyDescent="0.15">
      <c r="A1326" s="436" t="s">
        <v>3541</v>
      </c>
      <c r="B1326" s="433" t="s">
        <v>4884</v>
      </c>
      <c r="C1326" s="433" t="s">
        <v>1806</v>
      </c>
      <c r="D1326" s="228" t="s">
        <v>4742</v>
      </c>
      <c r="E1326" s="228" t="s">
        <v>3356</v>
      </c>
      <c r="F1326" s="279" t="s">
        <v>3613</v>
      </c>
      <c r="G1326" s="439" t="s">
        <v>325</v>
      </c>
      <c r="H1326" s="429" t="s">
        <v>1327</v>
      </c>
      <c r="I1326" s="228" t="s">
        <v>324</v>
      </c>
      <c r="J1326" s="556" t="s">
        <v>8292</v>
      </c>
      <c r="K1326" s="246">
        <v>36745</v>
      </c>
      <c r="L1326" s="242"/>
      <c r="M1326" s="242"/>
      <c r="N1326" s="245" t="s">
        <v>5485</v>
      </c>
      <c r="Z1326" s="280"/>
    </row>
    <row r="1327" spans="1:26" x14ac:dyDescent="0.15">
      <c r="A1327" s="436" t="s">
        <v>3541</v>
      </c>
      <c r="B1327" s="433" t="s">
        <v>4884</v>
      </c>
      <c r="C1327" s="433" t="s">
        <v>1806</v>
      </c>
      <c r="D1327" s="228" t="s">
        <v>6507</v>
      </c>
      <c r="E1327" s="228" t="s">
        <v>3341</v>
      </c>
      <c r="F1327" s="279" t="s">
        <v>3593</v>
      </c>
      <c r="G1327" s="439" t="s">
        <v>239</v>
      </c>
      <c r="H1327" s="429" t="s">
        <v>1327</v>
      </c>
      <c r="I1327" s="228" t="s">
        <v>238</v>
      </c>
      <c r="J1327" s="439" t="s">
        <v>1866</v>
      </c>
      <c r="K1327" s="246">
        <v>26984</v>
      </c>
      <c r="L1327" s="263"/>
      <c r="M1327" s="263"/>
      <c r="N1327" s="245" t="s">
        <v>5488</v>
      </c>
      <c r="Z1327" s="280"/>
    </row>
    <row r="1328" spans="1:26" x14ac:dyDescent="0.15">
      <c r="A1328" s="436" t="s">
        <v>3541</v>
      </c>
      <c r="B1328" s="433" t="s">
        <v>4884</v>
      </c>
      <c r="C1328" s="433" t="s">
        <v>1806</v>
      </c>
      <c r="D1328" s="228" t="s">
        <v>6509</v>
      </c>
      <c r="E1328" s="228" t="s">
        <v>3354</v>
      </c>
      <c r="F1328" s="279" t="s">
        <v>3611</v>
      </c>
      <c r="G1328" s="439" t="s">
        <v>327</v>
      </c>
      <c r="H1328" s="429" t="s">
        <v>1327</v>
      </c>
      <c r="I1328" s="228" t="s">
        <v>321</v>
      </c>
      <c r="J1328" s="439" t="s">
        <v>5622</v>
      </c>
      <c r="K1328" s="246">
        <v>35886</v>
      </c>
      <c r="L1328" s="263"/>
      <c r="M1328" s="263"/>
      <c r="N1328" s="245" t="s">
        <v>5488</v>
      </c>
      <c r="Z1328" s="280"/>
    </row>
    <row r="1329" spans="1:26" x14ac:dyDescent="0.15">
      <c r="A1329" s="436" t="s">
        <v>3541</v>
      </c>
      <c r="B1329" s="433" t="s">
        <v>4903</v>
      </c>
      <c r="C1329" s="433" t="s">
        <v>1807</v>
      </c>
      <c r="D1329" s="228" t="s">
        <v>4810</v>
      </c>
      <c r="E1329" s="228" t="s">
        <v>2377</v>
      </c>
      <c r="F1329" s="279" t="s">
        <v>2659</v>
      </c>
      <c r="G1329" s="439" t="s">
        <v>2117</v>
      </c>
      <c r="H1329" s="429" t="s">
        <v>1327</v>
      </c>
      <c r="I1329" s="228" t="s">
        <v>43</v>
      </c>
      <c r="J1329" s="439" t="s">
        <v>6901</v>
      </c>
      <c r="K1329" s="246">
        <v>23446</v>
      </c>
      <c r="L1329" s="263"/>
      <c r="M1329" s="263"/>
      <c r="N1329" s="245" t="s">
        <v>4520</v>
      </c>
    </row>
    <row r="1330" spans="1:26" x14ac:dyDescent="0.15">
      <c r="A1330" s="436" t="s">
        <v>3541</v>
      </c>
      <c r="B1330" s="433" t="s">
        <v>4903</v>
      </c>
      <c r="C1330" s="433" t="s">
        <v>1807</v>
      </c>
      <c r="D1330" s="228" t="s">
        <v>5174</v>
      </c>
      <c r="E1330" s="228" t="s">
        <v>3371</v>
      </c>
      <c r="F1330" s="279" t="s">
        <v>3633</v>
      </c>
      <c r="G1330" s="439" t="s">
        <v>357</v>
      </c>
      <c r="H1330" s="429" t="s">
        <v>1327</v>
      </c>
      <c r="I1330" s="228" t="s">
        <v>356</v>
      </c>
      <c r="J1330" s="406" t="s">
        <v>1600</v>
      </c>
      <c r="K1330" s="246">
        <v>23460</v>
      </c>
      <c r="L1330" s="263"/>
      <c r="M1330" s="263"/>
      <c r="N1330" s="245" t="s">
        <v>4520</v>
      </c>
      <c r="Z1330" s="280"/>
    </row>
    <row r="1331" spans="1:26" x14ac:dyDescent="0.15">
      <c r="A1331" s="436" t="s">
        <v>3541</v>
      </c>
      <c r="B1331" s="433" t="s">
        <v>4903</v>
      </c>
      <c r="C1331" s="433" t="s">
        <v>1807</v>
      </c>
      <c r="D1331" s="228" t="s">
        <v>5175</v>
      </c>
      <c r="E1331" s="228" t="s">
        <v>2378</v>
      </c>
      <c r="F1331" s="279" t="s">
        <v>2660</v>
      </c>
      <c r="G1331" s="439" t="s">
        <v>359</v>
      </c>
      <c r="H1331" s="429" t="s">
        <v>1327</v>
      </c>
      <c r="I1331" s="228" t="s">
        <v>358</v>
      </c>
      <c r="J1331" s="439" t="s">
        <v>6979</v>
      </c>
      <c r="K1331" s="246">
        <v>23690</v>
      </c>
      <c r="L1331" s="263"/>
      <c r="M1331" s="263"/>
      <c r="N1331" s="245" t="s">
        <v>4520</v>
      </c>
      <c r="Z1331" s="280"/>
    </row>
    <row r="1332" spans="1:26" ht="28.5" x14ac:dyDescent="0.15">
      <c r="A1332" s="436" t="s">
        <v>3541</v>
      </c>
      <c r="B1332" s="433" t="s">
        <v>4903</v>
      </c>
      <c r="C1332" s="433" t="s">
        <v>1807</v>
      </c>
      <c r="D1332" s="228" t="s">
        <v>8131</v>
      </c>
      <c r="E1332" s="228" t="s">
        <v>5166</v>
      </c>
      <c r="F1332" s="279" t="s">
        <v>3626</v>
      </c>
      <c r="G1332" s="439" t="s">
        <v>345</v>
      </c>
      <c r="H1332" s="429" t="s">
        <v>1327</v>
      </c>
      <c r="I1332" s="228" t="s">
        <v>5167</v>
      </c>
      <c r="J1332" s="439" t="s">
        <v>7912</v>
      </c>
      <c r="K1332" s="246">
        <v>24346</v>
      </c>
      <c r="L1332" s="242"/>
      <c r="M1332" s="242"/>
      <c r="N1332" s="245" t="s">
        <v>4520</v>
      </c>
      <c r="Z1332" s="280"/>
    </row>
    <row r="1333" spans="1:26" x14ac:dyDescent="0.15">
      <c r="A1333" s="436" t="s">
        <v>3541</v>
      </c>
      <c r="B1333" s="433" t="s">
        <v>4903</v>
      </c>
      <c r="C1333" s="433" t="s">
        <v>1807</v>
      </c>
      <c r="D1333" s="228" t="s">
        <v>5548</v>
      </c>
      <c r="E1333" s="228" t="s">
        <v>2379</v>
      </c>
      <c r="F1333" s="279" t="s">
        <v>2661</v>
      </c>
      <c r="G1333" s="439" t="s">
        <v>360</v>
      </c>
      <c r="H1333" s="429" t="s">
        <v>1327</v>
      </c>
      <c r="I1333" s="228" t="s">
        <v>204</v>
      </c>
      <c r="J1333" s="529" t="s">
        <v>8265</v>
      </c>
      <c r="K1333" s="246">
        <v>24747</v>
      </c>
      <c r="L1333" s="263"/>
      <c r="M1333" s="263"/>
      <c r="N1333" s="245" t="s">
        <v>4520</v>
      </c>
      <c r="Z1333" s="280"/>
    </row>
    <row r="1334" spans="1:26" x14ac:dyDescent="0.15">
      <c r="A1334" s="436" t="s">
        <v>3541</v>
      </c>
      <c r="B1334" s="433" t="s">
        <v>4903</v>
      </c>
      <c r="C1334" s="433" t="s">
        <v>1807</v>
      </c>
      <c r="D1334" s="228" t="s">
        <v>4811</v>
      </c>
      <c r="E1334" s="228" t="s">
        <v>2380</v>
      </c>
      <c r="F1334" s="279" t="s">
        <v>2662</v>
      </c>
      <c r="G1334" s="439" t="s">
        <v>362</v>
      </c>
      <c r="H1334" s="429" t="s">
        <v>1327</v>
      </c>
      <c r="I1334" s="228" t="s">
        <v>361</v>
      </c>
      <c r="J1334" s="439" t="s">
        <v>5934</v>
      </c>
      <c r="K1334" s="246">
        <v>24863</v>
      </c>
      <c r="L1334" s="263"/>
      <c r="M1334" s="263"/>
      <c r="N1334" s="245" t="s">
        <v>4520</v>
      </c>
      <c r="Z1334" s="280"/>
    </row>
    <row r="1335" spans="1:26" x14ac:dyDescent="0.15">
      <c r="A1335" s="436" t="s">
        <v>3541</v>
      </c>
      <c r="B1335" s="433" t="s">
        <v>4903</v>
      </c>
      <c r="C1335" s="433" t="s">
        <v>1807</v>
      </c>
      <c r="D1335" s="228" t="s">
        <v>5176</v>
      </c>
      <c r="E1335" s="228" t="s">
        <v>3372</v>
      </c>
      <c r="F1335" s="279" t="s">
        <v>3634</v>
      </c>
      <c r="G1335" s="439" t="s">
        <v>364</v>
      </c>
      <c r="H1335" s="429" t="s">
        <v>1327</v>
      </c>
      <c r="I1335" s="228" t="s">
        <v>363</v>
      </c>
      <c r="J1335" s="439" t="s">
        <v>5177</v>
      </c>
      <c r="K1335" s="246">
        <v>25275</v>
      </c>
      <c r="L1335" s="263"/>
      <c r="M1335" s="263"/>
      <c r="N1335" s="245" t="s">
        <v>4520</v>
      </c>
      <c r="Z1335" s="280"/>
    </row>
    <row r="1336" spans="1:26" x14ac:dyDescent="0.15">
      <c r="A1336" s="436" t="s">
        <v>3541</v>
      </c>
      <c r="B1336" s="433" t="s">
        <v>4903</v>
      </c>
      <c r="C1336" s="433" t="s">
        <v>1807</v>
      </c>
      <c r="D1336" s="228" t="s">
        <v>5178</v>
      </c>
      <c r="E1336" s="228" t="s">
        <v>3373</v>
      </c>
      <c r="F1336" s="279" t="s">
        <v>3635</v>
      </c>
      <c r="G1336" s="439" t="s">
        <v>366</v>
      </c>
      <c r="H1336" s="429" t="s">
        <v>1327</v>
      </c>
      <c r="I1336" s="228" t="s">
        <v>365</v>
      </c>
      <c r="J1336" s="439" t="s">
        <v>7241</v>
      </c>
      <c r="K1336" s="246">
        <v>25275</v>
      </c>
      <c r="L1336" s="263"/>
      <c r="M1336" s="263"/>
      <c r="N1336" s="245" t="s">
        <v>4520</v>
      </c>
      <c r="Z1336" s="280"/>
    </row>
    <row r="1337" spans="1:26" x14ac:dyDescent="0.15">
      <c r="A1337" s="436" t="s">
        <v>3541</v>
      </c>
      <c r="B1337" s="433" t="s">
        <v>4903</v>
      </c>
      <c r="C1337" s="433" t="s">
        <v>1807</v>
      </c>
      <c r="D1337" s="228" t="s">
        <v>5559</v>
      </c>
      <c r="E1337" s="228" t="s">
        <v>2383</v>
      </c>
      <c r="F1337" s="279" t="s">
        <v>2666</v>
      </c>
      <c r="G1337" s="439" t="s">
        <v>67</v>
      </c>
      <c r="H1337" s="429" t="s">
        <v>1327</v>
      </c>
      <c r="I1337" s="228" t="s">
        <v>367</v>
      </c>
      <c r="J1337" s="439" t="s">
        <v>368</v>
      </c>
      <c r="K1337" s="246">
        <v>25336</v>
      </c>
      <c r="L1337" s="263"/>
      <c r="M1337" s="263"/>
      <c r="N1337" s="245" t="s">
        <v>4520</v>
      </c>
      <c r="Z1337" s="280"/>
    </row>
    <row r="1338" spans="1:26" x14ac:dyDescent="0.15">
      <c r="A1338" s="436" t="s">
        <v>3541</v>
      </c>
      <c r="B1338" s="433" t="s">
        <v>4903</v>
      </c>
      <c r="C1338" s="433" t="s">
        <v>1807</v>
      </c>
      <c r="D1338" s="228" t="s">
        <v>5560</v>
      </c>
      <c r="E1338" s="228" t="s">
        <v>2384</v>
      </c>
      <c r="F1338" s="279" t="s">
        <v>2667</v>
      </c>
      <c r="G1338" s="439" t="s">
        <v>57</v>
      </c>
      <c r="H1338" s="429" t="s">
        <v>1327</v>
      </c>
      <c r="I1338" s="228" t="s">
        <v>369</v>
      </c>
      <c r="J1338" s="439" t="s">
        <v>1971</v>
      </c>
      <c r="K1338" s="246">
        <v>25560</v>
      </c>
      <c r="L1338" s="263"/>
      <c r="M1338" s="263"/>
      <c r="N1338" s="245" t="s">
        <v>4520</v>
      </c>
      <c r="Z1338" s="280"/>
    </row>
    <row r="1339" spans="1:26" x14ac:dyDescent="0.15">
      <c r="A1339" s="436" t="s">
        <v>3541</v>
      </c>
      <c r="B1339" s="433" t="s">
        <v>4903</v>
      </c>
      <c r="C1339" s="433" t="s">
        <v>1807</v>
      </c>
      <c r="D1339" s="228" t="s">
        <v>5179</v>
      </c>
      <c r="E1339" s="228" t="s">
        <v>2385</v>
      </c>
      <c r="F1339" s="279" t="s">
        <v>2668</v>
      </c>
      <c r="G1339" s="439" t="s">
        <v>67</v>
      </c>
      <c r="H1339" s="429" t="s">
        <v>1327</v>
      </c>
      <c r="I1339" s="228" t="s">
        <v>370</v>
      </c>
      <c r="J1339" s="439" t="s">
        <v>7242</v>
      </c>
      <c r="K1339" s="246">
        <v>25552</v>
      </c>
      <c r="L1339" s="263"/>
      <c r="M1339" s="263"/>
      <c r="N1339" s="245" t="s">
        <v>4520</v>
      </c>
      <c r="Z1339" s="280"/>
    </row>
    <row r="1340" spans="1:26" x14ac:dyDescent="0.15">
      <c r="A1340" s="436" t="s">
        <v>3541</v>
      </c>
      <c r="B1340" s="433" t="s">
        <v>4903</v>
      </c>
      <c r="C1340" s="433" t="s">
        <v>1807</v>
      </c>
      <c r="D1340" s="228" t="s">
        <v>6660</v>
      </c>
      <c r="E1340" s="228" t="s">
        <v>2374</v>
      </c>
      <c r="F1340" s="279" t="s">
        <v>2656</v>
      </c>
      <c r="G1340" s="439" t="s">
        <v>372</v>
      </c>
      <c r="H1340" s="429" t="s">
        <v>1327</v>
      </c>
      <c r="I1340" s="228" t="s">
        <v>371</v>
      </c>
      <c r="J1340" s="439" t="s">
        <v>6827</v>
      </c>
      <c r="K1340" s="246">
        <v>25658</v>
      </c>
      <c r="L1340" s="263"/>
      <c r="M1340" s="263"/>
      <c r="N1340" s="245" t="s">
        <v>4520</v>
      </c>
      <c r="Z1340" s="280"/>
    </row>
    <row r="1341" spans="1:26" x14ac:dyDescent="0.15">
      <c r="A1341" s="436" t="s">
        <v>3541</v>
      </c>
      <c r="B1341" s="433" t="s">
        <v>4903</v>
      </c>
      <c r="C1341" s="433" t="s">
        <v>1807</v>
      </c>
      <c r="D1341" s="228" t="s">
        <v>5180</v>
      </c>
      <c r="E1341" s="228" t="s">
        <v>6079</v>
      </c>
      <c r="F1341" s="279" t="s">
        <v>3636</v>
      </c>
      <c r="G1341" s="439" t="s">
        <v>374</v>
      </c>
      <c r="H1341" s="429" t="s">
        <v>1327</v>
      </c>
      <c r="I1341" s="228" t="s">
        <v>373</v>
      </c>
      <c r="J1341" s="439" t="s">
        <v>5181</v>
      </c>
      <c r="K1341" s="246">
        <v>25658</v>
      </c>
      <c r="L1341" s="263"/>
      <c r="M1341" s="263"/>
      <c r="N1341" s="245" t="s">
        <v>4520</v>
      </c>
      <c r="Z1341" s="280"/>
    </row>
    <row r="1342" spans="1:26" x14ac:dyDescent="0.15">
      <c r="A1342" s="436" t="s">
        <v>3541</v>
      </c>
      <c r="B1342" s="433" t="s">
        <v>4903</v>
      </c>
      <c r="C1342" s="433" t="s">
        <v>1807</v>
      </c>
      <c r="D1342" s="228" t="s">
        <v>5182</v>
      </c>
      <c r="E1342" s="228" t="s">
        <v>3374</v>
      </c>
      <c r="F1342" s="279" t="s">
        <v>3637</v>
      </c>
      <c r="G1342" s="439" t="s">
        <v>376</v>
      </c>
      <c r="H1342" s="429" t="s">
        <v>1327</v>
      </c>
      <c r="I1342" s="228" t="s">
        <v>375</v>
      </c>
      <c r="J1342" s="439" t="s">
        <v>4494</v>
      </c>
      <c r="K1342" s="246">
        <v>25839</v>
      </c>
      <c r="L1342" s="263"/>
      <c r="M1342" s="263"/>
      <c r="N1342" s="245" t="s">
        <v>4520</v>
      </c>
      <c r="Z1342" s="280"/>
    </row>
    <row r="1343" spans="1:26" x14ac:dyDescent="0.15">
      <c r="A1343" s="436" t="s">
        <v>3541</v>
      </c>
      <c r="B1343" s="433" t="s">
        <v>4903</v>
      </c>
      <c r="C1343" s="433" t="s">
        <v>1807</v>
      </c>
      <c r="D1343" s="228" t="s">
        <v>5183</v>
      </c>
      <c r="E1343" s="228" t="s">
        <v>3375</v>
      </c>
      <c r="F1343" s="279" t="s">
        <v>3638</v>
      </c>
      <c r="G1343" s="439" t="s">
        <v>354</v>
      </c>
      <c r="H1343" s="429" t="s">
        <v>1327</v>
      </c>
      <c r="I1343" s="228" t="s">
        <v>377</v>
      </c>
      <c r="J1343" s="439" t="s">
        <v>378</v>
      </c>
      <c r="K1343" s="246">
        <v>25924</v>
      </c>
      <c r="L1343" s="263"/>
      <c r="M1343" s="263"/>
      <c r="N1343" s="245" t="s">
        <v>4520</v>
      </c>
      <c r="Z1343" s="280"/>
    </row>
    <row r="1344" spans="1:26" x14ac:dyDescent="0.15">
      <c r="A1344" s="436" t="s">
        <v>3541</v>
      </c>
      <c r="B1344" s="433" t="s">
        <v>4903</v>
      </c>
      <c r="C1344" s="433" t="s">
        <v>1807</v>
      </c>
      <c r="D1344" s="228" t="s">
        <v>5184</v>
      </c>
      <c r="E1344" s="228" t="s">
        <v>3376</v>
      </c>
      <c r="F1344" s="279" t="s">
        <v>2678</v>
      </c>
      <c r="G1344" s="439" t="s">
        <v>5185</v>
      </c>
      <c r="H1344" s="429" t="s">
        <v>1327</v>
      </c>
      <c r="I1344" s="228" t="s">
        <v>379</v>
      </c>
      <c r="J1344" s="439" t="s">
        <v>7243</v>
      </c>
      <c r="K1344" s="246">
        <v>25991</v>
      </c>
      <c r="L1344" s="263"/>
      <c r="M1344" s="263"/>
      <c r="N1344" s="245" t="s">
        <v>4520</v>
      </c>
      <c r="Z1344" s="280"/>
    </row>
    <row r="1345" spans="1:26" x14ac:dyDescent="0.15">
      <c r="A1345" s="436" t="s">
        <v>3541</v>
      </c>
      <c r="B1345" s="433" t="s">
        <v>4903</v>
      </c>
      <c r="C1345" s="433" t="s">
        <v>1807</v>
      </c>
      <c r="D1345" s="228" t="s">
        <v>5561</v>
      </c>
      <c r="E1345" s="228" t="s">
        <v>2387</v>
      </c>
      <c r="F1345" s="279" t="s">
        <v>2670</v>
      </c>
      <c r="G1345" s="439" t="s">
        <v>380</v>
      </c>
      <c r="H1345" s="429" t="s">
        <v>1327</v>
      </c>
      <c r="I1345" s="228" t="s">
        <v>304</v>
      </c>
      <c r="J1345" s="439" t="s">
        <v>1838</v>
      </c>
      <c r="K1345" s="246">
        <v>26022</v>
      </c>
      <c r="L1345" s="263"/>
      <c r="M1345" s="263"/>
      <c r="N1345" s="245" t="s">
        <v>4520</v>
      </c>
      <c r="Z1345" s="280"/>
    </row>
    <row r="1346" spans="1:26" x14ac:dyDescent="0.15">
      <c r="A1346" s="436" t="s">
        <v>3541</v>
      </c>
      <c r="B1346" s="433" t="s">
        <v>4903</v>
      </c>
      <c r="C1346" s="433" t="s">
        <v>1807</v>
      </c>
      <c r="D1346" s="228" t="s">
        <v>5562</v>
      </c>
      <c r="E1346" s="228" t="s">
        <v>3377</v>
      </c>
      <c r="F1346" s="279" t="s">
        <v>3639</v>
      </c>
      <c r="G1346" s="439" t="s">
        <v>383</v>
      </c>
      <c r="H1346" s="429" t="s">
        <v>1327</v>
      </c>
      <c r="I1346" s="228" t="s">
        <v>381</v>
      </c>
      <c r="J1346" s="439" t="s">
        <v>382</v>
      </c>
      <c r="K1346" s="246">
        <v>26023</v>
      </c>
      <c r="L1346" s="263"/>
      <c r="M1346" s="263"/>
      <c r="N1346" s="245" t="s">
        <v>4520</v>
      </c>
      <c r="Z1346" s="280"/>
    </row>
    <row r="1347" spans="1:26" x14ac:dyDescent="0.15">
      <c r="A1347" s="436" t="s">
        <v>3541</v>
      </c>
      <c r="B1347" s="433" t="s">
        <v>4903</v>
      </c>
      <c r="C1347" s="433" t="s">
        <v>1807</v>
      </c>
      <c r="D1347" s="228" t="s">
        <v>5186</v>
      </c>
      <c r="E1347" s="228" t="s">
        <v>3378</v>
      </c>
      <c r="F1347" s="279" t="s">
        <v>3640</v>
      </c>
      <c r="G1347" s="439" t="s">
        <v>386</v>
      </c>
      <c r="H1347" s="429" t="s">
        <v>1327</v>
      </c>
      <c r="I1347" s="228" t="s">
        <v>384</v>
      </c>
      <c r="J1347" s="439" t="s">
        <v>385</v>
      </c>
      <c r="K1347" s="246">
        <v>26023</v>
      </c>
      <c r="L1347" s="263"/>
      <c r="M1347" s="263"/>
      <c r="N1347" s="245" t="s">
        <v>4520</v>
      </c>
      <c r="Z1347" s="280"/>
    </row>
    <row r="1348" spans="1:26" x14ac:dyDescent="0.15">
      <c r="A1348" s="436" t="s">
        <v>3541</v>
      </c>
      <c r="B1348" s="433" t="s">
        <v>4903</v>
      </c>
      <c r="C1348" s="433" t="s">
        <v>1807</v>
      </c>
      <c r="D1348" s="228" t="s">
        <v>5187</v>
      </c>
      <c r="E1348" s="228" t="s">
        <v>2388</v>
      </c>
      <c r="F1348" s="279" t="s">
        <v>2671</v>
      </c>
      <c r="G1348" s="439" t="s">
        <v>388</v>
      </c>
      <c r="H1348" s="429" t="s">
        <v>1327</v>
      </c>
      <c r="I1348" s="228" t="s">
        <v>387</v>
      </c>
      <c r="J1348" s="439" t="s">
        <v>7913</v>
      </c>
      <c r="K1348" s="246">
        <v>26024</v>
      </c>
      <c r="L1348" s="263"/>
      <c r="M1348" s="263"/>
      <c r="N1348" s="245" t="s">
        <v>4520</v>
      </c>
      <c r="Z1348" s="280"/>
    </row>
    <row r="1349" spans="1:26" x14ac:dyDescent="0.15">
      <c r="A1349" s="436" t="s">
        <v>3541</v>
      </c>
      <c r="B1349" s="433" t="s">
        <v>4903</v>
      </c>
      <c r="C1349" s="433" t="s">
        <v>1807</v>
      </c>
      <c r="D1349" s="228" t="s">
        <v>5739</v>
      </c>
      <c r="E1349" s="228" t="s">
        <v>3379</v>
      </c>
      <c r="F1349" s="279" t="s">
        <v>3641</v>
      </c>
      <c r="G1349" s="439" t="s">
        <v>364</v>
      </c>
      <c r="H1349" s="429" t="s">
        <v>1327</v>
      </c>
      <c r="I1349" s="228" t="s">
        <v>5740</v>
      </c>
      <c r="J1349" s="529" t="s">
        <v>8266</v>
      </c>
      <c r="K1349" s="246">
        <v>26355</v>
      </c>
      <c r="L1349" s="263"/>
      <c r="M1349" s="263"/>
      <c r="N1349" s="245" t="s">
        <v>4520</v>
      </c>
      <c r="Z1349" s="280"/>
    </row>
    <row r="1350" spans="1:26" x14ac:dyDescent="0.15">
      <c r="A1350" s="436" t="s">
        <v>3541</v>
      </c>
      <c r="B1350" s="433" t="s">
        <v>4903</v>
      </c>
      <c r="C1350" s="433" t="s">
        <v>1807</v>
      </c>
      <c r="D1350" s="228" t="s">
        <v>5188</v>
      </c>
      <c r="E1350" s="228" t="s">
        <v>3380</v>
      </c>
      <c r="F1350" s="279" t="s">
        <v>3642</v>
      </c>
      <c r="G1350" s="439" t="s">
        <v>5189</v>
      </c>
      <c r="H1350" s="429" t="s">
        <v>1327</v>
      </c>
      <c r="I1350" s="228" t="s">
        <v>389</v>
      </c>
      <c r="J1350" s="439" t="s">
        <v>7914</v>
      </c>
      <c r="K1350" s="246">
        <v>26345</v>
      </c>
      <c r="L1350" s="263"/>
      <c r="M1350" s="263"/>
      <c r="N1350" s="245" t="s">
        <v>4520</v>
      </c>
      <c r="Z1350" s="280"/>
    </row>
    <row r="1351" spans="1:26" x14ac:dyDescent="0.15">
      <c r="A1351" s="436" t="s">
        <v>3541</v>
      </c>
      <c r="B1351" s="433" t="s">
        <v>4903</v>
      </c>
      <c r="C1351" s="433" t="s">
        <v>1807</v>
      </c>
      <c r="D1351" s="228" t="s">
        <v>5190</v>
      </c>
      <c r="E1351" s="228" t="s">
        <v>2375</v>
      </c>
      <c r="F1351" s="279" t="s">
        <v>2657</v>
      </c>
      <c r="G1351" s="439" t="s">
        <v>57</v>
      </c>
      <c r="H1351" s="429" t="s">
        <v>1327</v>
      </c>
      <c r="I1351" s="228" t="s">
        <v>391</v>
      </c>
      <c r="J1351" s="439" t="s">
        <v>1947</v>
      </c>
      <c r="K1351" s="246">
        <v>26491</v>
      </c>
      <c r="L1351" s="263"/>
      <c r="M1351" s="263"/>
      <c r="N1351" s="245" t="s">
        <v>4520</v>
      </c>
      <c r="Z1351" s="280"/>
    </row>
    <row r="1352" spans="1:26" x14ac:dyDescent="0.15">
      <c r="A1352" s="436" t="s">
        <v>3541</v>
      </c>
      <c r="B1352" s="433" t="s">
        <v>4903</v>
      </c>
      <c r="C1352" s="433" t="s">
        <v>1807</v>
      </c>
      <c r="D1352" s="228" t="s">
        <v>6661</v>
      </c>
      <c r="E1352" s="228" t="s">
        <v>3381</v>
      </c>
      <c r="F1352" s="279" t="s">
        <v>3643</v>
      </c>
      <c r="G1352" s="439" t="s">
        <v>393</v>
      </c>
      <c r="H1352" s="429" t="s">
        <v>1327</v>
      </c>
      <c r="I1352" s="228" t="s">
        <v>392</v>
      </c>
      <c r="J1352" s="439" t="s">
        <v>6662</v>
      </c>
      <c r="K1352" s="246">
        <v>26491</v>
      </c>
      <c r="L1352" s="263"/>
      <c r="M1352" s="263"/>
      <c r="N1352" s="245" t="s">
        <v>4520</v>
      </c>
      <c r="Z1352" s="280"/>
    </row>
    <row r="1353" spans="1:26" x14ac:dyDescent="0.15">
      <c r="A1353" s="436" t="s">
        <v>3541</v>
      </c>
      <c r="B1353" s="433" t="s">
        <v>4903</v>
      </c>
      <c r="C1353" s="433" t="s">
        <v>1807</v>
      </c>
      <c r="D1353" s="228" t="s">
        <v>5191</v>
      </c>
      <c r="E1353" s="228" t="s">
        <v>3382</v>
      </c>
      <c r="F1353" s="279" t="s">
        <v>3644</v>
      </c>
      <c r="G1353" s="439" t="s">
        <v>52</v>
      </c>
      <c r="H1353" s="429" t="s">
        <v>1327</v>
      </c>
      <c r="I1353" s="228" t="s">
        <v>394</v>
      </c>
      <c r="J1353" s="439" t="s">
        <v>1940</v>
      </c>
      <c r="K1353" s="246">
        <v>25884</v>
      </c>
      <c r="L1353" s="263"/>
      <c r="M1353" s="263"/>
      <c r="N1353" s="245" t="s">
        <v>4520</v>
      </c>
      <c r="Z1353" s="280"/>
    </row>
    <row r="1354" spans="1:26" x14ac:dyDescent="0.15">
      <c r="A1354" s="436" t="s">
        <v>3541</v>
      </c>
      <c r="B1354" s="433" t="s">
        <v>4903</v>
      </c>
      <c r="C1354" s="433" t="s">
        <v>1807</v>
      </c>
      <c r="D1354" s="228" t="s">
        <v>5192</v>
      </c>
      <c r="E1354" s="228" t="s">
        <v>3383</v>
      </c>
      <c r="F1354" s="279" t="s">
        <v>3645</v>
      </c>
      <c r="G1354" s="439" t="s">
        <v>52</v>
      </c>
      <c r="H1354" s="429" t="s">
        <v>1327</v>
      </c>
      <c r="I1354" s="228" t="s">
        <v>395</v>
      </c>
      <c r="J1354" s="439" t="s">
        <v>4495</v>
      </c>
      <c r="K1354" s="246">
        <v>27059</v>
      </c>
      <c r="L1354" s="263"/>
      <c r="M1354" s="263"/>
      <c r="N1354" s="245" t="s">
        <v>4520</v>
      </c>
      <c r="Z1354" s="280"/>
    </row>
    <row r="1355" spans="1:26" x14ac:dyDescent="0.15">
      <c r="A1355" s="436" t="s">
        <v>3541</v>
      </c>
      <c r="B1355" s="433" t="s">
        <v>4903</v>
      </c>
      <c r="C1355" s="433" t="s">
        <v>1807</v>
      </c>
      <c r="D1355" s="228" t="s">
        <v>5193</v>
      </c>
      <c r="E1355" s="228" t="s">
        <v>2389</v>
      </c>
      <c r="F1355" s="279" t="s">
        <v>2672</v>
      </c>
      <c r="G1355" s="439" t="s">
        <v>397</v>
      </c>
      <c r="H1355" s="429" t="s">
        <v>1327</v>
      </c>
      <c r="I1355" s="228" t="s">
        <v>396</v>
      </c>
      <c r="J1355" s="439" t="s">
        <v>7915</v>
      </c>
      <c r="K1355" s="246">
        <v>27086</v>
      </c>
      <c r="L1355" s="263"/>
      <c r="M1355" s="263"/>
      <c r="N1355" s="245" t="s">
        <v>4520</v>
      </c>
      <c r="Z1355" s="280"/>
    </row>
    <row r="1356" spans="1:26" x14ac:dyDescent="0.15">
      <c r="A1356" s="436" t="s">
        <v>3541</v>
      </c>
      <c r="B1356" s="433" t="s">
        <v>4903</v>
      </c>
      <c r="C1356" s="433" t="s">
        <v>1807</v>
      </c>
      <c r="D1356" s="228" t="s">
        <v>5194</v>
      </c>
      <c r="E1356" s="228" t="s">
        <v>2386</v>
      </c>
      <c r="F1356" s="279" t="s">
        <v>2669</v>
      </c>
      <c r="G1356" s="439" t="s">
        <v>354</v>
      </c>
      <c r="H1356" s="429" t="s">
        <v>1327</v>
      </c>
      <c r="I1356" s="228" t="s">
        <v>398</v>
      </c>
      <c r="J1356" s="439" t="s">
        <v>7916</v>
      </c>
      <c r="K1356" s="246">
        <v>27117</v>
      </c>
      <c r="L1356" s="263"/>
      <c r="M1356" s="263"/>
      <c r="N1356" s="245" t="s">
        <v>4520</v>
      </c>
      <c r="Z1356" s="280"/>
    </row>
    <row r="1357" spans="1:26" x14ac:dyDescent="0.15">
      <c r="A1357" s="436" t="s">
        <v>3541</v>
      </c>
      <c r="B1357" s="433" t="s">
        <v>4903</v>
      </c>
      <c r="C1357" s="433" t="s">
        <v>1807</v>
      </c>
      <c r="D1357" s="228" t="s">
        <v>5195</v>
      </c>
      <c r="E1357" s="228" t="s">
        <v>2390</v>
      </c>
      <c r="F1357" s="279" t="s">
        <v>2673</v>
      </c>
      <c r="G1357" s="439" t="s">
        <v>57</v>
      </c>
      <c r="H1357" s="429" t="s">
        <v>1327</v>
      </c>
      <c r="I1357" s="228" t="s">
        <v>399</v>
      </c>
      <c r="J1357" s="439" t="s">
        <v>1839</v>
      </c>
      <c r="K1357" s="246">
        <v>27460</v>
      </c>
      <c r="L1357" s="263"/>
      <c r="M1357" s="263"/>
      <c r="N1357" s="245" t="s">
        <v>4520</v>
      </c>
      <c r="Z1357" s="280"/>
    </row>
    <row r="1358" spans="1:26" x14ac:dyDescent="0.15">
      <c r="A1358" s="436" t="s">
        <v>3541</v>
      </c>
      <c r="B1358" s="433" t="s">
        <v>4903</v>
      </c>
      <c r="C1358" s="433" t="s">
        <v>1807</v>
      </c>
      <c r="D1358" s="228" t="s">
        <v>5196</v>
      </c>
      <c r="E1358" s="228" t="s">
        <v>3384</v>
      </c>
      <c r="F1358" s="279" t="s">
        <v>3646</v>
      </c>
      <c r="G1358" s="439" t="s">
        <v>401</v>
      </c>
      <c r="H1358" s="429" t="s">
        <v>1327</v>
      </c>
      <c r="I1358" s="228" t="s">
        <v>400</v>
      </c>
      <c r="J1358" s="406" t="s">
        <v>1594</v>
      </c>
      <c r="K1358" s="246">
        <v>27815</v>
      </c>
      <c r="L1358" s="263"/>
      <c r="M1358" s="263"/>
      <c r="N1358" s="245" t="s">
        <v>4520</v>
      </c>
      <c r="Z1358" s="280"/>
    </row>
    <row r="1359" spans="1:26" x14ac:dyDescent="0.15">
      <c r="A1359" s="436" t="s">
        <v>3541</v>
      </c>
      <c r="B1359" s="433" t="s">
        <v>4903</v>
      </c>
      <c r="C1359" s="433" t="s">
        <v>1807</v>
      </c>
      <c r="D1359" s="228" t="s">
        <v>5168</v>
      </c>
      <c r="E1359" s="228" t="s">
        <v>3366</v>
      </c>
      <c r="F1359" s="279" t="s">
        <v>3627</v>
      </c>
      <c r="G1359" s="439" t="s">
        <v>102</v>
      </c>
      <c r="H1359" s="429" t="s">
        <v>1327</v>
      </c>
      <c r="I1359" s="228" t="s">
        <v>346</v>
      </c>
      <c r="J1359" s="439" t="s">
        <v>5169</v>
      </c>
      <c r="K1359" s="246">
        <v>27905</v>
      </c>
      <c r="L1359" s="242"/>
      <c r="M1359" s="242"/>
      <c r="N1359" s="245" t="s">
        <v>4520</v>
      </c>
      <c r="Z1359" s="280"/>
    </row>
    <row r="1360" spans="1:26" x14ac:dyDescent="0.15">
      <c r="A1360" s="436" t="s">
        <v>3541</v>
      </c>
      <c r="B1360" s="433" t="s">
        <v>4903</v>
      </c>
      <c r="C1360" s="433" t="s">
        <v>1807</v>
      </c>
      <c r="D1360" s="228" t="s">
        <v>5197</v>
      </c>
      <c r="E1360" s="228" t="s">
        <v>2392</v>
      </c>
      <c r="F1360" s="279" t="s">
        <v>2675</v>
      </c>
      <c r="G1360" s="439" t="s">
        <v>404</v>
      </c>
      <c r="H1360" s="429" t="s">
        <v>1327</v>
      </c>
      <c r="I1360" s="228" t="s">
        <v>402</v>
      </c>
      <c r="J1360" s="439" t="s">
        <v>403</v>
      </c>
      <c r="K1360" s="246">
        <v>28166</v>
      </c>
      <c r="L1360" s="263"/>
      <c r="M1360" s="263"/>
      <c r="N1360" s="245" t="s">
        <v>4520</v>
      </c>
      <c r="Z1360" s="280"/>
    </row>
    <row r="1361" spans="1:26" x14ac:dyDescent="0.15">
      <c r="A1361" s="436" t="s">
        <v>3541</v>
      </c>
      <c r="B1361" s="433" t="s">
        <v>4903</v>
      </c>
      <c r="C1361" s="433" t="s">
        <v>1807</v>
      </c>
      <c r="D1361" s="228" t="s">
        <v>5198</v>
      </c>
      <c r="E1361" s="228" t="s">
        <v>5929</v>
      </c>
      <c r="F1361" s="279" t="s">
        <v>3647</v>
      </c>
      <c r="G1361" s="439" t="s">
        <v>5199</v>
      </c>
      <c r="H1361" s="429" t="s">
        <v>1327</v>
      </c>
      <c r="I1361" s="228" t="s">
        <v>317</v>
      </c>
      <c r="J1361" s="556" t="s">
        <v>8267</v>
      </c>
      <c r="K1361" s="246">
        <v>28555</v>
      </c>
      <c r="L1361" s="263"/>
      <c r="M1361" s="263"/>
      <c r="N1361" s="245" t="s">
        <v>4520</v>
      </c>
      <c r="Z1361" s="280"/>
    </row>
    <row r="1362" spans="1:26" x14ac:dyDescent="0.15">
      <c r="A1362" s="436" t="s">
        <v>3541</v>
      </c>
      <c r="B1362" s="433" t="s">
        <v>4903</v>
      </c>
      <c r="C1362" s="433" t="s">
        <v>1807</v>
      </c>
      <c r="D1362" s="228" t="s">
        <v>5200</v>
      </c>
      <c r="E1362" s="228" t="s">
        <v>3385</v>
      </c>
      <c r="F1362" s="279" t="s">
        <v>3648</v>
      </c>
      <c r="G1362" s="439" t="s">
        <v>345</v>
      </c>
      <c r="H1362" s="429" t="s">
        <v>1327</v>
      </c>
      <c r="I1362" s="228" t="s">
        <v>3984</v>
      </c>
      <c r="J1362" s="439" t="s">
        <v>4496</v>
      </c>
      <c r="K1362" s="246">
        <v>28559</v>
      </c>
      <c r="L1362" s="263"/>
      <c r="M1362" s="263"/>
      <c r="N1362" s="245" t="s">
        <v>4520</v>
      </c>
      <c r="Z1362" s="280"/>
    </row>
    <row r="1363" spans="1:26" x14ac:dyDescent="0.15">
      <c r="A1363" s="436" t="s">
        <v>3541</v>
      </c>
      <c r="B1363" s="433" t="s">
        <v>4903</v>
      </c>
      <c r="C1363" s="433" t="s">
        <v>1807</v>
      </c>
      <c r="D1363" s="228" t="s">
        <v>5201</v>
      </c>
      <c r="E1363" s="228" t="s">
        <v>3386</v>
      </c>
      <c r="F1363" s="279" t="s">
        <v>3649</v>
      </c>
      <c r="G1363" s="439" t="s">
        <v>393</v>
      </c>
      <c r="H1363" s="429" t="s">
        <v>1327</v>
      </c>
      <c r="I1363" s="228" t="s">
        <v>405</v>
      </c>
      <c r="J1363" s="439" t="s">
        <v>7917</v>
      </c>
      <c r="K1363" s="246">
        <v>28640</v>
      </c>
      <c r="L1363" s="263"/>
      <c r="M1363" s="263"/>
      <c r="N1363" s="245" t="s">
        <v>4520</v>
      </c>
      <c r="Z1363" s="280"/>
    </row>
    <row r="1364" spans="1:26" x14ac:dyDescent="0.15">
      <c r="A1364" s="436" t="s">
        <v>3541</v>
      </c>
      <c r="B1364" s="433" t="s">
        <v>4903</v>
      </c>
      <c r="C1364" s="433" t="s">
        <v>1807</v>
      </c>
      <c r="D1364" s="228" t="s">
        <v>5170</v>
      </c>
      <c r="E1364" s="228" t="s">
        <v>1703</v>
      </c>
      <c r="F1364" s="279" t="s">
        <v>3628</v>
      </c>
      <c r="G1364" s="439" t="s">
        <v>33</v>
      </c>
      <c r="H1364" s="429" t="s">
        <v>1327</v>
      </c>
      <c r="I1364" s="228" t="s">
        <v>347</v>
      </c>
      <c r="J1364" s="439" t="s">
        <v>6078</v>
      </c>
      <c r="K1364" s="246">
        <v>28924</v>
      </c>
      <c r="L1364" s="242"/>
      <c r="M1364" s="242"/>
      <c r="N1364" s="245" t="s">
        <v>4520</v>
      </c>
      <c r="Z1364" s="280"/>
    </row>
    <row r="1365" spans="1:26" x14ac:dyDescent="0.15">
      <c r="A1365" s="436" t="s">
        <v>3541</v>
      </c>
      <c r="B1365" s="433" t="s">
        <v>4903</v>
      </c>
      <c r="C1365" s="433" t="s">
        <v>1807</v>
      </c>
      <c r="D1365" s="228" t="s">
        <v>5202</v>
      </c>
      <c r="E1365" s="228" t="s">
        <v>3387</v>
      </c>
      <c r="F1365" s="279" t="s">
        <v>3650</v>
      </c>
      <c r="G1365" s="439" t="s">
        <v>407</v>
      </c>
      <c r="H1365" s="429" t="s">
        <v>1327</v>
      </c>
      <c r="I1365" s="228" t="s">
        <v>406</v>
      </c>
      <c r="J1365" s="439" t="s">
        <v>5203</v>
      </c>
      <c r="K1365" s="246">
        <v>28908</v>
      </c>
      <c r="L1365" s="263"/>
      <c r="M1365" s="263"/>
      <c r="N1365" s="245" t="s">
        <v>4520</v>
      </c>
      <c r="Z1365" s="280"/>
    </row>
    <row r="1366" spans="1:26" x14ac:dyDescent="0.15">
      <c r="A1366" s="436" t="s">
        <v>3541</v>
      </c>
      <c r="B1366" s="433" t="s">
        <v>4903</v>
      </c>
      <c r="C1366" s="433" t="s">
        <v>1807</v>
      </c>
      <c r="D1366" s="228" t="s">
        <v>5204</v>
      </c>
      <c r="E1366" s="228" t="s">
        <v>3388</v>
      </c>
      <c r="F1366" s="279" t="s">
        <v>3651</v>
      </c>
      <c r="G1366" s="439" t="s">
        <v>366</v>
      </c>
      <c r="H1366" s="429" t="s">
        <v>1327</v>
      </c>
      <c r="I1366" s="228" t="s">
        <v>408</v>
      </c>
      <c r="J1366" s="439" t="s">
        <v>5741</v>
      </c>
      <c r="K1366" s="246">
        <v>28905</v>
      </c>
      <c r="L1366" s="263"/>
      <c r="M1366" s="263"/>
      <c r="N1366" s="245" t="s">
        <v>4520</v>
      </c>
      <c r="Z1366" s="280"/>
    </row>
    <row r="1367" spans="1:26" x14ac:dyDescent="0.15">
      <c r="A1367" s="436" t="s">
        <v>3541</v>
      </c>
      <c r="B1367" s="433" t="s">
        <v>4903</v>
      </c>
      <c r="C1367" s="433" t="s">
        <v>1807</v>
      </c>
      <c r="D1367" s="228" t="s">
        <v>5171</v>
      </c>
      <c r="E1367" s="228" t="s">
        <v>3367</v>
      </c>
      <c r="F1367" s="279" t="s">
        <v>3629</v>
      </c>
      <c r="G1367" s="439" t="s">
        <v>350</v>
      </c>
      <c r="H1367" s="429" t="s">
        <v>1327</v>
      </c>
      <c r="I1367" s="228" t="s">
        <v>348</v>
      </c>
      <c r="J1367" s="439" t="s">
        <v>349</v>
      </c>
      <c r="K1367" s="246">
        <v>29238</v>
      </c>
      <c r="L1367" s="242"/>
      <c r="M1367" s="242"/>
      <c r="N1367" s="245" t="s">
        <v>4520</v>
      </c>
      <c r="Z1367" s="280"/>
    </row>
    <row r="1368" spans="1:26" x14ac:dyDescent="0.15">
      <c r="A1368" s="436" t="s">
        <v>3541</v>
      </c>
      <c r="B1368" s="433" t="s">
        <v>4903</v>
      </c>
      <c r="C1368" s="433" t="s">
        <v>1807</v>
      </c>
      <c r="D1368" s="228" t="s">
        <v>5206</v>
      </c>
      <c r="E1368" s="228" t="s">
        <v>3389</v>
      </c>
      <c r="F1368" s="279" t="s">
        <v>3653</v>
      </c>
      <c r="G1368" s="439" t="s">
        <v>412</v>
      </c>
      <c r="H1368" s="429" t="s">
        <v>1327</v>
      </c>
      <c r="I1368" s="228" t="s">
        <v>410</v>
      </c>
      <c r="J1368" s="439" t="s">
        <v>411</v>
      </c>
      <c r="K1368" s="246">
        <v>29311</v>
      </c>
      <c r="L1368" s="263"/>
      <c r="M1368" s="263"/>
      <c r="N1368" s="245" t="s">
        <v>4520</v>
      </c>
      <c r="Z1368" s="280"/>
    </row>
    <row r="1369" spans="1:26" x14ac:dyDescent="0.15">
      <c r="A1369" s="436" t="s">
        <v>3541</v>
      </c>
      <c r="B1369" s="433" t="s">
        <v>4903</v>
      </c>
      <c r="C1369" s="433" t="s">
        <v>1807</v>
      </c>
      <c r="D1369" s="228" t="s">
        <v>5205</v>
      </c>
      <c r="E1369" s="228" t="s">
        <v>6980</v>
      </c>
      <c r="F1369" s="279" t="s">
        <v>3652</v>
      </c>
      <c r="G1369" s="439" t="s">
        <v>390</v>
      </c>
      <c r="H1369" s="429" t="s">
        <v>1327</v>
      </c>
      <c r="I1369" s="228" t="s">
        <v>409</v>
      </c>
      <c r="J1369" s="439" t="s">
        <v>6981</v>
      </c>
      <c r="K1369" s="246">
        <v>29312</v>
      </c>
      <c r="L1369" s="263"/>
      <c r="M1369" s="263"/>
      <c r="N1369" s="245" t="s">
        <v>4520</v>
      </c>
      <c r="Z1369" s="280"/>
    </row>
    <row r="1370" spans="1:26" x14ac:dyDescent="0.15">
      <c r="A1370" s="436" t="s">
        <v>3541</v>
      </c>
      <c r="B1370" s="433" t="s">
        <v>4903</v>
      </c>
      <c r="C1370" s="433" t="s">
        <v>1807</v>
      </c>
      <c r="D1370" s="228" t="s">
        <v>5207</v>
      </c>
      <c r="E1370" s="228" t="s">
        <v>2393</v>
      </c>
      <c r="F1370" s="279" t="s">
        <v>2676</v>
      </c>
      <c r="G1370" s="439" t="s">
        <v>67</v>
      </c>
      <c r="H1370" s="429" t="s">
        <v>1327</v>
      </c>
      <c r="I1370" s="228" t="s">
        <v>413</v>
      </c>
      <c r="J1370" s="439" t="s">
        <v>5208</v>
      </c>
      <c r="K1370" s="246">
        <v>29675</v>
      </c>
      <c r="L1370" s="263"/>
      <c r="M1370" s="263"/>
      <c r="N1370" s="245" t="s">
        <v>4520</v>
      </c>
      <c r="Z1370" s="280"/>
    </row>
    <row r="1371" spans="1:26" x14ac:dyDescent="0.15">
      <c r="A1371" s="436" t="s">
        <v>3541</v>
      </c>
      <c r="B1371" s="433" t="s">
        <v>4903</v>
      </c>
      <c r="C1371" s="433" t="s">
        <v>1807</v>
      </c>
      <c r="D1371" s="228" t="s">
        <v>5209</v>
      </c>
      <c r="E1371" s="228" t="s">
        <v>3390</v>
      </c>
      <c r="F1371" s="279" t="s">
        <v>3654</v>
      </c>
      <c r="G1371" s="439" t="s">
        <v>415</v>
      </c>
      <c r="H1371" s="429" t="s">
        <v>1327</v>
      </c>
      <c r="I1371" s="228" t="s">
        <v>414</v>
      </c>
      <c r="J1371" s="439" t="s">
        <v>8132</v>
      </c>
      <c r="K1371" s="246">
        <v>29635</v>
      </c>
      <c r="L1371" s="263"/>
      <c r="M1371" s="263"/>
      <c r="N1371" s="245" t="s">
        <v>4520</v>
      </c>
      <c r="Z1371" s="280"/>
    </row>
    <row r="1372" spans="1:26" x14ac:dyDescent="0.15">
      <c r="A1372" s="436" t="s">
        <v>3541</v>
      </c>
      <c r="B1372" s="433" t="s">
        <v>4903</v>
      </c>
      <c r="C1372" s="433" t="s">
        <v>1807</v>
      </c>
      <c r="D1372" s="228" t="s">
        <v>5210</v>
      </c>
      <c r="E1372" s="228" t="s">
        <v>5935</v>
      </c>
      <c r="F1372" s="279" t="s">
        <v>3655</v>
      </c>
      <c r="G1372" s="439" t="s">
        <v>417</v>
      </c>
      <c r="H1372" s="429" t="s">
        <v>1327</v>
      </c>
      <c r="I1372" s="228" t="s">
        <v>416</v>
      </c>
      <c r="J1372" s="439" t="s">
        <v>5211</v>
      </c>
      <c r="K1372" s="246">
        <v>29675</v>
      </c>
      <c r="L1372" s="263"/>
      <c r="M1372" s="263"/>
      <c r="N1372" s="245" t="s">
        <v>4520</v>
      </c>
      <c r="Z1372" s="280"/>
    </row>
    <row r="1373" spans="1:26" x14ac:dyDescent="0.15">
      <c r="A1373" s="436" t="s">
        <v>3541</v>
      </c>
      <c r="B1373" s="433" t="s">
        <v>4903</v>
      </c>
      <c r="C1373" s="433" t="s">
        <v>1807</v>
      </c>
      <c r="D1373" s="228" t="s">
        <v>4812</v>
      </c>
      <c r="E1373" s="228" t="s">
        <v>3392</v>
      </c>
      <c r="F1373" s="279" t="s">
        <v>3657</v>
      </c>
      <c r="G1373" s="439" t="s">
        <v>364</v>
      </c>
      <c r="H1373" s="429" t="s">
        <v>1327</v>
      </c>
      <c r="I1373" s="228" t="s">
        <v>419</v>
      </c>
      <c r="J1373" s="439" t="s">
        <v>420</v>
      </c>
      <c r="K1373" s="246">
        <v>30064</v>
      </c>
      <c r="L1373" s="242"/>
      <c r="M1373" s="242"/>
      <c r="N1373" s="245" t="s">
        <v>4520</v>
      </c>
      <c r="Z1373" s="280"/>
    </row>
    <row r="1374" spans="1:26" x14ac:dyDescent="0.15">
      <c r="A1374" s="436" t="s">
        <v>3541</v>
      </c>
      <c r="B1374" s="433" t="s">
        <v>4903</v>
      </c>
      <c r="C1374" s="433" t="s">
        <v>1807</v>
      </c>
      <c r="D1374" s="228" t="s">
        <v>4813</v>
      </c>
      <c r="E1374" s="228" t="s">
        <v>2394</v>
      </c>
      <c r="F1374" s="279" t="s">
        <v>2677</v>
      </c>
      <c r="G1374" s="439" t="s">
        <v>422</v>
      </c>
      <c r="H1374" s="429" t="s">
        <v>1327</v>
      </c>
      <c r="I1374" s="228" t="s">
        <v>421</v>
      </c>
      <c r="J1374" s="529" t="s">
        <v>8268</v>
      </c>
      <c r="K1374" s="246">
        <v>31010</v>
      </c>
      <c r="L1374" s="263"/>
      <c r="M1374" s="263"/>
      <c r="N1374" s="245" t="s">
        <v>4520</v>
      </c>
      <c r="Z1374" s="280"/>
    </row>
    <row r="1375" spans="1:26" x14ac:dyDescent="0.15">
      <c r="A1375" s="436" t="s">
        <v>3541</v>
      </c>
      <c r="B1375" s="433" t="s">
        <v>4903</v>
      </c>
      <c r="C1375" s="433" t="s">
        <v>1807</v>
      </c>
      <c r="D1375" s="228" t="s">
        <v>5172</v>
      </c>
      <c r="E1375" s="228" t="s">
        <v>3368</v>
      </c>
      <c r="F1375" s="279" t="s">
        <v>3630</v>
      </c>
      <c r="G1375" s="439" t="s">
        <v>345</v>
      </c>
      <c r="H1375" s="429" t="s">
        <v>1327</v>
      </c>
      <c r="I1375" s="228" t="s">
        <v>351</v>
      </c>
      <c r="J1375" s="439" t="s">
        <v>352</v>
      </c>
      <c r="K1375" s="246">
        <v>31028</v>
      </c>
      <c r="L1375" s="242"/>
      <c r="M1375" s="242"/>
      <c r="N1375" s="245" t="s">
        <v>4520</v>
      </c>
      <c r="Z1375" s="280"/>
    </row>
    <row r="1376" spans="1:26" x14ac:dyDescent="0.15">
      <c r="A1376" s="436" t="s">
        <v>3541</v>
      </c>
      <c r="B1376" s="433" t="s">
        <v>4903</v>
      </c>
      <c r="C1376" s="433" t="s">
        <v>1807</v>
      </c>
      <c r="D1376" s="228" t="s">
        <v>5173</v>
      </c>
      <c r="E1376" s="228" t="s">
        <v>3369</v>
      </c>
      <c r="F1376" s="279" t="s">
        <v>3631</v>
      </c>
      <c r="G1376" s="439" t="s">
        <v>354</v>
      </c>
      <c r="H1376" s="429" t="s">
        <v>1327</v>
      </c>
      <c r="I1376" s="228" t="s">
        <v>353</v>
      </c>
      <c r="J1376" s="438" t="s">
        <v>8086</v>
      </c>
      <c r="K1376" s="246">
        <v>31401</v>
      </c>
      <c r="L1376" s="242"/>
      <c r="M1376" s="242"/>
      <c r="N1376" s="245" t="s">
        <v>4520</v>
      </c>
      <c r="Z1376" s="280"/>
    </row>
    <row r="1377" spans="1:26" x14ac:dyDescent="0.15">
      <c r="A1377" s="436" t="s">
        <v>3541</v>
      </c>
      <c r="B1377" s="433" t="s">
        <v>4903</v>
      </c>
      <c r="C1377" s="433" t="s">
        <v>1807</v>
      </c>
      <c r="D1377" s="228" t="s">
        <v>5212</v>
      </c>
      <c r="E1377" s="228" t="s">
        <v>1773</v>
      </c>
      <c r="F1377" s="279" t="s">
        <v>3658</v>
      </c>
      <c r="G1377" s="439" t="s">
        <v>397</v>
      </c>
      <c r="H1377" s="429" t="s">
        <v>1327</v>
      </c>
      <c r="I1377" s="228" t="s">
        <v>423</v>
      </c>
      <c r="J1377" s="439" t="s">
        <v>8087</v>
      </c>
      <c r="K1377" s="246">
        <v>32380</v>
      </c>
      <c r="L1377" s="242"/>
      <c r="M1377" s="242"/>
      <c r="N1377" s="245" t="s">
        <v>4520</v>
      </c>
      <c r="Z1377" s="280"/>
    </row>
    <row r="1378" spans="1:26" x14ac:dyDescent="0.15">
      <c r="A1378" s="436" t="s">
        <v>3541</v>
      </c>
      <c r="B1378" s="433" t="s">
        <v>4903</v>
      </c>
      <c r="C1378" s="433" t="s">
        <v>1807</v>
      </c>
      <c r="D1378" s="228" t="s">
        <v>5213</v>
      </c>
      <c r="E1378" s="228" t="s">
        <v>3393</v>
      </c>
      <c r="F1378" s="279" t="s">
        <v>3659</v>
      </c>
      <c r="G1378" s="439" t="s">
        <v>426</v>
      </c>
      <c r="H1378" s="429" t="s">
        <v>1327</v>
      </c>
      <c r="I1378" s="228" t="s">
        <v>424</v>
      </c>
      <c r="J1378" s="439" t="s">
        <v>425</v>
      </c>
      <c r="K1378" s="246">
        <v>32679</v>
      </c>
      <c r="L1378" s="263"/>
      <c r="M1378" s="263"/>
      <c r="N1378" s="245" t="s">
        <v>4520</v>
      </c>
      <c r="Z1378" s="280"/>
    </row>
    <row r="1379" spans="1:26" x14ac:dyDescent="0.15">
      <c r="A1379" s="436" t="s">
        <v>3541</v>
      </c>
      <c r="B1379" s="433" t="s">
        <v>4903</v>
      </c>
      <c r="C1379" s="433" t="s">
        <v>1807</v>
      </c>
      <c r="D1379" s="228" t="s">
        <v>5563</v>
      </c>
      <c r="E1379" s="228" t="s">
        <v>2396</v>
      </c>
      <c r="F1379" s="279" t="s">
        <v>3660</v>
      </c>
      <c r="G1379" s="439" t="s">
        <v>364</v>
      </c>
      <c r="H1379" s="429" t="s">
        <v>1327</v>
      </c>
      <c r="I1379" s="228" t="s">
        <v>427</v>
      </c>
      <c r="J1379" s="439" t="s">
        <v>7244</v>
      </c>
      <c r="K1379" s="246">
        <v>32777</v>
      </c>
      <c r="L1379" s="242"/>
      <c r="M1379" s="242"/>
      <c r="N1379" s="245" t="s">
        <v>4520</v>
      </c>
      <c r="Z1379" s="280"/>
    </row>
    <row r="1380" spans="1:26" x14ac:dyDescent="0.15">
      <c r="A1380" s="436" t="s">
        <v>3541</v>
      </c>
      <c r="B1380" s="433" t="s">
        <v>4903</v>
      </c>
      <c r="C1380" s="433" t="s">
        <v>1807</v>
      </c>
      <c r="D1380" s="228" t="s">
        <v>5214</v>
      </c>
      <c r="E1380" s="228" t="s">
        <v>3394</v>
      </c>
      <c r="F1380" s="279" t="s">
        <v>3661</v>
      </c>
      <c r="G1380" s="439" t="s">
        <v>5215</v>
      </c>
      <c r="H1380" s="429" t="s">
        <v>1327</v>
      </c>
      <c r="I1380" s="228" t="s">
        <v>103</v>
      </c>
      <c r="J1380" s="439" t="s">
        <v>1972</v>
      </c>
      <c r="K1380" s="246">
        <v>32772</v>
      </c>
      <c r="L1380" s="263"/>
      <c r="M1380" s="263"/>
      <c r="N1380" s="245" t="s">
        <v>4520</v>
      </c>
      <c r="Z1380" s="280"/>
    </row>
    <row r="1381" spans="1:26" x14ac:dyDescent="0.15">
      <c r="A1381" s="436" t="s">
        <v>3541</v>
      </c>
      <c r="B1381" s="433" t="s">
        <v>4903</v>
      </c>
      <c r="C1381" s="433" t="s">
        <v>1807</v>
      </c>
      <c r="D1381" s="228" t="s">
        <v>4816</v>
      </c>
      <c r="E1381" s="228" t="s">
        <v>3395</v>
      </c>
      <c r="F1381" s="279" t="s">
        <v>3662</v>
      </c>
      <c r="G1381" s="439" t="s">
        <v>429</v>
      </c>
      <c r="H1381" s="429" t="s">
        <v>1327</v>
      </c>
      <c r="I1381" s="228" t="s">
        <v>1670</v>
      </c>
      <c r="J1381" s="439" t="s">
        <v>428</v>
      </c>
      <c r="K1381" s="246">
        <v>33190</v>
      </c>
      <c r="L1381" s="263"/>
      <c r="M1381" s="263"/>
      <c r="N1381" s="245" t="s">
        <v>4520</v>
      </c>
      <c r="Z1381" s="280"/>
    </row>
    <row r="1382" spans="1:26" x14ac:dyDescent="0.15">
      <c r="A1382" s="436" t="s">
        <v>3541</v>
      </c>
      <c r="B1382" s="433" t="s">
        <v>4903</v>
      </c>
      <c r="C1382" s="433" t="s">
        <v>1807</v>
      </c>
      <c r="D1382" s="228" t="s">
        <v>5216</v>
      </c>
      <c r="E1382" s="228" t="s">
        <v>2376</v>
      </c>
      <c r="F1382" s="279" t="s">
        <v>2658</v>
      </c>
      <c r="G1382" s="439" t="s">
        <v>393</v>
      </c>
      <c r="H1382" s="429" t="s">
        <v>1327</v>
      </c>
      <c r="I1382" s="228" t="s">
        <v>430</v>
      </c>
      <c r="J1382" s="439" t="s">
        <v>431</v>
      </c>
      <c r="K1382" s="246">
        <v>33214</v>
      </c>
      <c r="L1382" s="263"/>
      <c r="M1382" s="263"/>
      <c r="N1382" s="245" t="s">
        <v>4520</v>
      </c>
      <c r="Z1382" s="280"/>
    </row>
    <row r="1383" spans="1:26" x14ac:dyDescent="0.15">
      <c r="A1383" s="436" t="s">
        <v>3541</v>
      </c>
      <c r="B1383" s="433" t="s">
        <v>4903</v>
      </c>
      <c r="C1383" s="433" t="s">
        <v>1807</v>
      </c>
      <c r="D1383" s="228" t="s">
        <v>4814</v>
      </c>
      <c r="E1383" s="228" t="s">
        <v>3397</v>
      </c>
      <c r="F1383" s="279" t="s">
        <v>3664</v>
      </c>
      <c r="G1383" s="439" t="s">
        <v>1869</v>
      </c>
      <c r="H1383" s="429" t="s">
        <v>1327</v>
      </c>
      <c r="I1383" s="228" t="s">
        <v>433</v>
      </c>
      <c r="J1383" s="439" t="s">
        <v>1840</v>
      </c>
      <c r="K1383" s="246">
        <v>34396</v>
      </c>
      <c r="L1383" s="263"/>
      <c r="M1383" s="263"/>
      <c r="N1383" s="245" t="s">
        <v>4520</v>
      </c>
      <c r="Z1383" s="280"/>
    </row>
    <row r="1384" spans="1:26" x14ac:dyDescent="0.15">
      <c r="A1384" s="436" t="s">
        <v>3541</v>
      </c>
      <c r="B1384" s="433" t="s">
        <v>4903</v>
      </c>
      <c r="C1384" s="433" t="s">
        <v>1807</v>
      </c>
      <c r="D1384" s="228" t="s">
        <v>4815</v>
      </c>
      <c r="E1384" s="228" t="s">
        <v>3398</v>
      </c>
      <c r="F1384" s="279" t="s">
        <v>3665</v>
      </c>
      <c r="G1384" s="439" t="s">
        <v>435</v>
      </c>
      <c r="H1384" s="429" t="s">
        <v>1327</v>
      </c>
      <c r="I1384" s="228" t="s">
        <v>434</v>
      </c>
      <c r="J1384" s="439" t="s">
        <v>5217</v>
      </c>
      <c r="K1384" s="246">
        <v>34599</v>
      </c>
      <c r="L1384" s="263"/>
      <c r="M1384" s="263"/>
      <c r="N1384" s="245" t="s">
        <v>4520</v>
      </c>
      <c r="Z1384" s="280"/>
    </row>
    <row r="1385" spans="1:26" ht="28.5" x14ac:dyDescent="0.15">
      <c r="A1385" s="436" t="s">
        <v>3541</v>
      </c>
      <c r="B1385" s="433" t="s">
        <v>4903</v>
      </c>
      <c r="C1385" s="433" t="s">
        <v>1807</v>
      </c>
      <c r="D1385" s="228" t="s">
        <v>8130</v>
      </c>
      <c r="E1385" s="228" t="s">
        <v>6978</v>
      </c>
      <c r="F1385" s="279" t="s">
        <v>3625</v>
      </c>
      <c r="G1385" s="439" t="s">
        <v>345</v>
      </c>
      <c r="H1385" s="429" t="s">
        <v>1327</v>
      </c>
      <c r="I1385" s="228" t="s">
        <v>4185</v>
      </c>
      <c r="J1385" s="533" t="s">
        <v>8264</v>
      </c>
      <c r="K1385" s="246">
        <v>35843</v>
      </c>
      <c r="L1385" s="242"/>
      <c r="M1385" s="242"/>
      <c r="N1385" s="245" t="s">
        <v>4520</v>
      </c>
      <c r="Z1385" s="280"/>
    </row>
    <row r="1386" spans="1:26" x14ac:dyDescent="0.15">
      <c r="A1386" s="436" t="s">
        <v>3541</v>
      </c>
      <c r="B1386" s="433" t="s">
        <v>4903</v>
      </c>
      <c r="C1386" s="433" t="s">
        <v>1807</v>
      </c>
      <c r="D1386" s="228" t="s">
        <v>4817</v>
      </c>
      <c r="E1386" s="228" t="s">
        <v>3400</v>
      </c>
      <c r="F1386" s="279" t="s">
        <v>3668</v>
      </c>
      <c r="G1386" s="439" t="s">
        <v>441</v>
      </c>
      <c r="H1386" s="429" t="s">
        <v>1327</v>
      </c>
      <c r="I1386" s="228" t="s">
        <v>440</v>
      </c>
      <c r="J1386" s="439" t="s">
        <v>6982</v>
      </c>
      <c r="K1386" s="246">
        <v>35997</v>
      </c>
      <c r="L1386" s="242"/>
      <c r="M1386" s="242"/>
      <c r="N1386" s="245" t="s">
        <v>4520</v>
      </c>
      <c r="Z1386" s="280"/>
    </row>
    <row r="1387" spans="1:26" x14ac:dyDescent="0.15">
      <c r="A1387" s="436" t="s">
        <v>3541</v>
      </c>
      <c r="B1387" s="433" t="s">
        <v>4903</v>
      </c>
      <c r="C1387" s="433" t="s">
        <v>1807</v>
      </c>
      <c r="D1387" s="228" t="s">
        <v>5220</v>
      </c>
      <c r="E1387" s="228" t="s">
        <v>3401</v>
      </c>
      <c r="F1387" s="279" t="s">
        <v>3669</v>
      </c>
      <c r="G1387" s="439" t="s">
        <v>57</v>
      </c>
      <c r="H1387" s="429" t="s">
        <v>1327</v>
      </c>
      <c r="I1387" s="228" t="s">
        <v>442</v>
      </c>
      <c r="J1387" s="439" t="s">
        <v>443</v>
      </c>
      <c r="K1387" s="246">
        <v>36026</v>
      </c>
      <c r="L1387" s="242"/>
      <c r="M1387" s="242"/>
      <c r="N1387" s="245" t="s">
        <v>4520</v>
      </c>
      <c r="Z1387" s="280"/>
    </row>
    <row r="1388" spans="1:26" x14ac:dyDescent="0.15">
      <c r="A1388" s="436" t="s">
        <v>3541</v>
      </c>
      <c r="B1388" s="433" t="s">
        <v>4903</v>
      </c>
      <c r="C1388" s="433" t="s">
        <v>1807</v>
      </c>
      <c r="D1388" s="228" t="s">
        <v>4818</v>
      </c>
      <c r="E1388" s="228" t="s">
        <v>3403</v>
      </c>
      <c r="F1388" s="279" t="s">
        <v>3671</v>
      </c>
      <c r="G1388" s="439" t="s">
        <v>2120</v>
      </c>
      <c r="H1388" s="429" t="s">
        <v>1327</v>
      </c>
      <c r="I1388" s="228" t="s">
        <v>445</v>
      </c>
      <c r="J1388" s="439" t="s">
        <v>446</v>
      </c>
      <c r="K1388" s="246">
        <v>36721</v>
      </c>
      <c r="L1388" s="263"/>
      <c r="M1388" s="263"/>
      <c r="N1388" s="245" t="s">
        <v>4520</v>
      </c>
      <c r="Z1388" s="280"/>
    </row>
    <row r="1389" spans="1:26" x14ac:dyDescent="0.15">
      <c r="A1389" s="436" t="s">
        <v>3541</v>
      </c>
      <c r="B1389" s="433" t="s">
        <v>4903</v>
      </c>
      <c r="C1389" s="433" t="s">
        <v>1807</v>
      </c>
      <c r="D1389" s="228" t="s">
        <v>5221</v>
      </c>
      <c r="E1389" s="228" t="s">
        <v>3404</v>
      </c>
      <c r="F1389" s="279" t="s">
        <v>3672</v>
      </c>
      <c r="G1389" s="439" t="s">
        <v>426</v>
      </c>
      <c r="H1389" s="429" t="s">
        <v>1327</v>
      </c>
      <c r="I1389" s="228" t="s">
        <v>447</v>
      </c>
      <c r="J1389" s="439" t="s">
        <v>448</v>
      </c>
      <c r="K1389" s="246">
        <v>36748</v>
      </c>
      <c r="L1389" s="242"/>
      <c r="M1389" s="242"/>
      <c r="N1389" s="245" t="s">
        <v>4520</v>
      </c>
      <c r="Z1389" s="280"/>
    </row>
    <row r="1390" spans="1:26" x14ac:dyDescent="0.15">
      <c r="A1390" s="436" t="s">
        <v>3541</v>
      </c>
      <c r="B1390" s="433" t="s">
        <v>4903</v>
      </c>
      <c r="C1390" s="433" t="s">
        <v>1807</v>
      </c>
      <c r="D1390" s="228" t="s">
        <v>5222</v>
      </c>
      <c r="E1390" s="228" t="s">
        <v>3405</v>
      </c>
      <c r="F1390" s="279" t="s">
        <v>3673</v>
      </c>
      <c r="G1390" s="439" t="s">
        <v>450</v>
      </c>
      <c r="H1390" s="429" t="s">
        <v>1327</v>
      </c>
      <c r="I1390" s="228" t="s">
        <v>449</v>
      </c>
      <c r="J1390" s="439" t="s">
        <v>7520</v>
      </c>
      <c r="K1390" s="246">
        <v>37111</v>
      </c>
      <c r="L1390" s="242"/>
      <c r="M1390" s="242"/>
      <c r="N1390" s="245" t="s">
        <v>4520</v>
      </c>
      <c r="Z1390" s="280"/>
    </row>
    <row r="1391" spans="1:26" x14ac:dyDescent="0.15">
      <c r="A1391" s="436" t="s">
        <v>3541</v>
      </c>
      <c r="B1391" s="433" t="s">
        <v>4903</v>
      </c>
      <c r="C1391" s="433" t="s">
        <v>1807</v>
      </c>
      <c r="D1391" s="228" t="s">
        <v>5225</v>
      </c>
      <c r="E1391" s="228" t="s">
        <v>3407</v>
      </c>
      <c r="F1391" s="279" t="s">
        <v>3675</v>
      </c>
      <c r="G1391" s="439" t="s">
        <v>5226</v>
      </c>
      <c r="H1391" s="429" t="s">
        <v>1327</v>
      </c>
      <c r="I1391" s="228" t="s">
        <v>452</v>
      </c>
      <c r="J1391" s="439" t="s">
        <v>5227</v>
      </c>
      <c r="K1391" s="246">
        <v>37341</v>
      </c>
      <c r="L1391" s="263"/>
      <c r="M1391" s="263"/>
      <c r="N1391" s="245" t="s">
        <v>4520</v>
      </c>
      <c r="Z1391" s="280"/>
    </row>
    <row r="1392" spans="1:26" x14ac:dyDescent="0.15">
      <c r="A1392" s="436" t="s">
        <v>3541</v>
      </c>
      <c r="B1392" s="433" t="s">
        <v>4903</v>
      </c>
      <c r="C1392" s="433" t="s">
        <v>1807</v>
      </c>
      <c r="D1392" s="228" t="s">
        <v>5223</v>
      </c>
      <c r="E1392" s="228" t="s">
        <v>3406</v>
      </c>
      <c r="F1392" s="279" t="s">
        <v>3674</v>
      </c>
      <c r="G1392" s="439" t="s">
        <v>5224</v>
      </c>
      <c r="H1392" s="429" t="s">
        <v>1327</v>
      </c>
      <c r="I1392" s="228" t="s">
        <v>451</v>
      </c>
      <c r="J1392" s="439" t="s">
        <v>1973</v>
      </c>
      <c r="K1392" s="246">
        <v>37342</v>
      </c>
      <c r="L1392" s="263"/>
      <c r="M1392" s="263"/>
      <c r="N1392" s="245" t="s">
        <v>4520</v>
      </c>
      <c r="Z1392" s="280"/>
    </row>
    <row r="1393" spans="1:26" x14ac:dyDescent="0.15">
      <c r="A1393" s="436" t="s">
        <v>3541</v>
      </c>
      <c r="B1393" s="433" t="s">
        <v>4903</v>
      </c>
      <c r="C1393" s="433" t="s">
        <v>1807</v>
      </c>
      <c r="D1393" s="228" t="s">
        <v>5228</v>
      </c>
      <c r="E1393" s="228" t="s">
        <v>3408</v>
      </c>
      <c r="F1393" s="279" t="s">
        <v>3676</v>
      </c>
      <c r="G1393" s="439" t="s">
        <v>5229</v>
      </c>
      <c r="H1393" s="429" t="s">
        <v>1327</v>
      </c>
      <c r="I1393" s="228" t="s">
        <v>453</v>
      </c>
      <c r="J1393" s="439" t="s">
        <v>454</v>
      </c>
      <c r="K1393" s="246">
        <v>37489</v>
      </c>
      <c r="L1393" s="263"/>
      <c r="M1393" s="263"/>
      <c r="N1393" s="245" t="s">
        <v>4520</v>
      </c>
      <c r="Z1393" s="280"/>
    </row>
    <row r="1394" spans="1:26" x14ac:dyDescent="0.15">
      <c r="A1394" s="436" t="s">
        <v>3541</v>
      </c>
      <c r="B1394" s="433" t="s">
        <v>4903</v>
      </c>
      <c r="C1394" s="433" t="s">
        <v>1807</v>
      </c>
      <c r="D1394" s="228" t="s">
        <v>5230</v>
      </c>
      <c r="E1394" s="228" t="s">
        <v>3411</v>
      </c>
      <c r="F1394" s="279" t="s">
        <v>3679</v>
      </c>
      <c r="G1394" s="439" t="s">
        <v>460</v>
      </c>
      <c r="H1394" s="429" t="s">
        <v>1327</v>
      </c>
      <c r="I1394" s="228" t="s">
        <v>459</v>
      </c>
      <c r="J1394" s="439" t="s">
        <v>8088</v>
      </c>
      <c r="K1394" s="246">
        <v>37573</v>
      </c>
      <c r="L1394" s="263"/>
      <c r="M1394" s="263"/>
      <c r="N1394" s="245" t="s">
        <v>4520</v>
      </c>
      <c r="Z1394" s="280"/>
    </row>
    <row r="1395" spans="1:26" x14ac:dyDescent="0.15">
      <c r="A1395" s="436" t="s">
        <v>3541</v>
      </c>
      <c r="B1395" s="433" t="s">
        <v>4903</v>
      </c>
      <c r="C1395" s="433" t="s">
        <v>1807</v>
      </c>
      <c r="D1395" s="228" t="s">
        <v>4819</v>
      </c>
      <c r="E1395" s="228" t="s">
        <v>3409</v>
      </c>
      <c r="F1395" s="279" t="s">
        <v>3677</v>
      </c>
      <c r="G1395" s="439" t="s">
        <v>397</v>
      </c>
      <c r="H1395" s="429" t="s">
        <v>1327</v>
      </c>
      <c r="I1395" s="228" t="s">
        <v>455</v>
      </c>
      <c r="J1395" s="439" t="s">
        <v>456</v>
      </c>
      <c r="K1395" s="246">
        <v>37677</v>
      </c>
      <c r="L1395" s="263"/>
      <c r="M1395" s="263"/>
      <c r="N1395" s="245" t="s">
        <v>4520</v>
      </c>
      <c r="Z1395" s="280"/>
    </row>
    <row r="1396" spans="1:26" x14ac:dyDescent="0.15">
      <c r="A1396" s="436" t="s">
        <v>3541</v>
      </c>
      <c r="B1396" s="433" t="s">
        <v>4903</v>
      </c>
      <c r="C1396" s="433" t="s">
        <v>1807</v>
      </c>
      <c r="D1396" s="228" t="s">
        <v>4821</v>
      </c>
      <c r="E1396" s="228" t="s">
        <v>3412</v>
      </c>
      <c r="F1396" s="279" t="s">
        <v>3680</v>
      </c>
      <c r="G1396" s="439" t="s">
        <v>5231</v>
      </c>
      <c r="H1396" s="429" t="s">
        <v>1327</v>
      </c>
      <c r="I1396" s="228" t="s">
        <v>461</v>
      </c>
      <c r="J1396" s="439" t="s">
        <v>462</v>
      </c>
      <c r="K1396" s="246">
        <v>38009</v>
      </c>
      <c r="L1396" s="263"/>
      <c r="M1396" s="263"/>
      <c r="N1396" s="245" t="s">
        <v>4520</v>
      </c>
      <c r="Z1396" s="280"/>
    </row>
    <row r="1397" spans="1:26" x14ac:dyDescent="0.15">
      <c r="A1397" s="436" t="s">
        <v>3541</v>
      </c>
      <c r="B1397" s="433" t="s">
        <v>4903</v>
      </c>
      <c r="C1397" s="433" t="s">
        <v>1807</v>
      </c>
      <c r="D1397" s="228" t="s">
        <v>4822</v>
      </c>
      <c r="E1397" s="228" t="s">
        <v>2397</v>
      </c>
      <c r="F1397" s="279" t="s">
        <v>2680</v>
      </c>
      <c r="G1397" s="439" t="s">
        <v>5232</v>
      </c>
      <c r="H1397" s="429" t="s">
        <v>1327</v>
      </c>
      <c r="I1397" s="228" t="s">
        <v>463</v>
      </c>
      <c r="J1397" s="439" t="s">
        <v>8089</v>
      </c>
      <c r="K1397" s="246">
        <v>38009</v>
      </c>
      <c r="L1397" s="263"/>
      <c r="M1397" s="263"/>
      <c r="N1397" s="245" t="s">
        <v>4520</v>
      </c>
      <c r="Z1397" s="280"/>
    </row>
    <row r="1398" spans="1:26" x14ac:dyDescent="0.15">
      <c r="A1398" s="436" t="s">
        <v>3541</v>
      </c>
      <c r="B1398" s="433" t="s">
        <v>4903</v>
      </c>
      <c r="C1398" s="433" t="s">
        <v>1807</v>
      </c>
      <c r="D1398" s="228" t="s">
        <v>5564</v>
      </c>
      <c r="E1398" s="228" t="s">
        <v>2398</v>
      </c>
      <c r="F1398" s="279" t="s">
        <v>2681</v>
      </c>
      <c r="G1398" s="439" t="s">
        <v>1869</v>
      </c>
      <c r="H1398" s="429" t="s">
        <v>1327</v>
      </c>
      <c r="I1398" s="228" t="s">
        <v>464</v>
      </c>
      <c r="J1398" s="439" t="s">
        <v>5233</v>
      </c>
      <c r="K1398" s="246">
        <v>38590</v>
      </c>
      <c r="L1398" s="263"/>
      <c r="M1398" s="263"/>
      <c r="N1398" s="245" t="s">
        <v>4520</v>
      </c>
      <c r="Z1398" s="280"/>
    </row>
    <row r="1399" spans="1:26" x14ac:dyDescent="0.15">
      <c r="A1399" s="436" t="s">
        <v>3541</v>
      </c>
      <c r="B1399" s="433" t="s">
        <v>4903</v>
      </c>
      <c r="C1399" s="433" t="s">
        <v>1807</v>
      </c>
      <c r="D1399" s="228" t="s">
        <v>4823</v>
      </c>
      <c r="E1399" s="228" t="s">
        <v>3413</v>
      </c>
      <c r="F1399" s="279" t="s">
        <v>3681</v>
      </c>
      <c r="G1399" s="439" t="s">
        <v>5234</v>
      </c>
      <c r="H1399" s="429" t="s">
        <v>1327</v>
      </c>
      <c r="I1399" s="228" t="s">
        <v>465</v>
      </c>
      <c r="J1399" s="439" t="s">
        <v>6905</v>
      </c>
      <c r="K1399" s="246">
        <v>38623</v>
      </c>
      <c r="L1399" s="242"/>
      <c r="M1399" s="242"/>
      <c r="N1399" s="245" t="s">
        <v>4520</v>
      </c>
      <c r="Z1399" s="280"/>
    </row>
    <row r="1400" spans="1:26" x14ac:dyDescent="0.15">
      <c r="A1400" s="436" t="s">
        <v>3541</v>
      </c>
      <c r="B1400" s="433" t="s">
        <v>4903</v>
      </c>
      <c r="C1400" s="433" t="s">
        <v>1807</v>
      </c>
      <c r="D1400" s="228" t="s">
        <v>4824</v>
      </c>
      <c r="E1400" s="228" t="s">
        <v>3414</v>
      </c>
      <c r="F1400" s="279" t="s">
        <v>3682</v>
      </c>
      <c r="G1400" s="439" t="s">
        <v>5235</v>
      </c>
      <c r="H1400" s="429" t="s">
        <v>1327</v>
      </c>
      <c r="I1400" s="228" t="s">
        <v>466</v>
      </c>
      <c r="J1400" s="439" t="s">
        <v>7918</v>
      </c>
      <c r="K1400" s="246">
        <v>38784</v>
      </c>
      <c r="L1400" s="263"/>
      <c r="M1400" s="263"/>
      <c r="N1400" s="245" t="s">
        <v>4520</v>
      </c>
      <c r="Z1400" s="280"/>
    </row>
    <row r="1401" spans="1:26" x14ac:dyDescent="0.15">
      <c r="A1401" s="436" t="s">
        <v>3541</v>
      </c>
      <c r="B1401" s="433" t="s">
        <v>4903</v>
      </c>
      <c r="C1401" s="433" t="s">
        <v>1807</v>
      </c>
      <c r="D1401" s="228" t="s">
        <v>4825</v>
      </c>
      <c r="E1401" s="228" t="s">
        <v>8399</v>
      </c>
      <c r="F1401" s="279" t="s">
        <v>3683</v>
      </c>
      <c r="G1401" s="439" t="s">
        <v>5235</v>
      </c>
      <c r="H1401" s="429" t="s">
        <v>1327</v>
      </c>
      <c r="I1401" s="228" t="s">
        <v>1671</v>
      </c>
      <c r="J1401" s="529" t="s">
        <v>8269</v>
      </c>
      <c r="K1401" s="246">
        <v>39332</v>
      </c>
      <c r="L1401" s="263"/>
      <c r="M1401" s="263"/>
      <c r="N1401" s="245" t="s">
        <v>4520</v>
      </c>
      <c r="Z1401" s="280"/>
    </row>
    <row r="1402" spans="1:26" x14ac:dyDescent="0.15">
      <c r="A1402" s="436" t="s">
        <v>3541</v>
      </c>
      <c r="B1402" s="433" t="s">
        <v>4903</v>
      </c>
      <c r="C1402" s="433" t="s">
        <v>1807</v>
      </c>
      <c r="D1402" s="228" t="s">
        <v>4826</v>
      </c>
      <c r="E1402" s="228" t="s">
        <v>3415</v>
      </c>
      <c r="F1402" s="279" t="s">
        <v>3684</v>
      </c>
      <c r="G1402" s="439" t="s">
        <v>441</v>
      </c>
      <c r="H1402" s="429" t="s">
        <v>1327</v>
      </c>
      <c r="I1402" s="228" t="s">
        <v>467</v>
      </c>
      <c r="J1402" s="439" t="s">
        <v>1819</v>
      </c>
      <c r="K1402" s="246">
        <v>39476</v>
      </c>
      <c r="L1402" s="263"/>
      <c r="M1402" s="263"/>
      <c r="N1402" s="245" t="s">
        <v>4520</v>
      </c>
      <c r="Z1402" s="280"/>
    </row>
    <row r="1403" spans="1:26" x14ac:dyDescent="0.15">
      <c r="A1403" s="436" t="s">
        <v>3541</v>
      </c>
      <c r="B1403" s="433" t="s">
        <v>4903</v>
      </c>
      <c r="C1403" s="433" t="s">
        <v>1807</v>
      </c>
      <c r="D1403" s="410" t="s">
        <v>5565</v>
      </c>
      <c r="E1403" s="228" t="s">
        <v>3416</v>
      </c>
      <c r="F1403" s="279" t="s">
        <v>3685</v>
      </c>
      <c r="G1403" s="439" t="s">
        <v>5236</v>
      </c>
      <c r="H1403" s="429" t="s">
        <v>1327</v>
      </c>
      <c r="I1403" s="228" t="s">
        <v>1689</v>
      </c>
      <c r="J1403" s="406" t="s">
        <v>7919</v>
      </c>
      <c r="K1403" s="226">
        <v>41227</v>
      </c>
      <c r="L1403" s="263"/>
      <c r="M1403" s="263"/>
      <c r="N1403" s="245" t="s">
        <v>4520</v>
      </c>
      <c r="Z1403" s="280"/>
    </row>
    <row r="1404" spans="1:26" x14ac:dyDescent="0.15">
      <c r="A1404" s="436" t="s">
        <v>3541</v>
      </c>
      <c r="B1404" s="433" t="s">
        <v>4903</v>
      </c>
      <c r="C1404" s="433" t="s">
        <v>1807</v>
      </c>
      <c r="D1404" s="410" t="s">
        <v>5596</v>
      </c>
      <c r="E1404" s="228" t="s">
        <v>5936</v>
      </c>
      <c r="F1404" s="279" t="s">
        <v>5597</v>
      </c>
      <c r="G1404" s="439" t="s">
        <v>5598</v>
      </c>
      <c r="H1404" s="429" t="s">
        <v>1327</v>
      </c>
      <c r="I1404" s="228" t="s">
        <v>5599</v>
      </c>
      <c r="J1404" s="406" t="s">
        <v>8090</v>
      </c>
      <c r="K1404" s="226">
        <v>42661</v>
      </c>
      <c r="L1404" s="263"/>
      <c r="M1404" s="263"/>
      <c r="N1404" s="245" t="s">
        <v>4520</v>
      </c>
      <c r="Z1404" s="280"/>
    </row>
    <row r="1405" spans="1:26" x14ac:dyDescent="0.15">
      <c r="A1405" s="436" t="s">
        <v>3541</v>
      </c>
      <c r="B1405" s="433" t="s">
        <v>4903</v>
      </c>
      <c r="C1405" s="433" t="s">
        <v>1807</v>
      </c>
      <c r="D1405" s="410" t="s">
        <v>5937</v>
      </c>
      <c r="E1405" s="228" t="s">
        <v>6080</v>
      </c>
      <c r="F1405" s="279" t="s">
        <v>5938</v>
      </c>
      <c r="G1405" s="439" t="s">
        <v>6071</v>
      </c>
      <c r="H1405" s="429" t="s">
        <v>1327</v>
      </c>
      <c r="I1405" s="228" t="s">
        <v>5939</v>
      </c>
      <c r="J1405" s="406" t="s">
        <v>8091</v>
      </c>
      <c r="K1405" s="226">
        <v>43104</v>
      </c>
      <c r="L1405" s="263"/>
      <c r="M1405" s="263"/>
      <c r="N1405" s="245" t="s">
        <v>4520</v>
      </c>
      <c r="Z1405" s="280"/>
    </row>
    <row r="1406" spans="1:26" x14ac:dyDescent="0.15">
      <c r="A1406" s="436" t="s">
        <v>3541</v>
      </c>
      <c r="B1406" s="433" t="s">
        <v>4903</v>
      </c>
      <c r="C1406" s="433" t="s">
        <v>1807</v>
      </c>
      <c r="D1406" s="410" t="s">
        <v>6081</v>
      </c>
      <c r="E1406" s="228" t="s">
        <v>6082</v>
      </c>
      <c r="F1406" s="279" t="s">
        <v>6083</v>
      </c>
      <c r="G1406" s="439" t="s">
        <v>6071</v>
      </c>
      <c r="H1406" s="429" t="s">
        <v>1327</v>
      </c>
      <c r="I1406" s="228" t="s">
        <v>6084</v>
      </c>
      <c r="J1406" s="406" t="s">
        <v>6085</v>
      </c>
      <c r="K1406" s="226">
        <v>43290</v>
      </c>
      <c r="L1406" s="263"/>
      <c r="M1406" s="263"/>
      <c r="N1406" s="245" t="s">
        <v>4520</v>
      </c>
      <c r="Z1406" s="280"/>
    </row>
    <row r="1407" spans="1:26" x14ac:dyDescent="0.15">
      <c r="A1407" s="436" t="s">
        <v>3541</v>
      </c>
      <c r="B1407" s="433" t="s">
        <v>4903</v>
      </c>
      <c r="C1407" s="433" t="s">
        <v>1807</v>
      </c>
      <c r="D1407" s="228" t="s">
        <v>4820</v>
      </c>
      <c r="E1407" s="228" t="s">
        <v>3410</v>
      </c>
      <c r="F1407" s="279" t="s">
        <v>3678</v>
      </c>
      <c r="G1407" s="439" t="s">
        <v>388</v>
      </c>
      <c r="H1407" s="429" t="s">
        <v>1327</v>
      </c>
      <c r="I1407" s="228" t="s">
        <v>457</v>
      </c>
      <c r="J1407" s="439" t="s">
        <v>458</v>
      </c>
      <c r="K1407" s="246">
        <v>37691</v>
      </c>
      <c r="L1407" s="263"/>
      <c r="M1407" s="263"/>
      <c r="N1407" s="245" t="s">
        <v>5486</v>
      </c>
      <c r="Z1407" s="280"/>
    </row>
    <row r="1408" spans="1:26" x14ac:dyDescent="0.15">
      <c r="A1408" s="436" t="s">
        <v>3541</v>
      </c>
      <c r="B1408" s="433" t="s">
        <v>4903</v>
      </c>
      <c r="C1408" s="433" t="s">
        <v>1807</v>
      </c>
      <c r="D1408" s="228" t="s">
        <v>4744</v>
      </c>
      <c r="E1408" s="228" t="s">
        <v>3370</v>
      </c>
      <c r="F1408" s="279" t="s">
        <v>3632</v>
      </c>
      <c r="G1408" s="439" t="s">
        <v>52</v>
      </c>
      <c r="H1408" s="429" t="s">
        <v>1327</v>
      </c>
      <c r="I1408" s="228" t="s">
        <v>355</v>
      </c>
      <c r="J1408" s="529" t="s">
        <v>8293</v>
      </c>
      <c r="K1408" s="246">
        <v>27850</v>
      </c>
      <c r="L1408" s="242"/>
      <c r="M1408" s="242"/>
      <c r="N1408" s="245" t="s">
        <v>5485</v>
      </c>
      <c r="Z1408" s="280"/>
    </row>
    <row r="1409" spans="1:26" x14ac:dyDescent="0.15">
      <c r="A1409" s="436" t="s">
        <v>3541</v>
      </c>
      <c r="B1409" s="433" t="s">
        <v>4903</v>
      </c>
      <c r="C1409" s="433" t="s">
        <v>1807</v>
      </c>
      <c r="D1409" s="228" t="s">
        <v>4745</v>
      </c>
      <c r="E1409" s="228" t="s">
        <v>3396</v>
      </c>
      <c r="F1409" s="279" t="s">
        <v>3663</v>
      </c>
      <c r="G1409" s="439" t="s">
        <v>2118</v>
      </c>
      <c r="H1409" s="429" t="s">
        <v>1327</v>
      </c>
      <c r="I1409" s="228" t="s">
        <v>432</v>
      </c>
      <c r="J1409" s="529" t="s">
        <v>8294</v>
      </c>
      <c r="K1409" s="246">
        <v>33693</v>
      </c>
      <c r="L1409" s="242"/>
      <c r="M1409" s="242"/>
      <c r="N1409" s="245" t="s">
        <v>5485</v>
      </c>
      <c r="Z1409" s="280"/>
    </row>
    <row r="1410" spans="1:26" x14ac:dyDescent="0.15">
      <c r="A1410" s="436" t="s">
        <v>3541</v>
      </c>
      <c r="B1410" s="433" t="s">
        <v>4903</v>
      </c>
      <c r="C1410" s="433" t="s">
        <v>1807</v>
      </c>
      <c r="D1410" s="228" t="s">
        <v>5218</v>
      </c>
      <c r="E1410" s="228" t="s">
        <v>1350</v>
      </c>
      <c r="F1410" s="279" t="s">
        <v>3666</v>
      </c>
      <c r="G1410" s="439" t="s">
        <v>426</v>
      </c>
      <c r="H1410" s="429" t="s">
        <v>1327</v>
      </c>
      <c r="I1410" s="228" t="s">
        <v>436</v>
      </c>
      <c r="J1410" s="529" t="s">
        <v>8295</v>
      </c>
      <c r="K1410" s="246">
        <v>35389</v>
      </c>
      <c r="L1410" s="242"/>
      <c r="M1410" s="242"/>
      <c r="N1410" s="245" t="s">
        <v>5490</v>
      </c>
      <c r="Z1410" s="280"/>
    </row>
    <row r="1411" spans="1:26" x14ac:dyDescent="0.15">
      <c r="A1411" s="436" t="s">
        <v>3541</v>
      </c>
      <c r="B1411" s="433" t="s">
        <v>4903</v>
      </c>
      <c r="C1411" s="433" t="s">
        <v>1807</v>
      </c>
      <c r="D1411" s="228" t="s">
        <v>5219</v>
      </c>
      <c r="E1411" s="228" t="s">
        <v>3399</v>
      </c>
      <c r="F1411" s="279" t="s">
        <v>3667</v>
      </c>
      <c r="G1411" s="439" t="s">
        <v>438</v>
      </c>
      <c r="H1411" s="429" t="s">
        <v>1327</v>
      </c>
      <c r="I1411" s="228" t="s">
        <v>437</v>
      </c>
      <c r="J1411" s="439" t="s">
        <v>7245</v>
      </c>
      <c r="K1411" s="246">
        <v>35684</v>
      </c>
      <c r="L1411" s="242"/>
      <c r="M1411" s="242"/>
      <c r="N1411" s="245" t="s">
        <v>5490</v>
      </c>
      <c r="Z1411" s="280"/>
    </row>
    <row r="1412" spans="1:26" x14ac:dyDescent="0.15">
      <c r="A1412" s="436" t="s">
        <v>3541</v>
      </c>
      <c r="B1412" s="433" t="s">
        <v>4903</v>
      </c>
      <c r="C1412" s="433" t="s">
        <v>1807</v>
      </c>
      <c r="D1412" s="228" t="s">
        <v>4694</v>
      </c>
      <c r="E1412" s="228" t="s">
        <v>3402</v>
      </c>
      <c r="F1412" s="279" t="s">
        <v>3670</v>
      </c>
      <c r="G1412" s="439" t="s">
        <v>2118</v>
      </c>
      <c r="H1412" s="429" t="s">
        <v>1327</v>
      </c>
      <c r="I1412" s="228" t="s">
        <v>444</v>
      </c>
      <c r="J1412" s="439" t="s">
        <v>2119</v>
      </c>
      <c r="K1412" s="246">
        <v>36249</v>
      </c>
      <c r="L1412" s="242"/>
      <c r="M1412" s="242"/>
      <c r="N1412" s="245" t="s">
        <v>5490</v>
      </c>
      <c r="Z1412" s="280"/>
    </row>
    <row r="1413" spans="1:26" x14ac:dyDescent="0.15">
      <c r="A1413" s="436" t="s">
        <v>3541</v>
      </c>
      <c r="B1413" s="433" t="s">
        <v>4903</v>
      </c>
      <c r="C1413" s="433" t="s">
        <v>1807</v>
      </c>
      <c r="D1413" s="228" t="s">
        <v>5765</v>
      </c>
      <c r="E1413" s="228" t="s">
        <v>7874</v>
      </c>
      <c r="F1413" s="279" t="s">
        <v>3820</v>
      </c>
      <c r="G1413" s="439" t="s">
        <v>6908</v>
      </c>
      <c r="H1413" s="429" t="s">
        <v>1327</v>
      </c>
      <c r="I1413" s="228" t="s">
        <v>838</v>
      </c>
      <c r="J1413" s="439" t="s">
        <v>4507</v>
      </c>
      <c r="K1413" s="246">
        <v>36804</v>
      </c>
      <c r="L1413" s="263"/>
      <c r="M1413" s="263"/>
      <c r="N1413" s="245" t="s">
        <v>5485</v>
      </c>
      <c r="Z1413" s="280"/>
    </row>
    <row r="1414" spans="1:26" x14ac:dyDescent="0.15">
      <c r="A1414" s="436" t="s">
        <v>3541</v>
      </c>
      <c r="B1414" s="433" t="s">
        <v>4903</v>
      </c>
      <c r="C1414" s="433" t="s">
        <v>1807</v>
      </c>
      <c r="D1414" s="228" t="s">
        <v>6510</v>
      </c>
      <c r="E1414" s="228" t="s">
        <v>3391</v>
      </c>
      <c r="F1414" s="279" t="s">
        <v>3656</v>
      </c>
      <c r="G1414" s="439" t="s">
        <v>404</v>
      </c>
      <c r="H1414" s="429" t="s">
        <v>1327</v>
      </c>
      <c r="I1414" s="228" t="s">
        <v>418</v>
      </c>
      <c r="J1414" s="439" t="s">
        <v>6511</v>
      </c>
      <c r="K1414" s="246">
        <v>29635</v>
      </c>
      <c r="L1414" s="263"/>
      <c r="M1414" s="263"/>
      <c r="N1414" s="245" t="s">
        <v>5488</v>
      </c>
      <c r="Z1414" s="280"/>
    </row>
    <row r="1415" spans="1:26" x14ac:dyDescent="0.15">
      <c r="A1415" s="436" t="s">
        <v>3541</v>
      </c>
      <c r="B1415" s="433" t="s">
        <v>4903</v>
      </c>
      <c r="C1415" s="433" t="s">
        <v>1807</v>
      </c>
      <c r="D1415" s="228" t="s">
        <v>6512</v>
      </c>
      <c r="E1415" s="228" t="s">
        <v>6057</v>
      </c>
      <c r="F1415" s="279" t="s">
        <v>6058</v>
      </c>
      <c r="G1415" s="439" t="s">
        <v>1774</v>
      </c>
      <c r="H1415" s="429" t="s">
        <v>1327</v>
      </c>
      <c r="I1415" s="228" t="s">
        <v>439</v>
      </c>
      <c r="J1415" s="529" t="s">
        <v>8069</v>
      </c>
      <c r="K1415" s="246">
        <v>35718</v>
      </c>
      <c r="L1415" s="263"/>
      <c r="M1415" s="263"/>
      <c r="N1415" s="245" t="s">
        <v>5488</v>
      </c>
      <c r="Z1415" s="280"/>
    </row>
    <row r="1416" spans="1:26" x14ac:dyDescent="0.15">
      <c r="A1416" s="436" t="s">
        <v>3541</v>
      </c>
      <c r="B1416" s="433" t="s">
        <v>4903</v>
      </c>
      <c r="C1416" s="433" t="s">
        <v>1807</v>
      </c>
      <c r="D1416" s="228" t="s">
        <v>8128</v>
      </c>
      <c r="E1416" s="228" t="s">
        <v>8398</v>
      </c>
      <c r="F1416" s="279" t="s">
        <v>7838</v>
      </c>
      <c r="G1416" s="439" t="s">
        <v>966</v>
      </c>
      <c r="H1416" s="429" t="s">
        <v>1327</v>
      </c>
      <c r="I1416" s="228" t="s">
        <v>87</v>
      </c>
      <c r="J1416" s="439" t="s">
        <v>88</v>
      </c>
      <c r="K1416" s="246">
        <v>37326</v>
      </c>
      <c r="L1416" s="263"/>
      <c r="M1416" s="263"/>
      <c r="N1416" s="245" t="s">
        <v>5488</v>
      </c>
      <c r="Z1416" s="280"/>
    </row>
    <row r="1417" spans="1:26" x14ac:dyDescent="0.15">
      <c r="A1417" s="436" t="s">
        <v>3541</v>
      </c>
      <c r="B1417" s="433" t="s">
        <v>4903</v>
      </c>
      <c r="C1417" s="433" t="s">
        <v>7841</v>
      </c>
      <c r="D1417" s="228" t="s">
        <v>7842</v>
      </c>
      <c r="E1417" s="228" t="s">
        <v>7843</v>
      </c>
      <c r="F1417" s="279" t="s">
        <v>7844</v>
      </c>
      <c r="G1417" s="439" t="s">
        <v>7845</v>
      </c>
      <c r="H1417" s="429" t="s">
        <v>1327</v>
      </c>
      <c r="I1417" s="228" t="s">
        <v>7846</v>
      </c>
      <c r="J1417" s="439" t="s">
        <v>7847</v>
      </c>
      <c r="K1417" s="246">
        <v>38625</v>
      </c>
      <c r="L1417" s="263"/>
      <c r="M1417" s="263"/>
      <c r="N1417" s="245" t="s">
        <v>5488</v>
      </c>
      <c r="Z1417" s="280"/>
    </row>
    <row r="1418" spans="1:26" x14ac:dyDescent="0.15">
      <c r="A1418" s="436" t="s">
        <v>3541</v>
      </c>
      <c r="B1418" s="433" t="s">
        <v>4884</v>
      </c>
      <c r="C1418" s="433" t="s">
        <v>3967</v>
      </c>
      <c r="D1418" s="228" t="s">
        <v>4686</v>
      </c>
      <c r="E1418" s="228" t="s">
        <v>2407</v>
      </c>
      <c r="F1418" s="279" t="s">
        <v>2690</v>
      </c>
      <c r="G1418" s="439" t="s">
        <v>475</v>
      </c>
      <c r="H1418" s="429" t="s">
        <v>1327</v>
      </c>
      <c r="I1418" s="228" t="s">
        <v>474</v>
      </c>
      <c r="J1418" s="439" t="s">
        <v>6925</v>
      </c>
      <c r="K1418" s="246">
        <v>26270</v>
      </c>
      <c r="L1418" s="263"/>
      <c r="M1418" s="263"/>
      <c r="N1418" s="245" t="s">
        <v>4521</v>
      </c>
      <c r="Z1418" s="280"/>
    </row>
    <row r="1419" spans="1:26" x14ac:dyDescent="0.15">
      <c r="A1419" s="436" t="s">
        <v>3541</v>
      </c>
      <c r="B1419" s="433" t="s">
        <v>4884</v>
      </c>
      <c r="C1419" s="433" t="s">
        <v>3967</v>
      </c>
      <c r="D1419" s="228" t="s">
        <v>4687</v>
      </c>
      <c r="E1419" s="228" t="s">
        <v>2406</v>
      </c>
      <c r="F1419" s="279" t="s">
        <v>2689</v>
      </c>
      <c r="G1419" s="439" t="s">
        <v>478</v>
      </c>
      <c r="H1419" s="429" t="s">
        <v>1327</v>
      </c>
      <c r="I1419" s="228" t="s">
        <v>4434</v>
      </c>
      <c r="J1419" s="439" t="s">
        <v>477</v>
      </c>
      <c r="K1419" s="246">
        <v>26290</v>
      </c>
      <c r="L1419" s="263"/>
      <c r="M1419" s="263"/>
      <c r="N1419" s="245" t="s">
        <v>4521</v>
      </c>
      <c r="Z1419" s="280"/>
    </row>
    <row r="1420" spans="1:26" x14ac:dyDescent="0.15">
      <c r="A1420" s="436" t="s">
        <v>3541</v>
      </c>
      <c r="B1420" s="433" t="s">
        <v>4884</v>
      </c>
      <c r="C1420" s="433" t="s">
        <v>3967</v>
      </c>
      <c r="D1420" s="228" t="s">
        <v>4688</v>
      </c>
      <c r="E1420" s="228" t="s">
        <v>3417</v>
      </c>
      <c r="F1420" s="279" t="s">
        <v>3687</v>
      </c>
      <c r="G1420" s="439" t="s">
        <v>481</v>
      </c>
      <c r="H1420" s="429" t="s">
        <v>1327</v>
      </c>
      <c r="I1420" s="228" t="s">
        <v>479</v>
      </c>
      <c r="J1420" s="439" t="s">
        <v>480</v>
      </c>
      <c r="K1420" s="246">
        <v>26345</v>
      </c>
      <c r="L1420" s="263"/>
      <c r="M1420" s="263"/>
      <c r="N1420" s="245" t="s">
        <v>4521</v>
      </c>
      <c r="Z1420" s="280"/>
    </row>
    <row r="1421" spans="1:26" x14ac:dyDescent="0.15">
      <c r="A1421" s="436" t="s">
        <v>3541</v>
      </c>
      <c r="B1421" s="433" t="s">
        <v>4884</v>
      </c>
      <c r="C1421" s="433" t="s">
        <v>3967</v>
      </c>
      <c r="D1421" s="228" t="s">
        <v>4689</v>
      </c>
      <c r="E1421" s="228" t="s">
        <v>2401</v>
      </c>
      <c r="F1421" s="279" t="s">
        <v>2684</v>
      </c>
      <c r="G1421" s="439" t="s">
        <v>483</v>
      </c>
      <c r="H1421" s="429" t="s">
        <v>1327</v>
      </c>
      <c r="I1421" s="228" t="s">
        <v>482</v>
      </c>
      <c r="J1421" s="439" t="s">
        <v>8093</v>
      </c>
      <c r="K1421" s="246">
        <v>26477</v>
      </c>
      <c r="L1421" s="263"/>
      <c r="M1421" s="263"/>
      <c r="N1421" s="245" t="s">
        <v>4521</v>
      </c>
      <c r="Z1421" s="280"/>
    </row>
    <row r="1422" spans="1:26" x14ac:dyDescent="0.15">
      <c r="A1422" s="436" t="s">
        <v>3541</v>
      </c>
      <c r="B1422" s="433" t="s">
        <v>4884</v>
      </c>
      <c r="C1422" s="433" t="s">
        <v>3967</v>
      </c>
      <c r="D1422" s="228" t="s">
        <v>5566</v>
      </c>
      <c r="E1422" s="228" t="s">
        <v>2402</v>
      </c>
      <c r="F1422" s="279" t="s">
        <v>2685</v>
      </c>
      <c r="G1422" s="439" t="s">
        <v>468</v>
      </c>
      <c r="H1422" s="429" t="s">
        <v>1327</v>
      </c>
      <c r="I1422" s="228" t="s">
        <v>484</v>
      </c>
      <c r="J1422" s="439" t="s">
        <v>1938</v>
      </c>
      <c r="K1422" s="246">
        <v>27929</v>
      </c>
      <c r="L1422" s="263"/>
      <c r="M1422" s="263"/>
      <c r="N1422" s="245" t="s">
        <v>4521</v>
      </c>
      <c r="Z1422" s="280"/>
    </row>
    <row r="1423" spans="1:26" x14ac:dyDescent="0.15">
      <c r="A1423" s="436" t="s">
        <v>3541</v>
      </c>
      <c r="B1423" s="433" t="s">
        <v>4884</v>
      </c>
      <c r="C1423" s="433" t="s">
        <v>3967</v>
      </c>
      <c r="D1423" s="228" t="s">
        <v>4690</v>
      </c>
      <c r="E1423" s="228" t="s">
        <v>2409</v>
      </c>
      <c r="F1423" s="279" t="s">
        <v>2692</v>
      </c>
      <c r="G1423" s="439" t="s">
        <v>486</v>
      </c>
      <c r="H1423" s="429" t="s">
        <v>1327</v>
      </c>
      <c r="I1423" s="228" t="s">
        <v>485</v>
      </c>
      <c r="J1423" s="439" t="s">
        <v>5969</v>
      </c>
      <c r="K1423" s="246">
        <v>28188</v>
      </c>
      <c r="L1423" s="263"/>
      <c r="M1423" s="263"/>
      <c r="N1423" s="245" t="s">
        <v>4521</v>
      </c>
      <c r="Z1423" s="280"/>
    </row>
    <row r="1424" spans="1:26" x14ac:dyDescent="0.15">
      <c r="A1424" s="436" t="s">
        <v>3541</v>
      </c>
      <c r="B1424" s="433" t="s">
        <v>4884</v>
      </c>
      <c r="C1424" s="433" t="s">
        <v>3967</v>
      </c>
      <c r="D1424" s="228" t="s">
        <v>4691</v>
      </c>
      <c r="E1424" s="228" t="s">
        <v>5743</v>
      </c>
      <c r="F1424" s="279" t="s">
        <v>5744</v>
      </c>
      <c r="G1424" s="439" t="s">
        <v>5745</v>
      </c>
      <c r="H1424" s="429" t="s">
        <v>1327</v>
      </c>
      <c r="I1424" s="228" t="s">
        <v>487</v>
      </c>
      <c r="J1424" s="439" t="s">
        <v>2100</v>
      </c>
      <c r="K1424" s="246">
        <v>28908</v>
      </c>
      <c r="L1424" s="263"/>
      <c r="M1424" s="263"/>
      <c r="N1424" s="245" t="s">
        <v>4521</v>
      </c>
      <c r="Z1424" s="280"/>
    </row>
    <row r="1425" spans="1:26" x14ac:dyDescent="0.15">
      <c r="A1425" s="436" t="s">
        <v>3541</v>
      </c>
      <c r="B1425" s="433" t="s">
        <v>4884</v>
      </c>
      <c r="C1425" s="433" t="s">
        <v>3967</v>
      </c>
      <c r="D1425" s="228" t="s">
        <v>4692</v>
      </c>
      <c r="E1425" s="228" t="s">
        <v>3418</v>
      </c>
      <c r="F1425" s="279" t="s">
        <v>3688</v>
      </c>
      <c r="G1425" s="439" t="s">
        <v>490</v>
      </c>
      <c r="H1425" s="429" t="s">
        <v>1327</v>
      </c>
      <c r="I1425" s="228" t="s">
        <v>489</v>
      </c>
      <c r="J1425" s="439" t="s">
        <v>8094</v>
      </c>
      <c r="K1425" s="246">
        <v>34480</v>
      </c>
      <c r="L1425" s="242"/>
      <c r="M1425" s="242"/>
      <c r="N1425" s="245" t="s">
        <v>4521</v>
      </c>
      <c r="Z1425" s="280"/>
    </row>
    <row r="1426" spans="1:26" x14ac:dyDescent="0.15">
      <c r="A1426" s="436" t="s">
        <v>3541</v>
      </c>
      <c r="B1426" s="433" t="s">
        <v>4884</v>
      </c>
      <c r="C1426" s="433" t="s">
        <v>3967</v>
      </c>
      <c r="D1426" s="228" t="s">
        <v>5742</v>
      </c>
      <c r="E1426" s="228" t="s">
        <v>2403</v>
      </c>
      <c r="F1426" s="279" t="s">
        <v>2686</v>
      </c>
      <c r="G1426" s="439" t="s">
        <v>471</v>
      </c>
      <c r="H1426" s="429" t="s">
        <v>1327</v>
      </c>
      <c r="I1426" s="228" t="s">
        <v>469</v>
      </c>
      <c r="J1426" s="439" t="s">
        <v>470</v>
      </c>
      <c r="K1426" s="246">
        <v>25555</v>
      </c>
      <c r="L1426" s="263"/>
      <c r="M1426" s="263"/>
      <c r="N1426" s="245" t="s">
        <v>5486</v>
      </c>
      <c r="Z1426" s="280"/>
    </row>
    <row r="1427" spans="1:26" x14ac:dyDescent="0.15">
      <c r="A1427" s="436" t="s">
        <v>3541</v>
      </c>
      <c r="B1427" s="433" t="s">
        <v>4884</v>
      </c>
      <c r="C1427" s="433" t="s">
        <v>3967</v>
      </c>
      <c r="D1427" s="228" t="s">
        <v>4751</v>
      </c>
      <c r="E1427" s="228" t="s">
        <v>2404</v>
      </c>
      <c r="F1427" s="279" t="s">
        <v>2687</v>
      </c>
      <c r="G1427" s="439" t="s">
        <v>473</v>
      </c>
      <c r="H1427" s="429" t="s">
        <v>1327</v>
      </c>
      <c r="I1427" s="228" t="s">
        <v>472</v>
      </c>
      <c r="J1427" s="439" t="s">
        <v>8092</v>
      </c>
      <c r="K1427" s="246">
        <v>25839</v>
      </c>
      <c r="L1427" s="263"/>
      <c r="M1427" s="263"/>
      <c r="N1427" s="245" t="s">
        <v>5486</v>
      </c>
      <c r="Z1427" s="280"/>
    </row>
    <row r="1428" spans="1:26" x14ac:dyDescent="0.15">
      <c r="A1428" s="436" t="s">
        <v>3541</v>
      </c>
      <c r="B1428" s="433" t="s">
        <v>4884</v>
      </c>
      <c r="C1428" s="433" t="s">
        <v>3967</v>
      </c>
      <c r="D1428" s="228" t="s">
        <v>4752</v>
      </c>
      <c r="E1428" s="228" t="s">
        <v>2411</v>
      </c>
      <c r="F1428" s="279" t="s">
        <v>2694</v>
      </c>
      <c r="G1428" s="439" t="s">
        <v>74</v>
      </c>
      <c r="H1428" s="429" t="s">
        <v>1327</v>
      </c>
      <c r="I1428" s="228" t="s">
        <v>491</v>
      </c>
      <c r="J1428" s="439" t="s">
        <v>8095</v>
      </c>
      <c r="K1428" s="246">
        <v>35683</v>
      </c>
      <c r="L1428" s="263"/>
      <c r="M1428" s="263"/>
      <c r="N1428" s="245" t="s">
        <v>5486</v>
      </c>
      <c r="Z1428" s="280"/>
    </row>
    <row r="1429" spans="1:26" x14ac:dyDescent="0.15">
      <c r="A1429" s="436" t="s">
        <v>3541</v>
      </c>
      <c r="B1429" s="433" t="s">
        <v>4871</v>
      </c>
      <c r="C1429" s="433" t="s">
        <v>5642</v>
      </c>
      <c r="D1429" s="228" t="s">
        <v>5728</v>
      </c>
      <c r="E1429" s="228" t="s">
        <v>5643</v>
      </c>
      <c r="F1429" s="279" t="s">
        <v>5729</v>
      </c>
      <c r="G1429" s="439" t="s">
        <v>5644</v>
      </c>
      <c r="H1429" s="429" t="s">
        <v>1327</v>
      </c>
      <c r="I1429" s="228" t="s">
        <v>218</v>
      </c>
      <c r="J1429" s="439" t="s">
        <v>2112</v>
      </c>
      <c r="K1429" s="246">
        <v>25293</v>
      </c>
      <c r="L1429" s="263"/>
      <c r="M1429" s="263"/>
      <c r="N1429" s="245" t="s">
        <v>5486</v>
      </c>
      <c r="Z1429" s="280"/>
    </row>
    <row r="1430" spans="1:26" ht="28.5" x14ac:dyDescent="0.15">
      <c r="A1430" s="436" t="s">
        <v>3541</v>
      </c>
      <c r="B1430" s="433" t="s">
        <v>4884</v>
      </c>
      <c r="C1430" s="433" t="s">
        <v>3967</v>
      </c>
      <c r="D1430" s="228" t="s">
        <v>8133</v>
      </c>
      <c r="E1430" s="228" t="s">
        <v>7825</v>
      </c>
      <c r="F1430" s="279" t="s">
        <v>3686</v>
      </c>
      <c r="G1430" s="439" t="s">
        <v>1945</v>
      </c>
      <c r="H1430" s="429" t="s">
        <v>1327</v>
      </c>
      <c r="I1430" s="228" t="s">
        <v>4435</v>
      </c>
      <c r="J1430" s="439" t="s">
        <v>5968</v>
      </c>
      <c r="K1430" s="246">
        <v>24532</v>
      </c>
      <c r="L1430" s="242"/>
      <c r="M1430" s="242"/>
      <c r="N1430" s="245" t="s">
        <v>5489</v>
      </c>
      <c r="Z1430" s="280"/>
    </row>
    <row r="1431" spans="1:26" x14ac:dyDescent="0.15">
      <c r="A1431" s="436" t="s">
        <v>3541</v>
      </c>
      <c r="B1431" s="433" t="s">
        <v>4884</v>
      </c>
      <c r="C1431" s="433" t="s">
        <v>3967</v>
      </c>
      <c r="D1431" s="228" t="s">
        <v>4746</v>
      </c>
      <c r="E1431" s="228" t="s">
        <v>3419</v>
      </c>
      <c r="F1431" s="279" t="s">
        <v>3689</v>
      </c>
      <c r="G1431" s="439" t="s">
        <v>493</v>
      </c>
      <c r="H1431" s="429" t="s">
        <v>1327</v>
      </c>
      <c r="I1431" s="228" t="s">
        <v>492</v>
      </c>
      <c r="J1431" s="439" t="s">
        <v>6039</v>
      </c>
      <c r="K1431" s="246">
        <v>25538</v>
      </c>
      <c r="L1431" s="242"/>
      <c r="M1431" s="242"/>
      <c r="N1431" s="245" t="s">
        <v>5485</v>
      </c>
      <c r="Z1431" s="280"/>
    </row>
    <row r="1432" spans="1:26" x14ac:dyDescent="0.15">
      <c r="A1432" s="436" t="s">
        <v>3541</v>
      </c>
      <c r="B1432" s="433" t="s">
        <v>4916</v>
      </c>
      <c r="C1432" s="433" t="s">
        <v>4904</v>
      </c>
      <c r="D1432" s="228" t="s">
        <v>4667</v>
      </c>
      <c r="E1432" s="228" t="s">
        <v>2414</v>
      </c>
      <c r="F1432" s="279" t="s">
        <v>2697</v>
      </c>
      <c r="G1432" s="439" t="s">
        <v>495</v>
      </c>
      <c r="H1432" s="429" t="s">
        <v>1327</v>
      </c>
      <c r="I1432" s="228" t="s">
        <v>494</v>
      </c>
      <c r="J1432" s="439" t="s">
        <v>7249</v>
      </c>
      <c r="K1432" s="246">
        <v>22369</v>
      </c>
      <c r="L1432" s="263"/>
      <c r="M1432" s="263"/>
      <c r="N1432" s="245" t="s">
        <v>4522</v>
      </c>
      <c r="Z1432" s="280"/>
    </row>
    <row r="1433" spans="1:26" x14ac:dyDescent="0.15">
      <c r="A1433" s="436" t="s">
        <v>3541</v>
      </c>
      <c r="B1433" s="433" t="s">
        <v>4916</v>
      </c>
      <c r="C1433" s="433" t="s">
        <v>4904</v>
      </c>
      <c r="D1433" s="228" t="s">
        <v>4668</v>
      </c>
      <c r="E1433" s="228" t="s">
        <v>2413</v>
      </c>
      <c r="F1433" s="279" t="s">
        <v>2696</v>
      </c>
      <c r="G1433" s="439" t="s">
        <v>2121</v>
      </c>
      <c r="H1433" s="429" t="s">
        <v>1327</v>
      </c>
      <c r="I1433" s="228" t="s">
        <v>496</v>
      </c>
      <c r="J1433" s="439" t="s">
        <v>8096</v>
      </c>
      <c r="K1433" s="246">
        <v>22503</v>
      </c>
      <c r="L1433" s="263"/>
      <c r="M1433" s="263"/>
      <c r="N1433" s="245" t="s">
        <v>4522</v>
      </c>
      <c r="Z1433" s="280"/>
    </row>
    <row r="1434" spans="1:26" x14ac:dyDescent="0.15">
      <c r="A1434" s="436" t="s">
        <v>3541</v>
      </c>
      <c r="B1434" s="433" t="s">
        <v>4916</v>
      </c>
      <c r="C1434" s="433" t="s">
        <v>4904</v>
      </c>
      <c r="D1434" s="228" t="s">
        <v>4669</v>
      </c>
      <c r="E1434" s="228" t="s">
        <v>2415</v>
      </c>
      <c r="F1434" s="279" t="s">
        <v>2698</v>
      </c>
      <c r="G1434" s="439" t="s">
        <v>497</v>
      </c>
      <c r="H1434" s="429" t="s">
        <v>1327</v>
      </c>
      <c r="I1434" s="228" t="s">
        <v>4040</v>
      </c>
      <c r="J1434" s="439" t="s">
        <v>6086</v>
      </c>
      <c r="K1434" s="246">
        <v>23903</v>
      </c>
      <c r="L1434" s="263"/>
      <c r="M1434" s="263"/>
      <c r="N1434" s="245" t="s">
        <v>4522</v>
      </c>
      <c r="Z1434" s="280"/>
    </row>
    <row r="1435" spans="1:26" ht="28.5" x14ac:dyDescent="0.15">
      <c r="A1435" s="436" t="s">
        <v>3541</v>
      </c>
      <c r="B1435" s="433" t="s">
        <v>4916</v>
      </c>
      <c r="C1435" s="433" t="s">
        <v>4904</v>
      </c>
      <c r="D1435" s="228" t="s">
        <v>8134</v>
      </c>
      <c r="E1435" s="228" t="s">
        <v>7254</v>
      </c>
      <c r="F1435" s="279" t="s">
        <v>3690</v>
      </c>
      <c r="G1435" s="439" t="s">
        <v>7255</v>
      </c>
      <c r="H1435" s="429" t="s">
        <v>1327</v>
      </c>
      <c r="I1435" s="228" t="s">
        <v>4433</v>
      </c>
      <c r="J1435" s="439" t="s">
        <v>7250</v>
      </c>
      <c r="K1435" s="246">
        <v>24162</v>
      </c>
      <c r="L1435" s="242"/>
      <c r="M1435" s="242"/>
      <c r="N1435" s="245" t="s">
        <v>4522</v>
      </c>
      <c r="Z1435" s="280"/>
    </row>
    <row r="1436" spans="1:26" x14ac:dyDescent="0.15">
      <c r="A1436" s="436" t="s">
        <v>3541</v>
      </c>
      <c r="B1436" s="433" t="s">
        <v>4916</v>
      </c>
      <c r="C1436" s="433" t="s">
        <v>4904</v>
      </c>
      <c r="D1436" s="228" t="s">
        <v>4684</v>
      </c>
      <c r="E1436" s="228" t="s">
        <v>2416</v>
      </c>
      <c r="F1436" s="279" t="s">
        <v>2699</v>
      </c>
      <c r="G1436" s="439" t="s">
        <v>504</v>
      </c>
      <c r="H1436" s="429" t="s">
        <v>1327</v>
      </c>
      <c r="I1436" s="228" t="s">
        <v>503</v>
      </c>
      <c r="J1436" s="439" t="s">
        <v>4497</v>
      </c>
      <c r="K1436" s="246">
        <v>24563</v>
      </c>
      <c r="L1436" s="263"/>
      <c r="M1436" s="263"/>
      <c r="N1436" s="245" t="s">
        <v>4522</v>
      </c>
      <c r="Z1436" s="280"/>
    </row>
    <row r="1437" spans="1:26" x14ac:dyDescent="0.15">
      <c r="A1437" s="436" t="s">
        <v>3541</v>
      </c>
      <c r="B1437" s="433" t="s">
        <v>4916</v>
      </c>
      <c r="C1437" s="433" t="s">
        <v>4904</v>
      </c>
      <c r="D1437" s="228" t="s">
        <v>4685</v>
      </c>
      <c r="E1437" s="228" t="s">
        <v>5746</v>
      </c>
      <c r="F1437" s="279" t="s">
        <v>2700</v>
      </c>
      <c r="G1437" s="439" t="s">
        <v>502</v>
      </c>
      <c r="H1437" s="429" t="s">
        <v>1327</v>
      </c>
      <c r="I1437" s="228" t="s">
        <v>500</v>
      </c>
      <c r="J1437" s="439" t="s">
        <v>501</v>
      </c>
      <c r="K1437" s="246">
        <v>24692</v>
      </c>
      <c r="L1437" s="263"/>
      <c r="M1437" s="263"/>
      <c r="N1437" s="245" t="s">
        <v>4522</v>
      </c>
      <c r="Z1437" s="280"/>
    </row>
    <row r="1438" spans="1:26" ht="28.5" x14ac:dyDescent="0.15">
      <c r="A1438" s="436" t="s">
        <v>3541</v>
      </c>
      <c r="B1438" s="433" t="s">
        <v>4916</v>
      </c>
      <c r="C1438" s="433" t="s">
        <v>4904</v>
      </c>
      <c r="D1438" s="228" t="s">
        <v>8135</v>
      </c>
      <c r="E1438" s="228" t="s">
        <v>3420</v>
      </c>
      <c r="F1438" s="279" t="s">
        <v>3691</v>
      </c>
      <c r="G1438" s="439" t="s">
        <v>499</v>
      </c>
      <c r="H1438" s="429" t="s">
        <v>1327</v>
      </c>
      <c r="I1438" s="228" t="s">
        <v>3180</v>
      </c>
      <c r="J1438" s="439" t="s">
        <v>8097</v>
      </c>
      <c r="K1438" s="246">
        <v>24909</v>
      </c>
      <c r="L1438" s="242"/>
      <c r="M1438" s="242"/>
      <c r="N1438" s="245" t="s">
        <v>4522</v>
      </c>
      <c r="Z1438" s="280"/>
    </row>
    <row r="1439" spans="1:26" x14ac:dyDescent="0.15">
      <c r="A1439" s="436" t="s">
        <v>3541</v>
      </c>
      <c r="B1439" s="433" t="s">
        <v>4916</v>
      </c>
      <c r="C1439" s="433" t="s">
        <v>4904</v>
      </c>
      <c r="D1439" s="228" t="s">
        <v>4683</v>
      </c>
      <c r="E1439" s="228" t="s">
        <v>3421</v>
      </c>
      <c r="F1439" s="279" t="s">
        <v>3692</v>
      </c>
      <c r="G1439" s="439" t="s">
        <v>505</v>
      </c>
      <c r="H1439" s="429" t="s">
        <v>1327</v>
      </c>
      <c r="I1439" s="228" t="s">
        <v>1672</v>
      </c>
      <c r="J1439" s="439" t="s">
        <v>7252</v>
      </c>
      <c r="K1439" s="246">
        <v>25485</v>
      </c>
      <c r="L1439" s="263"/>
      <c r="M1439" s="263"/>
      <c r="N1439" s="245" t="s">
        <v>4522</v>
      </c>
      <c r="Z1439" s="280"/>
    </row>
    <row r="1440" spans="1:26" x14ac:dyDescent="0.15">
      <c r="A1440" s="436" t="s">
        <v>3541</v>
      </c>
      <c r="B1440" s="433" t="s">
        <v>4916</v>
      </c>
      <c r="C1440" s="433" t="s">
        <v>4904</v>
      </c>
      <c r="D1440" s="228" t="s">
        <v>4682</v>
      </c>
      <c r="E1440" s="228" t="s">
        <v>2418</v>
      </c>
      <c r="F1440" s="279" t="s">
        <v>2702</v>
      </c>
      <c r="G1440" s="439" t="s">
        <v>508</v>
      </c>
      <c r="H1440" s="429" t="s">
        <v>1327</v>
      </c>
      <c r="I1440" s="228" t="s">
        <v>507</v>
      </c>
      <c r="J1440" s="678" t="s">
        <v>8273</v>
      </c>
      <c r="K1440" s="246">
        <v>25940</v>
      </c>
      <c r="L1440" s="263"/>
      <c r="M1440" s="263"/>
      <c r="N1440" s="245" t="s">
        <v>4522</v>
      </c>
      <c r="Z1440" s="280"/>
    </row>
    <row r="1441" spans="1:26" x14ac:dyDescent="0.15">
      <c r="A1441" s="436" t="s">
        <v>3541</v>
      </c>
      <c r="B1441" s="433" t="s">
        <v>4916</v>
      </c>
      <c r="C1441" s="433" t="s">
        <v>4904</v>
      </c>
      <c r="D1441" s="228" t="s">
        <v>4680</v>
      </c>
      <c r="E1441" s="228" t="s">
        <v>3423</v>
      </c>
      <c r="F1441" s="279" t="s">
        <v>3693</v>
      </c>
      <c r="G1441" s="439" t="s">
        <v>512</v>
      </c>
      <c r="H1441" s="429" t="s">
        <v>1327</v>
      </c>
      <c r="I1441" s="228" t="s">
        <v>511</v>
      </c>
      <c r="J1441" s="439" t="s">
        <v>7251</v>
      </c>
      <c r="K1441" s="246">
        <v>26268</v>
      </c>
      <c r="L1441" s="263"/>
      <c r="M1441" s="263"/>
      <c r="N1441" s="245" t="s">
        <v>4522</v>
      </c>
      <c r="Z1441" s="280"/>
    </row>
    <row r="1442" spans="1:26" x14ac:dyDescent="0.15">
      <c r="A1442" s="436" t="s">
        <v>3541</v>
      </c>
      <c r="B1442" s="433" t="s">
        <v>4916</v>
      </c>
      <c r="C1442" s="433" t="s">
        <v>4904</v>
      </c>
      <c r="D1442" s="228" t="s">
        <v>4681</v>
      </c>
      <c r="E1442" s="228" t="s">
        <v>3422</v>
      </c>
      <c r="F1442" s="279" t="s">
        <v>5605</v>
      </c>
      <c r="G1442" s="439" t="s">
        <v>2122</v>
      </c>
      <c r="H1442" s="429" t="s">
        <v>1327</v>
      </c>
      <c r="I1442" s="228" t="s">
        <v>509</v>
      </c>
      <c r="J1442" s="439" t="s">
        <v>510</v>
      </c>
      <c r="K1442" s="246">
        <v>26312</v>
      </c>
      <c r="L1442" s="263"/>
      <c r="M1442" s="263"/>
      <c r="N1442" s="245" t="s">
        <v>4522</v>
      </c>
      <c r="Z1442" s="280"/>
    </row>
    <row r="1443" spans="1:26" x14ac:dyDescent="0.15">
      <c r="A1443" s="436" t="s">
        <v>3541</v>
      </c>
      <c r="B1443" s="433" t="s">
        <v>4916</v>
      </c>
      <c r="C1443" s="433" t="s">
        <v>4904</v>
      </c>
      <c r="D1443" s="228" t="s">
        <v>4679</v>
      </c>
      <c r="E1443" s="228" t="s">
        <v>3424</v>
      </c>
      <c r="F1443" s="279" t="s">
        <v>3694</v>
      </c>
      <c r="G1443" s="439" t="s">
        <v>514</v>
      </c>
      <c r="H1443" s="429" t="s">
        <v>1327</v>
      </c>
      <c r="I1443" s="228" t="s">
        <v>513</v>
      </c>
      <c r="J1443" s="439" t="s">
        <v>7253</v>
      </c>
      <c r="K1443" s="246">
        <v>27835</v>
      </c>
      <c r="L1443" s="263"/>
      <c r="M1443" s="263"/>
      <c r="N1443" s="245" t="s">
        <v>4522</v>
      </c>
      <c r="Z1443" s="280"/>
    </row>
    <row r="1444" spans="1:26" x14ac:dyDescent="0.15">
      <c r="A1444" s="436" t="s">
        <v>3541</v>
      </c>
      <c r="B1444" s="433" t="s">
        <v>4916</v>
      </c>
      <c r="C1444" s="433" t="s">
        <v>4904</v>
      </c>
      <c r="D1444" s="228" t="s">
        <v>4676</v>
      </c>
      <c r="E1444" s="228" t="s">
        <v>3427</v>
      </c>
      <c r="F1444" s="279" t="s">
        <v>3697</v>
      </c>
      <c r="G1444" s="439" t="s">
        <v>524</v>
      </c>
      <c r="H1444" s="429" t="s">
        <v>1327</v>
      </c>
      <c r="I1444" s="228" t="s">
        <v>523</v>
      </c>
      <c r="J1444" s="439" t="s">
        <v>6087</v>
      </c>
      <c r="K1444" s="246">
        <v>28308</v>
      </c>
      <c r="L1444" s="242"/>
      <c r="M1444" s="242"/>
      <c r="N1444" s="245" t="s">
        <v>4522</v>
      </c>
      <c r="Z1444" s="280"/>
    </row>
    <row r="1445" spans="1:26" x14ac:dyDescent="0.15">
      <c r="A1445" s="436" t="s">
        <v>3541</v>
      </c>
      <c r="B1445" s="433" t="s">
        <v>4916</v>
      </c>
      <c r="C1445" s="433" t="s">
        <v>4904</v>
      </c>
      <c r="D1445" s="228" t="s">
        <v>4671</v>
      </c>
      <c r="E1445" s="228" t="s">
        <v>3432</v>
      </c>
      <c r="F1445" s="279" t="s">
        <v>3702</v>
      </c>
      <c r="G1445" s="439" t="s">
        <v>533</v>
      </c>
      <c r="H1445" s="429" t="s">
        <v>1327</v>
      </c>
      <c r="I1445" s="228" t="s">
        <v>532</v>
      </c>
      <c r="J1445" s="439" t="s">
        <v>6988</v>
      </c>
      <c r="K1445" s="246">
        <v>28496</v>
      </c>
      <c r="L1445" s="242"/>
      <c r="M1445" s="242"/>
      <c r="N1445" s="245" t="s">
        <v>4522</v>
      </c>
      <c r="Z1445" s="280"/>
    </row>
    <row r="1446" spans="1:26" x14ac:dyDescent="0.15">
      <c r="A1446" s="436" t="s">
        <v>3541</v>
      </c>
      <c r="B1446" s="433" t="s">
        <v>4916</v>
      </c>
      <c r="C1446" s="433" t="s">
        <v>4904</v>
      </c>
      <c r="D1446" s="228" t="s">
        <v>4678</v>
      </c>
      <c r="E1446" s="228" t="s">
        <v>3425</v>
      </c>
      <c r="F1446" s="279" t="s">
        <v>3695</v>
      </c>
      <c r="G1446" s="439" t="s">
        <v>499</v>
      </c>
      <c r="H1446" s="429" t="s">
        <v>1327</v>
      </c>
      <c r="I1446" s="228" t="s">
        <v>515</v>
      </c>
      <c r="J1446" s="439" t="s">
        <v>516</v>
      </c>
      <c r="K1446" s="246">
        <v>29203</v>
      </c>
      <c r="L1446" s="263"/>
      <c r="M1446" s="263"/>
      <c r="N1446" s="245" t="s">
        <v>4522</v>
      </c>
      <c r="Z1446" s="280"/>
    </row>
    <row r="1447" spans="1:26" x14ac:dyDescent="0.15">
      <c r="A1447" s="436" t="s">
        <v>3541</v>
      </c>
      <c r="B1447" s="433" t="s">
        <v>4916</v>
      </c>
      <c r="C1447" s="433" t="s">
        <v>4904</v>
      </c>
      <c r="D1447" s="228" t="s">
        <v>4677</v>
      </c>
      <c r="E1447" s="228" t="s">
        <v>6334</v>
      </c>
      <c r="F1447" s="279" t="s">
        <v>2704</v>
      </c>
      <c r="G1447" s="439" t="s">
        <v>522</v>
      </c>
      <c r="H1447" s="429" t="s">
        <v>1327</v>
      </c>
      <c r="I1447" s="228" t="s">
        <v>520</v>
      </c>
      <c r="J1447" s="439" t="s">
        <v>521</v>
      </c>
      <c r="K1447" s="246">
        <v>29311</v>
      </c>
      <c r="L1447" s="263"/>
      <c r="M1447" s="263"/>
      <c r="N1447" s="245" t="s">
        <v>4522</v>
      </c>
      <c r="Z1447" s="280"/>
    </row>
    <row r="1448" spans="1:26" x14ac:dyDescent="0.15">
      <c r="A1448" s="436" t="s">
        <v>3541</v>
      </c>
      <c r="B1448" s="433" t="s">
        <v>4916</v>
      </c>
      <c r="C1448" s="433" t="s">
        <v>4904</v>
      </c>
      <c r="D1448" s="228" t="s">
        <v>4670</v>
      </c>
      <c r="E1448" s="228" t="s">
        <v>1704</v>
      </c>
      <c r="F1448" s="279" t="s">
        <v>3703</v>
      </c>
      <c r="G1448" s="439" t="s">
        <v>535</v>
      </c>
      <c r="H1448" s="429" t="s">
        <v>1327</v>
      </c>
      <c r="I1448" s="228" t="s">
        <v>534</v>
      </c>
      <c r="J1448" s="439" t="s">
        <v>7856</v>
      </c>
      <c r="K1448" s="246">
        <v>29676</v>
      </c>
      <c r="L1448" s="263"/>
      <c r="M1448" s="263"/>
      <c r="N1448" s="245" t="s">
        <v>4522</v>
      </c>
      <c r="Z1448" s="280"/>
    </row>
    <row r="1449" spans="1:26" x14ac:dyDescent="0.15">
      <c r="A1449" s="436" t="s">
        <v>3541</v>
      </c>
      <c r="B1449" s="433" t="s">
        <v>4916</v>
      </c>
      <c r="C1449" s="433" t="s">
        <v>4904</v>
      </c>
      <c r="D1449" s="228" t="s">
        <v>4675</v>
      </c>
      <c r="E1449" s="228" t="s">
        <v>3428</v>
      </c>
      <c r="F1449" s="279" t="s">
        <v>3699</v>
      </c>
      <c r="G1449" s="439" t="s">
        <v>526</v>
      </c>
      <c r="H1449" s="429" t="s">
        <v>1327</v>
      </c>
      <c r="I1449" s="228" t="s">
        <v>1237</v>
      </c>
      <c r="J1449" s="439" t="s">
        <v>4498</v>
      </c>
      <c r="K1449" s="246">
        <v>36026</v>
      </c>
      <c r="L1449" s="242"/>
      <c r="M1449" s="242"/>
      <c r="N1449" s="245" t="s">
        <v>4522</v>
      </c>
      <c r="Z1449" s="280"/>
    </row>
    <row r="1450" spans="1:26" x14ac:dyDescent="0.15">
      <c r="A1450" s="436" t="s">
        <v>3541</v>
      </c>
      <c r="B1450" s="433" t="s">
        <v>4916</v>
      </c>
      <c r="C1450" s="433" t="s">
        <v>4904</v>
      </c>
      <c r="D1450" s="228" t="s">
        <v>4674</v>
      </c>
      <c r="E1450" s="228" t="s">
        <v>3430</v>
      </c>
      <c r="F1450" s="279" t="s">
        <v>3700</v>
      </c>
      <c r="G1450" s="439" t="s">
        <v>530</v>
      </c>
      <c r="H1450" s="429" t="s">
        <v>1327</v>
      </c>
      <c r="I1450" s="228" t="s">
        <v>529</v>
      </c>
      <c r="J1450" s="439" t="s">
        <v>6928</v>
      </c>
      <c r="K1450" s="246">
        <v>36074</v>
      </c>
      <c r="L1450" s="263"/>
      <c r="M1450" s="263"/>
      <c r="N1450" s="245" t="s">
        <v>4522</v>
      </c>
      <c r="Z1450" s="280"/>
    </row>
    <row r="1451" spans="1:26" x14ac:dyDescent="0.15">
      <c r="A1451" s="436" t="s">
        <v>3541</v>
      </c>
      <c r="B1451" s="433" t="s">
        <v>4916</v>
      </c>
      <c r="C1451" s="433" t="s">
        <v>4904</v>
      </c>
      <c r="D1451" s="228" t="s">
        <v>4673</v>
      </c>
      <c r="E1451" s="228" t="s">
        <v>6927</v>
      </c>
      <c r="F1451" s="279" t="s">
        <v>3701</v>
      </c>
      <c r="G1451" s="439" t="s">
        <v>2123</v>
      </c>
      <c r="H1451" s="429" t="s">
        <v>1327</v>
      </c>
      <c r="I1451" s="228" t="s">
        <v>531</v>
      </c>
      <c r="J1451" s="439" t="s">
        <v>5971</v>
      </c>
      <c r="K1451" s="246">
        <v>37445</v>
      </c>
      <c r="L1451" s="242"/>
      <c r="M1451" s="242"/>
      <c r="N1451" s="245" t="s">
        <v>4522</v>
      </c>
      <c r="Z1451" s="280"/>
    </row>
    <row r="1452" spans="1:26" x14ac:dyDescent="0.15">
      <c r="A1452" s="436" t="s">
        <v>3541</v>
      </c>
      <c r="B1452" s="433" t="s">
        <v>4916</v>
      </c>
      <c r="C1452" s="433" t="s">
        <v>4904</v>
      </c>
      <c r="D1452" s="228" t="s">
        <v>4672</v>
      </c>
      <c r="E1452" s="228" t="s">
        <v>3431</v>
      </c>
      <c r="F1452" s="279" t="s">
        <v>4262</v>
      </c>
      <c r="G1452" s="439" t="s">
        <v>2124</v>
      </c>
      <c r="H1452" s="429" t="s">
        <v>1327</v>
      </c>
      <c r="I1452" s="228" t="s">
        <v>1942</v>
      </c>
      <c r="J1452" s="439" t="s">
        <v>1943</v>
      </c>
      <c r="K1452" s="246">
        <v>41541</v>
      </c>
      <c r="L1452" s="242"/>
      <c r="M1452" s="242"/>
      <c r="N1452" s="245" t="s">
        <v>4522</v>
      </c>
      <c r="Z1452" s="280"/>
    </row>
    <row r="1453" spans="1:26" x14ac:dyDescent="0.15">
      <c r="A1453" s="436" t="s">
        <v>3541</v>
      </c>
      <c r="B1453" s="433" t="s">
        <v>4916</v>
      </c>
      <c r="C1453" s="433" t="s">
        <v>4904</v>
      </c>
      <c r="D1453" s="228" t="s">
        <v>5972</v>
      </c>
      <c r="E1453" s="228" t="s">
        <v>6989</v>
      </c>
      <c r="F1453" s="279" t="s">
        <v>6955</v>
      </c>
      <c r="G1453" s="439" t="s">
        <v>5973</v>
      </c>
      <c r="H1453" s="429" t="s">
        <v>1327</v>
      </c>
      <c r="I1453" s="228" t="s">
        <v>5974</v>
      </c>
      <c r="J1453" s="439" t="s">
        <v>5975</v>
      </c>
      <c r="K1453" s="246">
        <v>43091</v>
      </c>
      <c r="L1453" s="242"/>
      <c r="M1453" s="242"/>
      <c r="N1453" s="245" t="s">
        <v>4522</v>
      </c>
      <c r="Z1453" s="280"/>
    </row>
    <row r="1454" spans="1:26" x14ac:dyDescent="0.15">
      <c r="A1454" s="436" t="s">
        <v>3541</v>
      </c>
      <c r="B1454" s="433" t="s">
        <v>4916</v>
      </c>
      <c r="C1454" s="433" t="s">
        <v>4904</v>
      </c>
      <c r="D1454" s="228" t="s">
        <v>5567</v>
      </c>
      <c r="E1454" s="228" t="s">
        <v>2417</v>
      </c>
      <c r="F1454" s="279" t="s">
        <v>2701</v>
      </c>
      <c r="G1454" s="439" t="s">
        <v>498</v>
      </c>
      <c r="H1454" s="429" t="s">
        <v>1327</v>
      </c>
      <c r="I1454" s="228" t="s">
        <v>506</v>
      </c>
      <c r="J1454" s="439" t="s">
        <v>6987</v>
      </c>
      <c r="K1454" s="246">
        <v>25498</v>
      </c>
      <c r="L1454" s="263"/>
      <c r="M1454" s="263"/>
      <c r="N1454" s="245" t="s">
        <v>5486</v>
      </c>
      <c r="Z1454" s="280"/>
    </row>
    <row r="1455" spans="1:26" x14ac:dyDescent="0.15">
      <c r="A1455" s="436" t="s">
        <v>3541</v>
      </c>
      <c r="B1455" s="433" t="s">
        <v>4916</v>
      </c>
      <c r="C1455" s="433" t="s">
        <v>4904</v>
      </c>
      <c r="D1455" s="228" t="s">
        <v>4695</v>
      </c>
      <c r="E1455" s="228" t="s">
        <v>3426</v>
      </c>
      <c r="F1455" s="279" t="s">
        <v>3696</v>
      </c>
      <c r="G1455" s="439" t="s">
        <v>519</v>
      </c>
      <c r="H1455" s="429" t="s">
        <v>1327</v>
      </c>
      <c r="I1455" s="228" t="s">
        <v>517</v>
      </c>
      <c r="J1455" s="439" t="s">
        <v>518</v>
      </c>
      <c r="K1455" s="246">
        <v>29311</v>
      </c>
      <c r="L1455" s="242"/>
      <c r="M1455" s="242"/>
      <c r="N1455" s="245" t="s">
        <v>5487</v>
      </c>
      <c r="Z1455" s="280"/>
    </row>
    <row r="1456" spans="1:26" x14ac:dyDescent="0.15">
      <c r="A1456" s="436" t="s">
        <v>3541</v>
      </c>
      <c r="B1456" s="433" t="s">
        <v>4916</v>
      </c>
      <c r="C1456" s="433" t="s">
        <v>4904</v>
      </c>
      <c r="D1456" s="228" t="s">
        <v>4753</v>
      </c>
      <c r="E1456" s="228" t="s">
        <v>6926</v>
      </c>
      <c r="F1456" s="279" t="s">
        <v>3698</v>
      </c>
      <c r="G1456" s="439" t="s">
        <v>519</v>
      </c>
      <c r="H1456" s="429" t="s">
        <v>1327</v>
      </c>
      <c r="I1456" s="228" t="s">
        <v>2007</v>
      </c>
      <c r="J1456" s="439" t="s">
        <v>525</v>
      </c>
      <c r="K1456" s="246">
        <v>31265</v>
      </c>
      <c r="L1456" s="263"/>
      <c r="M1456" s="263"/>
      <c r="N1456" s="245" t="s">
        <v>5486</v>
      </c>
      <c r="Z1456" s="280"/>
    </row>
    <row r="1457" spans="1:26" x14ac:dyDescent="0.15">
      <c r="A1457" s="436" t="s">
        <v>3541</v>
      </c>
      <c r="B1457" s="433" t="s">
        <v>4916</v>
      </c>
      <c r="C1457" s="433" t="s">
        <v>4904</v>
      </c>
      <c r="D1457" s="228" t="s">
        <v>4705</v>
      </c>
      <c r="E1457" s="228" t="s">
        <v>3433</v>
      </c>
      <c r="F1457" s="279" t="s">
        <v>3704</v>
      </c>
      <c r="G1457" s="439" t="s">
        <v>535</v>
      </c>
      <c r="H1457" s="429" t="s">
        <v>1327</v>
      </c>
      <c r="I1457" s="228" t="s">
        <v>536</v>
      </c>
      <c r="J1457" s="439" t="s">
        <v>5747</v>
      </c>
      <c r="K1457" s="246">
        <v>34267</v>
      </c>
      <c r="L1457" s="242"/>
      <c r="M1457" s="242"/>
      <c r="N1457" s="245" t="s">
        <v>5485</v>
      </c>
      <c r="Z1457" s="280"/>
    </row>
    <row r="1458" spans="1:26" x14ac:dyDescent="0.15">
      <c r="A1458" s="436" t="s">
        <v>3541</v>
      </c>
      <c r="B1458" s="433" t="s">
        <v>4916</v>
      </c>
      <c r="C1458" s="433" t="s">
        <v>4904</v>
      </c>
      <c r="D1458" s="228" t="s">
        <v>4747</v>
      </c>
      <c r="E1458" s="228" t="s">
        <v>3429</v>
      </c>
      <c r="F1458" s="279" t="s">
        <v>6040</v>
      </c>
      <c r="G1458" s="439" t="s">
        <v>528</v>
      </c>
      <c r="H1458" s="429" t="s">
        <v>1327</v>
      </c>
      <c r="I1458" s="228" t="s">
        <v>527</v>
      </c>
      <c r="J1458" s="439" t="s">
        <v>8098</v>
      </c>
      <c r="K1458" s="246">
        <v>36249</v>
      </c>
      <c r="L1458" s="242"/>
      <c r="M1458" s="242"/>
      <c r="N1458" s="245" t="s">
        <v>5485</v>
      </c>
      <c r="Z1458" s="280"/>
    </row>
    <row r="1459" spans="1:26" x14ac:dyDescent="0.15">
      <c r="A1459" s="436" t="s">
        <v>3541</v>
      </c>
      <c r="B1459" s="433" t="s">
        <v>4931</v>
      </c>
      <c r="C1459" s="433" t="s">
        <v>4917</v>
      </c>
      <c r="D1459" s="228" t="s">
        <v>4653</v>
      </c>
      <c r="E1459" s="228" t="s">
        <v>7256</v>
      </c>
      <c r="F1459" s="279" t="s">
        <v>3706</v>
      </c>
      <c r="G1459" s="439" t="s">
        <v>7257</v>
      </c>
      <c r="H1459" s="429" t="s">
        <v>1327</v>
      </c>
      <c r="I1459" s="228" t="s">
        <v>538</v>
      </c>
      <c r="J1459" s="406" t="s">
        <v>1841</v>
      </c>
      <c r="K1459" s="246">
        <v>22972</v>
      </c>
      <c r="L1459" s="263"/>
      <c r="M1459" s="263"/>
      <c r="N1459" s="245" t="s">
        <v>4523</v>
      </c>
      <c r="Z1459" s="280"/>
    </row>
    <row r="1460" spans="1:26" ht="28.5" x14ac:dyDescent="0.15">
      <c r="A1460" s="436" t="s">
        <v>3541</v>
      </c>
      <c r="B1460" s="433" t="s">
        <v>4931</v>
      </c>
      <c r="C1460" s="433" t="s">
        <v>4917</v>
      </c>
      <c r="D1460" s="228" t="s">
        <v>8136</v>
      </c>
      <c r="E1460" s="527" t="s">
        <v>7964</v>
      </c>
      <c r="F1460" s="279" t="s">
        <v>3707</v>
      </c>
      <c r="G1460" s="439" t="s">
        <v>2125</v>
      </c>
      <c r="H1460" s="429" t="s">
        <v>1327</v>
      </c>
      <c r="I1460" s="228" t="s">
        <v>4432</v>
      </c>
      <c r="J1460" s="439" t="s">
        <v>539</v>
      </c>
      <c r="K1460" s="246">
        <v>24161</v>
      </c>
      <c r="L1460" s="242"/>
      <c r="M1460" s="242"/>
      <c r="N1460" s="245" t="s">
        <v>4523</v>
      </c>
      <c r="Z1460" s="280"/>
    </row>
    <row r="1461" spans="1:26" x14ac:dyDescent="0.15">
      <c r="A1461" s="436" t="s">
        <v>3541</v>
      </c>
      <c r="B1461" s="433" t="s">
        <v>4931</v>
      </c>
      <c r="C1461" s="433" t="s">
        <v>4917</v>
      </c>
      <c r="D1461" s="228" t="s">
        <v>4654</v>
      </c>
      <c r="E1461" s="228" t="s">
        <v>5987</v>
      </c>
      <c r="F1461" s="279" t="s">
        <v>2707</v>
      </c>
      <c r="G1461" s="439" t="s">
        <v>540</v>
      </c>
      <c r="H1461" s="429" t="s">
        <v>1327</v>
      </c>
      <c r="I1461" s="228" t="s">
        <v>4055</v>
      </c>
      <c r="J1461" s="512" t="s">
        <v>7521</v>
      </c>
      <c r="K1461" s="246">
        <v>26347</v>
      </c>
      <c r="L1461" s="263"/>
      <c r="M1461" s="263"/>
      <c r="N1461" s="245" t="s">
        <v>4523</v>
      </c>
      <c r="Z1461" s="280"/>
    </row>
    <row r="1462" spans="1:26" x14ac:dyDescent="0.15">
      <c r="A1462" s="436" t="s">
        <v>3541</v>
      </c>
      <c r="B1462" s="433" t="s">
        <v>4931</v>
      </c>
      <c r="C1462" s="433" t="s">
        <v>4917</v>
      </c>
      <c r="D1462" s="228" t="s">
        <v>5568</v>
      </c>
      <c r="E1462" s="228" t="s">
        <v>5748</v>
      </c>
      <c r="F1462" s="279" t="s">
        <v>2717</v>
      </c>
      <c r="G1462" s="439" t="s">
        <v>543</v>
      </c>
      <c r="H1462" s="429" t="s">
        <v>1327</v>
      </c>
      <c r="I1462" s="228" t="s">
        <v>541</v>
      </c>
      <c r="J1462" s="439" t="s">
        <v>542</v>
      </c>
      <c r="K1462" s="246">
        <v>26702</v>
      </c>
      <c r="L1462" s="263"/>
      <c r="M1462" s="263"/>
      <c r="N1462" s="245" t="s">
        <v>4523</v>
      </c>
      <c r="Z1462" s="280"/>
    </row>
    <row r="1463" spans="1:26" x14ac:dyDescent="0.15">
      <c r="A1463" s="436" t="s">
        <v>3541</v>
      </c>
      <c r="B1463" s="433" t="s">
        <v>4931</v>
      </c>
      <c r="C1463" s="433" t="s">
        <v>4917</v>
      </c>
      <c r="D1463" s="228" t="s">
        <v>4655</v>
      </c>
      <c r="E1463" s="228" t="s">
        <v>2430</v>
      </c>
      <c r="F1463" s="279" t="s">
        <v>2718</v>
      </c>
      <c r="G1463" s="439" t="s">
        <v>545</v>
      </c>
      <c r="H1463" s="429" t="s">
        <v>1327</v>
      </c>
      <c r="I1463" s="228" t="s">
        <v>544</v>
      </c>
      <c r="J1463" s="439" t="s">
        <v>6929</v>
      </c>
      <c r="K1463" s="246">
        <v>27040</v>
      </c>
      <c r="L1463" s="263"/>
      <c r="M1463" s="263"/>
      <c r="N1463" s="245" t="s">
        <v>4523</v>
      </c>
      <c r="Z1463" s="280"/>
    </row>
    <row r="1464" spans="1:26" x14ac:dyDescent="0.15">
      <c r="A1464" s="436" t="s">
        <v>3541</v>
      </c>
      <c r="B1464" s="433" t="s">
        <v>4931</v>
      </c>
      <c r="C1464" s="433" t="s">
        <v>4917</v>
      </c>
      <c r="D1464" s="228" t="s">
        <v>4656</v>
      </c>
      <c r="E1464" s="228" t="s">
        <v>2431</v>
      </c>
      <c r="F1464" s="279" t="s">
        <v>2719</v>
      </c>
      <c r="G1464" s="439" t="s">
        <v>547</v>
      </c>
      <c r="H1464" s="429" t="s">
        <v>1327</v>
      </c>
      <c r="I1464" s="228" t="s">
        <v>546</v>
      </c>
      <c r="J1464" s="439" t="s">
        <v>7258</v>
      </c>
      <c r="K1464" s="246">
        <v>27111</v>
      </c>
      <c r="L1464" s="263"/>
      <c r="M1464" s="263"/>
      <c r="N1464" s="245" t="s">
        <v>4523</v>
      </c>
      <c r="Z1464" s="280"/>
    </row>
    <row r="1465" spans="1:26" x14ac:dyDescent="0.15">
      <c r="A1465" s="436" t="s">
        <v>3541</v>
      </c>
      <c r="B1465" s="433" t="s">
        <v>4931</v>
      </c>
      <c r="C1465" s="433" t="s">
        <v>4917</v>
      </c>
      <c r="D1465" s="228" t="s">
        <v>4657</v>
      </c>
      <c r="E1465" s="228" t="s">
        <v>2432</v>
      </c>
      <c r="F1465" s="279" t="s">
        <v>2720</v>
      </c>
      <c r="G1465" s="439" t="s">
        <v>549</v>
      </c>
      <c r="H1465" s="429" t="s">
        <v>1327</v>
      </c>
      <c r="I1465" s="228" t="s">
        <v>548</v>
      </c>
      <c r="J1465" s="439" t="s">
        <v>8099</v>
      </c>
      <c r="K1465" s="246">
        <v>27850</v>
      </c>
      <c r="L1465" s="263"/>
      <c r="M1465" s="263"/>
      <c r="N1465" s="245" t="s">
        <v>4523</v>
      </c>
      <c r="Z1465" s="280"/>
    </row>
    <row r="1466" spans="1:26" x14ac:dyDescent="0.15">
      <c r="A1466" s="436" t="s">
        <v>3541</v>
      </c>
      <c r="B1466" s="433" t="s">
        <v>4931</v>
      </c>
      <c r="C1466" s="433" t="s">
        <v>4917</v>
      </c>
      <c r="D1466" s="228" t="s">
        <v>4658</v>
      </c>
      <c r="E1466" s="228" t="s">
        <v>2433</v>
      </c>
      <c r="F1466" s="279" t="s">
        <v>2721</v>
      </c>
      <c r="G1466" s="439" t="s">
        <v>554</v>
      </c>
      <c r="H1466" s="429" t="s">
        <v>1327</v>
      </c>
      <c r="I1466" s="228" t="s">
        <v>552</v>
      </c>
      <c r="J1466" s="439" t="s">
        <v>553</v>
      </c>
      <c r="K1466" s="246">
        <v>28180</v>
      </c>
      <c r="L1466" s="263"/>
      <c r="M1466" s="263"/>
      <c r="N1466" s="245" t="s">
        <v>4523</v>
      </c>
      <c r="Z1466" s="280"/>
    </row>
    <row r="1467" spans="1:26" x14ac:dyDescent="0.15">
      <c r="A1467" s="436" t="s">
        <v>3541</v>
      </c>
      <c r="B1467" s="433" t="s">
        <v>4931</v>
      </c>
      <c r="C1467" s="433" t="s">
        <v>4917</v>
      </c>
      <c r="D1467" s="228" t="s">
        <v>4662</v>
      </c>
      <c r="E1467" s="228" t="s">
        <v>3442</v>
      </c>
      <c r="F1467" s="279" t="s">
        <v>3714</v>
      </c>
      <c r="G1467" s="439" t="s">
        <v>567</v>
      </c>
      <c r="H1467" s="429" t="s">
        <v>1327</v>
      </c>
      <c r="I1467" s="228" t="s">
        <v>566</v>
      </c>
      <c r="J1467" s="439" t="s">
        <v>2128</v>
      </c>
      <c r="K1467" s="246">
        <v>31014</v>
      </c>
      <c r="L1467" s="242"/>
      <c r="M1467" s="242"/>
      <c r="N1467" s="245" t="s">
        <v>4523</v>
      </c>
      <c r="Z1467" s="280"/>
    </row>
    <row r="1468" spans="1:26" x14ac:dyDescent="0.15">
      <c r="A1468" s="436" t="s">
        <v>3541</v>
      </c>
      <c r="B1468" s="433" t="s">
        <v>4931</v>
      </c>
      <c r="C1468" s="433" t="s">
        <v>4917</v>
      </c>
      <c r="D1468" s="228" t="s">
        <v>4659</v>
      </c>
      <c r="E1468" s="228" t="s">
        <v>3436</v>
      </c>
      <c r="F1468" s="279" t="s">
        <v>3708</v>
      </c>
      <c r="G1468" s="439" t="s">
        <v>540</v>
      </c>
      <c r="H1468" s="429" t="s">
        <v>1327</v>
      </c>
      <c r="I1468" s="228" t="s">
        <v>555</v>
      </c>
      <c r="J1468" s="439" t="s">
        <v>556</v>
      </c>
      <c r="K1468" s="246">
        <v>31849</v>
      </c>
      <c r="L1468" s="263"/>
      <c r="M1468" s="263"/>
      <c r="N1468" s="245" t="s">
        <v>4523</v>
      </c>
      <c r="Z1468" s="280"/>
    </row>
    <row r="1469" spans="1:26" x14ac:dyDescent="0.15">
      <c r="A1469" s="436" t="s">
        <v>3541</v>
      </c>
      <c r="B1469" s="433" t="s">
        <v>4931</v>
      </c>
      <c r="C1469" s="433" t="s">
        <v>4917</v>
      </c>
      <c r="D1469" s="228" t="s">
        <v>4660</v>
      </c>
      <c r="E1469" s="228" t="s">
        <v>3438</v>
      </c>
      <c r="F1469" s="279" t="s">
        <v>3710</v>
      </c>
      <c r="G1469" s="439" t="s">
        <v>545</v>
      </c>
      <c r="H1469" s="429" t="s">
        <v>1327</v>
      </c>
      <c r="I1469" s="228" t="s">
        <v>559</v>
      </c>
      <c r="J1469" s="439" t="s">
        <v>8100</v>
      </c>
      <c r="K1469" s="246">
        <v>35704</v>
      </c>
      <c r="L1469" s="242"/>
      <c r="M1469" s="242"/>
      <c r="N1469" s="245" t="s">
        <v>4523</v>
      </c>
      <c r="Z1469" s="280"/>
    </row>
    <row r="1470" spans="1:26" x14ac:dyDescent="0.15">
      <c r="A1470" s="436" t="s">
        <v>3541</v>
      </c>
      <c r="B1470" s="433" t="s">
        <v>4931</v>
      </c>
      <c r="C1470" s="433" t="s">
        <v>4917</v>
      </c>
      <c r="D1470" s="228" t="s">
        <v>4661</v>
      </c>
      <c r="E1470" s="228" t="s">
        <v>3439</v>
      </c>
      <c r="F1470" s="279" t="s">
        <v>3711</v>
      </c>
      <c r="G1470" s="439" t="s">
        <v>561</v>
      </c>
      <c r="H1470" s="429" t="s">
        <v>1327</v>
      </c>
      <c r="I1470" s="228" t="s">
        <v>560</v>
      </c>
      <c r="J1470" s="439" t="s">
        <v>7949</v>
      </c>
      <c r="K1470" s="246">
        <v>36249</v>
      </c>
      <c r="L1470" s="242"/>
      <c r="M1470" s="242"/>
      <c r="N1470" s="245" t="s">
        <v>4523</v>
      </c>
      <c r="Z1470" s="280"/>
    </row>
    <row r="1471" spans="1:26" x14ac:dyDescent="0.15">
      <c r="A1471" s="436" t="s">
        <v>3541</v>
      </c>
      <c r="B1471" s="433" t="s">
        <v>4931</v>
      </c>
      <c r="C1471" s="433" t="s">
        <v>4917</v>
      </c>
      <c r="D1471" s="228" t="s">
        <v>8310</v>
      </c>
      <c r="E1471" s="228" t="s">
        <v>3441</v>
      </c>
      <c r="F1471" s="279" t="s">
        <v>3713</v>
      </c>
      <c r="G1471" s="439" t="s">
        <v>2127</v>
      </c>
      <c r="H1471" s="429" t="s">
        <v>1327</v>
      </c>
      <c r="I1471" s="228" t="s">
        <v>565</v>
      </c>
      <c r="J1471" s="533" t="s">
        <v>8311</v>
      </c>
      <c r="K1471" s="246">
        <v>37817</v>
      </c>
      <c r="L1471" s="242"/>
      <c r="M1471" s="242"/>
      <c r="N1471" s="245" t="s">
        <v>4523</v>
      </c>
      <c r="Z1471" s="280"/>
    </row>
    <row r="1472" spans="1:26" x14ac:dyDescent="0.15">
      <c r="A1472" s="436" t="s">
        <v>3541</v>
      </c>
      <c r="B1472" s="433" t="s">
        <v>4931</v>
      </c>
      <c r="C1472" s="433" t="s">
        <v>4917</v>
      </c>
      <c r="D1472" s="228" t="s">
        <v>4663</v>
      </c>
      <c r="E1472" s="228" t="s">
        <v>2434</v>
      </c>
      <c r="F1472" s="279" t="s">
        <v>2722</v>
      </c>
      <c r="G1472" s="439" t="s">
        <v>2129</v>
      </c>
      <c r="H1472" s="429" t="s">
        <v>1327</v>
      </c>
      <c r="I1472" s="228" t="s">
        <v>101</v>
      </c>
      <c r="J1472" s="439" t="s">
        <v>8101</v>
      </c>
      <c r="K1472" s="246">
        <v>38455</v>
      </c>
      <c r="L1472" s="263"/>
      <c r="M1472" s="263"/>
      <c r="N1472" s="245" t="s">
        <v>4523</v>
      </c>
      <c r="Z1472" s="280"/>
    </row>
    <row r="1473" spans="1:26" x14ac:dyDescent="0.15">
      <c r="A1473" s="436" t="s">
        <v>3541</v>
      </c>
      <c r="B1473" s="433" t="s">
        <v>4931</v>
      </c>
      <c r="C1473" s="433" t="s">
        <v>4917</v>
      </c>
      <c r="D1473" s="228" t="s">
        <v>4664</v>
      </c>
      <c r="E1473" s="228" t="s">
        <v>6930</v>
      </c>
      <c r="F1473" s="279" t="s">
        <v>6663</v>
      </c>
      <c r="G1473" s="439" t="s">
        <v>6931</v>
      </c>
      <c r="H1473" s="429" t="s">
        <v>1327</v>
      </c>
      <c r="I1473" s="228" t="s">
        <v>1673</v>
      </c>
      <c r="J1473" s="439" t="s">
        <v>1842</v>
      </c>
      <c r="K1473" s="246">
        <v>40613</v>
      </c>
      <c r="L1473" s="263"/>
      <c r="M1473" s="263"/>
      <c r="N1473" s="245" t="s">
        <v>4523</v>
      </c>
      <c r="Z1473" s="280"/>
    </row>
    <row r="1474" spans="1:26" x14ac:dyDescent="0.15">
      <c r="A1474" s="436" t="s">
        <v>3541</v>
      </c>
      <c r="B1474" s="433" t="s">
        <v>4931</v>
      </c>
      <c r="C1474" s="433" t="s">
        <v>4917</v>
      </c>
      <c r="D1474" s="228" t="s">
        <v>4665</v>
      </c>
      <c r="E1474" s="228" t="s">
        <v>2435</v>
      </c>
      <c r="F1474" s="279" t="s">
        <v>2723</v>
      </c>
      <c r="G1474" s="439" t="s">
        <v>5372</v>
      </c>
      <c r="H1474" s="429" t="s">
        <v>1327</v>
      </c>
      <c r="I1474" s="228" t="s">
        <v>2078</v>
      </c>
      <c r="J1474" s="439" t="s">
        <v>2079</v>
      </c>
      <c r="K1474" s="246">
        <v>42018</v>
      </c>
      <c r="L1474" s="263"/>
      <c r="M1474" s="263"/>
      <c r="N1474" s="245" t="s">
        <v>4523</v>
      </c>
      <c r="Z1474" s="280"/>
    </row>
    <row r="1475" spans="1:26" x14ac:dyDescent="0.15">
      <c r="A1475" s="436" t="s">
        <v>3541</v>
      </c>
      <c r="B1475" s="433" t="s">
        <v>4931</v>
      </c>
      <c r="C1475" s="433" t="s">
        <v>4917</v>
      </c>
      <c r="D1475" s="228" t="s">
        <v>4666</v>
      </c>
      <c r="E1475" s="228" t="s">
        <v>3443</v>
      </c>
      <c r="F1475" s="279" t="s">
        <v>3715</v>
      </c>
      <c r="G1475" s="439" t="s">
        <v>5373</v>
      </c>
      <c r="H1475" s="429" t="s">
        <v>1327</v>
      </c>
      <c r="I1475" s="228" t="s">
        <v>2081</v>
      </c>
      <c r="J1475" s="439" t="s">
        <v>2082</v>
      </c>
      <c r="K1475" s="246">
        <v>42018</v>
      </c>
      <c r="L1475" s="263"/>
      <c r="M1475" s="263"/>
      <c r="N1475" s="245" t="s">
        <v>4523</v>
      </c>
      <c r="Z1475" s="280"/>
    </row>
    <row r="1476" spans="1:26" x14ac:dyDescent="0.15">
      <c r="A1476" s="436" t="s">
        <v>3541</v>
      </c>
      <c r="B1476" s="433" t="s">
        <v>4931</v>
      </c>
      <c r="C1476" s="433" t="s">
        <v>4917</v>
      </c>
      <c r="D1476" s="228" t="s">
        <v>5374</v>
      </c>
      <c r="E1476" s="228" t="s">
        <v>5375</v>
      </c>
      <c r="F1476" s="279" t="s">
        <v>3716</v>
      </c>
      <c r="G1476" s="439" t="s">
        <v>5376</v>
      </c>
      <c r="H1476" s="429" t="s">
        <v>1327</v>
      </c>
      <c r="I1476" s="228" t="s">
        <v>2083</v>
      </c>
      <c r="J1476" s="439" t="s">
        <v>8102</v>
      </c>
      <c r="K1476" s="246">
        <v>42018</v>
      </c>
      <c r="L1476" s="263"/>
      <c r="M1476" s="263"/>
      <c r="N1476" s="245" t="s">
        <v>4523</v>
      </c>
      <c r="Z1476" s="280"/>
    </row>
    <row r="1477" spans="1:26" x14ac:dyDescent="0.15">
      <c r="A1477" s="436" t="s">
        <v>3541</v>
      </c>
      <c r="B1477" s="433" t="s">
        <v>4931</v>
      </c>
      <c r="C1477" s="433" t="s">
        <v>4917</v>
      </c>
      <c r="D1477" s="228" t="s">
        <v>6664</v>
      </c>
      <c r="E1477" s="228" t="s">
        <v>6665</v>
      </c>
      <c r="F1477" s="279" t="s">
        <v>6666</v>
      </c>
      <c r="G1477" s="439" t="s">
        <v>4601</v>
      </c>
      <c r="H1477" s="429" t="s">
        <v>1327</v>
      </c>
      <c r="I1477" s="228" t="s">
        <v>6667</v>
      </c>
      <c r="J1477" s="439" t="s">
        <v>6668</v>
      </c>
      <c r="K1477" s="246">
        <v>43553</v>
      </c>
      <c r="L1477" s="263"/>
      <c r="M1477" s="263"/>
      <c r="N1477" s="245" t="s">
        <v>4523</v>
      </c>
      <c r="Z1477" s="280"/>
    </row>
    <row r="1478" spans="1:26" x14ac:dyDescent="0.15">
      <c r="A1478" s="436" t="s">
        <v>3541</v>
      </c>
      <c r="B1478" s="433" t="s">
        <v>4931</v>
      </c>
      <c r="C1478" s="433" t="s">
        <v>4917</v>
      </c>
      <c r="D1478" s="228" t="s">
        <v>4754</v>
      </c>
      <c r="E1478" s="228" t="s">
        <v>3440</v>
      </c>
      <c r="F1478" s="279" t="s">
        <v>3712</v>
      </c>
      <c r="G1478" s="439" t="s">
        <v>564</v>
      </c>
      <c r="H1478" s="429" t="s">
        <v>1327</v>
      </c>
      <c r="I1478" s="228" t="s">
        <v>562</v>
      </c>
      <c r="J1478" s="439" t="s">
        <v>563</v>
      </c>
      <c r="K1478" s="246">
        <v>37049</v>
      </c>
      <c r="L1478" s="263"/>
      <c r="M1478" s="263"/>
      <c r="N1478" s="245" t="s">
        <v>5486</v>
      </c>
      <c r="Z1478" s="280"/>
    </row>
    <row r="1479" spans="1:26" x14ac:dyDescent="0.15">
      <c r="A1479" s="436" t="s">
        <v>3541</v>
      </c>
      <c r="B1479" s="433" t="s">
        <v>4931</v>
      </c>
      <c r="C1479" s="433" t="s">
        <v>4917</v>
      </c>
      <c r="D1479" s="228" t="s">
        <v>4696</v>
      </c>
      <c r="E1479" s="228" t="s">
        <v>3434</v>
      </c>
      <c r="F1479" s="279" t="s">
        <v>3705</v>
      </c>
      <c r="G1479" s="439" t="s">
        <v>20</v>
      </c>
      <c r="H1479" s="429" t="s">
        <v>1327</v>
      </c>
      <c r="I1479" s="228" t="s">
        <v>21</v>
      </c>
      <c r="J1479" s="439" t="s">
        <v>22</v>
      </c>
      <c r="K1479" s="246">
        <v>22266</v>
      </c>
      <c r="L1479" s="242"/>
      <c r="M1479" s="242"/>
      <c r="N1479" s="245" t="s">
        <v>5489</v>
      </c>
      <c r="Z1479" s="280"/>
    </row>
    <row r="1480" spans="1:26" x14ac:dyDescent="0.15">
      <c r="A1480" s="436" t="s">
        <v>3541</v>
      </c>
      <c r="B1480" s="433" t="s">
        <v>4931</v>
      </c>
      <c r="C1480" s="433" t="s">
        <v>4917</v>
      </c>
      <c r="D1480" s="228" t="s">
        <v>4706</v>
      </c>
      <c r="E1480" s="228" t="s">
        <v>3435</v>
      </c>
      <c r="F1480" s="279" t="s">
        <v>6041</v>
      </c>
      <c r="G1480" s="439" t="s">
        <v>551</v>
      </c>
      <c r="H1480" s="429" t="s">
        <v>1327</v>
      </c>
      <c r="I1480" s="228" t="s">
        <v>550</v>
      </c>
      <c r="J1480" s="439" t="s">
        <v>2126</v>
      </c>
      <c r="K1480" s="246">
        <v>28069</v>
      </c>
      <c r="L1480" s="242"/>
      <c r="M1480" s="242"/>
      <c r="N1480" s="245" t="s">
        <v>5485</v>
      </c>
      <c r="Z1480" s="280"/>
    </row>
    <row r="1481" spans="1:26" x14ac:dyDescent="0.15">
      <c r="A1481" s="436" t="s">
        <v>3541</v>
      </c>
      <c r="B1481" s="433" t="s">
        <v>4931</v>
      </c>
      <c r="C1481" s="433" t="s">
        <v>4917</v>
      </c>
      <c r="D1481" s="228" t="s">
        <v>4707</v>
      </c>
      <c r="E1481" s="228" t="s">
        <v>3437</v>
      </c>
      <c r="F1481" s="279" t="s">
        <v>3709</v>
      </c>
      <c r="G1481" s="439" t="s">
        <v>558</v>
      </c>
      <c r="H1481" s="429" t="s">
        <v>1327</v>
      </c>
      <c r="I1481" s="228" t="s">
        <v>557</v>
      </c>
      <c r="J1481" s="529" t="s">
        <v>8296</v>
      </c>
      <c r="K1481" s="246">
        <v>34053</v>
      </c>
      <c r="L1481" s="242"/>
      <c r="M1481" s="242"/>
      <c r="N1481" s="245" t="s">
        <v>5485</v>
      </c>
      <c r="Z1481" s="280"/>
    </row>
    <row r="1482" spans="1:26" x14ac:dyDescent="0.15">
      <c r="A1482" s="436" t="s">
        <v>3541</v>
      </c>
      <c r="B1482" s="433" t="s">
        <v>4931</v>
      </c>
      <c r="C1482" s="433" t="s">
        <v>4918</v>
      </c>
      <c r="D1482" s="228" t="s">
        <v>5364</v>
      </c>
      <c r="E1482" s="228" t="s">
        <v>2439</v>
      </c>
      <c r="F1482" s="279" t="s">
        <v>2727</v>
      </c>
      <c r="G1482" s="439" t="s">
        <v>585</v>
      </c>
      <c r="H1482" s="429" t="s">
        <v>1327</v>
      </c>
      <c r="I1482" s="228" t="s">
        <v>584</v>
      </c>
      <c r="J1482" s="406" t="s">
        <v>1596</v>
      </c>
      <c r="K1482" s="246">
        <v>22059</v>
      </c>
      <c r="L1482" s="263"/>
      <c r="M1482" s="263"/>
      <c r="N1482" s="245" t="s">
        <v>4524</v>
      </c>
      <c r="Z1482" s="280"/>
    </row>
    <row r="1483" spans="1:26" ht="28.5" x14ac:dyDescent="0.15">
      <c r="A1483" s="436" t="s">
        <v>3541</v>
      </c>
      <c r="B1483" s="433" t="s">
        <v>4931</v>
      </c>
      <c r="C1483" s="433" t="s">
        <v>4918</v>
      </c>
      <c r="D1483" s="228" t="s">
        <v>8137</v>
      </c>
      <c r="E1483" s="228" t="s">
        <v>4409</v>
      </c>
      <c r="F1483" s="279" t="s">
        <v>3717</v>
      </c>
      <c r="G1483" s="439" t="s">
        <v>569</v>
      </c>
      <c r="H1483" s="429" t="s">
        <v>1327</v>
      </c>
      <c r="I1483" s="228" t="s">
        <v>4431</v>
      </c>
      <c r="J1483" s="439" t="s">
        <v>568</v>
      </c>
      <c r="K1483" s="246">
        <v>22812</v>
      </c>
      <c r="L1483" s="263"/>
      <c r="M1483" s="263"/>
      <c r="N1483" s="245" t="s">
        <v>4524</v>
      </c>
      <c r="Z1483" s="280"/>
    </row>
    <row r="1484" spans="1:26" x14ac:dyDescent="0.15">
      <c r="A1484" s="436" t="s">
        <v>3541</v>
      </c>
      <c r="B1484" s="433" t="s">
        <v>4931</v>
      </c>
      <c r="C1484" s="433" t="s">
        <v>4918</v>
      </c>
      <c r="D1484" s="228" t="s">
        <v>6828</v>
      </c>
      <c r="E1484" s="228" t="s">
        <v>2442</v>
      </c>
      <c r="F1484" s="279" t="s">
        <v>3718</v>
      </c>
      <c r="G1484" s="439" t="s">
        <v>571</v>
      </c>
      <c r="H1484" s="429" t="s">
        <v>1327</v>
      </c>
      <c r="I1484" s="228" t="s">
        <v>570</v>
      </c>
      <c r="J1484" s="439" t="s">
        <v>7835</v>
      </c>
      <c r="K1484" s="246">
        <v>23767</v>
      </c>
      <c r="L1484" s="263"/>
      <c r="M1484" s="263"/>
      <c r="N1484" s="245" t="s">
        <v>4524</v>
      </c>
      <c r="Z1484" s="280"/>
    </row>
    <row r="1485" spans="1:26" x14ac:dyDescent="0.15">
      <c r="A1485" s="436" t="s">
        <v>3541</v>
      </c>
      <c r="B1485" s="433" t="s">
        <v>4931</v>
      </c>
      <c r="C1485" s="433" t="s">
        <v>4918</v>
      </c>
      <c r="D1485" s="228" t="s">
        <v>6829</v>
      </c>
      <c r="E1485" s="228" t="s">
        <v>2444</v>
      </c>
      <c r="F1485" s="279" t="s">
        <v>2732</v>
      </c>
      <c r="G1485" s="439" t="s">
        <v>577</v>
      </c>
      <c r="H1485" s="429" t="s">
        <v>1327</v>
      </c>
      <c r="I1485" s="228" t="s">
        <v>575</v>
      </c>
      <c r="J1485" s="439" t="s">
        <v>576</v>
      </c>
      <c r="K1485" s="246">
        <v>23824</v>
      </c>
      <c r="L1485" s="263"/>
      <c r="M1485" s="263"/>
      <c r="N1485" s="245" t="s">
        <v>4524</v>
      </c>
      <c r="Z1485" s="280"/>
    </row>
    <row r="1486" spans="1:26" x14ac:dyDescent="0.15">
      <c r="A1486" s="436" t="s">
        <v>3541</v>
      </c>
      <c r="B1486" s="433" t="s">
        <v>4931</v>
      </c>
      <c r="C1486" s="433" t="s">
        <v>4918</v>
      </c>
      <c r="D1486" s="228" t="s">
        <v>5361</v>
      </c>
      <c r="E1486" s="228" t="s">
        <v>2445</v>
      </c>
      <c r="F1486" s="279" t="s">
        <v>2733</v>
      </c>
      <c r="G1486" s="439" t="s">
        <v>5362</v>
      </c>
      <c r="H1486" s="429" t="s">
        <v>1327</v>
      </c>
      <c r="I1486" s="228" t="s">
        <v>298</v>
      </c>
      <c r="J1486" s="439" t="s">
        <v>2084</v>
      </c>
      <c r="K1486" s="246">
        <v>24922</v>
      </c>
      <c r="L1486" s="263"/>
      <c r="M1486" s="263"/>
      <c r="N1486" s="245" t="s">
        <v>4524</v>
      </c>
      <c r="Z1486" s="280"/>
    </row>
    <row r="1487" spans="1:26" x14ac:dyDescent="0.15">
      <c r="A1487" s="436" t="s">
        <v>3541</v>
      </c>
      <c r="B1487" s="433" t="s">
        <v>4931</v>
      </c>
      <c r="C1487" s="433" t="s">
        <v>4918</v>
      </c>
      <c r="D1487" s="228" t="s">
        <v>6671</v>
      </c>
      <c r="E1487" s="228" t="s">
        <v>6672</v>
      </c>
      <c r="F1487" s="279" t="s">
        <v>3720</v>
      </c>
      <c r="G1487" s="439" t="s">
        <v>579</v>
      </c>
      <c r="H1487" s="429" t="s">
        <v>1327</v>
      </c>
      <c r="I1487" s="228" t="s">
        <v>225</v>
      </c>
      <c r="J1487" s="439" t="s">
        <v>8103</v>
      </c>
      <c r="K1487" s="246">
        <v>25318</v>
      </c>
      <c r="L1487" s="263"/>
      <c r="M1487" s="263"/>
      <c r="N1487" s="245" t="s">
        <v>4524</v>
      </c>
      <c r="Z1487" s="280"/>
    </row>
    <row r="1488" spans="1:26" x14ac:dyDescent="0.15">
      <c r="A1488" s="436" t="s">
        <v>3541</v>
      </c>
      <c r="B1488" s="433" t="s">
        <v>4931</v>
      </c>
      <c r="C1488" s="433" t="s">
        <v>4918</v>
      </c>
      <c r="D1488" s="228" t="s">
        <v>6830</v>
      </c>
      <c r="E1488" s="228" t="s">
        <v>2438</v>
      </c>
      <c r="F1488" s="279" t="s">
        <v>2726</v>
      </c>
      <c r="G1488" s="439" t="s">
        <v>580</v>
      </c>
      <c r="H1488" s="429" t="s">
        <v>1327</v>
      </c>
      <c r="I1488" s="228" t="s">
        <v>3985</v>
      </c>
      <c r="J1488" s="439" t="s">
        <v>2085</v>
      </c>
      <c r="K1488" s="246">
        <v>25918</v>
      </c>
      <c r="L1488" s="263"/>
      <c r="M1488" s="263"/>
      <c r="N1488" s="245" t="s">
        <v>4524</v>
      </c>
      <c r="Z1488" s="280"/>
    </row>
    <row r="1489" spans="1:26" x14ac:dyDescent="0.15">
      <c r="A1489" s="436" t="s">
        <v>3541</v>
      </c>
      <c r="B1489" s="433" t="s">
        <v>4931</v>
      </c>
      <c r="C1489" s="433" t="s">
        <v>4918</v>
      </c>
      <c r="D1489" s="228" t="s">
        <v>5363</v>
      </c>
      <c r="E1489" s="228" t="s">
        <v>3445</v>
      </c>
      <c r="F1489" s="279" t="s">
        <v>3721</v>
      </c>
      <c r="G1489" s="439" t="s">
        <v>1116</v>
      </c>
      <c r="H1489" s="429" t="s">
        <v>1327</v>
      </c>
      <c r="I1489" s="228" t="s">
        <v>581</v>
      </c>
      <c r="J1489" s="439" t="s">
        <v>4500</v>
      </c>
      <c r="K1489" s="246">
        <v>26312</v>
      </c>
      <c r="L1489" s="263"/>
      <c r="M1489" s="263"/>
      <c r="N1489" s="245" t="s">
        <v>4524</v>
      </c>
      <c r="Z1489" s="280"/>
    </row>
    <row r="1490" spans="1:26" x14ac:dyDescent="0.15">
      <c r="A1490" s="436" t="s">
        <v>3541</v>
      </c>
      <c r="B1490" s="433" t="s">
        <v>4931</v>
      </c>
      <c r="C1490" s="433" t="s">
        <v>4918</v>
      </c>
      <c r="D1490" s="228" t="s">
        <v>6673</v>
      </c>
      <c r="E1490" s="228" t="s">
        <v>2447</v>
      </c>
      <c r="F1490" s="279" t="s">
        <v>2735</v>
      </c>
      <c r="G1490" s="439" t="s">
        <v>583</v>
      </c>
      <c r="H1490" s="429" t="s">
        <v>1327</v>
      </c>
      <c r="I1490" s="228" t="s">
        <v>582</v>
      </c>
      <c r="J1490" s="439" t="s">
        <v>6674</v>
      </c>
      <c r="K1490" s="246">
        <v>26484</v>
      </c>
      <c r="L1490" s="263"/>
      <c r="M1490" s="263"/>
      <c r="N1490" s="245" t="s">
        <v>4524</v>
      </c>
      <c r="Z1490" s="280"/>
    </row>
    <row r="1491" spans="1:26" x14ac:dyDescent="0.15">
      <c r="A1491" s="436" t="s">
        <v>3541</v>
      </c>
      <c r="B1491" s="433" t="s">
        <v>4931</v>
      </c>
      <c r="C1491" s="433" t="s">
        <v>4918</v>
      </c>
      <c r="D1491" s="228" t="s">
        <v>4651</v>
      </c>
      <c r="E1491" s="530" t="s">
        <v>8195</v>
      </c>
      <c r="F1491" s="279" t="s">
        <v>3722</v>
      </c>
      <c r="G1491" s="439" t="s">
        <v>61</v>
      </c>
      <c r="H1491" s="429" t="s">
        <v>1327</v>
      </c>
      <c r="I1491" s="228" t="s">
        <v>1649</v>
      </c>
      <c r="J1491" s="439" t="s">
        <v>62</v>
      </c>
      <c r="K1491" s="246">
        <v>27789</v>
      </c>
      <c r="L1491" s="263"/>
      <c r="M1491" s="263"/>
      <c r="N1491" s="245" t="s">
        <v>4524</v>
      </c>
      <c r="Z1491" s="280"/>
    </row>
    <row r="1492" spans="1:26" x14ac:dyDescent="0.15">
      <c r="A1492" s="436" t="s">
        <v>3541</v>
      </c>
      <c r="B1492" s="433" t="s">
        <v>4931</v>
      </c>
      <c r="C1492" s="433" t="s">
        <v>4918</v>
      </c>
      <c r="D1492" s="228" t="s">
        <v>6675</v>
      </c>
      <c r="E1492" s="228" t="s">
        <v>2446</v>
      </c>
      <c r="F1492" s="279" t="s">
        <v>2734</v>
      </c>
      <c r="G1492" s="439" t="s">
        <v>569</v>
      </c>
      <c r="H1492" s="429" t="s">
        <v>1327</v>
      </c>
      <c r="I1492" s="228" t="s">
        <v>586</v>
      </c>
      <c r="J1492" s="439" t="s">
        <v>8104</v>
      </c>
      <c r="K1492" s="246">
        <v>27971</v>
      </c>
      <c r="L1492" s="263"/>
      <c r="M1492" s="263"/>
      <c r="N1492" s="245" t="s">
        <v>4524</v>
      </c>
      <c r="Z1492" s="280"/>
    </row>
    <row r="1493" spans="1:26" x14ac:dyDescent="0.15">
      <c r="A1493" s="436" t="s">
        <v>3541</v>
      </c>
      <c r="B1493" s="433" t="s">
        <v>4931</v>
      </c>
      <c r="C1493" s="433" t="s">
        <v>4918</v>
      </c>
      <c r="D1493" s="228" t="s">
        <v>5365</v>
      </c>
      <c r="E1493" s="228" t="s">
        <v>3446</v>
      </c>
      <c r="F1493" s="279" t="s">
        <v>3723</v>
      </c>
      <c r="G1493" s="439" t="s">
        <v>5366</v>
      </c>
      <c r="H1493" s="429" t="s">
        <v>1327</v>
      </c>
      <c r="I1493" s="228" t="s">
        <v>587</v>
      </c>
      <c r="J1493" s="439" t="s">
        <v>1846</v>
      </c>
      <c r="K1493" s="246">
        <v>34156</v>
      </c>
      <c r="L1493" s="263"/>
      <c r="M1493" s="263"/>
      <c r="N1493" s="245" t="s">
        <v>4524</v>
      </c>
      <c r="Z1493" s="280"/>
    </row>
    <row r="1494" spans="1:26" x14ac:dyDescent="0.15">
      <c r="A1494" s="436" t="s">
        <v>3541</v>
      </c>
      <c r="B1494" s="433" t="s">
        <v>4931</v>
      </c>
      <c r="C1494" s="433" t="s">
        <v>4918</v>
      </c>
      <c r="D1494" s="228" t="s">
        <v>5367</v>
      </c>
      <c r="E1494" s="228" t="s">
        <v>5988</v>
      </c>
      <c r="F1494" s="279" t="s">
        <v>5989</v>
      </c>
      <c r="G1494" s="439" t="s">
        <v>1116</v>
      </c>
      <c r="H1494" s="429" t="s">
        <v>1327</v>
      </c>
      <c r="I1494" s="228" t="s">
        <v>588</v>
      </c>
      <c r="J1494" s="439" t="s">
        <v>5990</v>
      </c>
      <c r="K1494" s="246">
        <v>34970</v>
      </c>
      <c r="L1494" s="263"/>
      <c r="M1494" s="263"/>
      <c r="N1494" s="245" t="s">
        <v>4524</v>
      </c>
      <c r="Z1494" s="280"/>
    </row>
    <row r="1495" spans="1:26" x14ac:dyDescent="0.15">
      <c r="A1495" s="436" t="s">
        <v>3541</v>
      </c>
      <c r="B1495" s="433" t="s">
        <v>4931</v>
      </c>
      <c r="C1495" s="433" t="s">
        <v>4918</v>
      </c>
      <c r="D1495" s="228" t="s">
        <v>5368</v>
      </c>
      <c r="E1495" s="228" t="s">
        <v>5369</v>
      </c>
      <c r="F1495" s="279" t="s">
        <v>2729</v>
      </c>
      <c r="G1495" s="439" t="s">
        <v>5370</v>
      </c>
      <c r="H1495" s="429" t="s">
        <v>1327</v>
      </c>
      <c r="I1495" s="228" t="s">
        <v>589</v>
      </c>
      <c r="J1495" s="439" t="s">
        <v>4501</v>
      </c>
      <c r="K1495" s="246">
        <v>37712</v>
      </c>
      <c r="L1495" s="263"/>
      <c r="M1495" s="263"/>
      <c r="N1495" s="245" t="s">
        <v>4524</v>
      </c>
      <c r="Z1495" s="280"/>
    </row>
    <row r="1496" spans="1:26" x14ac:dyDescent="0.15">
      <c r="A1496" s="436" t="s">
        <v>3541</v>
      </c>
      <c r="B1496" s="433" t="s">
        <v>4931</v>
      </c>
      <c r="C1496" s="433" t="s">
        <v>4918</v>
      </c>
      <c r="D1496" s="228" t="s">
        <v>4652</v>
      </c>
      <c r="E1496" s="228" t="s">
        <v>2437</v>
      </c>
      <c r="F1496" s="279" t="s">
        <v>2725</v>
      </c>
      <c r="G1496" s="439" t="s">
        <v>5371</v>
      </c>
      <c r="H1496" s="429" t="s">
        <v>1327</v>
      </c>
      <c r="I1496" s="228" t="s">
        <v>590</v>
      </c>
      <c r="J1496" s="678" t="s">
        <v>8197</v>
      </c>
      <c r="K1496" s="246">
        <v>38763</v>
      </c>
      <c r="L1496" s="263"/>
      <c r="M1496" s="263"/>
      <c r="N1496" s="245" t="s">
        <v>4524</v>
      </c>
      <c r="Z1496" s="280"/>
    </row>
    <row r="1497" spans="1:26" x14ac:dyDescent="0.15">
      <c r="A1497" s="436" t="s">
        <v>3541</v>
      </c>
      <c r="B1497" s="433" t="s">
        <v>4931</v>
      </c>
      <c r="C1497" s="433" t="s">
        <v>4918</v>
      </c>
      <c r="D1497" s="228" t="s">
        <v>4755</v>
      </c>
      <c r="E1497" s="228" t="s">
        <v>5456</v>
      </c>
      <c r="F1497" s="279" t="s">
        <v>5749</v>
      </c>
      <c r="G1497" s="439" t="s">
        <v>574</v>
      </c>
      <c r="H1497" s="429" t="s">
        <v>1327</v>
      </c>
      <c r="I1497" s="228" t="s">
        <v>572</v>
      </c>
      <c r="J1497" s="439" t="s">
        <v>573</v>
      </c>
      <c r="K1497" s="246">
        <v>23810</v>
      </c>
      <c r="L1497" s="263"/>
      <c r="M1497" s="263"/>
      <c r="N1497" s="245" t="s">
        <v>5486</v>
      </c>
      <c r="Z1497" s="280"/>
    </row>
    <row r="1498" spans="1:26" x14ac:dyDescent="0.15">
      <c r="A1498" s="436" t="s">
        <v>3541</v>
      </c>
      <c r="B1498" s="433" t="s">
        <v>4931</v>
      </c>
      <c r="C1498" s="433" t="s">
        <v>4918</v>
      </c>
      <c r="D1498" s="228" t="s">
        <v>4697</v>
      </c>
      <c r="E1498" s="228" t="s">
        <v>3444</v>
      </c>
      <c r="F1498" s="279" t="s">
        <v>3719</v>
      </c>
      <c r="G1498" s="439" t="s">
        <v>98</v>
      </c>
      <c r="H1498" s="429" t="s">
        <v>1327</v>
      </c>
      <c r="I1498" s="228" t="s">
        <v>578</v>
      </c>
      <c r="J1498" s="439" t="s">
        <v>4499</v>
      </c>
      <c r="K1498" s="246">
        <v>24833</v>
      </c>
      <c r="L1498" s="242"/>
      <c r="M1498" s="242"/>
      <c r="N1498" s="245" t="s">
        <v>5490</v>
      </c>
      <c r="Z1498" s="280"/>
    </row>
    <row r="1499" spans="1:26" x14ac:dyDescent="0.15">
      <c r="A1499" s="436" t="s">
        <v>3541</v>
      </c>
      <c r="B1499" s="433" t="s">
        <v>4998</v>
      </c>
      <c r="C1499" s="433" t="s">
        <v>4023</v>
      </c>
      <c r="D1499" s="228" t="s">
        <v>4647</v>
      </c>
      <c r="E1499" s="228" t="s">
        <v>3453</v>
      </c>
      <c r="F1499" s="279" t="s">
        <v>5607</v>
      </c>
      <c r="G1499" s="439" t="s">
        <v>5608</v>
      </c>
      <c r="H1499" s="429" t="s">
        <v>1327</v>
      </c>
      <c r="I1499" s="228" t="s">
        <v>600</v>
      </c>
      <c r="J1499" s="547" t="s">
        <v>8309</v>
      </c>
      <c r="K1499" s="246">
        <v>22756</v>
      </c>
      <c r="L1499" s="263"/>
      <c r="M1499" s="263"/>
      <c r="N1499" s="245" t="s">
        <v>4525</v>
      </c>
      <c r="Z1499" s="280"/>
    </row>
    <row r="1500" spans="1:26" ht="28.5" x14ac:dyDescent="0.15">
      <c r="A1500" s="436" t="s">
        <v>3541</v>
      </c>
      <c r="B1500" s="433" t="s">
        <v>4998</v>
      </c>
      <c r="C1500" s="433" t="s">
        <v>4023</v>
      </c>
      <c r="D1500" s="228" t="s">
        <v>8138</v>
      </c>
      <c r="E1500" s="228" t="s">
        <v>3447</v>
      </c>
      <c r="F1500" s="279" t="s">
        <v>3724</v>
      </c>
      <c r="G1500" s="406" t="s">
        <v>2131</v>
      </c>
      <c r="H1500" s="429" t="s">
        <v>1327</v>
      </c>
      <c r="I1500" s="228" t="s">
        <v>4056</v>
      </c>
      <c r="J1500" s="406" t="s">
        <v>5503</v>
      </c>
      <c r="K1500" s="246">
        <v>24828</v>
      </c>
      <c r="L1500" s="263"/>
      <c r="M1500" s="263"/>
      <c r="N1500" s="245" t="s">
        <v>4525</v>
      </c>
      <c r="Z1500" s="280"/>
    </row>
    <row r="1501" spans="1:26" x14ac:dyDescent="0.15">
      <c r="A1501" s="436" t="s">
        <v>3541</v>
      </c>
      <c r="B1501" s="433" t="s">
        <v>4998</v>
      </c>
      <c r="C1501" s="433" t="s">
        <v>4023</v>
      </c>
      <c r="D1501" s="228" t="s">
        <v>5994</v>
      </c>
      <c r="E1501" s="228" t="s">
        <v>2452</v>
      </c>
      <c r="F1501" s="279" t="s">
        <v>2740</v>
      </c>
      <c r="G1501" s="439" t="s">
        <v>598</v>
      </c>
      <c r="H1501" s="429" t="s">
        <v>1327</v>
      </c>
      <c r="I1501" s="228" t="s">
        <v>3134</v>
      </c>
      <c r="J1501" s="439" t="s">
        <v>8106</v>
      </c>
      <c r="K1501" s="246">
        <v>25273</v>
      </c>
      <c r="L1501" s="263"/>
      <c r="M1501" s="263"/>
      <c r="N1501" s="245" t="s">
        <v>4525</v>
      </c>
      <c r="Z1501" s="280"/>
    </row>
    <row r="1502" spans="1:26" x14ac:dyDescent="0.15">
      <c r="A1502" s="436" t="s">
        <v>3541</v>
      </c>
      <c r="B1502" s="433" t="s">
        <v>5452</v>
      </c>
      <c r="C1502" s="433" t="s">
        <v>4023</v>
      </c>
      <c r="D1502" s="228" t="s">
        <v>6677</v>
      </c>
      <c r="E1502" s="228" t="s">
        <v>3448</v>
      </c>
      <c r="F1502" s="279" t="s">
        <v>2742</v>
      </c>
      <c r="G1502" s="439" t="s">
        <v>6184</v>
      </c>
      <c r="H1502" s="429" t="s">
        <v>1327</v>
      </c>
      <c r="I1502" s="228" t="s">
        <v>1016</v>
      </c>
      <c r="J1502" s="439" t="s">
        <v>6678</v>
      </c>
      <c r="K1502" s="246">
        <v>28180</v>
      </c>
      <c r="L1502" s="263"/>
      <c r="M1502" s="263"/>
      <c r="N1502" s="245" t="s">
        <v>4525</v>
      </c>
      <c r="Z1502" s="280"/>
    </row>
    <row r="1503" spans="1:26" x14ac:dyDescent="0.15">
      <c r="A1503" s="436" t="s">
        <v>3541</v>
      </c>
      <c r="B1503" s="433" t="s">
        <v>4998</v>
      </c>
      <c r="C1503" s="433" t="s">
        <v>4023</v>
      </c>
      <c r="D1503" s="228" t="s">
        <v>4641</v>
      </c>
      <c r="E1503" s="228" t="s">
        <v>1709</v>
      </c>
      <c r="F1503" s="279" t="s">
        <v>3726</v>
      </c>
      <c r="G1503" s="439" t="s">
        <v>38</v>
      </c>
      <c r="H1503" s="429" t="s">
        <v>1327</v>
      </c>
      <c r="I1503" s="228" t="s">
        <v>3133</v>
      </c>
      <c r="J1503" s="439" t="s">
        <v>593</v>
      </c>
      <c r="K1503" s="246">
        <v>28920</v>
      </c>
      <c r="L1503" s="263"/>
      <c r="M1503" s="263"/>
      <c r="N1503" s="245" t="s">
        <v>4525</v>
      </c>
      <c r="Z1503" s="280"/>
    </row>
    <row r="1504" spans="1:26" x14ac:dyDescent="0.15">
      <c r="A1504" s="436" t="s">
        <v>3541</v>
      </c>
      <c r="B1504" s="433" t="s">
        <v>4998</v>
      </c>
      <c r="C1504" s="433" t="s">
        <v>4023</v>
      </c>
      <c r="D1504" s="228" t="s">
        <v>4642</v>
      </c>
      <c r="E1504" s="228" t="s">
        <v>3449</v>
      </c>
      <c r="F1504" s="279" t="s">
        <v>3727</v>
      </c>
      <c r="G1504" s="439" t="s">
        <v>38</v>
      </c>
      <c r="H1504" s="429" t="s">
        <v>1327</v>
      </c>
      <c r="I1504" s="228" t="s">
        <v>594</v>
      </c>
      <c r="J1504" s="547" t="s">
        <v>8308</v>
      </c>
      <c r="K1504" s="246">
        <v>29216</v>
      </c>
      <c r="L1504" s="263"/>
      <c r="M1504" s="263"/>
      <c r="N1504" s="245" t="s">
        <v>4525</v>
      </c>
      <c r="Z1504" s="280"/>
    </row>
    <row r="1505" spans="1:26" x14ac:dyDescent="0.15">
      <c r="A1505" s="436" t="s">
        <v>3541</v>
      </c>
      <c r="B1505" s="433" t="s">
        <v>4998</v>
      </c>
      <c r="C1505" s="433" t="s">
        <v>4023</v>
      </c>
      <c r="D1505" s="228" t="s">
        <v>4643</v>
      </c>
      <c r="E1505" s="228" t="s">
        <v>2457</v>
      </c>
      <c r="F1505" s="279" t="s">
        <v>2745</v>
      </c>
      <c r="G1505" s="439" t="s">
        <v>595</v>
      </c>
      <c r="H1505" s="429" t="s">
        <v>1327</v>
      </c>
      <c r="I1505" s="228" t="s">
        <v>1665</v>
      </c>
      <c r="J1505" s="439" t="s">
        <v>1690</v>
      </c>
      <c r="K1505" s="246">
        <v>29291</v>
      </c>
      <c r="L1505" s="263"/>
      <c r="M1505" s="263"/>
      <c r="N1505" s="245" t="s">
        <v>4525</v>
      </c>
      <c r="Z1505" s="280"/>
    </row>
    <row r="1506" spans="1:26" x14ac:dyDescent="0.15">
      <c r="A1506" s="436" t="s">
        <v>3541</v>
      </c>
      <c r="B1506" s="433" t="s">
        <v>4998</v>
      </c>
      <c r="C1506" s="433" t="s">
        <v>4023</v>
      </c>
      <c r="D1506" s="228" t="s">
        <v>4644</v>
      </c>
      <c r="E1506" s="228" t="s">
        <v>3450</v>
      </c>
      <c r="F1506" s="279" t="s">
        <v>3728</v>
      </c>
      <c r="G1506" s="439" t="s">
        <v>4602</v>
      </c>
      <c r="H1506" s="429" t="s">
        <v>1327</v>
      </c>
      <c r="I1506" s="410" t="s">
        <v>91</v>
      </c>
      <c r="J1506" s="438" t="s">
        <v>1823</v>
      </c>
      <c r="K1506" s="246">
        <v>29382</v>
      </c>
      <c r="L1506" s="263"/>
      <c r="M1506" s="263"/>
      <c r="N1506" s="245" t="s">
        <v>4525</v>
      </c>
      <c r="Z1506" s="280"/>
    </row>
    <row r="1507" spans="1:26" x14ac:dyDescent="0.15">
      <c r="A1507" s="436" t="s">
        <v>3541</v>
      </c>
      <c r="B1507" s="433" t="s">
        <v>4998</v>
      </c>
      <c r="C1507" s="433" t="s">
        <v>4023</v>
      </c>
      <c r="D1507" s="228" t="s">
        <v>4649</v>
      </c>
      <c r="E1507" s="228" t="s">
        <v>2450</v>
      </c>
      <c r="F1507" s="279" t="s">
        <v>2738</v>
      </c>
      <c r="G1507" s="439" t="s">
        <v>2268</v>
      </c>
      <c r="H1507" s="429" t="s">
        <v>1327</v>
      </c>
      <c r="I1507" s="228" t="s">
        <v>602</v>
      </c>
      <c r="J1507" s="439" t="s">
        <v>603</v>
      </c>
      <c r="K1507" s="246">
        <v>30106</v>
      </c>
      <c r="L1507" s="263"/>
      <c r="M1507" s="263"/>
      <c r="N1507" s="245" t="s">
        <v>4525</v>
      </c>
      <c r="Z1507" s="280"/>
    </row>
    <row r="1508" spans="1:26" x14ac:dyDescent="0.15">
      <c r="A1508" s="436" t="s">
        <v>3541</v>
      </c>
      <c r="B1508" s="433" t="s">
        <v>4998</v>
      </c>
      <c r="C1508" s="433" t="s">
        <v>4023</v>
      </c>
      <c r="D1508" s="228" t="s">
        <v>4648</v>
      </c>
      <c r="E1508" s="228" t="s">
        <v>3454</v>
      </c>
      <c r="F1508" s="279" t="s">
        <v>3731</v>
      </c>
      <c r="G1508" s="439" t="s">
        <v>5608</v>
      </c>
      <c r="H1508" s="429" t="s">
        <v>1327</v>
      </c>
      <c r="I1508" s="228" t="s">
        <v>601</v>
      </c>
      <c r="J1508" s="547" t="s">
        <v>8307</v>
      </c>
      <c r="K1508" s="246">
        <v>30700</v>
      </c>
      <c r="L1508" s="263"/>
      <c r="M1508" s="263"/>
      <c r="N1508" s="245" t="s">
        <v>4525</v>
      </c>
      <c r="Z1508" s="280"/>
    </row>
    <row r="1509" spans="1:26" x14ac:dyDescent="0.15">
      <c r="A1509" s="436" t="s">
        <v>3541</v>
      </c>
      <c r="B1509" s="433" t="s">
        <v>4998</v>
      </c>
      <c r="C1509" s="433" t="s">
        <v>4023</v>
      </c>
      <c r="D1509" s="228" t="s">
        <v>4646</v>
      </c>
      <c r="E1509" s="228" t="s">
        <v>3452</v>
      </c>
      <c r="F1509" s="279" t="s">
        <v>3730</v>
      </c>
      <c r="G1509" s="439" t="s">
        <v>598</v>
      </c>
      <c r="H1509" s="429" t="s">
        <v>1327</v>
      </c>
      <c r="I1509" s="228" t="s">
        <v>599</v>
      </c>
      <c r="J1509" s="406" t="s">
        <v>7525</v>
      </c>
      <c r="K1509" s="246">
        <v>32694</v>
      </c>
      <c r="L1509" s="263"/>
      <c r="M1509" s="263"/>
      <c r="N1509" s="245" t="s">
        <v>4525</v>
      </c>
      <c r="Z1509" s="280"/>
    </row>
    <row r="1510" spans="1:26" x14ac:dyDescent="0.15">
      <c r="A1510" s="436" t="s">
        <v>3541</v>
      </c>
      <c r="B1510" s="433" t="s">
        <v>4998</v>
      </c>
      <c r="C1510" s="433" t="s">
        <v>4023</v>
      </c>
      <c r="D1510" s="228" t="s">
        <v>4645</v>
      </c>
      <c r="E1510" s="228" t="s">
        <v>3451</v>
      </c>
      <c r="F1510" s="279" t="s">
        <v>3729</v>
      </c>
      <c r="G1510" s="439" t="s">
        <v>597</v>
      </c>
      <c r="H1510" s="429" t="s">
        <v>1327</v>
      </c>
      <c r="I1510" s="228" t="s">
        <v>596</v>
      </c>
      <c r="J1510" s="439" t="s">
        <v>4502</v>
      </c>
      <c r="K1510" s="246">
        <v>36294</v>
      </c>
      <c r="L1510" s="263"/>
      <c r="M1510" s="263"/>
      <c r="N1510" s="245" t="s">
        <v>4525</v>
      </c>
      <c r="Z1510" s="280"/>
    </row>
    <row r="1511" spans="1:26" x14ac:dyDescent="0.15">
      <c r="A1511" s="436" t="s">
        <v>3541</v>
      </c>
      <c r="B1511" s="433" t="s">
        <v>5452</v>
      </c>
      <c r="C1511" s="433" t="s">
        <v>4023</v>
      </c>
      <c r="D1511" s="228" t="s">
        <v>4650</v>
      </c>
      <c r="E1511" s="228" t="s">
        <v>2449</v>
      </c>
      <c r="F1511" s="279" t="s">
        <v>2737</v>
      </c>
      <c r="G1511" s="439" t="s">
        <v>1011</v>
      </c>
      <c r="H1511" s="429" t="s">
        <v>1327</v>
      </c>
      <c r="I1511" s="228" t="s">
        <v>4202</v>
      </c>
      <c r="J1511" s="439" t="s">
        <v>4503</v>
      </c>
      <c r="K1511" s="246">
        <v>39500</v>
      </c>
      <c r="L1511" s="263"/>
      <c r="M1511" s="263"/>
      <c r="N1511" s="245" t="s">
        <v>4525</v>
      </c>
      <c r="Z1511" s="280"/>
    </row>
    <row r="1512" spans="1:26" x14ac:dyDescent="0.15">
      <c r="A1512" s="436" t="s">
        <v>3541</v>
      </c>
      <c r="B1512" s="433" t="s">
        <v>5452</v>
      </c>
      <c r="C1512" s="433" t="s">
        <v>4023</v>
      </c>
      <c r="D1512" s="228" t="s">
        <v>6088</v>
      </c>
      <c r="E1512" s="228" t="s">
        <v>6089</v>
      </c>
      <c r="F1512" s="279" t="s">
        <v>6090</v>
      </c>
      <c r="G1512" s="439" t="s">
        <v>6091</v>
      </c>
      <c r="H1512" s="429" t="s">
        <v>1327</v>
      </c>
      <c r="I1512" s="228" t="s">
        <v>6092</v>
      </c>
      <c r="J1512" s="439" t="s">
        <v>7260</v>
      </c>
      <c r="K1512" s="246">
        <v>43518</v>
      </c>
      <c r="L1512" s="263"/>
      <c r="M1512" s="263"/>
      <c r="N1512" s="245" t="s">
        <v>4525</v>
      </c>
      <c r="Z1512" s="280"/>
    </row>
    <row r="1513" spans="1:26" x14ac:dyDescent="0.15">
      <c r="A1513" s="436" t="s">
        <v>3541</v>
      </c>
      <c r="B1513" s="433" t="s">
        <v>4998</v>
      </c>
      <c r="C1513" s="433" t="s">
        <v>4023</v>
      </c>
      <c r="D1513" s="228" t="s">
        <v>4640</v>
      </c>
      <c r="E1513" s="228" t="s">
        <v>2455</v>
      </c>
      <c r="F1513" s="279" t="s">
        <v>2743</v>
      </c>
      <c r="G1513" s="439" t="s">
        <v>592</v>
      </c>
      <c r="H1513" s="429" t="s">
        <v>1327</v>
      </c>
      <c r="I1513" s="228" t="s">
        <v>3132</v>
      </c>
      <c r="J1513" s="439" t="s">
        <v>8105</v>
      </c>
      <c r="K1513" s="246">
        <v>28549</v>
      </c>
      <c r="L1513" s="263"/>
      <c r="M1513" s="263"/>
      <c r="N1513" s="245" t="s">
        <v>5487</v>
      </c>
      <c r="Z1513" s="280"/>
    </row>
    <row r="1514" spans="1:26" ht="28.5" x14ac:dyDescent="0.15">
      <c r="A1514" s="436" t="s">
        <v>3541</v>
      </c>
      <c r="B1514" s="433" t="s">
        <v>4998</v>
      </c>
      <c r="C1514" s="433" t="s">
        <v>4023</v>
      </c>
      <c r="D1514" s="228" t="s">
        <v>8139</v>
      </c>
      <c r="E1514" s="228" t="s">
        <v>1751</v>
      </c>
      <c r="F1514" s="279" t="s">
        <v>3725</v>
      </c>
      <c r="G1514" s="439" t="s">
        <v>591</v>
      </c>
      <c r="H1514" s="429" t="s">
        <v>1327</v>
      </c>
      <c r="I1514" s="228" t="s">
        <v>3181</v>
      </c>
      <c r="J1514" s="439" t="s">
        <v>6837</v>
      </c>
      <c r="K1514" s="246">
        <v>27334</v>
      </c>
      <c r="L1514" s="263"/>
      <c r="M1514" s="263"/>
      <c r="N1514" s="245" t="s">
        <v>6042</v>
      </c>
      <c r="Z1514" s="280"/>
    </row>
    <row r="1515" spans="1:26" x14ac:dyDescent="0.15">
      <c r="A1515" s="436" t="s">
        <v>3541</v>
      </c>
      <c r="B1515" s="433" t="s">
        <v>4916</v>
      </c>
      <c r="C1515" s="433" t="s">
        <v>4024</v>
      </c>
      <c r="D1515" s="228" t="s">
        <v>4633</v>
      </c>
      <c r="E1515" s="228" t="s">
        <v>2466</v>
      </c>
      <c r="F1515" s="279" t="s">
        <v>2756</v>
      </c>
      <c r="G1515" s="439" t="s">
        <v>605</v>
      </c>
      <c r="H1515" s="429" t="s">
        <v>1327</v>
      </c>
      <c r="I1515" s="228" t="s">
        <v>604</v>
      </c>
      <c r="J1515" s="439" t="s">
        <v>1847</v>
      </c>
      <c r="K1515" s="246">
        <v>21593</v>
      </c>
      <c r="L1515" s="263"/>
      <c r="M1515" s="263"/>
      <c r="N1515" s="245" t="s">
        <v>4526</v>
      </c>
      <c r="Z1515" s="280"/>
    </row>
    <row r="1516" spans="1:26" x14ac:dyDescent="0.15">
      <c r="A1516" s="436" t="s">
        <v>3541</v>
      </c>
      <c r="B1516" s="433" t="s">
        <v>4916</v>
      </c>
      <c r="C1516" s="433" t="s">
        <v>4024</v>
      </c>
      <c r="D1516" s="228" t="s">
        <v>4639</v>
      </c>
      <c r="E1516" s="228" t="s">
        <v>2470</v>
      </c>
      <c r="F1516" s="279" t="s">
        <v>2760</v>
      </c>
      <c r="G1516" s="439" t="s">
        <v>626</v>
      </c>
      <c r="H1516" s="429" t="s">
        <v>1327</v>
      </c>
      <c r="I1516" s="228" t="s">
        <v>624</v>
      </c>
      <c r="J1516" s="439" t="s">
        <v>625</v>
      </c>
      <c r="K1516" s="246">
        <v>26015</v>
      </c>
      <c r="L1516" s="263"/>
      <c r="M1516" s="263"/>
      <c r="N1516" s="245" t="s">
        <v>4526</v>
      </c>
      <c r="Z1516" s="280"/>
    </row>
    <row r="1517" spans="1:26" x14ac:dyDescent="0.15">
      <c r="A1517" s="436" t="s">
        <v>3541</v>
      </c>
      <c r="B1517" s="433" t="s">
        <v>4916</v>
      </c>
      <c r="C1517" s="433" t="s">
        <v>4024</v>
      </c>
      <c r="D1517" s="228" t="s">
        <v>4638</v>
      </c>
      <c r="E1517" s="228" t="s">
        <v>3458</v>
      </c>
      <c r="F1517" s="279" t="s">
        <v>3735</v>
      </c>
      <c r="G1517" s="439" t="s">
        <v>2133</v>
      </c>
      <c r="H1517" s="429" t="s">
        <v>1327</v>
      </c>
      <c r="I1517" s="228" t="s">
        <v>620</v>
      </c>
      <c r="J1517" s="439" t="s">
        <v>5506</v>
      </c>
      <c r="K1517" s="246">
        <v>27302</v>
      </c>
      <c r="L1517" s="263"/>
      <c r="M1517" s="263"/>
      <c r="N1517" s="245" t="s">
        <v>4526</v>
      </c>
      <c r="Z1517" s="280"/>
    </row>
    <row r="1518" spans="1:26" x14ac:dyDescent="0.15">
      <c r="A1518" s="436" t="s">
        <v>3541</v>
      </c>
      <c r="B1518" s="433" t="s">
        <v>4916</v>
      </c>
      <c r="C1518" s="433" t="s">
        <v>4024</v>
      </c>
      <c r="D1518" s="228" t="s">
        <v>4634</v>
      </c>
      <c r="E1518" s="228" t="s">
        <v>3456</v>
      </c>
      <c r="F1518" s="279" t="s">
        <v>3733</v>
      </c>
      <c r="G1518" s="439" t="s">
        <v>608</v>
      </c>
      <c r="H1518" s="429" t="s">
        <v>1327</v>
      </c>
      <c r="I1518" s="228" t="s">
        <v>607</v>
      </c>
      <c r="J1518" s="439" t="s">
        <v>6093</v>
      </c>
      <c r="K1518" s="246">
        <v>28496</v>
      </c>
      <c r="L1518" s="263"/>
      <c r="M1518" s="263"/>
      <c r="N1518" s="245" t="s">
        <v>4526</v>
      </c>
      <c r="Z1518" s="280"/>
    </row>
    <row r="1519" spans="1:26" x14ac:dyDescent="0.15">
      <c r="A1519" s="436" t="s">
        <v>3541</v>
      </c>
      <c r="B1519" s="433" t="s">
        <v>4916</v>
      </c>
      <c r="C1519" s="433" t="s">
        <v>4024</v>
      </c>
      <c r="D1519" s="228" t="s">
        <v>4635</v>
      </c>
      <c r="E1519" s="228" t="s">
        <v>2467</v>
      </c>
      <c r="F1519" s="279" t="s">
        <v>2757</v>
      </c>
      <c r="G1519" s="439" t="s">
        <v>611</v>
      </c>
      <c r="H1519" s="429" t="s">
        <v>1327</v>
      </c>
      <c r="I1519" s="228" t="s">
        <v>609</v>
      </c>
      <c r="J1519" s="439" t="s">
        <v>610</v>
      </c>
      <c r="K1519" s="246">
        <v>28913</v>
      </c>
      <c r="L1519" s="263"/>
      <c r="M1519" s="263"/>
      <c r="N1519" s="245" t="s">
        <v>4526</v>
      </c>
      <c r="Z1519" s="280"/>
    </row>
    <row r="1520" spans="1:26" x14ac:dyDescent="0.15">
      <c r="A1520" s="436" t="s">
        <v>3541</v>
      </c>
      <c r="B1520" s="433" t="s">
        <v>4916</v>
      </c>
      <c r="C1520" s="433" t="s">
        <v>4024</v>
      </c>
      <c r="D1520" s="228" t="s">
        <v>4636</v>
      </c>
      <c r="E1520" s="228" t="s">
        <v>2468</v>
      </c>
      <c r="F1520" s="279" t="s">
        <v>2758</v>
      </c>
      <c r="G1520" s="439" t="s">
        <v>613</v>
      </c>
      <c r="H1520" s="429" t="s">
        <v>1327</v>
      </c>
      <c r="I1520" s="228" t="s">
        <v>612</v>
      </c>
      <c r="J1520" s="439" t="s">
        <v>8107</v>
      </c>
      <c r="K1520" s="246">
        <v>29675</v>
      </c>
      <c r="L1520" s="263"/>
      <c r="M1520" s="263"/>
      <c r="N1520" s="245" t="s">
        <v>4526</v>
      </c>
      <c r="Z1520" s="280"/>
    </row>
    <row r="1521" spans="1:26" x14ac:dyDescent="0.15">
      <c r="A1521" s="436" t="s">
        <v>3541</v>
      </c>
      <c r="B1521" s="433" t="s">
        <v>4916</v>
      </c>
      <c r="C1521" s="433" t="s">
        <v>4024</v>
      </c>
      <c r="D1521" s="228" t="s">
        <v>4637</v>
      </c>
      <c r="E1521" s="228" t="s">
        <v>2469</v>
      </c>
      <c r="F1521" s="279" t="s">
        <v>2759</v>
      </c>
      <c r="G1521" s="439" t="s">
        <v>615</v>
      </c>
      <c r="H1521" s="429" t="s">
        <v>1327</v>
      </c>
      <c r="I1521" s="228" t="s">
        <v>614</v>
      </c>
      <c r="J1521" s="439" t="s">
        <v>5998</v>
      </c>
      <c r="K1521" s="246">
        <v>30041</v>
      </c>
      <c r="L1521" s="263"/>
      <c r="M1521" s="263"/>
      <c r="N1521" s="245" t="s">
        <v>4526</v>
      </c>
      <c r="Z1521" s="280"/>
    </row>
    <row r="1522" spans="1:26" ht="28.5" x14ac:dyDescent="0.15">
      <c r="A1522" s="436" t="s">
        <v>3541</v>
      </c>
      <c r="B1522" s="433" t="s">
        <v>4916</v>
      </c>
      <c r="C1522" s="433" t="s">
        <v>4024</v>
      </c>
      <c r="D1522" s="228" t="s">
        <v>8140</v>
      </c>
      <c r="E1522" s="228" t="s">
        <v>3455</v>
      </c>
      <c r="F1522" s="279" t="s">
        <v>3732</v>
      </c>
      <c r="G1522" s="439" t="s">
        <v>606</v>
      </c>
      <c r="H1522" s="429" t="s">
        <v>1327</v>
      </c>
      <c r="I1522" s="228" t="s">
        <v>4437</v>
      </c>
      <c r="J1522" s="406" t="s">
        <v>6990</v>
      </c>
      <c r="K1522" s="246">
        <v>38412</v>
      </c>
      <c r="L1522" s="263"/>
      <c r="M1522" s="263"/>
      <c r="N1522" s="245" t="s">
        <v>4526</v>
      </c>
      <c r="Z1522" s="280"/>
    </row>
    <row r="1523" spans="1:26" x14ac:dyDescent="0.15">
      <c r="A1523" s="436" t="s">
        <v>3541</v>
      </c>
      <c r="B1523" s="433" t="s">
        <v>4916</v>
      </c>
      <c r="C1523" s="433" t="s">
        <v>4024</v>
      </c>
      <c r="D1523" s="228" t="s">
        <v>5865</v>
      </c>
      <c r="E1523" s="228" t="s">
        <v>5995</v>
      </c>
      <c r="F1523" s="279" t="s">
        <v>5996</v>
      </c>
      <c r="G1523" s="439" t="s">
        <v>1758</v>
      </c>
      <c r="H1523" s="429" t="s">
        <v>1327</v>
      </c>
      <c r="I1523" s="228" t="s">
        <v>5865</v>
      </c>
      <c r="J1523" s="513" t="s">
        <v>7526</v>
      </c>
      <c r="K1523" s="246">
        <v>43087</v>
      </c>
      <c r="L1523" s="263"/>
      <c r="M1523" s="263"/>
      <c r="N1523" s="245" t="s">
        <v>5997</v>
      </c>
      <c r="Z1523" s="280"/>
    </row>
    <row r="1524" spans="1:26" x14ac:dyDescent="0.15">
      <c r="A1524" s="436" t="s">
        <v>3541</v>
      </c>
      <c r="B1524" s="433" t="s">
        <v>4916</v>
      </c>
      <c r="C1524" s="433" t="s">
        <v>4024</v>
      </c>
      <c r="D1524" s="228" t="s">
        <v>4708</v>
      </c>
      <c r="E1524" s="228" t="s">
        <v>3459</v>
      </c>
      <c r="F1524" s="279" t="s">
        <v>3736</v>
      </c>
      <c r="G1524" s="439" t="s">
        <v>2134</v>
      </c>
      <c r="H1524" s="429" t="s">
        <v>1327</v>
      </c>
      <c r="I1524" s="228" t="s">
        <v>621</v>
      </c>
      <c r="J1524" s="439" t="s">
        <v>622</v>
      </c>
      <c r="K1524" s="246">
        <v>34145</v>
      </c>
      <c r="L1524" s="263"/>
      <c r="M1524" s="263"/>
      <c r="N1524" s="245" t="s">
        <v>5485</v>
      </c>
      <c r="Z1524" s="280"/>
    </row>
    <row r="1525" spans="1:26" x14ac:dyDescent="0.15">
      <c r="A1525" s="436" t="s">
        <v>3541</v>
      </c>
      <c r="B1525" s="433" t="s">
        <v>4916</v>
      </c>
      <c r="C1525" s="433" t="s">
        <v>4024</v>
      </c>
      <c r="D1525" s="228" t="s">
        <v>6513</v>
      </c>
      <c r="E1525" s="228" t="s">
        <v>3457</v>
      </c>
      <c r="F1525" s="279" t="s">
        <v>3734</v>
      </c>
      <c r="G1525" s="439" t="s">
        <v>619</v>
      </c>
      <c r="H1525" s="429" t="s">
        <v>1327</v>
      </c>
      <c r="I1525" s="228" t="s">
        <v>618</v>
      </c>
      <c r="J1525" s="665" t="s">
        <v>8070</v>
      </c>
      <c r="K1525" s="246">
        <v>27216</v>
      </c>
      <c r="L1525" s="263"/>
      <c r="M1525" s="263"/>
      <c r="N1525" s="245" t="s">
        <v>5488</v>
      </c>
      <c r="Z1525" s="280"/>
    </row>
    <row r="1526" spans="1:26" x14ac:dyDescent="0.15">
      <c r="A1526" s="436" t="s">
        <v>3541</v>
      </c>
      <c r="B1526" s="433" t="s">
        <v>4884</v>
      </c>
      <c r="C1526" s="433" t="s">
        <v>1808</v>
      </c>
      <c r="D1526" s="228" t="s">
        <v>5569</v>
      </c>
      <c r="E1526" s="228" t="s">
        <v>3460</v>
      </c>
      <c r="F1526" s="279" t="s">
        <v>3737</v>
      </c>
      <c r="G1526" s="439" t="s">
        <v>5161</v>
      </c>
      <c r="H1526" s="429" t="s">
        <v>1327</v>
      </c>
      <c r="I1526" s="228" t="s">
        <v>628</v>
      </c>
      <c r="J1526" s="672" t="s">
        <v>2087</v>
      </c>
      <c r="K1526" s="246">
        <v>22503</v>
      </c>
      <c r="L1526" s="263"/>
      <c r="M1526" s="263"/>
      <c r="N1526" s="245" t="s">
        <v>4527</v>
      </c>
      <c r="Z1526" s="280"/>
    </row>
    <row r="1527" spans="1:26" x14ac:dyDescent="0.15">
      <c r="A1527" s="436" t="s">
        <v>3541</v>
      </c>
      <c r="B1527" s="433" t="s">
        <v>4884</v>
      </c>
      <c r="C1527" s="433" t="s">
        <v>1808</v>
      </c>
      <c r="D1527" s="228" t="s">
        <v>5162</v>
      </c>
      <c r="E1527" s="228" t="s">
        <v>3461</v>
      </c>
      <c r="F1527" s="279" t="s">
        <v>3738</v>
      </c>
      <c r="G1527" s="439" t="s">
        <v>5163</v>
      </c>
      <c r="H1527" s="429" t="s">
        <v>1327</v>
      </c>
      <c r="I1527" s="228" t="s">
        <v>629</v>
      </c>
      <c r="J1527" s="671" t="s">
        <v>8191</v>
      </c>
      <c r="K1527" s="246">
        <v>24572</v>
      </c>
      <c r="L1527" s="263"/>
      <c r="M1527" s="263"/>
      <c r="N1527" s="245" t="s">
        <v>4527</v>
      </c>
      <c r="Z1527" s="280"/>
    </row>
    <row r="1528" spans="1:26" x14ac:dyDescent="0.15">
      <c r="A1528" s="436" t="s">
        <v>3541</v>
      </c>
      <c r="B1528" s="433" t="s">
        <v>4884</v>
      </c>
      <c r="C1528" s="433" t="s">
        <v>1808</v>
      </c>
      <c r="D1528" s="228" t="s">
        <v>5610</v>
      </c>
      <c r="E1528" s="228" t="s">
        <v>2474</v>
      </c>
      <c r="F1528" s="279" t="s">
        <v>2765</v>
      </c>
      <c r="G1528" s="439" t="s">
        <v>637</v>
      </c>
      <c r="H1528" s="429" t="s">
        <v>1327</v>
      </c>
      <c r="I1528" s="228" t="s">
        <v>636</v>
      </c>
      <c r="J1528" s="439" t="s">
        <v>2135</v>
      </c>
      <c r="K1528" s="246">
        <v>25479</v>
      </c>
      <c r="L1528" s="263"/>
      <c r="M1528" s="263"/>
      <c r="N1528" s="245" t="s">
        <v>4527</v>
      </c>
      <c r="Z1528" s="280"/>
    </row>
    <row r="1529" spans="1:26" x14ac:dyDescent="0.15">
      <c r="A1529" s="436" t="s">
        <v>3541</v>
      </c>
      <c r="B1529" s="433" t="s">
        <v>4884</v>
      </c>
      <c r="C1529" s="433" t="s">
        <v>1808</v>
      </c>
      <c r="D1529" s="228" t="s">
        <v>5570</v>
      </c>
      <c r="E1529" s="228" t="s">
        <v>7820</v>
      </c>
      <c r="F1529" s="279" t="s">
        <v>2764</v>
      </c>
      <c r="G1529" s="439" t="s">
        <v>7821</v>
      </c>
      <c r="H1529" s="429" t="s">
        <v>1327</v>
      </c>
      <c r="I1529" s="228" t="s">
        <v>638</v>
      </c>
      <c r="J1529" s="439" t="s">
        <v>7074</v>
      </c>
      <c r="K1529" s="246">
        <v>25658</v>
      </c>
      <c r="L1529" s="263"/>
      <c r="M1529" s="263"/>
      <c r="N1529" s="245" t="s">
        <v>4527</v>
      </c>
      <c r="Z1529" s="280"/>
    </row>
    <row r="1530" spans="1:26" x14ac:dyDescent="0.15">
      <c r="A1530" s="436" t="s">
        <v>3541</v>
      </c>
      <c r="B1530" s="433" t="s">
        <v>4884</v>
      </c>
      <c r="C1530" s="433" t="s">
        <v>1808</v>
      </c>
      <c r="D1530" s="228" t="s">
        <v>5571</v>
      </c>
      <c r="E1530" s="228" t="s">
        <v>3463</v>
      </c>
      <c r="F1530" s="279" t="s">
        <v>3740</v>
      </c>
      <c r="G1530" s="439" t="s">
        <v>640</v>
      </c>
      <c r="H1530" s="429" t="s">
        <v>1327</v>
      </c>
      <c r="I1530" s="228" t="s">
        <v>639</v>
      </c>
      <c r="J1530" s="439" t="s">
        <v>6095</v>
      </c>
      <c r="K1530" s="246">
        <v>26014</v>
      </c>
      <c r="L1530" s="263"/>
      <c r="M1530" s="263"/>
      <c r="N1530" s="245" t="s">
        <v>4527</v>
      </c>
      <c r="Z1530" s="280"/>
    </row>
    <row r="1531" spans="1:26" x14ac:dyDescent="0.15">
      <c r="A1531" s="436" t="s">
        <v>3541</v>
      </c>
      <c r="B1531" s="433" t="s">
        <v>4884</v>
      </c>
      <c r="C1531" s="433" t="s">
        <v>1808</v>
      </c>
      <c r="D1531" s="228" t="s">
        <v>5572</v>
      </c>
      <c r="E1531" s="228" t="s">
        <v>3464</v>
      </c>
      <c r="F1531" s="279" t="s">
        <v>3741</v>
      </c>
      <c r="G1531" s="439" t="s">
        <v>642</v>
      </c>
      <c r="H1531" s="429" t="s">
        <v>1327</v>
      </c>
      <c r="I1531" s="228" t="s">
        <v>641</v>
      </c>
      <c r="J1531" s="439" t="s">
        <v>8108</v>
      </c>
      <c r="K1531" s="246">
        <v>26345</v>
      </c>
      <c r="L1531" s="263"/>
      <c r="M1531" s="263"/>
      <c r="N1531" s="245" t="s">
        <v>4527</v>
      </c>
      <c r="Z1531" s="280"/>
    </row>
    <row r="1532" spans="1:26" x14ac:dyDescent="0.15">
      <c r="A1532" s="436" t="s">
        <v>3541</v>
      </c>
      <c r="B1532" s="433" t="s">
        <v>4884</v>
      </c>
      <c r="C1532" s="433" t="s">
        <v>1808</v>
      </c>
      <c r="D1532" s="228" t="s">
        <v>4758</v>
      </c>
      <c r="E1532" s="228" t="s">
        <v>2473</v>
      </c>
      <c r="F1532" s="279" t="s">
        <v>6004</v>
      </c>
      <c r="G1532" s="439" t="s">
        <v>644</v>
      </c>
      <c r="H1532" s="429" t="s">
        <v>1327</v>
      </c>
      <c r="I1532" s="228" t="s">
        <v>643</v>
      </c>
      <c r="J1532" s="406" t="s">
        <v>1593</v>
      </c>
      <c r="K1532" s="246">
        <v>26527</v>
      </c>
      <c r="L1532" s="263"/>
      <c r="M1532" s="263"/>
      <c r="N1532" s="245" t="s">
        <v>4527</v>
      </c>
      <c r="Z1532" s="280"/>
    </row>
    <row r="1533" spans="1:26" x14ac:dyDescent="0.15">
      <c r="A1533" s="436" t="s">
        <v>3541</v>
      </c>
      <c r="B1533" s="433" t="s">
        <v>4884</v>
      </c>
      <c r="C1533" s="433" t="s">
        <v>1808</v>
      </c>
      <c r="D1533" s="228" t="s">
        <v>4631</v>
      </c>
      <c r="E1533" s="228" t="s">
        <v>2475</v>
      </c>
      <c r="F1533" s="279" t="s">
        <v>2766</v>
      </c>
      <c r="G1533" s="439" t="s">
        <v>2136</v>
      </c>
      <c r="H1533" s="429" t="s">
        <v>1327</v>
      </c>
      <c r="I1533" s="228" t="s">
        <v>645</v>
      </c>
      <c r="J1533" s="439" t="s">
        <v>7531</v>
      </c>
      <c r="K1533" s="246">
        <v>28545</v>
      </c>
      <c r="L1533" s="263"/>
      <c r="M1533" s="263"/>
      <c r="N1533" s="245" t="s">
        <v>4527</v>
      </c>
      <c r="Z1533" s="280"/>
    </row>
    <row r="1534" spans="1:26" x14ac:dyDescent="0.15">
      <c r="A1534" s="436" t="s">
        <v>3541</v>
      </c>
      <c r="B1534" s="433" t="s">
        <v>4884</v>
      </c>
      <c r="C1534" s="433" t="s">
        <v>1808</v>
      </c>
      <c r="D1534" s="228" t="s">
        <v>6681</v>
      </c>
      <c r="E1534" s="228" t="s">
        <v>6147</v>
      </c>
      <c r="F1534" s="279" t="s">
        <v>2767</v>
      </c>
      <c r="G1534" s="671" t="s">
        <v>8189</v>
      </c>
      <c r="H1534" s="429" t="s">
        <v>1327</v>
      </c>
      <c r="I1534" s="228" t="s">
        <v>646</v>
      </c>
      <c r="J1534" s="438" t="s">
        <v>7075</v>
      </c>
      <c r="K1534" s="246">
        <v>29311</v>
      </c>
      <c r="L1534" s="263"/>
      <c r="M1534" s="263"/>
      <c r="N1534" s="245" t="s">
        <v>4527</v>
      </c>
      <c r="Z1534" s="280"/>
    </row>
    <row r="1535" spans="1:26" x14ac:dyDescent="0.15">
      <c r="A1535" s="436" t="s">
        <v>3541</v>
      </c>
      <c r="B1535" s="433" t="s">
        <v>4884</v>
      </c>
      <c r="C1535" s="433" t="s">
        <v>1808</v>
      </c>
      <c r="D1535" s="228" t="s">
        <v>5609</v>
      </c>
      <c r="E1535" s="228" t="s">
        <v>3462</v>
      </c>
      <c r="F1535" s="279" t="s">
        <v>3739</v>
      </c>
      <c r="G1535" s="439" t="s">
        <v>633</v>
      </c>
      <c r="H1535" s="429" t="s">
        <v>1327</v>
      </c>
      <c r="I1535" s="228" t="s">
        <v>632</v>
      </c>
      <c r="J1535" s="439" t="s">
        <v>7262</v>
      </c>
      <c r="K1535" s="246">
        <v>36714</v>
      </c>
      <c r="L1535" s="263"/>
      <c r="M1535" s="263"/>
      <c r="N1535" s="245" t="s">
        <v>4527</v>
      </c>
      <c r="Z1535" s="280"/>
    </row>
    <row r="1536" spans="1:26" x14ac:dyDescent="0.15">
      <c r="A1536" s="436" t="s">
        <v>3541</v>
      </c>
      <c r="B1536" s="433" t="s">
        <v>4884</v>
      </c>
      <c r="C1536" s="433" t="s">
        <v>1808</v>
      </c>
      <c r="D1536" s="228" t="s">
        <v>4632</v>
      </c>
      <c r="E1536" s="228" t="s">
        <v>3466</v>
      </c>
      <c r="F1536" s="279" t="s">
        <v>3743</v>
      </c>
      <c r="G1536" s="439" t="s">
        <v>651</v>
      </c>
      <c r="H1536" s="429" t="s">
        <v>1327</v>
      </c>
      <c r="I1536" s="228" t="s">
        <v>649</v>
      </c>
      <c r="J1536" s="439" t="s">
        <v>650</v>
      </c>
      <c r="K1536" s="246">
        <v>37699</v>
      </c>
      <c r="L1536" s="263"/>
      <c r="M1536" s="263"/>
      <c r="N1536" s="245" t="s">
        <v>4527</v>
      </c>
      <c r="Z1536" s="280"/>
    </row>
    <row r="1537" spans="1:26" ht="28.5" x14ac:dyDescent="0.15">
      <c r="A1537" s="436" t="s">
        <v>3541</v>
      </c>
      <c r="B1537" s="433" t="s">
        <v>4884</v>
      </c>
      <c r="C1537" s="433" t="s">
        <v>1808</v>
      </c>
      <c r="D1537" s="228" t="s">
        <v>8141</v>
      </c>
      <c r="E1537" s="228" t="s">
        <v>7530</v>
      </c>
      <c r="F1537" s="279" t="s">
        <v>7264</v>
      </c>
      <c r="G1537" s="439" t="s">
        <v>6553</v>
      </c>
      <c r="H1537" s="429" t="s">
        <v>1327</v>
      </c>
      <c r="I1537" s="228" t="s">
        <v>4436</v>
      </c>
      <c r="J1537" s="529" t="s">
        <v>8190</v>
      </c>
      <c r="K1537" s="246">
        <v>38808</v>
      </c>
      <c r="L1537" s="263"/>
      <c r="M1537" s="263"/>
      <c r="N1537" s="245" t="s">
        <v>4527</v>
      </c>
      <c r="Z1537" s="280"/>
    </row>
    <row r="1538" spans="1:26" x14ac:dyDescent="0.15">
      <c r="A1538" s="436" t="s">
        <v>3541</v>
      </c>
      <c r="B1538" s="433" t="s">
        <v>4884</v>
      </c>
      <c r="C1538" s="433" t="s">
        <v>1808</v>
      </c>
      <c r="D1538" s="228" t="s">
        <v>4757</v>
      </c>
      <c r="E1538" s="228" t="s">
        <v>2472</v>
      </c>
      <c r="F1538" s="279" t="s">
        <v>2762</v>
      </c>
      <c r="G1538" s="439" t="s">
        <v>635</v>
      </c>
      <c r="H1538" s="429" t="s">
        <v>1327</v>
      </c>
      <c r="I1538" s="228" t="s">
        <v>634</v>
      </c>
      <c r="J1538" s="439" t="s">
        <v>6003</v>
      </c>
      <c r="K1538" s="246">
        <v>23979</v>
      </c>
      <c r="L1538" s="263"/>
      <c r="M1538" s="263"/>
      <c r="N1538" s="245" t="s">
        <v>5486</v>
      </c>
      <c r="Z1538" s="280"/>
    </row>
    <row r="1539" spans="1:26" x14ac:dyDescent="0.15">
      <c r="A1539" s="436" t="s">
        <v>3541</v>
      </c>
      <c r="B1539" s="433" t="s">
        <v>4884</v>
      </c>
      <c r="C1539" s="433" t="s">
        <v>1808</v>
      </c>
      <c r="D1539" s="228" t="s">
        <v>4756</v>
      </c>
      <c r="E1539" s="228" t="s">
        <v>2471</v>
      </c>
      <c r="F1539" s="279" t="s">
        <v>2761</v>
      </c>
      <c r="G1539" s="439" t="s">
        <v>631</v>
      </c>
      <c r="H1539" s="429" t="s">
        <v>1327</v>
      </c>
      <c r="I1539" s="228" t="s">
        <v>630</v>
      </c>
      <c r="J1539" s="439" t="s">
        <v>6991</v>
      </c>
      <c r="K1539" s="246">
        <v>26023</v>
      </c>
      <c r="L1539" s="263"/>
      <c r="M1539" s="263"/>
      <c r="N1539" s="245" t="s">
        <v>5486</v>
      </c>
      <c r="Z1539" s="280"/>
    </row>
    <row r="1540" spans="1:26" x14ac:dyDescent="0.15">
      <c r="A1540" s="436" t="s">
        <v>3541</v>
      </c>
      <c r="B1540" s="433" t="s">
        <v>4884</v>
      </c>
      <c r="C1540" s="433" t="s">
        <v>1808</v>
      </c>
      <c r="D1540" s="228" t="s">
        <v>4709</v>
      </c>
      <c r="E1540" s="228" t="s">
        <v>3465</v>
      </c>
      <c r="F1540" s="279" t="s">
        <v>3742</v>
      </c>
      <c r="G1540" s="439" t="s">
        <v>648</v>
      </c>
      <c r="H1540" s="429" t="s">
        <v>1327</v>
      </c>
      <c r="I1540" s="228" t="s">
        <v>647</v>
      </c>
      <c r="J1540" s="439" t="s">
        <v>2137</v>
      </c>
      <c r="K1540" s="246">
        <v>29574</v>
      </c>
      <c r="L1540" s="263"/>
      <c r="M1540" s="263"/>
      <c r="N1540" s="245" t="s">
        <v>5485</v>
      </c>
      <c r="Z1540" s="280"/>
    </row>
    <row r="1541" spans="1:26" x14ac:dyDescent="0.15">
      <c r="A1541" s="436" t="s">
        <v>3541</v>
      </c>
      <c r="B1541" s="433" t="s">
        <v>4884</v>
      </c>
      <c r="C1541" s="433" t="s">
        <v>5157</v>
      </c>
      <c r="D1541" s="228" t="s">
        <v>4743</v>
      </c>
      <c r="E1541" s="228" t="s">
        <v>5821</v>
      </c>
      <c r="F1541" s="279" t="s">
        <v>5158</v>
      </c>
      <c r="G1541" s="439" t="s">
        <v>2175</v>
      </c>
      <c r="H1541" s="429" t="s">
        <v>1327</v>
      </c>
      <c r="I1541" s="228" t="s">
        <v>344</v>
      </c>
      <c r="J1541" s="406" t="s">
        <v>1593</v>
      </c>
      <c r="K1541" s="246">
        <v>33837</v>
      </c>
      <c r="L1541" s="242"/>
      <c r="M1541" s="242"/>
      <c r="N1541" s="245" t="s">
        <v>5485</v>
      </c>
      <c r="Z1541" s="280"/>
    </row>
    <row r="1542" spans="1:26" x14ac:dyDescent="0.15">
      <c r="A1542" s="436" t="s">
        <v>3541</v>
      </c>
      <c r="B1542" s="433" t="s">
        <v>4871</v>
      </c>
      <c r="C1542" s="433" t="s">
        <v>4861</v>
      </c>
      <c r="D1542" s="228" t="s">
        <v>4759</v>
      </c>
      <c r="E1542" s="228" t="s">
        <v>8396</v>
      </c>
      <c r="F1542" s="279" t="s">
        <v>3745</v>
      </c>
      <c r="G1542" s="439" t="s">
        <v>653</v>
      </c>
      <c r="H1542" s="429" t="s">
        <v>1327</v>
      </c>
      <c r="I1542" s="228" t="s">
        <v>654</v>
      </c>
      <c r="J1542" s="685" t="s">
        <v>8199</v>
      </c>
      <c r="K1542" s="246">
        <v>25130</v>
      </c>
      <c r="L1542" s="263"/>
      <c r="M1542" s="263"/>
      <c r="N1542" s="245" t="s">
        <v>5486</v>
      </c>
      <c r="Z1542" s="280"/>
    </row>
    <row r="1543" spans="1:26" x14ac:dyDescent="0.15">
      <c r="A1543" s="436" t="s">
        <v>3541</v>
      </c>
      <c r="B1543" s="433" t="s">
        <v>4871</v>
      </c>
      <c r="C1543" s="433" t="s">
        <v>4861</v>
      </c>
      <c r="D1543" s="228" t="s">
        <v>4760</v>
      </c>
      <c r="E1543" s="228" t="s">
        <v>3469</v>
      </c>
      <c r="F1543" s="279" t="s">
        <v>3746</v>
      </c>
      <c r="G1543" s="439" t="s">
        <v>653</v>
      </c>
      <c r="H1543" s="429" t="s">
        <v>1327</v>
      </c>
      <c r="I1543" s="228" t="s">
        <v>655</v>
      </c>
      <c r="J1543" s="439" t="s">
        <v>4504</v>
      </c>
      <c r="K1543" s="246">
        <v>25918</v>
      </c>
      <c r="L1543" s="263"/>
      <c r="M1543" s="263"/>
      <c r="N1543" s="245" t="s">
        <v>5486</v>
      </c>
      <c r="Z1543" s="280"/>
    </row>
    <row r="1544" spans="1:26" x14ac:dyDescent="0.15">
      <c r="A1544" s="436" t="s">
        <v>3541</v>
      </c>
      <c r="B1544" s="433" t="s">
        <v>4871</v>
      </c>
      <c r="C1544" s="433" t="s">
        <v>4861</v>
      </c>
      <c r="D1544" s="228" t="s">
        <v>4761</v>
      </c>
      <c r="E1544" s="228" t="s">
        <v>2478</v>
      </c>
      <c r="F1544" s="279" t="s">
        <v>2771</v>
      </c>
      <c r="G1544" s="439" t="s">
        <v>657</v>
      </c>
      <c r="H1544" s="429" t="s">
        <v>1327</v>
      </c>
      <c r="I1544" s="228" t="s">
        <v>656</v>
      </c>
      <c r="J1544" s="439" t="s">
        <v>8075</v>
      </c>
      <c r="K1544" s="246">
        <v>27377</v>
      </c>
      <c r="L1544" s="263"/>
      <c r="M1544" s="263"/>
      <c r="N1544" s="245" t="s">
        <v>5486</v>
      </c>
      <c r="Z1544" s="280"/>
    </row>
    <row r="1545" spans="1:26" x14ac:dyDescent="0.15">
      <c r="A1545" s="436" t="s">
        <v>3541</v>
      </c>
      <c r="B1545" s="433" t="s">
        <v>4871</v>
      </c>
      <c r="C1545" s="433" t="s">
        <v>4861</v>
      </c>
      <c r="D1545" s="228" t="s">
        <v>4762</v>
      </c>
      <c r="E1545" s="228" t="s">
        <v>2477</v>
      </c>
      <c r="F1545" s="279" t="s">
        <v>2770</v>
      </c>
      <c r="G1545" s="439" t="s">
        <v>659</v>
      </c>
      <c r="H1545" s="429" t="s">
        <v>1327</v>
      </c>
      <c r="I1545" s="228" t="s">
        <v>658</v>
      </c>
      <c r="J1545" s="439" t="s">
        <v>8076</v>
      </c>
      <c r="K1545" s="246">
        <v>29432</v>
      </c>
      <c r="L1545" s="263"/>
      <c r="M1545" s="263"/>
      <c r="N1545" s="245" t="s">
        <v>5486</v>
      </c>
      <c r="Z1545" s="280"/>
    </row>
    <row r="1546" spans="1:26" x14ac:dyDescent="0.15">
      <c r="A1546" s="436" t="s">
        <v>3541</v>
      </c>
      <c r="B1546" s="433" t="s">
        <v>4871</v>
      </c>
      <c r="C1546" s="433" t="s">
        <v>4861</v>
      </c>
      <c r="D1546" s="228" t="s">
        <v>4698</v>
      </c>
      <c r="E1546" s="228" t="s">
        <v>3467</v>
      </c>
      <c r="F1546" s="279" t="s">
        <v>3744</v>
      </c>
      <c r="G1546" s="439" t="s">
        <v>652</v>
      </c>
      <c r="H1546" s="429" t="s">
        <v>1327</v>
      </c>
      <c r="I1546" s="228" t="s">
        <v>3986</v>
      </c>
      <c r="J1546" s="529" t="s">
        <v>7286</v>
      </c>
      <c r="K1546" s="246">
        <v>23007</v>
      </c>
      <c r="L1546" s="263"/>
      <c r="M1546" s="263"/>
      <c r="N1546" s="245" t="s">
        <v>5489</v>
      </c>
      <c r="Z1546" s="280"/>
    </row>
    <row r="1547" spans="1:26" ht="28.5" x14ac:dyDescent="0.15">
      <c r="A1547" s="436" t="s">
        <v>3541</v>
      </c>
      <c r="B1547" s="433" t="s">
        <v>4871</v>
      </c>
      <c r="C1547" s="433" t="s">
        <v>4861</v>
      </c>
      <c r="D1547" s="228" t="s">
        <v>8142</v>
      </c>
      <c r="E1547" s="228" t="s">
        <v>3468</v>
      </c>
      <c r="F1547" s="505" t="s">
        <v>7533</v>
      </c>
      <c r="G1547" s="439" t="s">
        <v>653</v>
      </c>
      <c r="H1547" s="429" t="s">
        <v>1327</v>
      </c>
      <c r="I1547" s="228" t="s">
        <v>4430</v>
      </c>
      <c r="J1547" s="439" t="s">
        <v>1849</v>
      </c>
      <c r="K1547" s="246">
        <v>24348</v>
      </c>
      <c r="L1547" s="263"/>
      <c r="M1547" s="263"/>
      <c r="N1547" s="245" t="s">
        <v>5489</v>
      </c>
      <c r="Z1547" s="280"/>
    </row>
    <row r="1548" spans="1:26" x14ac:dyDescent="0.15">
      <c r="A1548" s="436" t="s">
        <v>3541</v>
      </c>
      <c r="B1548" s="433" t="s">
        <v>4871</v>
      </c>
      <c r="C1548" s="433" t="s">
        <v>4861</v>
      </c>
      <c r="D1548" s="228" t="s">
        <v>4699</v>
      </c>
      <c r="E1548" s="228" t="s">
        <v>3470</v>
      </c>
      <c r="F1548" s="279" t="s">
        <v>3747</v>
      </c>
      <c r="G1548" s="439" t="s">
        <v>653</v>
      </c>
      <c r="H1548" s="429" t="s">
        <v>1327</v>
      </c>
      <c r="I1548" s="228" t="s">
        <v>660</v>
      </c>
      <c r="J1548" s="439" t="s">
        <v>661</v>
      </c>
      <c r="K1548" s="246">
        <v>30165</v>
      </c>
      <c r="L1548" s="242"/>
      <c r="M1548" s="242"/>
      <c r="N1548" s="245" t="s">
        <v>5490</v>
      </c>
      <c r="Z1548" s="280"/>
    </row>
    <row r="1549" spans="1:26" x14ac:dyDescent="0.15">
      <c r="A1549" s="436" t="s">
        <v>3541</v>
      </c>
      <c r="B1549" s="433" t="s">
        <v>4871</v>
      </c>
      <c r="C1549" s="433" t="s">
        <v>4862</v>
      </c>
      <c r="D1549" s="228" t="s">
        <v>4763</v>
      </c>
      <c r="E1549" s="228" t="s">
        <v>3472</v>
      </c>
      <c r="F1549" s="279" t="s">
        <v>3750</v>
      </c>
      <c r="G1549" s="439" t="s">
        <v>2138</v>
      </c>
      <c r="H1549" s="429" t="s">
        <v>1327</v>
      </c>
      <c r="I1549" s="228" t="s">
        <v>665</v>
      </c>
      <c r="J1549" s="406" t="s">
        <v>6999</v>
      </c>
      <c r="K1549" s="246">
        <v>39539</v>
      </c>
      <c r="L1549" s="263"/>
      <c r="M1549" s="263"/>
      <c r="N1549" s="245" t="s">
        <v>5486</v>
      </c>
      <c r="Z1549" s="280"/>
    </row>
    <row r="1550" spans="1:26" ht="28.5" x14ac:dyDescent="0.15">
      <c r="A1550" s="436" t="s">
        <v>3541</v>
      </c>
      <c r="B1550" s="433" t="s">
        <v>4871</v>
      </c>
      <c r="C1550" s="433" t="s">
        <v>4862</v>
      </c>
      <c r="D1550" s="329" t="s">
        <v>8143</v>
      </c>
      <c r="E1550" s="228" t="s">
        <v>5667</v>
      </c>
      <c r="F1550" s="279" t="s">
        <v>3748</v>
      </c>
      <c r="G1550" s="439" t="s">
        <v>2269</v>
      </c>
      <c r="H1550" s="429" t="s">
        <v>1327</v>
      </c>
      <c r="I1550" s="228" t="s">
        <v>4186</v>
      </c>
      <c r="J1550" s="439" t="s">
        <v>6998</v>
      </c>
      <c r="K1550" s="246">
        <v>38687</v>
      </c>
      <c r="L1550" s="263"/>
      <c r="M1550" s="263"/>
      <c r="N1550" s="245" t="s">
        <v>5489</v>
      </c>
      <c r="Z1550" s="280"/>
    </row>
    <row r="1551" spans="1:26" x14ac:dyDescent="0.15">
      <c r="A1551" s="436" t="s">
        <v>3541</v>
      </c>
      <c r="B1551" s="433" t="s">
        <v>4871</v>
      </c>
      <c r="C1551" s="433" t="s">
        <v>4862</v>
      </c>
      <c r="D1551" s="228" t="s">
        <v>4710</v>
      </c>
      <c r="E1551" s="228" t="s">
        <v>3473</v>
      </c>
      <c r="F1551" s="279" t="s">
        <v>3751</v>
      </c>
      <c r="G1551" s="439" t="s">
        <v>667</v>
      </c>
      <c r="H1551" s="429" t="s">
        <v>1327</v>
      </c>
      <c r="I1551" s="228" t="s">
        <v>666</v>
      </c>
      <c r="J1551" s="439" t="s">
        <v>7000</v>
      </c>
      <c r="K1551" s="246">
        <v>35576</v>
      </c>
      <c r="L1551" s="263"/>
      <c r="M1551" s="263"/>
      <c r="N1551" s="245" t="s">
        <v>5485</v>
      </c>
      <c r="Z1551" s="280"/>
    </row>
    <row r="1552" spans="1:26" x14ac:dyDescent="0.15">
      <c r="A1552" s="436" t="s">
        <v>3541</v>
      </c>
      <c r="B1552" s="433" t="s">
        <v>4871</v>
      </c>
      <c r="C1552" s="433" t="s">
        <v>4862</v>
      </c>
      <c r="D1552" s="228" t="s">
        <v>5750</v>
      </c>
      <c r="E1552" s="228" t="s">
        <v>3474</v>
      </c>
      <c r="F1552" s="279" t="s">
        <v>3752</v>
      </c>
      <c r="G1552" s="439" t="s">
        <v>2139</v>
      </c>
      <c r="H1552" s="429" t="s">
        <v>1327</v>
      </c>
      <c r="I1552" s="228" t="s">
        <v>1861</v>
      </c>
      <c r="J1552" s="439" t="s">
        <v>7001</v>
      </c>
      <c r="K1552" s="246">
        <v>41512</v>
      </c>
      <c r="L1552" s="263"/>
      <c r="M1552" s="263"/>
      <c r="N1552" s="245" t="s">
        <v>5485</v>
      </c>
      <c r="Z1552" s="280"/>
    </row>
    <row r="1553" spans="1:26" x14ac:dyDescent="0.15">
      <c r="A1553" s="436" t="s">
        <v>3541</v>
      </c>
      <c r="B1553" s="433" t="s">
        <v>4871</v>
      </c>
      <c r="C1553" s="433" t="s">
        <v>4862</v>
      </c>
      <c r="D1553" s="228" t="s">
        <v>6514</v>
      </c>
      <c r="E1553" s="228" t="s">
        <v>3471</v>
      </c>
      <c r="F1553" s="279" t="s">
        <v>3749</v>
      </c>
      <c r="G1553" s="439" t="s">
        <v>664</v>
      </c>
      <c r="H1553" s="429" t="s">
        <v>1327</v>
      </c>
      <c r="I1553" s="228" t="s">
        <v>663</v>
      </c>
      <c r="J1553" s="439" t="s">
        <v>5880</v>
      </c>
      <c r="K1553" s="246">
        <v>35367</v>
      </c>
      <c r="L1553" s="263"/>
      <c r="M1553" s="263"/>
      <c r="N1553" s="245" t="s">
        <v>5488</v>
      </c>
      <c r="Z1553" s="280"/>
    </row>
    <row r="1554" spans="1:26" ht="28.5" x14ac:dyDescent="0.15">
      <c r="A1554" s="436" t="s">
        <v>3541</v>
      </c>
      <c r="B1554" s="433" t="s">
        <v>4871</v>
      </c>
      <c r="C1554" s="433" t="s">
        <v>4864</v>
      </c>
      <c r="D1554" s="228" t="s">
        <v>8144</v>
      </c>
      <c r="E1554" s="228" t="s">
        <v>3475</v>
      </c>
      <c r="F1554" s="279" t="s">
        <v>3753</v>
      </c>
      <c r="G1554" s="439" t="s">
        <v>668</v>
      </c>
      <c r="H1554" s="429" t="s">
        <v>1327</v>
      </c>
      <c r="I1554" s="228" t="s">
        <v>6493</v>
      </c>
      <c r="J1554" s="439" t="s">
        <v>7534</v>
      </c>
      <c r="K1554" s="246">
        <v>29545</v>
      </c>
      <c r="L1554" s="263"/>
      <c r="M1554" s="263"/>
      <c r="N1554" s="245" t="s">
        <v>5489</v>
      </c>
      <c r="Z1554" s="280"/>
    </row>
    <row r="1555" spans="1:26" x14ac:dyDescent="0.15">
      <c r="A1555" s="436" t="s">
        <v>3541</v>
      </c>
      <c r="B1555" s="433" t="s">
        <v>4871</v>
      </c>
      <c r="C1555" s="433" t="s">
        <v>4864</v>
      </c>
      <c r="D1555" s="228" t="s">
        <v>4711</v>
      </c>
      <c r="E1555" s="228" t="s">
        <v>3476</v>
      </c>
      <c r="F1555" s="279" t="s">
        <v>3754</v>
      </c>
      <c r="G1555" s="439" t="s">
        <v>2140</v>
      </c>
      <c r="H1555" s="429" t="s">
        <v>1327</v>
      </c>
      <c r="I1555" s="228" t="s">
        <v>669</v>
      </c>
      <c r="J1555" s="439" t="s">
        <v>7535</v>
      </c>
      <c r="K1555" s="246">
        <v>39133</v>
      </c>
      <c r="L1555" s="263"/>
      <c r="M1555" s="263"/>
      <c r="N1555" s="245" t="s">
        <v>5485</v>
      </c>
      <c r="Z1555" s="280"/>
    </row>
    <row r="1556" spans="1:26" ht="28.5" x14ac:dyDescent="0.15">
      <c r="A1556" s="436" t="s">
        <v>3541</v>
      </c>
      <c r="B1556" s="249" t="s">
        <v>4871</v>
      </c>
      <c r="C1556" s="249" t="s">
        <v>4939</v>
      </c>
      <c r="D1556" s="228" t="s">
        <v>8145</v>
      </c>
      <c r="E1556" s="228" t="s">
        <v>3477</v>
      </c>
      <c r="F1556" s="279" t="s">
        <v>3755</v>
      </c>
      <c r="G1556" s="439" t="s">
        <v>670</v>
      </c>
      <c r="H1556" s="429" t="s">
        <v>1327</v>
      </c>
      <c r="I1556" s="228" t="s">
        <v>4429</v>
      </c>
      <c r="J1556" s="439" t="s">
        <v>4505</v>
      </c>
      <c r="K1556" s="246">
        <v>30280</v>
      </c>
      <c r="L1556" s="263"/>
      <c r="M1556" s="263"/>
      <c r="N1556" s="245" t="s">
        <v>5489</v>
      </c>
      <c r="Z1556" s="280"/>
    </row>
    <row r="1557" spans="1:26" x14ac:dyDescent="0.15">
      <c r="A1557" s="436" t="s">
        <v>3541</v>
      </c>
      <c r="B1557" s="249" t="s">
        <v>4871</v>
      </c>
      <c r="C1557" s="249" t="s">
        <v>4939</v>
      </c>
      <c r="D1557" s="228" t="s">
        <v>4700</v>
      </c>
      <c r="E1557" s="228" t="s">
        <v>3478</v>
      </c>
      <c r="F1557" s="279" t="s">
        <v>3756</v>
      </c>
      <c r="G1557" s="439" t="s">
        <v>671</v>
      </c>
      <c r="H1557" s="429" t="s">
        <v>1327</v>
      </c>
      <c r="I1557" s="228" t="s">
        <v>1762</v>
      </c>
      <c r="J1557" s="439" t="s">
        <v>4506</v>
      </c>
      <c r="K1557" s="246">
        <v>35145</v>
      </c>
      <c r="L1557" s="242"/>
      <c r="M1557" s="242"/>
      <c r="N1557" s="245" t="s">
        <v>5490</v>
      </c>
      <c r="Z1557" s="280"/>
    </row>
    <row r="1558" spans="1:26" x14ac:dyDescent="0.15">
      <c r="A1558" s="436" t="s">
        <v>3541</v>
      </c>
      <c r="B1558" s="433" t="s">
        <v>4916</v>
      </c>
      <c r="C1558" s="433" t="s">
        <v>4905</v>
      </c>
      <c r="D1558" s="228" t="s">
        <v>4764</v>
      </c>
      <c r="E1558" s="228" t="s">
        <v>3479</v>
      </c>
      <c r="F1558" s="279" t="s">
        <v>3758</v>
      </c>
      <c r="G1558" s="439" t="s">
        <v>672</v>
      </c>
      <c r="H1558" s="429" t="s">
        <v>1327</v>
      </c>
      <c r="I1558" s="228" t="s">
        <v>674</v>
      </c>
      <c r="J1558" s="439" t="s">
        <v>6125</v>
      </c>
      <c r="K1558" s="246">
        <v>30294</v>
      </c>
      <c r="L1558" s="263"/>
      <c r="M1558" s="263"/>
      <c r="N1558" s="245" t="s">
        <v>5486</v>
      </c>
      <c r="Z1558" s="280"/>
    </row>
    <row r="1559" spans="1:26" ht="28.5" x14ac:dyDescent="0.15">
      <c r="A1559" s="436" t="s">
        <v>3541</v>
      </c>
      <c r="B1559" s="433" t="s">
        <v>4916</v>
      </c>
      <c r="C1559" s="433" t="s">
        <v>4905</v>
      </c>
      <c r="D1559" s="329" t="s">
        <v>8146</v>
      </c>
      <c r="E1559" s="228" t="s">
        <v>6136</v>
      </c>
      <c r="F1559" s="279" t="s">
        <v>3757</v>
      </c>
      <c r="G1559" s="439" t="s">
        <v>672</v>
      </c>
      <c r="H1559" s="429" t="s">
        <v>1327</v>
      </c>
      <c r="I1559" s="228" t="s">
        <v>4428</v>
      </c>
      <c r="J1559" s="439" t="s">
        <v>6005</v>
      </c>
      <c r="K1559" s="246">
        <v>24163</v>
      </c>
      <c r="L1559" s="263"/>
      <c r="M1559" s="263"/>
      <c r="N1559" s="245" t="s">
        <v>5489</v>
      </c>
      <c r="Z1559" s="280"/>
    </row>
    <row r="1560" spans="1:26" x14ac:dyDescent="0.15">
      <c r="A1560" s="436" t="s">
        <v>3541</v>
      </c>
      <c r="B1560" s="433" t="s">
        <v>4916</v>
      </c>
      <c r="C1560" s="433" t="s">
        <v>4905</v>
      </c>
      <c r="D1560" s="228" t="s">
        <v>4712</v>
      </c>
      <c r="E1560" s="228" t="s">
        <v>3480</v>
      </c>
      <c r="F1560" s="279" t="s">
        <v>3759</v>
      </c>
      <c r="G1560" s="439" t="s">
        <v>675</v>
      </c>
      <c r="H1560" s="429" t="s">
        <v>1327</v>
      </c>
      <c r="I1560" s="228" t="s">
        <v>472</v>
      </c>
      <c r="J1560" s="406" t="s">
        <v>1597</v>
      </c>
      <c r="K1560" s="246">
        <v>33399</v>
      </c>
      <c r="L1560" s="263"/>
      <c r="M1560" s="263"/>
      <c r="N1560" s="245" t="s">
        <v>5485</v>
      </c>
      <c r="Z1560" s="280"/>
    </row>
    <row r="1561" spans="1:26" x14ac:dyDescent="0.15">
      <c r="A1561" s="436" t="s">
        <v>3541</v>
      </c>
      <c r="B1561" s="433" t="s">
        <v>4916</v>
      </c>
      <c r="C1561" s="433" t="s">
        <v>4905</v>
      </c>
      <c r="D1561" s="228" t="s">
        <v>4713</v>
      </c>
      <c r="E1561" s="228" t="s">
        <v>3481</v>
      </c>
      <c r="F1561" s="279" t="s">
        <v>3760</v>
      </c>
      <c r="G1561" s="439" t="s">
        <v>677</v>
      </c>
      <c r="H1561" s="429" t="s">
        <v>1327</v>
      </c>
      <c r="I1561" s="228" t="s">
        <v>676</v>
      </c>
      <c r="J1561" s="438" t="s">
        <v>8109</v>
      </c>
      <c r="K1561" s="246">
        <v>35339</v>
      </c>
      <c r="L1561" s="263"/>
      <c r="M1561" s="263"/>
      <c r="N1561" s="245" t="s">
        <v>5485</v>
      </c>
      <c r="Z1561" s="280"/>
    </row>
    <row r="1562" spans="1:26" x14ac:dyDescent="0.15">
      <c r="A1562" s="436" t="s">
        <v>3541</v>
      </c>
      <c r="B1562" s="433" t="s">
        <v>4916</v>
      </c>
      <c r="C1562" s="433" t="s">
        <v>4905</v>
      </c>
      <c r="D1562" s="228" t="s">
        <v>5658</v>
      </c>
      <c r="E1562" s="228" t="s">
        <v>5659</v>
      </c>
      <c r="F1562" s="279" t="s">
        <v>6043</v>
      </c>
      <c r="G1562" s="439" t="s">
        <v>5660</v>
      </c>
      <c r="H1562" s="429" t="s">
        <v>1327</v>
      </c>
      <c r="I1562" s="228" t="s">
        <v>5661</v>
      </c>
      <c r="J1562" s="438" t="s">
        <v>5662</v>
      </c>
      <c r="K1562" s="246">
        <v>42761</v>
      </c>
      <c r="L1562" s="263"/>
      <c r="M1562" s="263"/>
      <c r="N1562" s="245" t="s">
        <v>5485</v>
      </c>
      <c r="Z1562" s="280"/>
    </row>
    <row r="1563" spans="1:26" x14ac:dyDescent="0.15">
      <c r="A1563" s="436" t="s">
        <v>3541</v>
      </c>
      <c r="B1563" s="433" t="s">
        <v>4916</v>
      </c>
      <c r="C1563" s="433" t="s">
        <v>4907</v>
      </c>
      <c r="D1563" s="228" t="s">
        <v>4765</v>
      </c>
      <c r="E1563" s="228" t="s">
        <v>3482</v>
      </c>
      <c r="F1563" s="279" t="s">
        <v>3761</v>
      </c>
      <c r="G1563" s="439" t="s">
        <v>680</v>
      </c>
      <c r="H1563" s="429" t="s">
        <v>1327</v>
      </c>
      <c r="I1563" s="228" t="s">
        <v>678</v>
      </c>
      <c r="J1563" s="439" t="s">
        <v>679</v>
      </c>
      <c r="K1563" s="246">
        <v>26385</v>
      </c>
      <c r="L1563" s="263"/>
      <c r="M1563" s="263"/>
      <c r="N1563" s="245" t="s">
        <v>5486</v>
      </c>
      <c r="Z1563" s="280"/>
    </row>
    <row r="1564" spans="1:26" x14ac:dyDescent="0.15">
      <c r="A1564" s="436" t="s">
        <v>3541</v>
      </c>
      <c r="B1564" s="433" t="s">
        <v>4916</v>
      </c>
      <c r="C1564" s="433" t="s">
        <v>4907</v>
      </c>
      <c r="D1564" s="228" t="s">
        <v>4766</v>
      </c>
      <c r="E1564" s="228" t="s">
        <v>2484</v>
      </c>
      <c r="F1564" s="279" t="s">
        <v>2778</v>
      </c>
      <c r="G1564" s="439" t="s">
        <v>682</v>
      </c>
      <c r="H1564" s="429" t="s">
        <v>1327</v>
      </c>
      <c r="I1564" s="228" t="s">
        <v>3987</v>
      </c>
      <c r="J1564" s="439" t="s">
        <v>681</v>
      </c>
      <c r="K1564" s="246">
        <v>27059</v>
      </c>
      <c r="L1564" s="263"/>
      <c r="M1564" s="263"/>
      <c r="N1564" s="245" t="s">
        <v>5486</v>
      </c>
      <c r="Z1564" s="280"/>
    </row>
    <row r="1565" spans="1:26" x14ac:dyDescent="0.15">
      <c r="A1565" s="436" t="s">
        <v>3541</v>
      </c>
      <c r="B1565" s="433" t="s">
        <v>4916</v>
      </c>
      <c r="C1565" s="433" t="s">
        <v>4907</v>
      </c>
      <c r="D1565" s="228" t="s">
        <v>4767</v>
      </c>
      <c r="E1565" s="228" t="s">
        <v>3483</v>
      </c>
      <c r="F1565" s="279" t="s">
        <v>3762</v>
      </c>
      <c r="G1565" s="439" t="s">
        <v>684</v>
      </c>
      <c r="H1565" s="429" t="s">
        <v>1327</v>
      </c>
      <c r="I1565" s="228" t="s">
        <v>683</v>
      </c>
      <c r="J1565" s="439" t="s">
        <v>5870</v>
      </c>
      <c r="K1565" s="246">
        <v>28215</v>
      </c>
      <c r="L1565" s="263"/>
      <c r="M1565" s="263"/>
      <c r="N1565" s="245" t="s">
        <v>5486</v>
      </c>
      <c r="Z1565" s="280"/>
    </row>
    <row r="1566" spans="1:26" x14ac:dyDescent="0.15">
      <c r="A1566" s="436" t="s">
        <v>3541</v>
      </c>
      <c r="B1566" s="433" t="s">
        <v>4916</v>
      </c>
      <c r="C1566" s="433" t="s">
        <v>4907</v>
      </c>
      <c r="D1566" s="228" t="s">
        <v>4768</v>
      </c>
      <c r="E1566" s="228" t="s">
        <v>2485</v>
      </c>
      <c r="F1566" s="279" t="s">
        <v>2779</v>
      </c>
      <c r="G1566" s="439" t="s">
        <v>685</v>
      </c>
      <c r="H1566" s="429" t="s">
        <v>1327</v>
      </c>
      <c r="I1566" s="228" t="s">
        <v>4057</v>
      </c>
      <c r="J1566" s="406" t="s">
        <v>1601</v>
      </c>
      <c r="K1566" s="246">
        <v>28580</v>
      </c>
      <c r="L1566" s="263"/>
      <c r="M1566" s="263"/>
      <c r="N1566" s="245" t="s">
        <v>5486</v>
      </c>
      <c r="Z1566" s="280"/>
    </row>
    <row r="1567" spans="1:26" x14ac:dyDescent="0.15">
      <c r="A1567" s="436" t="s">
        <v>3541</v>
      </c>
      <c r="B1567" s="433" t="s">
        <v>4916</v>
      </c>
      <c r="C1567" s="433" t="s">
        <v>4907</v>
      </c>
      <c r="D1567" s="228" t="s">
        <v>4769</v>
      </c>
      <c r="E1567" s="228" t="s">
        <v>2486</v>
      </c>
      <c r="F1567" s="279" t="s">
        <v>2780</v>
      </c>
      <c r="G1567" s="439" t="s">
        <v>689</v>
      </c>
      <c r="H1567" s="429" t="s">
        <v>1327</v>
      </c>
      <c r="I1567" s="228" t="s">
        <v>687</v>
      </c>
      <c r="J1567" s="439" t="s">
        <v>688</v>
      </c>
      <c r="K1567" s="246">
        <v>29985</v>
      </c>
      <c r="L1567" s="263"/>
      <c r="M1567" s="263"/>
      <c r="N1567" s="245" t="s">
        <v>5486</v>
      </c>
      <c r="Z1567" s="280"/>
    </row>
    <row r="1568" spans="1:26" x14ac:dyDescent="0.15">
      <c r="A1568" s="436" t="s">
        <v>3541</v>
      </c>
      <c r="B1568" s="433" t="s">
        <v>4916</v>
      </c>
      <c r="C1568" s="433" t="s">
        <v>4907</v>
      </c>
      <c r="D1568" s="228" t="s">
        <v>4770</v>
      </c>
      <c r="E1568" s="228" t="s">
        <v>2487</v>
      </c>
      <c r="F1568" s="279" t="s">
        <v>2781</v>
      </c>
      <c r="G1568" s="439" t="s">
        <v>686</v>
      </c>
      <c r="H1568" s="429" t="s">
        <v>1327</v>
      </c>
      <c r="I1568" s="228" t="s">
        <v>692</v>
      </c>
      <c r="J1568" s="439" t="s">
        <v>8110</v>
      </c>
      <c r="K1568" s="246">
        <v>37320</v>
      </c>
      <c r="L1568" s="263"/>
      <c r="M1568" s="263"/>
      <c r="N1568" s="245" t="s">
        <v>5486</v>
      </c>
      <c r="Z1568" s="280"/>
    </row>
    <row r="1569" spans="1:26" ht="28.5" x14ac:dyDescent="0.15">
      <c r="A1569" s="436" t="s">
        <v>3541</v>
      </c>
      <c r="B1569" s="433" t="s">
        <v>4916</v>
      </c>
      <c r="C1569" s="433" t="s">
        <v>4907</v>
      </c>
      <c r="D1569" s="228" t="s">
        <v>8147</v>
      </c>
      <c r="E1569" s="228" t="s">
        <v>5668</v>
      </c>
      <c r="F1569" s="279" t="s">
        <v>3763</v>
      </c>
      <c r="G1569" s="439" t="s">
        <v>686</v>
      </c>
      <c r="H1569" s="429" t="s">
        <v>1327</v>
      </c>
      <c r="I1569" s="228" t="s">
        <v>4426</v>
      </c>
      <c r="J1569" s="439" t="s">
        <v>5018</v>
      </c>
      <c r="K1569" s="246">
        <v>38443</v>
      </c>
      <c r="L1569" s="263"/>
      <c r="M1569" s="263"/>
      <c r="N1569" s="245" t="s">
        <v>5489</v>
      </c>
      <c r="Z1569" s="280"/>
    </row>
    <row r="1570" spans="1:26" x14ac:dyDescent="0.15">
      <c r="A1570" s="436" t="s">
        <v>3541</v>
      </c>
      <c r="B1570" s="433" t="s">
        <v>4916</v>
      </c>
      <c r="C1570" s="433" t="s">
        <v>4907</v>
      </c>
      <c r="D1570" s="228" t="s">
        <v>5751</v>
      </c>
      <c r="E1570" s="228" t="s">
        <v>3484</v>
      </c>
      <c r="F1570" s="279" t="s">
        <v>3764</v>
      </c>
      <c r="G1570" s="439" t="s">
        <v>691</v>
      </c>
      <c r="H1570" s="429" t="s">
        <v>1327</v>
      </c>
      <c r="I1570" s="228" t="s">
        <v>690</v>
      </c>
      <c r="J1570" s="529" t="s">
        <v>7988</v>
      </c>
      <c r="K1570" s="246">
        <v>30348</v>
      </c>
      <c r="L1570" s="263"/>
      <c r="M1570" s="263"/>
      <c r="N1570" s="245" t="s">
        <v>5485</v>
      </c>
      <c r="Z1570" s="280"/>
    </row>
    <row r="1571" spans="1:26" x14ac:dyDescent="0.15">
      <c r="A1571" s="436" t="s">
        <v>3541</v>
      </c>
      <c r="B1571" s="433" t="s">
        <v>4916</v>
      </c>
      <c r="C1571" s="433" t="s">
        <v>4907</v>
      </c>
      <c r="D1571" s="228" t="s">
        <v>4714</v>
      </c>
      <c r="E1571" s="228" t="s">
        <v>6706</v>
      </c>
      <c r="F1571" s="279" t="s">
        <v>3766</v>
      </c>
      <c r="G1571" s="439" t="s">
        <v>696</v>
      </c>
      <c r="H1571" s="429" t="s">
        <v>1327</v>
      </c>
      <c r="I1571" s="242" t="s">
        <v>7077</v>
      </c>
      <c r="J1571" s="439" t="s">
        <v>7078</v>
      </c>
      <c r="K1571" s="246">
        <v>36616</v>
      </c>
      <c r="L1571" s="263"/>
      <c r="M1571" s="263"/>
      <c r="N1571" s="245" t="s">
        <v>5485</v>
      </c>
      <c r="Z1571" s="280"/>
    </row>
    <row r="1572" spans="1:26" x14ac:dyDescent="0.15">
      <c r="A1572" s="436" t="s">
        <v>3541</v>
      </c>
      <c r="B1572" s="433" t="s">
        <v>4916</v>
      </c>
      <c r="C1572" s="433" t="s">
        <v>4907</v>
      </c>
      <c r="D1572" s="228" t="s">
        <v>4715</v>
      </c>
      <c r="E1572" s="228" t="s">
        <v>3486</v>
      </c>
      <c r="F1572" s="279" t="s">
        <v>3767</v>
      </c>
      <c r="G1572" s="439" t="s">
        <v>2141</v>
      </c>
      <c r="H1572" s="429" t="s">
        <v>1327</v>
      </c>
      <c r="I1572" s="228" t="s">
        <v>697</v>
      </c>
      <c r="J1572" s="439" t="s">
        <v>698</v>
      </c>
      <c r="K1572" s="246">
        <v>40564</v>
      </c>
      <c r="L1572" s="263"/>
      <c r="M1572" s="263"/>
      <c r="N1572" s="245" t="s">
        <v>5485</v>
      </c>
      <c r="Z1572" s="280"/>
    </row>
    <row r="1573" spans="1:26" x14ac:dyDescent="0.15">
      <c r="A1573" s="436" t="s">
        <v>3541</v>
      </c>
      <c r="B1573" s="433" t="s">
        <v>4916</v>
      </c>
      <c r="C1573" s="433" t="s">
        <v>4907</v>
      </c>
      <c r="D1573" s="228" t="s">
        <v>5803</v>
      </c>
      <c r="E1573" s="228" t="s">
        <v>5804</v>
      </c>
      <c r="F1573" s="279" t="s">
        <v>5805</v>
      </c>
      <c r="G1573" s="439" t="s">
        <v>694</v>
      </c>
      <c r="H1573" s="429" t="s">
        <v>1327</v>
      </c>
      <c r="I1573" s="228" t="s">
        <v>5806</v>
      </c>
      <c r="J1573" s="529" t="s">
        <v>7989</v>
      </c>
      <c r="K1573" s="246">
        <v>43187</v>
      </c>
      <c r="L1573" s="263"/>
      <c r="M1573" s="263"/>
      <c r="N1573" s="245" t="s">
        <v>5485</v>
      </c>
      <c r="Z1573" s="280"/>
    </row>
    <row r="1574" spans="1:26" x14ac:dyDescent="0.15">
      <c r="A1574" s="436" t="s">
        <v>3541</v>
      </c>
      <c r="B1574" s="433" t="s">
        <v>4916</v>
      </c>
      <c r="C1574" s="433" t="s">
        <v>4907</v>
      </c>
      <c r="D1574" s="228" t="s">
        <v>6515</v>
      </c>
      <c r="E1574" s="228" t="s">
        <v>3485</v>
      </c>
      <c r="F1574" s="279" t="s">
        <v>3765</v>
      </c>
      <c r="G1574" s="439" t="s">
        <v>694</v>
      </c>
      <c r="H1574" s="429" t="s">
        <v>1327</v>
      </c>
      <c r="I1574" s="228" t="s">
        <v>693</v>
      </c>
      <c r="J1574" s="529" t="s">
        <v>8071</v>
      </c>
      <c r="K1574" s="246">
        <v>37530</v>
      </c>
      <c r="L1574" s="263"/>
      <c r="M1574" s="263"/>
      <c r="N1574" s="245" t="s">
        <v>5488</v>
      </c>
      <c r="Z1574" s="280"/>
    </row>
    <row r="1575" spans="1:26" ht="28.5" x14ac:dyDescent="0.15">
      <c r="A1575" s="436" t="s">
        <v>3541</v>
      </c>
      <c r="B1575" s="433" t="s">
        <v>4884</v>
      </c>
      <c r="C1575" s="433" t="s">
        <v>4873</v>
      </c>
      <c r="D1575" s="228" t="s">
        <v>8148</v>
      </c>
      <c r="E1575" s="228" t="s">
        <v>7287</v>
      </c>
      <c r="F1575" s="279" t="s">
        <v>3768</v>
      </c>
      <c r="G1575" s="439" t="s">
        <v>699</v>
      </c>
      <c r="H1575" s="429" t="s">
        <v>1327</v>
      </c>
      <c r="I1575" s="228" t="s">
        <v>4427</v>
      </c>
      <c r="J1575" s="672" t="s">
        <v>8211</v>
      </c>
      <c r="K1575" s="246">
        <v>33179</v>
      </c>
      <c r="L1575" s="263"/>
      <c r="M1575" s="263"/>
      <c r="N1575" s="245" t="s">
        <v>5489</v>
      </c>
      <c r="Z1575" s="280"/>
    </row>
    <row r="1576" spans="1:26" x14ac:dyDescent="0.15">
      <c r="A1576" s="436" t="s">
        <v>3541</v>
      </c>
      <c r="B1576" s="433" t="s">
        <v>4884</v>
      </c>
      <c r="C1576" s="433" t="s">
        <v>4876</v>
      </c>
      <c r="D1576" s="228" t="s">
        <v>4771</v>
      </c>
      <c r="E1576" s="228" t="s">
        <v>2493</v>
      </c>
      <c r="F1576" s="279" t="s">
        <v>2786</v>
      </c>
      <c r="G1576" s="439" t="s">
        <v>701</v>
      </c>
      <c r="H1576" s="429" t="s">
        <v>1327</v>
      </c>
      <c r="I1576" s="228" t="s">
        <v>700</v>
      </c>
      <c r="J1576" s="439" t="s">
        <v>7269</v>
      </c>
      <c r="K1576" s="246">
        <v>29311</v>
      </c>
      <c r="L1576" s="263"/>
      <c r="M1576" s="263"/>
      <c r="N1576" s="245" t="s">
        <v>5486</v>
      </c>
      <c r="Z1576" s="280"/>
    </row>
    <row r="1577" spans="1:26" ht="28.5" x14ac:dyDescent="0.15">
      <c r="A1577" s="436" t="s">
        <v>3541</v>
      </c>
      <c r="B1577" s="433" t="s">
        <v>4884</v>
      </c>
      <c r="C1577" s="433" t="s">
        <v>4876</v>
      </c>
      <c r="D1577" s="228" t="s">
        <v>8149</v>
      </c>
      <c r="E1577" s="228" t="s">
        <v>3203</v>
      </c>
      <c r="F1577" s="279" t="s">
        <v>3769</v>
      </c>
      <c r="G1577" s="439" t="s">
        <v>702</v>
      </c>
      <c r="H1577" s="429" t="s">
        <v>1327</v>
      </c>
      <c r="I1577" s="228" t="s">
        <v>4058</v>
      </c>
      <c r="J1577" s="439" t="s">
        <v>7270</v>
      </c>
      <c r="K1577" s="246">
        <v>38534</v>
      </c>
      <c r="L1577" s="263"/>
      <c r="M1577" s="263"/>
      <c r="N1577" s="245" t="s">
        <v>5489</v>
      </c>
      <c r="Z1577" s="280"/>
    </row>
    <row r="1578" spans="1:26" x14ac:dyDescent="0.15">
      <c r="A1578" s="436" t="s">
        <v>3541</v>
      </c>
      <c r="B1578" s="433" t="s">
        <v>4884</v>
      </c>
      <c r="C1578" s="433" t="s">
        <v>4876</v>
      </c>
      <c r="D1578" s="228" t="s">
        <v>5752</v>
      </c>
      <c r="E1578" s="228" t="s">
        <v>3487</v>
      </c>
      <c r="F1578" s="279" t="s">
        <v>3770</v>
      </c>
      <c r="G1578" s="439" t="s">
        <v>704</v>
      </c>
      <c r="H1578" s="429" t="s">
        <v>1327</v>
      </c>
      <c r="I1578" s="228" t="s">
        <v>703</v>
      </c>
      <c r="J1578" s="439" t="s">
        <v>7830</v>
      </c>
      <c r="K1578" s="246">
        <v>35073</v>
      </c>
      <c r="L1578" s="263"/>
      <c r="M1578" s="263"/>
      <c r="N1578" s="245" t="s">
        <v>5485</v>
      </c>
      <c r="Z1578" s="280"/>
    </row>
    <row r="1579" spans="1:26" x14ac:dyDescent="0.15">
      <c r="A1579" s="436" t="s">
        <v>3541</v>
      </c>
      <c r="B1579" s="433" t="s">
        <v>4884</v>
      </c>
      <c r="C1579" s="433" t="s">
        <v>4876</v>
      </c>
      <c r="D1579" s="228" t="s">
        <v>6516</v>
      </c>
      <c r="E1579" s="228" t="s">
        <v>3488</v>
      </c>
      <c r="F1579" s="279" t="s">
        <v>3771</v>
      </c>
      <c r="G1579" s="439" t="s">
        <v>6517</v>
      </c>
      <c r="H1579" s="429" t="s">
        <v>1327</v>
      </c>
      <c r="I1579" s="228" t="s">
        <v>705</v>
      </c>
      <c r="J1579" s="439" t="s">
        <v>7268</v>
      </c>
      <c r="K1579" s="246">
        <v>37337</v>
      </c>
      <c r="L1579" s="263"/>
      <c r="M1579" s="263"/>
      <c r="N1579" s="245" t="s">
        <v>5488</v>
      </c>
      <c r="Z1579" s="280"/>
    </row>
    <row r="1580" spans="1:26" ht="28.5" x14ac:dyDescent="0.15">
      <c r="A1580" s="436" t="s">
        <v>3541</v>
      </c>
      <c r="B1580" s="433" t="s">
        <v>4884</v>
      </c>
      <c r="C1580" s="433" t="s">
        <v>4879</v>
      </c>
      <c r="D1580" s="228" t="s">
        <v>8150</v>
      </c>
      <c r="E1580" s="228" t="s">
        <v>2909</v>
      </c>
      <c r="F1580" s="279" t="s">
        <v>3773</v>
      </c>
      <c r="G1580" s="439" t="s">
        <v>707</v>
      </c>
      <c r="H1580" s="429" t="s">
        <v>1327</v>
      </c>
      <c r="I1580" s="228" t="s">
        <v>4425</v>
      </c>
      <c r="J1580" s="529" t="s">
        <v>7972</v>
      </c>
      <c r="K1580" s="583">
        <v>29676</v>
      </c>
      <c r="L1580" s="263"/>
      <c r="M1580" s="263"/>
      <c r="N1580" s="245" t="s">
        <v>5489</v>
      </c>
      <c r="Z1580" s="280"/>
    </row>
    <row r="1581" spans="1:26" x14ac:dyDescent="0.15">
      <c r="A1581" s="436" t="s">
        <v>3541</v>
      </c>
      <c r="B1581" s="433" t="s">
        <v>4884</v>
      </c>
      <c r="C1581" s="433" t="s">
        <v>4879</v>
      </c>
      <c r="D1581" s="228" t="s">
        <v>5753</v>
      </c>
      <c r="E1581" s="228" t="s">
        <v>3490</v>
      </c>
      <c r="F1581" s="279" t="s">
        <v>3774</v>
      </c>
      <c r="G1581" s="439" t="s">
        <v>709</v>
      </c>
      <c r="H1581" s="429" t="s">
        <v>1327</v>
      </c>
      <c r="I1581" s="228" t="s">
        <v>708</v>
      </c>
      <c r="J1581" s="439" t="s">
        <v>5657</v>
      </c>
      <c r="K1581" s="246">
        <v>32275</v>
      </c>
      <c r="L1581" s="263"/>
      <c r="M1581" s="263"/>
      <c r="N1581" s="245" t="s">
        <v>5485</v>
      </c>
      <c r="Z1581" s="280"/>
    </row>
    <row r="1582" spans="1:26" x14ac:dyDescent="0.15">
      <c r="A1582" s="436" t="s">
        <v>3541</v>
      </c>
      <c r="B1582" s="433" t="s">
        <v>4884</v>
      </c>
      <c r="C1582" s="433" t="s">
        <v>4879</v>
      </c>
      <c r="D1582" s="228" t="s">
        <v>6518</v>
      </c>
      <c r="E1582" s="228" t="s">
        <v>3489</v>
      </c>
      <c r="F1582" s="279" t="s">
        <v>3772</v>
      </c>
      <c r="G1582" s="439" t="s">
        <v>706</v>
      </c>
      <c r="H1582" s="429" t="s">
        <v>1327</v>
      </c>
      <c r="I1582" s="228" t="s">
        <v>1717</v>
      </c>
      <c r="J1582" s="529" t="s">
        <v>8072</v>
      </c>
      <c r="K1582" s="246">
        <v>25477</v>
      </c>
      <c r="L1582" s="263"/>
      <c r="M1582" s="263"/>
      <c r="N1582" s="245" t="s">
        <v>5488</v>
      </c>
      <c r="Z1582" s="280"/>
    </row>
    <row r="1583" spans="1:26" x14ac:dyDescent="0.15">
      <c r="A1583" s="436" t="s">
        <v>3541</v>
      </c>
      <c r="B1583" s="433" t="s">
        <v>4884</v>
      </c>
      <c r="C1583" s="433" t="s">
        <v>4879</v>
      </c>
      <c r="D1583" s="228" t="s">
        <v>6519</v>
      </c>
      <c r="E1583" s="228" t="s">
        <v>3491</v>
      </c>
      <c r="F1583" s="279" t="s">
        <v>3775</v>
      </c>
      <c r="G1583" s="439" t="s">
        <v>712</v>
      </c>
      <c r="H1583" s="429" t="s">
        <v>1327</v>
      </c>
      <c r="I1583" s="228" t="s">
        <v>710</v>
      </c>
      <c r="J1583" s="439" t="s">
        <v>711</v>
      </c>
      <c r="K1583" s="246">
        <v>35268</v>
      </c>
      <c r="L1583" s="263"/>
      <c r="M1583" s="263"/>
      <c r="N1583" s="245" t="s">
        <v>5488</v>
      </c>
      <c r="Z1583" s="280"/>
    </row>
    <row r="1584" spans="1:26" ht="27" x14ac:dyDescent="0.15">
      <c r="A1584" s="436" t="s">
        <v>3541</v>
      </c>
      <c r="B1584" s="433" t="s">
        <v>4884</v>
      </c>
      <c r="C1584" s="433" t="s">
        <v>4881</v>
      </c>
      <c r="D1584" s="329" t="s">
        <v>8151</v>
      </c>
      <c r="E1584" s="228" t="s">
        <v>3492</v>
      </c>
      <c r="F1584" s="279" t="s">
        <v>3776</v>
      </c>
      <c r="G1584" s="439" t="s">
        <v>713</v>
      </c>
      <c r="H1584" s="429" t="s">
        <v>1327</v>
      </c>
      <c r="I1584" s="228" t="s">
        <v>4052</v>
      </c>
      <c r="J1584" s="439" t="s">
        <v>7807</v>
      </c>
      <c r="K1584" s="246">
        <v>29231</v>
      </c>
      <c r="L1584" s="263"/>
      <c r="M1584" s="263"/>
      <c r="N1584" s="245" t="s">
        <v>5489</v>
      </c>
      <c r="Z1584" s="280"/>
    </row>
    <row r="1585" spans="1:26" ht="28.5" x14ac:dyDescent="0.15">
      <c r="A1585" s="436" t="s">
        <v>3541</v>
      </c>
      <c r="B1585" s="433" t="s">
        <v>4884</v>
      </c>
      <c r="C1585" s="433" t="s">
        <v>4883</v>
      </c>
      <c r="D1585" s="228" t="s">
        <v>8152</v>
      </c>
      <c r="E1585" s="228" t="s">
        <v>3493</v>
      </c>
      <c r="F1585" s="279" t="s">
        <v>3777</v>
      </c>
      <c r="G1585" s="439" t="s">
        <v>2142</v>
      </c>
      <c r="H1585" s="429" t="s">
        <v>1327</v>
      </c>
      <c r="I1585" s="228" t="s">
        <v>4438</v>
      </c>
      <c r="J1585" s="529" t="s">
        <v>7969</v>
      </c>
      <c r="K1585" s="246">
        <v>28529</v>
      </c>
      <c r="L1585" s="263"/>
      <c r="M1585" s="263"/>
      <c r="N1585" s="245" t="s">
        <v>5489</v>
      </c>
      <c r="Z1585" s="280"/>
    </row>
    <row r="1586" spans="1:26" x14ac:dyDescent="0.15">
      <c r="A1586" s="436" t="s">
        <v>3541</v>
      </c>
      <c r="B1586" s="433" t="s">
        <v>4884</v>
      </c>
      <c r="C1586" s="433" t="s">
        <v>4883</v>
      </c>
      <c r="D1586" s="228" t="s">
        <v>5754</v>
      </c>
      <c r="E1586" s="228" t="s">
        <v>3494</v>
      </c>
      <c r="F1586" s="279" t="s">
        <v>3778</v>
      </c>
      <c r="G1586" s="439" t="s">
        <v>715</v>
      </c>
      <c r="H1586" s="429" t="s">
        <v>1327</v>
      </c>
      <c r="I1586" s="228" t="s">
        <v>714</v>
      </c>
      <c r="J1586" s="439" t="s">
        <v>7079</v>
      </c>
      <c r="K1586" s="246">
        <v>29929</v>
      </c>
      <c r="L1586" s="263"/>
      <c r="M1586" s="263"/>
      <c r="N1586" s="245" t="s">
        <v>5485</v>
      </c>
      <c r="Z1586" s="280"/>
    </row>
    <row r="1587" spans="1:26" ht="28.5" x14ac:dyDescent="0.15">
      <c r="A1587" s="436" t="s">
        <v>3541</v>
      </c>
      <c r="B1587" s="433" t="s">
        <v>4916</v>
      </c>
      <c r="C1587" s="249" t="s">
        <v>4915</v>
      </c>
      <c r="D1587" s="228" t="s">
        <v>8153</v>
      </c>
      <c r="E1587" s="437" t="s">
        <v>7795</v>
      </c>
      <c r="F1587" s="279" t="s">
        <v>3241</v>
      </c>
      <c r="G1587" s="439" t="s">
        <v>716</v>
      </c>
      <c r="H1587" s="429" t="s">
        <v>1327</v>
      </c>
      <c r="I1587" s="228" t="s">
        <v>4187</v>
      </c>
      <c r="J1587" s="406" t="s">
        <v>1850</v>
      </c>
      <c r="K1587" s="246">
        <v>38443</v>
      </c>
      <c r="L1587" s="263"/>
      <c r="M1587" s="263"/>
      <c r="N1587" s="245" t="s">
        <v>5489</v>
      </c>
      <c r="Z1587" s="280"/>
    </row>
    <row r="1588" spans="1:26" x14ac:dyDescent="0.15">
      <c r="A1588" s="436" t="s">
        <v>3541</v>
      </c>
      <c r="B1588" s="433" t="s">
        <v>4916</v>
      </c>
      <c r="C1588" s="249" t="s">
        <v>4915</v>
      </c>
      <c r="D1588" s="228" t="s">
        <v>4716</v>
      </c>
      <c r="E1588" s="228" t="s">
        <v>5822</v>
      </c>
      <c r="F1588" s="279" t="s">
        <v>5823</v>
      </c>
      <c r="G1588" s="439" t="s">
        <v>716</v>
      </c>
      <c r="H1588" s="429" t="s">
        <v>1327</v>
      </c>
      <c r="I1588" s="228" t="s">
        <v>717</v>
      </c>
      <c r="J1588" s="439" t="s">
        <v>6132</v>
      </c>
      <c r="K1588" s="246">
        <v>37344</v>
      </c>
      <c r="L1588" s="263"/>
      <c r="M1588" s="263"/>
      <c r="N1588" s="245" t="s">
        <v>5485</v>
      </c>
      <c r="Z1588" s="280"/>
    </row>
    <row r="1589" spans="1:26" x14ac:dyDescent="0.15">
      <c r="A1589" s="436" t="s">
        <v>3541</v>
      </c>
      <c r="B1589" s="433" t="s">
        <v>4916</v>
      </c>
      <c r="C1589" s="249" t="s">
        <v>4915</v>
      </c>
      <c r="D1589" s="228" t="s">
        <v>4717</v>
      </c>
      <c r="E1589" s="228" t="s">
        <v>5824</v>
      </c>
      <c r="F1589" s="279" t="s">
        <v>5159</v>
      </c>
      <c r="G1589" s="439" t="s">
        <v>719</v>
      </c>
      <c r="H1589" s="429" t="s">
        <v>1327</v>
      </c>
      <c r="I1589" s="242" t="s">
        <v>7072</v>
      </c>
      <c r="J1589" s="439" t="s">
        <v>6044</v>
      </c>
      <c r="K1589" s="246">
        <v>37344</v>
      </c>
      <c r="L1589" s="263"/>
      <c r="M1589" s="263"/>
      <c r="N1589" s="245" t="s">
        <v>5485</v>
      </c>
      <c r="Z1589" s="280"/>
    </row>
    <row r="1590" spans="1:26" x14ac:dyDescent="0.15">
      <c r="A1590" s="436" t="s">
        <v>3541</v>
      </c>
      <c r="B1590" s="433" t="s">
        <v>4916</v>
      </c>
      <c r="C1590" s="433" t="s">
        <v>4915</v>
      </c>
      <c r="D1590" s="228" t="s">
        <v>4703</v>
      </c>
      <c r="E1590" s="228" t="s">
        <v>3495</v>
      </c>
      <c r="F1590" s="279" t="s">
        <v>3779</v>
      </c>
      <c r="G1590" s="439" t="s">
        <v>6465</v>
      </c>
      <c r="H1590" s="429" t="s">
        <v>1327</v>
      </c>
      <c r="I1590" s="228" t="s">
        <v>97</v>
      </c>
      <c r="J1590" s="529" t="s">
        <v>8073</v>
      </c>
      <c r="K1590" s="246">
        <v>29360</v>
      </c>
      <c r="L1590" s="263"/>
      <c r="M1590" s="263"/>
      <c r="N1590" s="245" t="s">
        <v>5488</v>
      </c>
      <c r="Z1590" s="280"/>
    </row>
    <row r="1591" spans="1:26" x14ac:dyDescent="0.15">
      <c r="A1591" s="436" t="s">
        <v>3541</v>
      </c>
      <c r="B1591" s="433" t="s">
        <v>4916</v>
      </c>
      <c r="C1591" s="433" t="s">
        <v>4914</v>
      </c>
      <c r="D1591" s="228" t="s">
        <v>4772</v>
      </c>
      <c r="E1591" s="228" t="s">
        <v>2503</v>
      </c>
      <c r="F1591" s="279" t="s">
        <v>5755</v>
      </c>
      <c r="G1591" s="439" t="s">
        <v>723</v>
      </c>
      <c r="H1591" s="429" t="s">
        <v>1327</v>
      </c>
      <c r="I1591" s="228" t="s">
        <v>721</v>
      </c>
      <c r="J1591" s="439" t="s">
        <v>722</v>
      </c>
      <c r="K1591" s="246">
        <v>26389</v>
      </c>
      <c r="L1591" s="263"/>
      <c r="M1591" s="263"/>
      <c r="N1591" s="245" t="s">
        <v>5486</v>
      </c>
      <c r="Z1591" s="280"/>
    </row>
    <row r="1592" spans="1:26" x14ac:dyDescent="0.15">
      <c r="A1592" s="436" t="s">
        <v>3541</v>
      </c>
      <c r="B1592" s="433" t="s">
        <v>4916</v>
      </c>
      <c r="C1592" s="433" t="s">
        <v>4914</v>
      </c>
      <c r="D1592" s="228" t="s">
        <v>4773</v>
      </c>
      <c r="E1592" s="228" t="s">
        <v>3496</v>
      </c>
      <c r="F1592" s="279" t="s">
        <v>3780</v>
      </c>
      <c r="G1592" s="439" t="s">
        <v>720</v>
      </c>
      <c r="H1592" s="429" t="s">
        <v>1327</v>
      </c>
      <c r="I1592" s="228" t="s">
        <v>3988</v>
      </c>
      <c r="J1592" s="439" t="s">
        <v>8111</v>
      </c>
      <c r="K1592" s="246">
        <v>26389</v>
      </c>
      <c r="L1592" s="263"/>
      <c r="M1592" s="263"/>
      <c r="N1592" s="245" t="s">
        <v>5486</v>
      </c>
      <c r="Z1592" s="280"/>
    </row>
    <row r="1593" spans="1:26" x14ac:dyDescent="0.15">
      <c r="A1593" s="436" t="s">
        <v>3541</v>
      </c>
      <c r="B1593" s="433" t="s">
        <v>4916</v>
      </c>
      <c r="C1593" s="433" t="s">
        <v>4914</v>
      </c>
      <c r="D1593" s="228" t="s">
        <v>4774</v>
      </c>
      <c r="E1593" s="228" t="s">
        <v>2504</v>
      </c>
      <c r="F1593" s="279" t="s">
        <v>2799</v>
      </c>
      <c r="G1593" s="439" t="s">
        <v>720</v>
      </c>
      <c r="H1593" s="429" t="s">
        <v>1327</v>
      </c>
      <c r="I1593" s="228" t="s">
        <v>724</v>
      </c>
      <c r="J1593" s="439" t="s">
        <v>725</v>
      </c>
      <c r="K1593" s="246">
        <v>28160</v>
      </c>
      <c r="L1593" s="263"/>
      <c r="M1593" s="263"/>
      <c r="N1593" s="245" t="s">
        <v>5486</v>
      </c>
      <c r="Z1593" s="280"/>
    </row>
    <row r="1594" spans="1:26" x14ac:dyDescent="0.15">
      <c r="A1594" s="436" t="s">
        <v>3541</v>
      </c>
      <c r="B1594" s="433" t="s">
        <v>4916</v>
      </c>
      <c r="C1594" s="433" t="s">
        <v>4914</v>
      </c>
      <c r="D1594" s="228" t="s">
        <v>4775</v>
      </c>
      <c r="E1594" s="228" t="s">
        <v>3497</v>
      </c>
      <c r="F1594" s="279" t="s">
        <v>3781</v>
      </c>
      <c r="G1594" s="439" t="s">
        <v>728</v>
      </c>
      <c r="H1594" s="429" t="s">
        <v>1327</v>
      </c>
      <c r="I1594" s="228" t="s">
        <v>726</v>
      </c>
      <c r="J1594" s="439" t="s">
        <v>727</v>
      </c>
      <c r="K1594" s="246">
        <v>28195</v>
      </c>
      <c r="L1594" s="263"/>
      <c r="M1594" s="263"/>
      <c r="N1594" s="245" t="s">
        <v>5486</v>
      </c>
      <c r="Z1594" s="280"/>
    </row>
    <row r="1595" spans="1:26" x14ac:dyDescent="0.15">
      <c r="A1595" s="436" t="s">
        <v>3541</v>
      </c>
      <c r="B1595" s="433" t="s">
        <v>4916</v>
      </c>
      <c r="C1595" s="433" t="s">
        <v>4914</v>
      </c>
      <c r="D1595" s="228" t="s">
        <v>4776</v>
      </c>
      <c r="E1595" s="228" t="s">
        <v>3498</v>
      </c>
      <c r="F1595" s="279" t="s">
        <v>3782</v>
      </c>
      <c r="G1595" s="439" t="s">
        <v>24</v>
      </c>
      <c r="H1595" s="429" t="s">
        <v>1327</v>
      </c>
      <c r="I1595" s="228" t="s">
        <v>25</v>
      </c>
      <c r="J1595" s="439" t="s">
        <v>26</v>
      </c>
      <c r="K1595" s="246">
        <v>29572</v>
      </c>
      <c r="L1595" s="263"/>
      <c r="M1595" s="263"/>
      <c r="N1595" s="245" t="s">
        <v>5486</v>
      </c>
      <c r="Z1595" s="280"/>
    </row>
    <row r="1596" spans="1:26" ht="28.5" x14ac:dyDescent="0.15">
      <c r="A1596" s="436" t="s">
        <v>3541</v>
      </c>
      <c r="B1596" s="433" t="s">
        <v>4916</v>
      </c>
      <c r="C1596" s="433" t="s">
        <v>4914</v>
      </c>
      <c r="D1596" s="228" t="s">
        <v>8154</v>
      </c>
      <c r="E1596" s="228" t="s">
        <v>5669</v>
      </c>
      <c r="F1596" s="279" t="s">
        <v>3267</v>
      </c>
      <c r="G1596" s="439" t="s">
        <v>720</v>
      </c>
      <c r="H1596" s="429" t="s">
        <v>1327</v>
      </c>
      <c r="I1596" s="228" t="s">
        <v>4424</v>
      </c>
      <c r="J1596" s="700" t="s">
        <v>8284</v>
      </c>
      <c r="K1596" s="246">
        <v>24889</v>
      </c>
      <c r="L1596" s="263"/>
      <c r="M1596" s="263"/>
      <c r="N1596" s="245" t="s">
        <v>5489</v>
      </c>
      <c r="Z1596" s="280"/>
    </row>
    <row r="1597" spans="1:26" x14ac:dyDescent="0.15">
      <c r="A1597" s="436" t="s">
        <v>3541</v>
      </c>
      <c r="B1597" s="433" t="s">
        <v>4916</v>
      </c>
      <c r="C1597" s="433" t="s">
        <v>4914</v>
      </c>
      <c r="D1597" s="228" t="s">
        <v>4718</v>
      </c>
      <c r="E1597" s="228" t="s">
        <v>3499</v>
      </c>
      <c r="F1597" s="279" t="s">
        <v>3783</v>
      </c>
      <c r="G1597" s="439" t="s">
        <v>730</v>
      </c>
      <c r="H1597" s="429" t="s">
        <v>1327</v>
      </c>
      <c r="I1597" s="228" t="s">
        <v>729</v>
      </c>
      <c r="J1597" s="439" t="s">
        <v>1941</v>
      </c>
      <c r="K1597" s="246">
        <v>29929</v>
      </c>
      <c r="L1597" s="263"/>
      <c r="M1597" s="263"/>
      <c r="N1597" s="245" t="s">
        <v>5485</v>
      </c>
      <c r="Z1597" s="280"/>
    </row>
    <row r="1598" spans="1:26" x14ac:dyDescent="0.15">
      <c r="A1598" s="436" t="s">
        <v>3541</v>
      </c>
      <c r="B1598" s="433" t="s">
        <v>4916</v>
      </c>
      <c r="C1598" s="433" t="s">
        <v>4914</v>
      </c>
      <c r="D1598" s="228" t="s">
        <v>4719</v>
      </c>
      <c r="E1598" s="228" t="s">
        <v>3500</v>
      </c>
      <c r="F1598" s="279" t="s">
        <v>3784</v>
      </c>
      <c r="G1598" s="439" t="s">
        <v>730</v>
      </c>
      <c r="H1598" s="429" t="s">
        <v>1327</v>
      </c>
      <c r="I1598" s="228" t="s">
        <v>731</v>
      </c>
      <c r="J1598" s="439" t="s">
        <v>8112</v>
      </c>
      <c r="K1598" s="246">
        <v>35667</v>
      </c>
      <c r="L1598" s="263"/>
      <c r="M1598" s="263"/>
      <c r="N1598" s="245" t="s">
        <v>5485</v>
      </c>
      <c r="Z1598" s="280"/>
    </row>
    <row r="1599" spans="1:26" x14ac:dyDescent="0.15">
      <c r="A1599" s="436" t="s">
        <v>3541</v>
      </c>
      <c r="B1599" s="433" t="s">
        <v>4916</v>
      </c>
      <c r="C1599" s="433" t="s">
        <v>4914</v>
      </c>
      <c r="D1599" s="228" t="s">
        <v>6520</v>
      </c>
      <c r="E1599" s="228" t="s">
        <v>3501</v>
      </c>
      <c r="F1599" s="279" t="s">
        <v>3785</v>
      </c>
      <c r="G1599" s="439" t="s">
        <v>720</v>
      </c>
      <c r="H1599" s="429" t="s">
        <v>1327</v>
      </c>
      <c r="I1599" s="228" t="s">
        <v>732</v>
      </c>
      <c r="J1599" s="439" t="s">
        <v>5756</v>
      </c>
      <c r="K1599" s="246">
        <v>36617</v>
      </c>
      <c r="L1599" s="263"/>
      <c r="M1599" s="263"/>
      <c r="N1599" s="245" t="s">
        <v>5488</v>
      </c>
      <c r="Z1599" s="280"/>
    </row>
    <row r="1600" spans="1:26" x14ac:dyDescent="0.15">
      <c r="A1600" s="436" t="s">
        <v>3541</v>
      </c>
      <c r="B1600" s="433" t="s">
        <v>4931</v>
      </c>
      <c r="C1600" s="433" t="s">
        <v>4919</v>
      </c>
      <c r="D1600" s="228" t="s">
        <v>4777</v>
      </c>
      <c r="E1600" s="228" t="s">
        <v>2508</v>
      </c>
      <c r="F1600" s="279" t="s">
        <v>2804</v>
      </c>
      <c r="G1600" s="439" t="s">
        <v>738</v>
      </c>
      <c r="H1600" s="429" t="s">
        <v>1327</v>
      </c>
      <c r="I1600" s="228" t="s">
        <v>736</v>
      </c>
      <c r="J1600" s="439" t="s">
        <v>737</v>
      </c>
      <c r="K1600" s="246">
        <v>36616</v>
      </c>
      <c r="L1600" s="263"/>
      <c r="M1600" s="263"/>
      <c r="N1600" s="245" t="s">
        <v>5486</v>
      </c>
      <c r="Z1600" s="280"/>
    </row>
    <row r="1601" spans="1:26" ht="28.5" x14ac:dyDescent="0.15">
      <c r="A1601" s="436" t="s">
        <v>3541</v>
      </c>
      <c r="B1601" s="433" t="s">
        <v>4931</v>
      </c>
      <c r="C1601" s="433" t="s">
        <v>4919</v>
      </c>
      <c r="D1601" s="228" t="s">
        <v>8155</v>
      </c>
      <c r="E1601" s="530" t="s">
        <v>7968</v>
      </c>
      <c r="F1601" s="279" t="s">
        <v>3242</v>
      </c>
      <c r="G1601" s="439" t="s">
        <v>733</v>
      </c>
      <c r="H1601" s="429" t="s">
        <v>1327</v>
      </c>
      <c r="I1601" s="228" t="s">
        <v>4423</v>
      </c>
      <c r="J1601" s="439" t="s">
        <v>7539</v>
      </c>
      <c r="K1601" s="246">
        <v>26484</v>
      </c>
      <c r="L1601" s="263"/>
      <c r="M1601" s="263"/>
      <c r="N1601" s="245" t="s">
        <v>5489</v>
      </c>
      <c r="Z1601" s="280"/>
    </row>
    <row r="1602" spans="1:26" x14ac:dyDescent="0.15">
      <c r="A1602" s="436" t="s">
        <v>3541</v>
      </c>
      <c r="B1602" s="433" t="s">
        <v>4931</v>
      </c>
      <c r="C1602" s="433" t="s">
        <v>4919</v>
      </c>
      <c r="D1602" s="228" t="s">
        <v>4720</v>
      </c>
      <c r="E1602" s="228" t="s">
        <v>3502</v>
      </c>
      <c r="F1602" s="279" t="s">
        <v>3787</v>
      </c>
      <c r="G1602" s="439" t="s">
        <v>733</v>
      </c>
      <c r="H1602" s="429" t="s">
        <v>1327</v>
      </c>
      <c r="I1602" s="228" t="s">
        <v>735</v>
      </c>
      <c r="J1602" s="439" t="s">
        <v>2143</v>
      </c>
      <c r="K1602" s="246">
        <v>36249</v>
      </c>
      <c r="L1602" s="263"/>
      <c r="M1602" s="263"/>
      <c r="N1602" s="245" t="s">
        <v>5485</v>
      </c>
      <c r="Z1602" s="280"/>
    </row>
    <row r="1603" spans="1:26" x14ac:dyDescent="0.15">
      <c r="A1603" s="436" t="s">
        <v>3541</v>
      </c>
      <c r="B1603" s="433" t="s">
        <v>4931</v>
      </c>
      <c r="C1603" s="433" t="s">
        <v>4919</v>
      </c>
      <c r="D1603" s="228" t="s">
        <v>6521</v>
      </c>
      <c r="E1603" s="228" t="s">
        <v>6831</v>
      </c>
      <c r="F1603" s="279" t="s">
        <v>3786</v>
      </c>
      <c r="G1603" s="439" t="s">
        <v>1718</v>
      </c>
      <c r="H1603" s="429" t="s">
        <v>1327</v>
      </c>
      <c r="I1603" s="228" t="s">
        <v>734</v>
      </c>
      <c r="J1603" s="429" t="s">
        <v>6708</v>
      </c>
      <c r="K1603" s="246">
        <v>29574</v>
      </c>
      <c r="L1603" s="263"/>
      <c r="M1603" s="263"/>
      <c r="N1603" s="245" t="s">
        <v>5488</v>
      </c>
      <c r="Z1603" s="280"/>
    </row>
    <row r="1604" spans="1:26" x14ac:dyDescent="0.15">
      <c r="A1604" s="436" t="s">
        <v>3541</v>
      </c>
      <c r="B1604" s="433" t="s">
        <v>4931</v>
      </c>
      <c r="C1604" s="433" t="s">
        <v>4922</v>
      </c>
      <c r="D1604" s="228" t="s">
        <v>4778</v>
      </c>
      <c r="E1604" s="228" t="s">
        <v>3503</v>
      </c>
      <c r="F1604" s="279" t="s">
        <v>3788</v>
      </c>
      <c r="G1604" s="439" t="s">
        <v>17</v>
      </c>
      <c r="H1604" s="429" t="s">
        <v>1327</v>
      </c>
      <c r="I1604" s="228" t="s">
        <v>18</v>
      </c>
      <c r="J1604" s="529" t="s">
        <v>7982</v>
      </c>
      <c r="K1604" s="246">
        <v>22050</v>
      </c>
      <c r="L1604" s="263"/>
      <c r="M1604" s="263"/>
      <c r="N1604" s="245" t="s">
        <v>5486</v>
      </c>
      <c r="Z1604" s="280"/>
    </row>
    <row r="1605" spans="1:26" x14ac:dyDescent="0.15">
      <c r="A1605" s="436" t="s">
        <v>3541</v>
      </c>
      <c r="B1605" s="433" t="s">
        <v>4931</v>
      </c>
      <c r="C1605" s="433" t="s">
        <v>4922</v>
      </c>
      <c r="D1605" s="228" t="s">
        <v>4779</v>
      </c>
      <c r="E1605" s="228" t="s">
        <v>3504</v>
      </c>
      <c r="F1605" s="279" t="s">
        <v>2805</v>
      </c>
      <c r="G1605" s="439" t="s">
        <v>2144</v>
      </c>
      <c r="H1605" s="429" t="s">
        <v>1327</v>
      </c>
      <c r="I1605" s="228" t="s">
        <v>739</v>
      </c>
      <c r="J1605" s="439" t="s">
        <v>740</v>
      </c>
      <c r="K1605" s="246">
        <v>23705</v>
      </c>
      <c r="L1605" s="263"/>
      <c r="M1605" s="263"/>
      <c r="N1605" s="245" t="s">
        <v>5486</v>
      </c>
      <c r="Z1605" s="280"/>
    </row>
    <row r="1606" spans="1:26" ht="28.5" x14ac:dyDescent="0.15">
      <c r="A1606" s="436" t="s">
        <v>3541</v>
      </c>
      <c r="B1606" s="433" t="s">
        <v>4931</v>
      </c>
      <c r="C1606" s="433" t="s">
        <v>4922</v>
      </c>
      <c r="D1606" s="228" t="s">
        <v>8156</v>
      </c>
      <c r="E1606" s="228" t="s">
        <v>3505</v>
      </c>
      <c r="F1606" s="279" t="s">
        <v>3789</v>
      </c>
      <c r="G1606" s="439" t="s">
        <v>741</v>
      </c>
      <c r="H1606" s="429" t="s">
        <v>1327</v>
      </c>
      <c r="I1606" s="228" t="s">
        <v>4422</v>
      </c>
      <c r="J1606" s="439" t="s">
        <v>7806</v>
      </c>
      <c r="K1606" s="246">
        <v>38443</v>
      </c>
      <c r="L1606" s="263"/>
      <c r="M1606" s="263"/>
      <c r="N1606" s="245" t="s">
        <v>5489</v>
      </c>
      <c r="Z1606" s="280"/>
    </row>
    <row r="1607" spans="1:26" x14ac:dyDescent="0.15">
      <c r="A1607" s="436" t="s">
        <v>3541</v>
      </c>
      <c r="B1607" s="433" t="s">
        <v>4931</v>
      </c>
      <c r="C1607" s="433" t="s">
        <v>4922</v>
      </c>
      <c r="D1607" s="228" t="s">
        <v>4721</v>
      </c>
      <c r="E1607" s="228" t="s">
        <v>3506</v>
      </c>
      <c r="F1607" s="279" t="s">
        <v>3790</v>
      </c>
      <c r="G1607" s="439" t="s">
        <v>743</v>
      </c>
      <c r="H1607" s="429" t="s">
        <v>1327</v>
      </c>
      <c r="I1607" s="228" t="s">
        <v>742</v>
      </c>
      <c r="J1607" s="529" t="s">
        <v>8297</v>
      </c>
      <c r="K1607" s="246">
        <v>31988</v>
      </c>
      <c r="L1607" s="263"/>
      <c r="M1607" s="263"/>
      <c r="N1607" s="245" t="s">
        <v>5485</v>
      </c>
      <c r="Z1607" s="280"/>
    </row>
    <row r="1608" spans="1:26" x14ac:dyDescent="0.15">
      <c r="A1608" s="436" t="s">
        <v>3541</v>
      </c>
      <c r="B1608" s="433" t="s">
        <v>4931</v>
      </c>
      <c r="C1608" s="433" t="s">
        <v>4922</v>
      </c>
      <c r="D1608" s="228" t="s">
        <v>4701</v>
      </c>
      <c r="E1608" s="228" t="s">
        <v>3510</v>
      </c>
      <c r="F1608" s="279" t="s">
        <v>3794</v>
      </c>
      <c r="G1608" s="439" t="s">
        <v>2145</v>
      </c>
      <c r="H1608" s="429" t="s">
        <v>1327</v>
      </c>
      <c r="I1608" s="228" t="s">
        <v>750</v>
      </c>
      <c r="J1608" s="439" t="s">
        <v>751</v>
      </c>
      <c r="K1608" s="246">
        <v>34382</v>
      </c>
      <c r="L1608" s="242"/>
      <c r="M1608" s="242"/>
      <c r="N1608" s="245" t="s">
        <v>5490</v>
      </c>
      <c r="Z1608" s="280"/>
    </row>
    <row r="1609" spans="1:26" x14ac:dyDescent="0.15">
      <c r="A1609" s="436" t="s">
        <v>3541</v>
      </c>
      <c r="B1609" s="433" t="s">
        <v>4931</v>
      </c>
      <c r="C1609" s="433" t="s">
        <v>4922</v>
      </c>
      <c r="D1609" s="228" t="s">
        <v>6522</v>
      </c>
      <c r="E1609" s="228" t="s">
        <v>3507</v>
      </c>
      <c r="F1609" s="279" t="s">
        <v>3791</v>
      </c>
      <c r="G1609" s="439" t="s">
        <v>745</v>
      </c>
      <c r="H1609" s="429" t="s">
        <v>1327</v>
      </c>
      <c r="I1609" s="228" t="s">
        <v>744</v>
      </c>
      <c r="J1609" s="439" t="s">
        <v>5881</v>
      </c>
      <c r="K1609" s="246">
        <v>33401</v>
      </c>
      <c r="L1609" s="263"/>
      <c r="M1609" s="263"/>
      <c r="N1609" s="245" t="s">
        <v>5488</v>
      </c>
      <c r="Z1609" s="280"/>
    </row>
    <row r="1610" spans="1:26" x14ac:dyDescent="0.15">
      <c r="A1610" s="436" t="s">
        <v>3541</v>
      </c>
      <c r="B1610" s="433" t="s">
        <v>4931</v>
      </c>
      <c r="C1610" s="433" t="s">
        <v>4922</v>
      </c>
      <c r="D1610" s="228" t="s">
        <v>6523</v>
      </c>
      <c r="E1610" s="228" t="s">
        <v>3508</v>
      </c>
      <c r="F1610" s="279" t="s">
        <v>3792</v>
      </c>
      <c r="G1610" s="439" t="s">
        <v>747</v>
      </c>
      <c r="H1610" s="429" t="s">
        <v>1327</v>
      </c>
      <c r="I1610" s="228" t="s">
        <v>746</v>
      </c>
      <c r="J1610" s="439" t="s">
        <v>7823</v>
      </c>
      <c r="K1610" s="246">
        <v>33829</v>
      </c>
      <c r="L1610" s="263"/>
      <c r="M1610" s="263"/>
      <c r="N1610" s="245" t="s">
        <v>5488</v>
      </c>
      <c r="Z1610" s="280"/>
    </row>
    <row r="1611" spans="1:26" x14ac:dyDescent="0.15">
      <c r="A1611" s="436" t="s">
        <v>3541</v>
      </c>
      <c r="B1611" s="433" t="s">
        <v>4931</v>
      </c>
      <c r="C1611" s="433" t="s">
        <v>4922</v>
      </c>
      <c r="D1611" s="228" t="s">
        <v>4722</v>
      </c>
      <c r="E1611" s="228" t="s">
        <v>3509</v>
      </c>
      <c r="F1611" s="279" t="s">
        <v>3793</v>
      </c>
      <c r="G1611" s="439" t="s">
        <v>749</v>
      </c>
      <c r="H1611" s="429" t="s">
        <v>1327</v>
      </c>
      <c r="I1611" s="228" t="s">
        <v>748</v>
      </c>
      <c r="J1611" s="439" t="s">
        <v>7824</v>
      </c>
      <c r="K1611" s="246">
        <v>37109</v>
      </c>
      <c r="L1611" s="263"/>
      <c r="M1611" s="263"/>
      <c r="N1611" s="245" t="s">
        <v>6060</v>
      </c>
      <c r="Z1611" s="280"/>
    </row>
    <row r="1612" spans="1:26" x14ac:dyDescent="0.15">
      <c r="A1612" s="436" t="s">
        <v>3541</v>
      </c>
      <c r="B1612" s="433" t="s">
        <v>4931</v>
      </c>
      <c r="C1612" s="433" t="s">
        <v>4924</v>
      </c>
      <c r="D1612" s="228" t="s">
        <v>4780</v>
      </c>
      <c r="E1612" s="228" t="s">
        <v>3511</v>
      </c>
      <c r="F1612" s="279" t="s">
        <v>3795</v>
      </c>
      <c r="G1612" s="439" t="s">
        <v>753</v>
      </c>
      <c r="H1612" s="429" t="s">
        <v>1327</v>
      </c>
      <c r="I1612" s="228" t="s">
        <v>752</v>
      </c>
      <c r="J1612" s="439" t="s">
        <v>8113</v>
      </c>
      <c r="K1612" s="246">
        <v>25275</v>
      </c>
      <c r="L1612" s="263"/>
      <c r="M1612" s="263"/>
      <c r="N1612" s="245" t="s">
        <v>5486</v>
      </c>
      <c r="Z1612" s="280"/>
    </row>
    <row r="1613" spans="1:26" x14ac:dyDescent="0.15">
      <c r="A1613" s="436" t="s">
        <v>3541</v>
      </c>
      <c r="B1613" s="433" t="s">
        <v>4931</v>
      </c>
      <c r="C1613" s="433" t="s">
        <v>4924</v>
      </c>
      <c r="D1613" s="228" t="s">
        <v>4781</v>
      </c>
      <c r="E1613" s="228" t="s">
        <v>3512</v>
      </c>
      <c r="F1613" s="279" t="s">
        <v>3796</v>
      </c>
      <c r="G1613" s="439" t="s">
        <v>755</v>
      </c>
      <c r="H1613" s="429" t="s">
        <v>1327</v>
      </c>
      <c r="I1613" s="228" t="s">
        <v>754</v>
      </c>
      <c r="J1613" s="439" t="s">
        <v>5871</v>
      </c>
      <c r="K1613" s="246">
        <v>26280</v>
      </c>
      <c r="L1613" s="263"/>
      <c r="M1613" s="263"/>
      <c r="N1613" s="245" t="s">
        <v>5486</v>
      </c>
      <c r="Z1613" s="280"/>
    </row>
    <row r="1614" spans="1:26" ht="28.5" x14ac:dyDescent="0.15">
      <c r="A1614" s="436" t="s">
        <v>3541</v>
      </c>
      <c r="B1614" s="433" t="s">
        <v>4931</v>
      </c>
      <c r="C1614" s="433" t="s">
        <v>4924</v>
      </c>
      <c r="D1614" s="228" t="s">
        <v>8157</v>
      </c>
      <c r="E1614" s="228" t="s">
        <v>5670</v>
      </c>
      <c r="F1614" s="279" t="s">
        <v>3797</v>
      </c>
      <c r="G1614" s="439" t="s">
        <v>753</v>
      </c>
      <c r="H1614" s="429" t="s">
        <v>1327</v>
      </c>
      <c r="I1614" s="228" t="s">
        <v>4421</v>
      </c>
      <c r="J1614" s="439" t="s">
        <v>756</v>
      </c>
      <c r="K1614" s="246">
        <v>32485</v>
      </c>
      <c r="L1614" s="263"/>
      <c r="M1614" s="263"/>
      <c r="N1614" s="245" t="s">
        <v>5489</v>
      </c>
      <c r="Z1614" s="280"/>
    </row>
    <row r="1615" spans="1:26" x14ac:dyDescent="0.15">
      <c r="A1615" s="436" t="s">
        <v>3541</v>
      </c>
      <c r="B1615" s="433" t="s">
        <v>4931</v>
      </c>
      <c r="C1615" s="433" t="s">
        <v>4924</v>
      </c>
      <c r="D1615" s="228" t="s">
        <v>4723</v>
      </c>
      <c r="E1615" s="228" t="s">
        <v>3513</v>
      </c>
      <c r="F1615" s="279" t="s">
        <v>3798</v>
      </c>
      <c r="G1615" s="439" t="s">
        <v>758</v>
      </c>
      <c r="H1615" s="429" t="s">
        <v>1327</v>
      </c>
      <c r="I1615" s="228" t="s">
        <v>757</v>
      </c>
      <c r="J1615" s="529" t="s">
        <v>8175</v>
      </c>
      <c r="K1615" s="246">
        <v>35360</v>
      </c>
      <c r="L1615" s="263"/>
      <c r="M1615" s="263"/>
      <c r="N1615" s="245" t="s">
        <v>5485</v>
      </c>
      <c r="Z1615" s="280"/>
    </row>
    <row r="1616" spans="1:26" x14ac:dyDescent="0.15">
      <c r="A1616" s="436" t="s">
        <v>3541</v>
      </c>
      <c r="B1616" s="433" t="s">
        <v>4931</v>
      </c>
      <c r="C1616" s="433" t="s">
        <v>4924</v>
      </c>
      <c r="D1616" s="228" t="s">
        <v>4724</v>
      </c>
      <c r="E1616" s="228" t="s">
        <v>3514</v>
      </c>
      <c r="F1616" s="279" t="s">
        <v>3799</v>
      </c>
      <c r="G1616" s="439" t="s">
        <v>6045</v>
      </c>
      <c r="H1616" s="429" t="s">
        <v>1327</v>
      </c>
      <c r="I1616" s="228" t="s">
        <v>759</v>
      </c>
      <c r="J1616" s="529" t="s">
        <v>8176</v>
      </c>
      <c r="K1616" s="246">
        <v>36249</v>
      </c>
      <c r="L1616" s="263"/>
      <c r="M1616" s="263"/>
      <c r="N1616" s="245" t="s">
        <v>5485</v>
      </c>
      <c r="Z1616" s="280"/>
    </row>
    <row r="1617" spans="1:26" x14ac:dyDescent="0.15">
      <c r="A1617" s="436" t="s">
        <v>3541</v>
      </c>
      <c r="B1617" s="433" t="s">
        <v>4931</v>
      </c>
      <c r="C1617" s="433" t="s">
        <v>4924</v>
      </c>
      <c r="D1617" s="228" t="s">
        <v>4725</v>
      </c>
      <c r="E1617" s="228" t="s">
        <v>3515</v>
      </c>
      <c r="F1617" s="279" t="s">
        <v>3800</v>
      </c>
      <c r="G1617" s="439" t="s">
        <v>753</v>
      </c>
      <c r="H1617" s="429" t="s">
        <v>1327</v>
      </c>
      <c r="I1617" s="228" t="s">
        <v>3989</v>
      </c>
      <c r="J1617" s="439" t="s">
        <v>1939</v>
      </c>
      <c r="K1617" s="246">
        <v>37109</v>
      </c>
      <c r="L1617" s="263"/>
      <c r="M1617" s="263"/>
      <c r="N1617" s="245" t="s">
        <v>5485</v>
      </c>
      <c r="Z1617" s="280"/>
    </row>
    <row r="1618" spans="1:26" x14ac:dyDescent="0.15">
      <c r="A1618" s="436" t="s">
        <v>3541</v>
      </c>
      <c r="B1618" s="433" t="s">
        <v>4931</v>
      </c>
      <c r="C1618" s="433" t="s">
        <v>5160</v>
      </c>
      <c r="D1618" s="228" t="s">
        <v>5757</v>
      </c>
      <c r="E1618" s="228" t="s">
        <v>5577</v>
      </c>
      <c r="F1618" s="279" t="s">
        <v>3801</v>
      </c>
      <c r="G1618" s="439" t="s">
        <v>2271</v>
      </c>
      <c r="H1618" s="429" t="s">
        <v>1327</v>
      </c>
      <c r="I1618" s="228" t="s">
        <v>2272</v>
      </c>
      <c r="J1618" s="439" t="s">
        <v>5578</v>
      </c>
      <c r="K1618" s="246">
        <v>41757</v>
      </c>
      <c r="L1618" s="263"/>
      <c r="M1618" s="263"/>
      <c r="N1618" s="245" t="s">
        <v>5485</v>
      </c>
      <c r="Z1618" s="280"/>
    </row>
    <row r="1619" spans="1:26" x14ac:dyDescent="0.15">
      <c r="A1619" s="436" t="s">
        <v>3541</v>
      </c>
      <c r="B1619" s="433" t="s">
        <v>4931</v>
      </c>
      <c r="C1619" s="433" t="s">
        <v>4926</v>
      </c>
      <c r="D1619" s="228" t="s">
        <v>5758</v>
      </c>
      <c r="E1619" s="228" t="s">
        <v>2511</v>
      </c>
      <c r="F1619" s="279" t="s">
        <v>3802</v>
      </c>
      <c r="G1619" s="439" t="s">
        <v>761</v>
      </c>
      <c r="H1619" s="429" t="s">
        <v>1327</v>
      </c>
      <c r="I1619" s="228" t="s">
        <v>760</v>
      </c>
      <c r="J1619" s="439" t="s">
        <v>7540</v>
      </c>
      <c r="K1619" s="246">
        <v>23727</v>
      </c>
      <c r="L1619" s="263"/>
      <c r="M1619" s="263"/>
      <c r="N1619" s="245" t="s">
        <v>5486</v>
      </c>
      <c r="Z1619" s="280"/>
    </row>
    <row r="1620" spans="1:26" ht="28.5" x14ac:dyDescent="0.15">
      <c r="A1620" s="436" t="s">
        <v>3541</v>
      </c>
      <c r="B1620" s="433" t="s">
        <v>4931</v>
      </c>
      <c r="C1620" s="433" t="s">
        <v>4926</v>
      </c>
      <c r="D1620" s="228" t="s">
        <v>8158</v>
      </c>
      <c r="E1620" s="228" t="s">
        <v>6693</v>
      </c>
      <c r="F1620" s="279" t="s">
        <v>3803</v>
      </c>
      <c r="G1620" s="439" t="s">
        <v>761</v>
      </c>
      <c r="H1620" s="429" t="s">
        <v>1327</v>
      </c>
      <c r="I1620" s="228" t="s">
        <v>6694</v>
      </c>
      <c r="J1620" s="439" t="s">
        <v>8114</v>
      </c>
      <c r="K1620" s="246">
        <v>31389</v>
      </c>
      <c r="L1620" s="263"/>
      <c r="M1620" s="263"/>
      <c r="N1620" s="245" t="s">
        <v>5489</v>
      </c>
      <c r="Z1620" s="280"/>
    </row>
    <row r="1621" spans="1:26" x14ac:dyDescent="0.15">
      <c r="A1621" s="436" t="s">
        <v>3541</v>
      </c>
      <c r="B1621" s="433" t="s">
        <v>4931</v>
      </c>
      <c r="C1621" s="433" t="s">
        <v>4926</v>
      </c>
      <c r="D1621" s="228" t="s">
        <v>4726</v>
      </c>
      <c r="E1621" s="228" t="s">
        <v>3516</v>
      </c>
      <c r="F1621" s="279" t="s">
        <v>3804</v>
      </c>
      <c r="G1621" s="439" t="s">
        <v>761</v>
      </c>
      <c r="H1621" s="429" t="s">
        <v>1327</v>
      </c>
      <c r="I1621" s="228" t="s">
        <v>762</v>
      </c>
      <c r="J1621" s="439" t="s">
        <v>763</v>
      </c>
      <c r="K1621" s="246">
        <v>35874</v>
      </c>
      <c r="L1621" s="263"/>
      <c r="M1621" s="263"/>
      <c r="N1621" s="245" t="s">
        <v>5485</v>
      </c>
      <c r="Z1621" s="280"/>
    </row>
    <row r="1622" spans="1:26" x14ac:dyDescent="0.15">
      <c r="A1622" s="436" t="s">
        <v>3541</v>
      </c>
      <c r="B1622" s="433" t="s">
        <v>4931</v>
      </c>
      <c r="C1622" s="433" t="s">
        <v>4928</v>
      </c>
      <c r="D1622" s="228" t="s">
        <v>6695</v>
      </c>
      <c r="E1622" s="228" t="s">
        <v>3517</v>
      </c>
      <c r="F1622" s="279" t="s">
        <v>3544</v>
      </c>
      <c r="G1622" s="439" t="s">
        <v>765</v>
      </c>
      <c r="H1622" s="429" t="s">
        <v>1327</v>
      </c>
      <c r="I1622" s="228" t="s">
        <v>764</v>
      </c>
      <c r="J1622" s="406" t="s">
        <v>7080</v>
      </c>
      <c r="K1622" s="246">
        <v>26754</v>
      </c>
      <c r="L1622" s="263"/>
      <c r="M1622" s="263"/>
      <c r="N1622" s="245" t="s">
        <v>5486</v>
      </c>
      <c r="Z1622" s="280"/>
    </row>
    <row r="1623" spans="1:26" x14ac:dyDescent="0.15">
      <c r="A1623" s="436" t="s">
        <v>3541</v>
      </c>
      <c r="B1623" s="433" t="s">
        <v>4931</v>
      </c>
      <c r="C1623" s="433" t="s">
        <v>4928</v>
      </c>
      <c r="D1623" s="228" t="s">
        <v>4785</v>
      </c>
      <c r="E1623" s="228" t="s">
        <v>7279</v>
      </c>
      <c r="F1623" s="279" t="s">
        <v>3548</v>
      </c>
      <c r="G1623" s="439" t="s">
        <v>777</v>
      </c>
      <c r="H1623" s="429" t="s">
        <v>1327</v>
      </c>
      <c r="I1623" s="428" t="s">
        <v>3131</v>
      </c>
      <c r="J1623" s="439" t="s">
        <v>7081</v>
      </c>
      <c r="K1623" s="246">
        <v>27117</v>
      </c>
      <c r="L1623" s="263"/>
      <c r="M1623" s="263"/>
      <c r="N1623" s="245" t="s">
        <v>5486</v>
      </c>
      <c r="Z1623" s="280"/>
    </row>
    <row r="1624" spans="1:26" x14ac:dyDescent="0.15">
      <c r="A1624" s="436" t="s">
        <v>3541</v>
      </c>
      <c r="B1624" s="433" t="s">
        <v>4931</v>
      </c>
      <c r="C1624" s="433" t="s">
        <v>4928</v>
      </c>
      <c r="D1624" s="228" t="s">
        <v>4786</v>
      </c>
      <c r="E1624" s="228" t="s">
        <v>3519</v>
      </c>
      <c r="F1624" s="279" t="s">
        <v>3549</v>
      </c>
      <c r="G1624" s="439" t="s">
        <v>778</v>
      </c>
      <c r="H1624" s="429" t="s">
        <v>1327</v>
      </c>
      <c r="I1624" s="228" t="s">
        <v>3990</v>
      </c>
      <c r="J1624" s="439" t="s">
        <v>7948</v>
      </c>
      <c r="K1624" s="246">
        <v>27835</v>
      </c>
      <c r="L1624" s="263"/>
      <c r="M1624" s="263"/>
      <c r="N1624" s="245" t="s">
        <v>5486</v>
      </c>
      <c r="Z1624" s="280"/>
    </row>
    <row r="1625" spans="1:26" x14ac:dyDescent="0.15">
      <c r="A1625" s="436" t="s">
        <v>3541</v>
      </c>
      <c r="B1625" s="433" t="s">
        <v>4931</v>
      </c>
      <c r="C1625" s="433" t="s">
        <v>4928</v>
      </c>
      <c r="D1625" s="228" t="s">
        <v>4787</v>
      </c>
      <c r="E1625" s="228" t="s">
        <v>2512</v>
      </c>
      <c r="F1625" s="279" t="s">
        <v>2545</v>
      </c>
      <c r="G1625" s="439" t="s">
        <v>780</v>
      </c>
      <c r="H1625" s="429" t="s">
        <v>1327</v>
      </c>
      <c r="I1625" s="228" t="s">
        <v>779</v>
      </c>
      <c r="J1625" s="529" t="s">
        <v>8285</v>
      </c>
      <c r="K1625" s="246">
        <v>27850</v>
      </c>
      <c r="L1625" s="263"/>
      <c r="M1625" s="263"/>
      <c r="N1625" s="245" t="s">
        <v>5486</v>
      </c>
      <c r="Z1625" s="280"/>
    </row>
    <row r="1626" spans="1:26" x14ac:dyDescent="0.15">
      <c r="A1626" s="436" t="s">
        <v>3541</v>
      </c>
      <c r="B1626" s="433" t="s">
        <v>4931</v>
      </c>
      <c r="C1626" s="433" t="s">
        <v>4928</v>
      </c>
      <c r="D1626" s="228" t="s">
        <v>4788</v>
      </c>
      <c r="E1626" s="228" t="s">
        <v>7280</v>
      </c>
      <c r="F1626" s="279" t="s">
        <v>3550</v>
      </c>
      <c r="G1626" s="439" t="s">
        <v>781</v>
      </c>
      <c r="H1626" s="429" t="s">
        <v>1327</v>
      </c>
      <c r="I1626" s="228" t="s">
        <v>3991</v>
      </c>
      <c r="J1626" s="439" t="s">
        <v>8116</v>
      </c>
      <c r="K1626" s="246">
        <v>28186</v>
      </c>
      <c r="L1626" s="263"/>
      <c r="M1626" s="263"/>
      <c r="N1626" s="245" t="s">
        <v>5486</v>
      </c>
      <c r="Z1626" s="280"/>
    </row>
    <row r="1627" spans="1:26" x14ac:dyDescent="0.15">
      <c r="A1627" s="436" t="s">
        <v>3541</v>
      </c>
      <c r="B1627" s="433" t="s">
        <v>4931</v>
      </c>
      <c r="C1627" s="433" t="s">
        <v>4928</v>
      </c>
      <c r="D1627" s="228" t="s">
        <v>4782</v>
      </c>
      <c r="E1627" s="228" t="s">
        <v>7278</v>
      </c>
      <c r="F1627" s="279" t="s">
        <v>2546</v>
      </c>
      <c r="G1627" s="439" t="s">
        <v>765</v>
      </c>
      <c r="H1627" s="429" t="s">
        <v>1327</v>
      </c>
      <c r="I1627" s="228" t="s">
        <v>766</v>
      </c>
      <c r="J1627" s="439" t="s">
        <v>8115</v>
      </c>
      <c r="K1627" s="246">
        <v>28549</v>
      </c>
      <c r="L1627" s="263"/>
      <c r="M1627" s="263"/>
      <c r="N1627" s="245" t="s">
        <v>5486</v>
      </c>
      <c r="Z1627" s="280"/>
    </row>
    <row r="1628" spans="1:26" x14ac:dyDescent="0.15">
      <c r="A1628" s="436" t="s">
        <v>3541</v>
      </c>
      <c r="B1628" s="433" t="s">
        <v>4931</v>
      </c>
      <c r="C1628" s="433" t="s">
        <v>4928</v>
      </c>
      <c r="D1628" s="228" t="s">
        <v>4789</v>
      </c>
      <c r="E1628" s="228" t="s">
        <v>3520</v>
      </c>
      <c r="F1628" s="279" t="s">
        <v>3551</v>
      </c>
      <c r="G1628" s="439" t="s">
        <v>784</v>
      </c>
      <c r="H1628" s="429" t="s">
        <v>1327</v>
      </c>
      <c r="I1628" s="228" t="s">
        <v>782</v>
      </c>
      <c r="J1628" s="439" t="s">
        <v>783</v>
      </c>
      <c r="K1628" s="246">
        <v>29635</v>
      </c>
      <c r="L1628" s="263"/>
      <c r="M1628" s="263"/>
      <c r="N1628" s="245" t="s">
        <v>5486</v>
      </c>
      <c r="Z1628" s="280"/>
    </row>
    <row r="1629" spans="1:26" x14ac:dyDescent="0.15">
      <c r="A1629" s="436" t="s">
        <v>3541</v>
      </c>
      <c r="B1629" s="433" t="s">
        <v>4931</v>
      </c>
      <c r="C1629" s="433" t="s">
        <v>4928</v>
      </c>
      <c r="D1629" s="228" t="s">
        <v>4790</v>
      </c>
      <c r="E1629" s="228" t="s">
        <v>3522</v>
      </c>
      <c r="F1629" s="279" t="s">
        <v>3553</v>
      </c>
      <c r="G1629" s="439" t="s">
        <v>789</v>
      </c>
      <c r="H1629" s="429" t="s">
        <v>1327</v>
      </c>
      <c r="I1629" s="228" t="s">
        <v>787</v>
      </c>
      <c r="J1629" s="439" t="s">
        <v>788</v>
      </c>
      <c r="K1629" s="246">
        <v>34059</v>
      </c>
      <c r="L1629" s="263"/>
      <c r="M1629" s="263"/>
      <c r="N1629" s="245" t="s">
        <v>5486</v>
      </c>
      <c r="Z1629" s="280"/>
    </row>
    <row r="1630" spans="1:26" x14ac:dyDescent="0.15">
      <c r="A1630" s="436" t="s">
        <v>3541</v>
      </c>
      <c r="B1630" s="433" t="s">
        <v>4931</v>
      </c>
      <c r="C1630" s="433" t="s">
        <v>4928</v>
      </c>
      <c r="D1630" s="228" t="s">
        <v>6696</v>
      </c>
      <c r="E1630" s="228" t="s">
        <v>2513</v>
      </c>
      <c r="F1630" s="279" t="s">
        <v>2547</v>
      </c>
      <c r="G1630" s="439" t="s">
        <v>6190</v>
      </c>
      <c r="H1630" s="429" t="s">
        <v>1327</v>
      </c>
      <c r="I1630" s="228" t="s">
        <v>772</v>
      </c>
      <c r="J1630" s="438" t="s">
        <v>6697</v>
      </c>
      <c r="K1630" s="246">
        <v>37708</v>
      </c>
      <c r="L1630" s="263"/>
      <c r="M1630" s="263"/>
      <c r="N1630" s="245" t="s">
        <v>5486</v>
      </c>
      <c r="Z1630" s="280"/>
    </row>
    <row r="1631" spans="1:26" x14ac:dyDescent="0.15">
      <c r="A1631" s="436" t="s">
        <v>3541</v>
      </c>
      <c r="B1631" s="433" t="s">
        <v>4931</v>
      </c>
      <c r="C1631" s="433" t="s">
        <v>4928</v>
      </c>
      <c r="D1631" s="228" t="s">
        <v>4783</v>
      </c>
      <c r="E1631" s="228" t="s">
        <v>2515</v>
      </c>
      <c r="F1631" s="279" t="s">
        <v>2549</v>
      </c>
      <c r="G1631" s="439" t="s">
        <v>768</v>
      </c>
      <c r="H1631" s="429" t="s">
        <v>1327</v>
      </c>
      <c r="I1631" s="228" t="s">
        <v>773</v>
      </c>
      <c r="J1631" s="439" t="s">
        <v>7947</v>
      </c>
      <c r="K1631" s="246">
        <v>37708</v>
      </c>
      <c r="L1631" s="263"/>
      <c r="M1631" s="263"/>
      <c r="N1631" s="245" t="s">
        <v>5486</v>
      </c>
      <c r="Z1631" s="280"/>
    </row>
    <row r="1632" spans="1:26" x14ac:dyDescent="0.15">
      <c r="A1632" s="436" t="s">
        <v>3541</v>
      </c>
      <c r="B1632" s="433" t="s">
        <v>4931</v>
      </c>
      <c r="C1632" s="433" t="s">
        <v>4928</v>
      </c>
      <c r="D1632" s="228" t="s">
        <v>4784</v>
      </c>
      <c r="E1632" s="228" t="s">
        <v>2516</v>
      </c>
      <c r="F1632" s="279" t="s">
        <v>2550</v>
      </c>
      <c r="G1632" s="439" t="s">
        <v>768</v>
      </c>
      <c r="H1632" s="429" t="s">
        <v>1327</v>
      </c>
      <c r="I1632" s="228" t="s">
        <v>774</v>
      </c>
      <c r="J1632" s="439" t="s">
        <v>775</v>
      </c>
      <c r="K1632" s="246">
        <v>37708</v>
      </c>
      <c r="L1632" s="263"/>
      <c r="M1632" s="263"/>
      <c r="N1632" s="245" t="s">
        <v>5486</v>
      </c>
      <c r="Z1632" s="280"/>
    </row>
    <row r="1633" spans="1:26" ht="28.5" x14ac:dyDescent="0.15">
      <c r="A1633" s="436" t="s">
        <v>3541</v>
      </c>
      <c r="B1633" s="433" t="s">
        <v>4931</v>
      </c>
      <c r="C1633" s="433" t="s">
        <v>4928</v>
      </c>
      <c r="D1633" s="228" t="s">
        <v>8159</v>
      </c>
      <c r="E1633" s="228" t="s">
        <v>5671</v>
      </c>
      <c r="F1633" s="279" t="s">
        <v>3547</v>
      </c>
      <c r="G1633" s="439" t="s">
        <v>776</v>
      </c>
      <c r="H1633" s="429" t="s">
        <v>1327</v>
      </c>
      <c r="I1633" s="228" t="s">
        <v>4420</v>
      </c>
      <c r="J1633" s="439" t="s">
        <v>6008</v>
      </c>
      <c r="K1633" s="246">
        <v>38625</v>
      </c>
      <c r="L1633" s="263"/>
      <c r="M1633" s="263"/>
      <c r="N1633" s="245" t="s">
        <v>5489</v>
      </c>
      <c r="Z1633" s="280"/>
    </row>
    <row r="1634" spans="1:26" x14ac:dyDescent="0.15">
      <c r="A1634" s="436" t="s">
        <v>3541</v>
      </c>
      <c r="B1634" s="433" t="s">
        <v>4931</v>
      </c>
      <c r="C1634" s="433" t="s">
        <v>4928</v>
      </c>
      <c r="D1634" s="228" t="s">
        <v>4727</v>
      </c>
      <c r="E1634" s="228" t="s">
        <v>6046</v>
      </c>
      <c r="F1634" s="279" t="s">
        <v>3546</v>
      </c>
      <c r="G1634" s="439" t="s">
        <v>771</v>
      </c>
      <c r="H1634" s="429" t="s">
        <v>1327</v>
      </c>
      <c r="I1634" s="228" t="s">
        <v>769</v>
      </c>
      <c r="J1634" s="439" t="s">
        <v>770</v>
      </c>
      <c r="K1634" s="246">
        <v>30984</v>
      </c>
      <c r="L1634" s="263"/>
      <c r="M1634" s="263"/>
      <c r="N1634" s="245" t="s">
        <v>5485</v>
      </c>
      <c r="Z1634" s="280"/>
    </row>
    <row r="1635" spans="1:26" x14ac:dyDescent="0.15">
      <c r="A1635" s="436" t="s">
        <v>3541</v>
      </c>
      <c r="B1635" s="433" t="s">
        <v>4931</v>
      </c>
      <c r="C1635" s="433" t="s">
        <v>4928</v>
      </c>
      <c r="D1635" s="228" t="s">
        <v>6524</v>
      </c>
      <c r="E1635" s="228" t="s">
        <v>3518</v>
      </c>
      <c r="F1635" s="279" t="s">
        <v>3545</v>
      </c>
      <c r="G1635" s="439" t="s">
        <v>768</v>
      </c>
      <c r="H1635" s="429" t="s">
        <v>1327</v>
      </c>
      <c r="I1635" s="228" t="s">
        <v>767</v>
      </c>
      <c r="J1635" s="439" t="s">
        <v>7281</v>
      </c>
      <c r="K1635" s="246">
        <v>30686</v>
      </c>
      <c r="L1635" s="263"/>
      <c r="M1635" s="263"/>
      <c r="N1635" s="245" t="s">
        <v>5488</v>
      </c>
      <c r="Z1635" s="280"/>
    </row>
    <row r="1636" spans="1:26" x14ac:dyDescent="0.15">
      <c r="A1636" s="436" t="s">
        <v>3541</v>
      </c>
      <c r="B1636" s="433" t="s">
        <v>4931</v>
      </c>
      <c r="C1636" s="433" t="s">
        <v>4928</v>
      </c>
      <c r="D1636" s="228" t="s">
        <v>6525</v>
      </c>
      <c r="E1636" s="228" t="s">
        <v>3521</v>
      </c>
      <c r="F1636" s="279" t="s">
        <v>3552</v>
      </c>
      <c r="G1636" s="439" t="s">
        <v>786</v>
      </c>
      <c r="H1636" s="429" t="s">
        <v>1327</v>
      </c>
      <c r="I1636" s="228" t="s">
        <v>785</v>
      </c>
      <c r="J1636" s="439" t="s">
        <v>5759</v>
      </c>
      <c r="K1636" s="246">
        <v>33387</v>
      </c>
      <c r="L1636" s="263"/>
      <c r="M1636" s="263"/>
      <c r="N1636" s="245" t="s">
        <v>5488</v>
      </c>
      <c r="Z1636" s="280"/>
    </row>
    <row r="1637" spans="1:26" ht="57" x14ac:dyDescent="0.15">
      <c r="A1637" s="436" t="s">
        <v>3541</v>
      </c>
      <c r="B1637" s="433" t="s">
        <v>4931</v>
      </c>
      <c r="C1637" s="433" t="s">
        <v>4930</v>
      </c>
      <c r="D1637" s="228" t="s">
        <v>8160</v>
      </c>
      <c r="E1637" s="228" t="s">
        <v>5672</v>
      </c>
      <c r="F1637" s="279" t="s">
        <v>5882</v>
      </c>
      <c r="G1637" s="439" t="s">
        <v>790</v>
      </c>
      <c r="H1637" s="429" t="s">
        <v>1327</v>
      </c>
      <c r="I1637" s="228" t="s">
        <v>4419</v>
      </c>
      <c r="J1637" s="439" t="s">
        <v>8117</v>
      </c>
      <c r="K1637" s="246">
        <v>28010</v>
      </c>
      <c r="L1637" s="263"/>
      <c r="M1637" s="263"/>
      <c r="N1637" s="491" t="s">
        <v>8301</v>
      </c>
      <c r="Z1637" s="280"/>
    </row>
    <row r="1638" spans="1:26" x14ac:dyDescent="0.15">
      <c r="A1638" s="436" t="s">
        <v>3541</v>
      </c>
      <c r="B1638" s="433" t="s">
        <v>4931</v>
      </c>
      <c r="C1638" s="433" t="s">
        <v>4930</v>
      </c>
      <c r="D1638" s="228" t="s">
        <v>4728</v>
      </c>
      <c r="E1638" s="228" t="s">
        <v>3523</v>
      </c>
      <c r="F1638" s="279" t="s">
        <v>3805</v>
      </c>
      <c r="G1638" s="439" t="s">
        <v>793</v>
      </c>
      <c r="H1638" s="429" t="s">
        <v>1327</v>
      </c>
      <c r="I1638" s="228" t="s">
        <v>791</v>
      </c>
      <c r="J1638" s="439" t="s">
        <v>792</v>
      </c>
      <c r="K1638" s="246">
        <v>33633</v>
      </c>
      <c r="L1638" s="263"/>
      <c r="M1638" s="263"/>
      <c r="N1638" s="245" t="s">
        <v>5485</v>
      </c>
      <c r="Z1638" s="280"/>
    </row>
    <row r="1639" spans="1:26" x14ac:dyDescent="0.15">
      <c r="A1639" s="436" t="s">
        <v>3541</v>
      </c>
      <c r="B1639" s="433" t="s">
        <v>4931</v>
      </c>
      <c r="C1639" s="433" t="s">
        <v>4930</v>
      </c>
      <c r="D1639" s="228" t="s">
        <v>4729</v>
      </c>
      <c r="E1639" s="228" t="s">
        <v>3524</v>
      </c>
      <c r="F1639" s="279" t="s">
        <v>3806</v>
      </c>
      <c r="G1639" s="439" t="s">
        <v>795</v>
      </c>
      <c r="H1639" s="429" t="s">
        <v>1327</v>
      </c>
      <c r="I1639" s="228" t="s">
        <v>794</v>
      </c>
      <c r="J1639" s="439" t="s">
        <v>5825</v>
      </c>
      <c r="K1639" s="246">
        <v>36249</v>
      </c>
      <c r="L1639" s="263"/>
      <c r="M1639" s="263"/>
      <c r="N1639" s="245" t="s">
        <v>5485</v>
      </c>
      <c r="Z1639" s="280"/>
    </row>
    <row r="1640" spans="1:26" x14ac:dyDescent="0.15">
      <c r="A1640" s="436" t="s">
        <v>3541</v>
      </c>
      <c r="B1640" s="433" t="s">
        <v>4903</v>
      </c>
      <c r="C1640" s="433" t="s">
        <v>4888</v>
      </c>
      <c r="D1640" s="228" t="s">
        <v>4791</v>
      </c>
      <c r="E1640" s="228" t="s">
        <v>2517</v>
      </c>
      <c r="F1640" s="279" t="s">
        <v>2810</v>
      </c>
      <c r="G1640" s="439" t="s">
        <v>796</v>
      </c>
      <c r="H1640" s="429" t="s">
        <v>1327</v>
      </c>
      <c r="I1640" s="228" t="s">
        <v>1674</v>
      </c>
      <c r="J1640" s="439" t="s">
        <v>7808</v>
      </c>
      <c r="K1640" s="246">
        <v>24621</v>
      </c>
      <c r="L1640" s="263"/>
      <c r="M1640" s="263"/>
      <c r="N1640" s="245" t="s">
        <v>5486</v>
      </c>
      <c r="Z1640" s="280"/>
    </row>
    <row r="1641" spans="1:26" x14ac:dyDescent="0.15">
      <c r="A1641" s="436" t="s">
        <v>3541</v>
      </c>
      <c r="B1641" s="433" t="s">
        <v>4903</v>
      </c>
      <c r="C1641" s="433" t="s">
        <v>4888</v>
      </c>
      <c r="D1641" s="228" t="s">
        <v>4795</v>
      </c>
      <c r="E1641" s="228" t="s">
        <v>2524</v>
      </c>
      <c r="F1641" s="279" t="s">
        <v>2817</v>
      </c>
      <c r="G1641" s="439" t="s">
        <v>805</v>
      </c>
      <c r="H1641" s="429" t="s">
        <v>1327</v>
      </c>
      <c r="I1641" s="228" t="s">
        <v>803</v>
      </c>
      <c r="J1641" s="439" t="s">
        <v>804</v>
      </c>
      <c r="K1641" s="246">
        <v>25986</v>
      </c>
      <c r="L1641" s="263"/>
      <c r="M1641" s="263"/>
      <c r="N1641" s="245" t="s">
        <v>5486</v>
      </c>
      <c r="Z1641" s="280"/>
    </row>
    <row r="1642" spans="1:26" x14ac:dyDescent="0.15">
      <c r="A1642" s="436" t="s">
        <v>3541</v>
      </c>
      <c r="B1642" s="433" t="s">
        <v>4903</v>
      </c>
      <c r="C1642" s="433" t="s">
        <v>4888</v>
      </c>
      <c r="D1642" s="228" t="s">
        <v>4792</v>
      </c>
      <c r="E1642" s="228" t="s">
        <v>2518</v>
      </c>
      <c r="F1642" s="279" t="s">
        <v>2811</v>
      </c>
      <c r="G1642" s="439" t="s">
        <v>797</v>
      </c>
      <c r="H1642" s="429" t="s">
        <v>1327</v>
      </c>
      <c r="I1642" s="410" t="s">
        <v>4417</v>
      </c>
      <c r="J1642" s="533" t="s">
        <v>7971</v>
      </c>
      <c r="K1642" s="246">
        <v>26023</v>
      </c>
      <c r="L1642" s="263"/>
      <c r="M1642" s="263"/>
      <c r="N1642" s="245" t="s">
        <v>5486</v>
      </c>
      <c r="Z1642" s="280"/>
    </row>
    <row r="1643" spans="1:26" x14ac:dyDescent="0.15">
      <c r="A1643" s="436" t="s">
        <v>3541</v>
      </c>
      <c r="B1643" s="433" t="s">
        <v>4903</v>
      </c>
      <c r="C1643" s="433" t="s">
        <v>4888</v>
      </c>
      <c r="D1643" s="228" t="s">
        <v>4793</v>
      </c>
      <c r="E1643" s="228" t="s">
        <v>2520</v>
      </c>
      <c r="F1643" s="279" t="s">
        <v>2813</v>
      </c>
      <c r="G1643" s="439" t="s">
        <v>800</v>
      </c>
      <c r="H1643" s="429" t="s">
        <v>1327</v>
      </c>
      <c r="I1643" s="228" t="s">
        <v>799</v>
      </c>
      <c r="J1643" s="439" t="s">
        <v>5872</v>
      </c>
      <c r="K1643" s="246">
        <v>26743</v>
      </c>
      <c r="L1643" s="263"/>
      <c r="M1643" s="263"/>
      <c r="N1643" s="245" t="s">
        <v>5486</v>
      </c>
      <c r="Z1643" s="280"/>
    </row>
    <row r="1644" spans="1:26" x14ac:dyDescent="0.15">
      <c r="A1644" s="436" t="s">
        <v>3541</v>
      </c>
      <c r="B1644" s="433" t="s">
        <v>4903</v>
      </c>
      <c r="C1644" s="433" t="s">
        <v>4888</v>
      </c>
      <c r="D1644" s="228" t="s">
        <v>4794</v>
      </c>
      <c r="E1644" s="228" t="s">
        <v>2521</v>
      </c>
      <c r="F1644" s="279" t="s">
        <v>2814</v>
      </c>
      <c r="G1644" s="439" t="s">
        <v>802</v>
      </c>
      <c r="H1644" s="429" t="s">
        <v>1327</v>
      </c>
      <c r="I1644" s="228" t="s">
        <v>801</v>
      </c>
      <c r="J1644" s="439" t="s">
        <v>7284</v>
      </c>
      <c r="K1644" s="246">
        <v>27480</v>
      </c>
      <c r="L1644" s="263"/>
      <c r="M1644" s="263"/>
      <c r="N1644" s="245" t="s">
        <v>5486</v>
      </c>
      <c r="Z1644" s="280"/>
    </row>
    <row r="1645" spans="1:26" x14ac:dyDescent="0.15">
      <c r="A1645" s="436" t="s">
        <v>3541</v>
      </c>
      <c r="B1645" s="433" t="s">
        <v>4903</v>
      </c>
      <c r="C1645" s="433" t="s">
        <v>4888</v>
      </c>
      <c r="D1645" s="228" t="s">
        <v>4796</v>
      </c>
      <c r="E1645" s="228" t="s">
        <v>2525</v>
      </c>
      <c r="F1645" s="279" t="s">
        <v>2818</v>
      </c>
      <c r="G1645" s="439" t="s">
        <v>807</v>
      </c>
      <c r="H1645" s="429" t="s">
        <v>1327</v>
      </c>
      <c r="I1645" s="228" t="s">
        <v>4059</v>
      </c>
      <c r="J1645" s="439" t="s">
        <v>806</v>
      </c>
      <c r="K1645" s="246">
        <v>28195</v>
      </c>
      <c r="L1645" s="263"/>
      <c r="M1645" s="263"/>
      <c r="N1645" s="245" t="s">
        <v>5486</v>
      </c>
      <c r="Z1645" s="280"/>
    </row>
    <row r="1646" spans="1:26" x14ac:dyDescent="0.15">
      <c r="A1646" s="436" t="s">
        <v>3541</v>
      </c>
      <c r="B1646" s="433" t="s">
        <v>4903</v>
      </c>
      <c r="C1646" s="433" t="s">
        <v>4888</v>
      </c>
      <c r="D1646" s="228" t="s">
        <v>4797</v>
      </c>
      <c r="E1646" s="228" t="s">
        <v>2527</v>
      </c>
      <c r="F1646" s="279" t="s">
        <v>2855</v>
      </c>
      <c r="G1646" s="439" t="s">
        <v>2148</v>
      </c>
      <c r="H1646" s="429" t="s">
        <v>1327</v>
      </c>
      <c r="I1646" s="228" t="s">
        <v>808</v>
      </c>
      <c r="J1646" s="439" t="s">
        <v>809</v>
      </c>
      <c r="K1646" s="246">
        <v>29311</v>
      </c>
      <c r="L1646" s="263"/>
      <c r="M1646" s="263"/>
      <c r="N1646" s="245" t="s">
        <v>5486</v>
      </c>
      <c r="Z1646" s="280"/>
    </row>
    <row r="1647" spans="1:26" x14ac:dyDescent="0.15">
      <c r="A1647" s="436" t="s">
        <v>3541</v>
      </c>
      <c r="B1647" s="433" t="s">
        <v>4903</v>
      </c>
      <c r="C1647" s="433" t="s">
        <v>4888</v>
      </c>
      <c r="D1647" s="228" t="s">
        <v>4798</v>
      </c>
      <c r="E1647" s="228" t="s">
        <v>2523</v>
      </c>
      <c r="F1647" s="279" t="s">
        <v>2816</v>
      </c>
      <c r="G1647" s="439" t="s">
        <v>2149</v>
      </c>
      <c r="H1647" s="429" t="s">
        <v>1327</v>
      </c>
      <c r="I1647" s="228" t="s">
        <v>813</v>
      </c>
      <c r="J1647" s="439" t="s">
        <v>814</v>
      </c>
      <c r="K1647" s="246">
        <v>38799</v>
      </c>
      <c r="L1647" s="263"/>
      <c r="M1647" s="263"/>
      <c r="N1647" s="245" t="s">
        <v>5486</v>
      </c>
      <c r="Z1647" s="280"/>
    </row>
    <row r="1648" spans="1:26" x14ac:dyDescent="0.15">
      <c r="A1648" s="436" t="s">
        <v>3541</v>
      </c>
      <c r="B1648" s="433" t="s">
        <v>4903</v>
      </c>
      <c r="C1648" s="433" t="s">
        <v>4888</v>
      </c>
      <c r="D1648" s="228" t="s">
        <v>4799</v>
      </c>
      <c r="E1648" s="228" t="s">
        <v>2522</v>
      </c>
      <c r="F1648" s="279" t="s">
        <v>2815</v>
      </c>
      <c r="G1648" s="439" t="s">
        <v>2150</v>
      </c>
      <c r="H1648" s="429" t="s">
        <v>1327</v>
      </c>
      <c r="I1648" s="228" t="s">
        <v>815</v>
      </c>
      <c r="J1648" s="439" t="s">
        <v>816</v>
      </c>
      <c r="K1648" s="246">
        <v>38775</v>
      </c>
      <c r="L1648" s="263"/>
      <c r="M1648" s="263"/>
      <c r="N1648" s="245" t="s">
        <v>5486</v>
      </c>
      <c r="Z1648" s="280"/>
    </row>
    <row r="1649" spans="1:26" x14ac:dyDescent="0.15">
      <c r="A1649" s="436" t="s">
        <v>3541</v>
      </c>
      <c r="B1649" s="433" t="s">
        <v>4903</v>
      </c>
      <c r="C1649" s="433" t="s">
        <v>4888</v>
      </c>
      <c r="D1649" s="228" t="s">
        <v>4800</v>
      </c>
      <c r="E1649" s="228" t="s">
        <v>2528</v>
      </c>
      <c r="F1649" s="279" t="s">
        <v>2856</v>
      </c>
      <c r="G1649" s="439" t="s">
        <v>2151</v>
      </c>
      <c r="H1649" s="429" t="s">
        <v>1327</v>
      </c>
      <c r="I1649" s="228" t="s">
        <v>817</v>
      </c>
      <c r="J1649" s="529" t="s">
        <v>7970</v>
      </c>
      <c r="K1649" s="243">
        <v>39504</v>
      </c>
      <c r="L1649" s="263"/>
      <c r="M1649" s="263"/>
      <c r="N1649" s="245" t="s">
        <v>5486</v>
      </c>
      <c r="Z1649" s="280"/>
    </row>
    <row r="1650" spans="1:26" ht="28.5" x14ac:dyDescent="0.15">
      <c r="A1650" s="436" t="s">
        <v>3541</v>
      </c>
      <c r="B1650" s="433" t="s">
        <v>4903</v>
      </c>
      <c r="C1650" s="433" t="s">
        <v>4888</v>
      </c>
      <c r="D1650" s="329" t="s">
        <v>8161</v>
      </c>
      <c r="E1650" s="228" t="s">
        <v>5673</v>
      </c>
      <c r="F1650" s="279" t="s">
        <v>3807</v>
      </c>
      <c r="G1650" s="439" t="s">
        <v>2146</v>
      </c>
      <c r="H1650" s="429" t="s">
        <v>1327</v>
      </c>
      <c r="I1650" s="228" t="s">
        <v>4418</v>
      </c>
      <c r="J1650" s="529" t="s">
        <v>7977</v>
      </c>
      <c r="K1650" s="246">
        <v>38808</v>
      </c>
      <c r="L1650" s="263"/>
      <c r="M1650" s="263"/>
      <c r="N1650" s="245" t="s">
        <v>5489</v>
      </c>
      <c r="Z1650" s="280"/>
    </row>
    <row r="1651" spans="1:26" x14ac:dyDescent="0.15">
      <c r="A1651" s="436" t="s">
        <v>3541</v>
      </c>
      <c r="B1651" s="433" t="s">
        <v>4903</v>
      </c>
      <c r="C1651" s="433" t="s">
        <v>4888</v>
      </c>
      <c r="D1651" s="228" t="s">
        <v>4730</v>
      </c>
      <c r="E1651" s="228" t="s">
        <v>3525</v>
      </c>
      <c r="F1651" s="279" t="s">
        <v>3808</v>
      </c>
      <c r="G1651" s="439" t="s">
        <v>2147</v>
      </c>
      <c r="H1651" s="429" t="s">
        <v>1327</v>
      </c>
      <c r="I1651" s="228" t="s">
        <v>798</v>
      </c>
      <c r="J1651" s="439" t="s">
        <v>7809</v>
      </c>
      <c r="K1651" s="246">
        <v>26106</v>
      </c>
      <c r="L1651" s="263"/>
      <c r="M1651" s="263"/>
      <c r="N1651" s="245" t="s">
        <v>5485</v>
      </c>
      <c r="Z1651" s="280"/>
    </row>
    <row r="1652" spans="1:26" x14ac:dyDescent="0.15">
      <c r="A1652" s="436" t="s">
        <v>3541</v>
      </c>
      <c r="B1652" s="433" t="s">
        <v>4903</v>
      </c>
      <c r="C1652" s="433" t="s">
        <v>4888</v>
      </c>
      <c r="D1652" s="228" t="s">
        <v>4731</v>
      </c>
      <c r="E1652" s="228" t="s">
        <v>5760</v>
      </c>
      <c r="F1652" s="279" t="s">
        <v>3809</v>
      </c>
      <c r="G1652" s="439" t="s">
        <v>5573</v>
      </c>
      <c r="H1652" s="429" t="s">
        <v>1327</v>
      </c>
      <c r="I1652" s="228" t="s">
        <v>810</v>
      </c>
      <c r="J1652" s="439" t="s">
        <v>8118</v>
      </c>
      <c r="K1652" s="246">
        <v>30567</v>
      </c>
      <c r="L1652" s="263"/>
      <c r="M1652" s="263"/>
      <c r="N1652" s="245" t="s">
        <v>5485</v>
      </c>
      <c r="Z1652" s="280"/>
    </row>
    <row r="1653" spans="1:26" x14ac:dyDescent="0.15">
      <c r="A1653" s="436" t="s">
        <v>3541</v>
      </c>
      <c r="B1653" s="433" t="s">
        <v>4903</v>
      </c>
      <c r="C1653" s="433" t="s">
        <v>4888</v>
      </c>
      <c r="D1653" s="228" t="s">
        <v>6526</v>
      </c>
      <c r="E1653" s="228" t="s">
        <v>1724</v>
      </c>
      <c r="F1653" s="279" t="s">
        <v>3810</v>
      </c>
      <c r="G1653" s="439" t="s">
        <v>812</v>
      </c>
      <c r="H1653" s="429" t="s">
        <v>1327</v>
      </c>
      <c r="I1653" s="228" t="s">
        <v>811</v>
      </c>
      <c r="J1653" s="439" t="s">
        <v>6527</v>
      </c>
      <c r="K1653" s="246">
        <v>31097</v>
      </c>
      <c r="L1653" s="263"/>
      <c r="M1653" s="263"/>
      <c r="N1653" s="245" t="s">
        <v>5488</v>
      </c>
      <c r="Z1653" s="280"/>
    </row>
    <row r="1654" spans="1:26" x14ac:dyDescent="0.15">
      <c r="A1654" s="436" t="s">
        <v>3541</v>
      </c>
      <c r="B1654" s="433" t="s">
        <v>4998</v>
      </c>
      <c r="C1654" s="433" t="s">
        <v>4932</v>
      </c>
      <c r="D1654" s="228" t="s">
        <v>4801</v>
      </c>
      <c r="E1654" s="228" t="s">
        <v>2530</v>
      </c>
      <c r="F1654" s="279" t="s">
        <v>5761</v>
      </c>
      <c r="G1654" s="439" t="s">
        <v>819</v>
      </c>
      <c r="H1654" s="429" t="s">
        <v>1327</v>
      </c>
      <c r="I1654" s="228" t="s">
        <v>818</v>
      </c>
      <c r="J1654" s="439" t="s">
        <v>7285</v>
      </c>
      <c r="K1654" s="246">
        <v>32304</v>
      </c>
      <c r="L1654" s="263"/>
      <c r="M1654" s="263"/>
      <c r="N1654" s="245" t="s">
        <v>5486</v>
      </c>
      <c r="Z1654" s="280"/>
    </row>
    <row r="1655" spans="1:26" ht="28.5" x14ac:dyDescent="0.15">
      <c r="A1655" s="436" t="s">
        <v>3541</v>
      </c>
      <c r="B1655" s="433" t="s">
        <v>4998</v>
      </c>
      <c r="C1655" s="433" t="s">
        <v>4932</v>
      </c>
      <c r="D1655" s="228" t="s">
        <v>8162</v>
      </c>
      <c r="E1655" s="228" t="s">
        <v>7803</v>
      </c>
      <c r="F1655" s="279" t="s">
        <v>5019</v>
      </c>
      <c r="G1655" s="439" t="s">
        <v>819</v>
      </c>
      <c r="H1655" s="429" t="s">
        <v>1327</v>
      </c>
      <c r="I1655" s="228" t="s">
        <v>4413</v>
      </c>
      <c r="J1655" s="439" t="s">
        <v>7541</v>
      </c>
      <c r="K1655" s="246">
        <v>33689</v>
      </c>
      <c r="L1655" s="263"/>
      <c r="M1655" s="263"/>
      <c r="N1655" s="245" t="s">
        <v>5489</v>
      </c>
      <c r="Z1655" s="280"/>
    </row>
    <row r="1656" spans="1:26" ht="27" x14ac:dyDescent="0.15">
      <c r="A1656" s="436" t="s">
        <v>3541</v>
      </c>
      <c r="B1656" s="433" t="s">
        <v>4998</v>
      </c>
      <c r="C1656" s="249" t="s">
        <v>4934</v>
      </c>
      <c r="D1656" s="329" t="s">
        <v>8163</v>
      </c>
      <c r="E1656" s="228" t="s">
        <v>7009</v>
      </c>
      <c r="F1656" s="279" t="s">
        <v>5020</v>
      </c>
      <c r="G1656" s="439" t="s">
        <v>820</v>
      </c>
      <c r="H1656" s="429" t="s">
        <v>1327</v>
      </c>
      <c r="I1656" s="228" t="s">
        <v>4414</v>
      </c>
      <c r="J1656" s="439" t="s">
        <v>7010</v>
      </c>
      <c r="K1656" s="246">
        <v>34024</v>
      </c>
      <c r="L1656" s="263"/>
      <c r="M1656" s="263"/>
      <c r="N1656" s="245" t="s">
        <v>5489</v>
      </c>
      <c r="Z1656" s="280"/>
    </row>
    <row r="1657" spans="1:26" ht="40.5" x14ac:dyDescent="0.15">
      <c r="A1657" s="436" t="s">
        <v>3541</v>
      </c>
      <c r="B1657" s="433" t="s">
        <v>4998</v>
      </c>
      <c r="C1657" s="249" t="s">
        <v>4935</v>
      </c>
      <c r="D1657" s="228" t="s">
        <v>8164</v>
      </c>
      <c r="E1657" s="228" t="s">
        <v>5675</v>
      </c>
      <c r="F1657" s="327" t="s">
        <v>6133</v>
      </c>
      <c r="G1657" s="439" t="s">
        <v>821</v>
      </c>
      <c r="H1657" s="429" t="s">
        <v>1327</v>
      </c>
      <c r="I1657" s="228" t="s">
        <v>4415</v>
      </c>
      <c r="J1657" s="439" t="s">
        <v>7011</v>
      </c>
      <c r="K1657" s="246">
        <v>34043</v>
      </c>
      <c r="L1657" s="263"/>
      <c r="M1657" s="263"/>
      <c r="N1657" s="245" t="s">
        <v>5489</v>
      </c>
      <c r="Z1657" s="280"/>
    </row>
    <row r="1658" spans="1:26" ht="28.5" x14ac:dyDescent="0.15">
      <c r="A1658" s="436" t="s">
        <v>3541</v>
      </c>
      <c r="B1658" s="433" t="s">
        <v>4998</v>
      </c>
      <c r="C1658" s="249" t="s">
        <v>4937</v>
      </c>
      <c r="D1658" s="228" t="s">
        <v>8165</v>
      </c>
      <c r="E1658" s="228" t="s">
        <v>5674</v>
      </c>
      <c r="F1658" s="279" t="s">
        <v>5021</v>
      </c>
      <c r="G1658" s="439" t="s">
        <v>822</v>
      </c>
      <c r="H1658" s="429" t="s">
        <v>1327</v>
      </c>
      <c r="I1658" s="228" t="s">
        <v>4416</v>
      </c>
      <c r="J1658" s="439" t="s">
        <v>7805</v>
      </c>
      <c r="K1658" s="246">
        <v>33317</v>
      </c>
      <c r="L1658" s="263"/>
      <c r="M1658" s="263"/>
      <c r="N1658" s="245" t="s">
        <v>5489</v>
      </c>
      <c r="Z1658" s="280"/>
    </row>
    <row r="1659" spans="1:26" x14ac:dyDescent="0.15">
      <c r="A1659" s="436" t="s">
        <v>3541</v>
      </c>
      <c r="B1659" s="433" t="s">
        <v>4903</v>
      </c>
      <c r="C1659" s="433" t="s">
        <v>4889</v>
      </c>
      <c r="D1659" s="228" t="s">
        <v>4802</v>
      </c>
      <c r="E1659" s="228" t="s">
        <v>2533</v>
      </c>
      <c r="F1659" s="279" t="s">
        <v>2825</v>
      </c>
      <c r="G1659" s="439" t="s">
        <v>824</v>
      </c>
      <c r="H1659" s="429" t="s">
        <v>1327</v>
      </c>
      <c r="I1659" s="228" t="s">
        <v>823</v>
      </c>
      <c r="J1659" s="529" t="s">
        <v>8302</v>
      </c>
      <c r="K1659" s="246">
        <v>29311</v>
      </c>
      <c r="L1659" s="263"/>
      <c r="M1659" s="263"/>
      <c r="N1659" s="245" t="s">
        <v>5486</v>
      </c>
      <c r="Z1659" s="280"/>
    </row>
    <row r="1660" spans="1:26" x14ac:dyDescent="0.15">
      <c r="A1660" s="436" t="s">
        <v>3541</v>
      </c>
      <c r="B1660" s="433" t="s">
        <v>4903</v>
      </c>
      <c r="C1660" s="433" t="s">
        <v>4889</v>
      </c>
      <c r="D1660" s="228" t="s">
        <v>4803</v>
      </c>
      <c r="E1660" s="228" t="s">
        <v>2532</v>
      </c>
      <c r="F1660" s="279" t="s">
        <v>2824</v>
      </c>
      <c r="G1660" s="439" t="s">
        <v>826</v>
      </c>
      <c r="H1660" s="429" t="s">
        <v>1327</v>
      </c>
      <c r="I1660" s="228" t="s">
        <v>825</v>
      </c>
      <c r="J1660" s="439" t="s">
        <v>2097</v>
      </c>
      <c r="K1660" s="246">
        <v>30049</v>
      </c>
      <c r="L1660" s="263"/>
      <c r="M1660" s="263"/>
      <c r="N1660" s="245" t="s">
        <v>5486</v>
      </c>
      <c r="Z1660" s="280"/>
    </row>
    <row r="1661" spans="1:26" ht="28.5" x14ac:dyDescent="0.15">
      <c r="A1661" s="436" t="s">
        <v>3541</v>
      </c>
      <c r="B1661" s="433" t="s">
        <v>4903</v>
      </c>
      <c r="C1661" s="433" t="s">
        <v>4889</v>
      </c>
      <c r="D1661" s="228" t="s">
        <v>8166</v>
      </c>
      <c r="E1661" s="228" t="s">
        <v>3526</v>
      </c>
      <c r="F1661" s="279" t="s">
        <v>3811</v>
      </c>
      <c r="G1661" s="439" t="s">
        <v>2152</v>
      </c>
      <c r="H1661" s="429" t="s">
        <v>1327</v>
      </c>
      <c r="I1661" s="228" t="s">
        <v>4060</v>
      </c>
      <c r="J1661" s="439" t="s">
        <v>7543</v>
      </c>
      <c r="K1661" s="246">
        <v>24537</v>
      </c>
      <c r="L1661" s="263"/>
      <c r="M1661" s="263"/>
      <c r="N1661" s="245" t="s">
        <v>5489</v>
      </c>
      <c r="Z1661" s="280"/>
    </row>
    <row r="1662" spans="1:26" x14ac:dyDescent="0.15">
      <c r="A1662" s="436" t="s">
        <v>3541</v>
      </c>
      <c r="B1662" s="433" t="s">
        <v>4903</v>
      </c>
      <c r="C1662" s="433" t="s">
        <v>4889</v>
      </c>
      <c r="D1662" s="228" t="s">
        <v>5762</v>
      </c>
      <c r="E1662" s="228" t="s">
        <v>3527</v>
      </c>
      <c r="F1662" s="279" t="s">
        <v>3812</v>
      </c>
      <c r="G1662" s="439" t="s">
        <v>826</v>
      </c>
      <c r="H1662" s="429" t="s">
        <v>1327</v>
      </c>
      <c r="I1662" s="228" t="s">
        <v>827</v>
      </c>
      <c r="J1662" s="439" t="s">
        <v>7544</v>
      </c>
      <c r="K1662" s="246">
        <v>33513</v>
      </c>
      <c r="L1662" s="263"/>
      <c r="M1662" s="263"/>
      <c r="N1662" s="245" t="s">
        <v>5485</v>
      </c>
      <c r="Z1662" s="280"/>
    </row>
    <row r="1663" spans="1:26" x14ac:dyDescent="0.15">
      <c r="A1663" s="436" t="s">
        <v>3541</v>
      </c>
      <c r="B1663" s="433" t="s">
        <v>4903</v>
      </c>
      <c r="C1663" s="433" t="s">
        <v>4889</v>
      </c>
      <c r="D1663" s="228" t="s">
        <v>4732</v>
      </c>
      <c r="E1663" s="228" t="s">
        <v>3528</v>
      </c>
      <c r="F1663" s="279" t="s">
        <v>3813</v>
      </c>
      <c r="G1663" s="439" t="s">
        <v>829</v>
      </c>
      <c r="H1663" s="429" t="s">
        <v>1327</v>
      </c>
      <c r="I1663" s="228" t="s">
        <v>828</v>
      </c>
      <c r="J1663" s="439" t="s">
        <v>8119</v>
      </c>
      <c r="K1663" s="246">
        <v>34059</v>
      </c>
      <c r="L1663" s="263"/>
      <c r="M1663" s="263"/>
      <c r="N1663" s="245" t="s">
        <v>5485</v>
      </c>
      <c r="Z1663" s="280"/>
    </row>
    <row r="1664" spans="1:26" x14ac:dyDescent="0.15">
      <c r="A1664" s="436" t="s">
        <v>3541</v>
      </c>
      <c r="B1664" s="433" t="s">
        <v>4903</v>
      </c>
      <c r="C1664" s="433" t="s">
        <v>4893</v>
      </c>
      <c r="D1664" s="228" t="s">
        <v>4804</v>
      </c>
      <c r="E1664" s="228" t="s">
        <v>2534</v>
      </c>
      <c r="F1664" s="279" t="s">
        <v>2826</v>
      </c>
      <c r="G1664" s="439" t="s">
        <v>2153</v>
      </c>
      <c r="H1664" s="429" t="s">
        <v>1327</v>
      </c>
      <c r="I1664" s="228" t="s">
        <v>831</v>
      </c>
      <c r="J1664" s="406" t="s">
        <v>1676</v>
      </c>
      <c r="K1664" s="246">
        <v>26015</v>
      </c>
      <c r="L1664" s="263"/>
      <c r="M1664" s="263"/>
      <c r="N1664" s="245" t="s">
        <v>5486</v>
      </c>
      <c r="Z1664" s="280"/>
    </row>
    <row r="1665" spans="1:26" x14ac:dyDescent="0.15">
      <c r="A1665" s="436" t="s">
        <v>3541</v>
      </c>
      <c r="B1665" s="433" t="s">
        <v>4903</v>
      </c>
      <c r="C1665" s="433" t="s">
        <v>4893</v>
      </c>
      <c r="D1665" s="228" t="s">
        <v>4805</v>
      </c>
      <c r="E1665" s="228" t="s">
        <v>5763</v>
      </c>
      <c r="F1665" s="279" t="s">
        <v>3815</v>
      </c>
      <c r="G1665" s="439" t="s">
        <v>5764</v>
      </c>
      <c r="H1665" s="429" t="s">
        <v>1327</v>
      </c>
      <c r="I1665" s="228" t="s">
        <v>832</v>
      </c>
      <c r="J1665" s="439" t="s">
        <v>1863</v>
      </c>
      <c r="K1665" s="246">
        <v>28525</v>
      </c>
      <c r="L1665" s="263"/>
      <c r="M1665" s="263"/>
      <c r="N1665" s="245" t="s">
        <v>5486</v>
      </c>
      <c r="Z1665" s="280"/>
    </row>
    <row r="1666" spans="1:26" x14ac:dyDescent="0.15">
      <c r="A1666" s="436" t="s">
        <v>3541</v>
      </c>
      <c r="B1666" s="433" t="s">
        <v>4903</v>
      </c>
      <c r="C1666" s="433" t="s">
        <v>4893</v>
      </c>
      <c r="D1666" s="228" t="s">
        <v>4806</v>
      </c>
      <c r="E1666" s="228" t="s">
        <v>3529</v>
      </c>
      <c r="F1666" s="279" t="s">
        <v>3816</v>
      </c>
      <c r="G1666" s="439" t="s">
        <v>834</v>
      </c>
      <c r="H1666" s="429" t="s">
        <v>1327</v>
      </c>
      <c r="I1666" s="228" t="s">
        <v>833</v>
      </c>
      <c r="J1666" s="439" t="s">
        <v>5873</v>
      </c>
      <c r="K1666" s="246">
        <v>30901</v>
      </c>
      <c r="L1666" s="263"/>
      <c r="M1666" s="263"/>
      <c r="N1666" s="245" t="s">
        <v>5486</v>
      </c>
      <c r="Z1666" s="280"/>
    </row>
    <row r="1667" spans="1:26" ht="28.5" x14ac:dyDescent="0.15">
      <c r="A1667" s="436" t="s">
        <v>3541</v>
      </c>
      <c r="B1667" s="433" t="s">
        <v>4903</v>
      </c>
      <c r="C1667" s="433" t="s">
        <v>4893</v>
      </c>
      <c r="D1667" s="228" t="s">
        <v>8167</v>
      </c>
      <c r="E1667" s="539" t="s">
        <v>7967</v>
      </c>
      <c r="F1667" s="279" t="s">
        <v>3814</v>
      </c>
      <c r="G1667" s="439" t="s">
        <v>830</v>
      </c>
      <c r="H1667" s="429" t="s">
        <v>1327</v>
      </c>
      <c r="I1667" s="228" t="s">
        <v>4188</v>
      </c>
      <c r="J1667" s="529" t="s">
        <v>7966</v>
      </c>
      <c r="K1667" s="246">
        <v>25423</v>
      </c>
      <c r="L1667" s="263"/>
      <c r="M1667" s="263"/>
      <c r="N1667" s="245" t="s">
        <v>5489</v>
      </c>
      <c r="Z1667" s="280"/>
    </row>
    <row r="1668" spans="1:26" x14ac:dyDescent="0.15">
      <c r="A1668" s="436" t="s">
        <v>3541</v>
      </c>
      <c r="B1668" s="433" t="s">
        <v>4903</v>
      </c>
      <c r="C1668" s="433" t="s">
        <v>4893</v>
      </c>
      <c r="D1668" s="228" t="s">
        <v>4702</v>
      </c>
      <c r="E1668" s="228" t="s">
        <v>3530</v>
      </c>
      <c r="F1668" s="279" t="s">
        <v>3817</v>
      </c>
      <c r="G1668" s="439" t="s">
        <v>836</v>
      </c>
      <c r="H1668" s="429" t="s">
        <v>1327</v>
      </c>
      <c r="I1668" s="228" t="s">
        <v>835</v>
      </c>
      <c r="J1668" s="529" t="s">
        <v>8298</v>
      </c>
      <c r="K1668" s="246">
        <v>34423</v>
      </c>
      <c r="L1668" s="242"/>
      <c r="M1668" s="242"/>
      <c r="N1668" s="245" t="s">
        <v>5485</v>
      </c>
      <c r="Z1668" s="280"/>
    </row>
    <row r="1669" spans="1:26" x14ac:dyDescent="0.15">
      <c r="A1669" s="436" t="s">
        <v>3541</v>
      </c>
      <c r="B1669" s="433" t="s">
        <v>4903</v>
      </c>
      <c r="C1669" s="433" t="s">
        <v>4893</v>
      </c>
      <c r="D1669" s="228" t="s">
        <v>4733</v>
      </c>
      <c r="E1669" s="228" t="s">
        <v>3532</v>
      </c>
      <c r="F1669" s="279" t="s">
        <v>3819</v>
      </c>
      <c r="G1669" s="439" t="s">
        <v>2154</v>
      </c>
      <c r="H1669" s="429" t="s">
        <v>1327</v>
      </c>
      <c r="I1669" s="228" t="s">
        <v>1862</v>
      </c>
      <c r="J1669" s="529" t="s">
        <v>8299</v>
      </c>
      <c r="K1669" s="246">
        <v>41337</v>
      </c>
      <c r="L1669" s="263"/>
      <c r="M1669" s="263"/>
      <c r="N1669" s="245" t="s">
        <v>5485</v>
      </c>
      <c r="Z1669" s="280"/>
    </row>
    <row r="1670" spans="1:26" x14ac:dyDescent="0.15">
      <c r="A1670" s="436" t="s">
        <v>3541</v>
      </c>
      <c r="B1670" s="433" t="s">
        <v>4903</v>
      </c>
      <c r="C1670" s="433" t="s">
        <v>4893</v>
      </c>
      <c r="D1670" s="228" t="s">
        <v>4704</v>
      </c>
      <c r="E1670" s="228" t="s">
        <v>3531</v>
      </c>
      <c r="F1670" s="279" t="s">
        <v>3818</v>
      </c>
      <c r="G1670" s="439" t="s">
        <v>6528</v>
      </c>
      <c r="H1670" s="429" t="s">
        <v>1327</v>
      </c>
      <c r="I1670" s="228" t="s">
        <v>4189</v>
      </c>
      <c r="J1670" s="439" t="s">
        <v>7840</v>
      </c>
      <c r="K1670" s="246">
        <v>38288</v>
      </c>
      <c r="L1670" s="263"/>
      <c r="M1670" s="263"/>
      <c r="N1670" s="245" t="s">
        <v>5488</v>
      </c>
      <c r="Z1670" s="280"/>
    </row>
    <row r="1671" spans="1:26" ht="28.5" x14ac:dyDescent="0.15">
      <c r="A1671" s="436" t="s">
        <v>3541</v>
      </c>
      <c r="B1671" s="433" t="s">
        <v>4903</v>
      </c>
      <c r="C1671" s="433" t="s">
        <v>4895</v>
      </c>
      <c r="D1671" s="228" t="s">
        <v>8168</v>
      </c>
      <c r="E1671" s="228" t="s">
        <v>5676</v>
      </c>
      <c r="F1671" s="279" t="s">
        <v>3248</v>
      </c>
      <c r="G1671" s="439" t="s">
        <v>837</v>
      </c>
      <c r="H1671" s="429" t="s">
        <v>1327</v>
      </c>
      <c r="I1671" s="228" t="s">
        <v>4412</v>
      </c>
      <c r="J1671" s="529" t="s">
        <v>7981</v>
      </c>
      <c r="K1671" s="246">
        <v>29097</v>
      </c>
      <c r="L1671" s="263"/>
      <c r="M1671" s="263"/>
      <c r="N1671" s="245" t="s">
        <v>5489</v>
      </c>
      <c r="O1671" s="540"/>
      <c r="Z1671" s="280"/>
    </row>
    <row r="1672" spans="1:26" ht="28.5" x14ac:dyDescent="0.15">
      <c r="A1672" s="436" t="s">
        <v>3541</v>
      </c>
      <c r="B1672" s="433" t="s">
        <v>4903</v>
      </c>
      <c r="C1672" s="433" t="s">
        <v>4899</v>
      </c>
      <c r="D1672" s="228" t="s">
        <v>8169</v>
      </c>
      <c r="E1672" s="228" t="s">
        <v>5677</v>
      </c>
      <c r="F1672" s="279" t="s">
        <v>3250</v>
      </c>
      <c r="G1672" s="439" t="s">
        <v>841</v>
      </c>
      <c r="H1672" s="429" t="s">
        <v>1327</v>
      </c>
      <c r="I1672" s="228" t="s">
        <v>4411</v>
      </c>
      <c r="J1672" s="439" t="s">
        <v>6704</v>
      </c>
      <c r="K1672" s="246">
        <v>38777</v>
      </c>
      <c r="L1672" s="263"/>
      <c r="M1672" s="263"/>
      <c r="N1672" s="245" t="s">
        <v>5489</v>
      </c>
    </row>
    <row r="1673" spans="1:26" x14ac:dyDescent="0.15">
      <c r="A1673" s="436" t="s">
        <v>3541</v>
      </c>
      <c r="B1673" s="433" t="s">
        <v>4903</v>
      </c>
      <c r="C1673" s="433" t="s">
        <v>4899</v>
      </c>
      <c r="D1673" s="228" t="s">
        <v>4734</v>
      </c>
      <c r="E1673" s="228" t="s">
        <v>3533</v>
      </c>
      <c r="F1673" s="279" t="s">
        <v>3821</v>
      </c>
      <c r="G1673" s="439" t="s">
        <v>840</v>
      </c>
      <c r="H1673" s="429" t="s">
        <v>1327</v>
      </c>
      <c r="I1673" s="228" t="s">
        <v>839</v>
      </c>
      <c r="J1673" s="439" t="s">
        <v>7082</v>
      </c>
      <c r="K1673" s="246">
        <v>29627</v>
      </c>
      <c r="L1673" s="263"/>
      <c r="M1673" s="263"/>
      <c r="N1673" s="245" t="s">
        <v>5485</v>
      </c>
    </row>
    <row r="1674" spans="1:26" x14ac:dyDescent="0.15">
      <c r="A1674" s="436" t="s">
        <v>3541</v>
      </c>
      <c r="B1674" s="433" t="s">
        <v>4903</v>
      </c>
      <c r="C1674" s="433" t="s">
        <v>4899</v>
      </c>
      <c r="D1674" s="228" t="s">
        <v>4735</v>
      </c>
      <c r="E1674" s="228" t="s">
        <v>3534</v>
      </c>
      <c r="F1674" s="279" t="s">
        <v>3822</v>
      </c>
      <c r="G1674" s="439" t="s">
        <v>843</v>
      </c>
      <c r="H1674" s="429" t="s">
        <v>1327</v>
      </c>
      <c r="I1674" s="228" t="s">
        <v>842</v>
      </c>
      <c r="J1674" s="429" t="s">
        <v>7550</v>
      </c>
      <c r="K1674" s="246">
        <v>30180</v>
      </c>
      <c r="L1674" s="263"/>
      <c r="M1674" s="263"/>
      <c r="N1674" s="245" t="s">
        <v>5485</v>
      </c>
    </row>
    <row r="1675" spans="1:26" x14ac:dyDescent="0.15">
      <c r="A1675" s="436" t="s">
        <v>3541</v>
      </c>
      <c r="B1675" s="433" t="s">
        <v>4903</v>
      </c>
      <c r="C1675" s="433" t="s">
        <v>4899</v>
      </c>
      <c r="D1675" s="228" t="s">
        <v>4736</v>
      </c>
      <c r="E1675" s="228" t="s">
        <v>3535</v>
      </c>
      <c r="F1675" s="279" t="s">
        <v>3823</v>
      </c>
      <c r="G1675" s="439" t="s">
        <v>845</v>
      </c>
      <c r="H1675" s="429" t="s">
        <v>1327</v>
      </c>
      <c r="I1675" s="228" t="s">
        <v>844</v>
      </c>
      <c r="J1675" s="439" t="s">
        <v>8121</v>
      </c>
      <c r="K1675" s="246">
        <v>32828</v>
      </c>
      <c r="L1675" s="263"/>
      <c r="M1675" s="263"/>
      <c r="N1675" s="245" t="s">
        <v>5485</v>
      </c>
    </row>
    <row r="1676" spans="1:26" x14ac:dyDescent="0.15">
      <c r="A1676" s="436" t="s">
        <v>3541</v>
      </c>
      <c r="B1676" s="433" t="s">
        <v>4903</v>
      </c>
      <c r="C1676" s="433" t="s">
        <v>4899</v>
      </c>
      <c r="D1676" s="228" t="s">
        <v>4737</v>
      </c>
      <c r="E1676" s="228" t="s">
        <v>3536</v>
      </c>
      <c r="F1676" s="279" t="s">
        <v>3824</v>
      </c>
      <c r="G1676" s="439" t="s">
        <v>2156</v>
      </c>
      <c r="H1676" s="429" t="s">
        <v>1327</v>
      </c>
      <c r="I1676" s="228" t="s">
        <v>1681</v>
      </c>
      <c r="J1676" s="439" t="s">
        <v>8120</v>
      </c>
      <c r="K1676" s="246">
        <v>41022</v>
      </c>
      <c r="L1676" s="263"/>
      <c r="M1676" s="263"/>
      <c r="N1676" s="245" t="s">
        <v>5485</v>
      </c>
    </row>
    <row r="1677" spans="1:26" x14ac:dyDescent="0.15">
      <c r="A1677" s="549" t="s">
        <v>3541</v>
      </c>
      <c r="B1677" s="846" t="s">
        <v>4903</v>
      </c>
      <c r="C1677" s="545" t="s">
        <v>4899</v>
      </c>
      <c r="D1677" s="546" t="s">
        <v>7974</v>
      </c>
      <c r="E1677" s="546" t="s">
        <v>7975</v>
      </c>
      <c r="F1677" s="541" t="s">
        <v>7976</v>
      </c>
      <c r="G1677" s="542" t="s">
        <v>6861</v>
      </c>
      <c r="H1677" s="547" t="s">
        <v>1327</v>
      </c>
      <c r="I1677" s="543" t="s">
        <v>7818</v>
      </c>
      <c r="J1677" s="529" t="s">
        <v>7245</v>
      </c>
      <c r="K1677" s="534">
        <v>45366</v>
      </c>
      <c r="L1677" s="544"/>
      <c r="M1677" s="544"/>
      <c r="N1677" s="548" t="s">
        <v>5485</v>
      </c>
    </row>
    <row r="1678" spans="1:26" x14ac:dyDescent="0.15">
      <c r="A1678" s="436" t="s">
        <v>3541</v>
      </c>
      <c r="B1678" s="433" t="s">
        <v>4903</v>
      </c>
      <c r="C1678" s="433" t="s">
        <v>4901</v>
      </c>
      <c r="D1678" s="228" t="s">
        <v>8300</v>
      </c>
      <c r="E1678" s="228" t="s">
        <v>8397</v>
      </c>
      <c r="F1678" s="279" t="s">
        <v>6946</v>
      </c>
      <c r="G1678" s="439" t="s">
        <v>6947</v>
      </c>
      <c r="H1678" s="429" t="s">
        <v>1327</v>
      </c>
      <c r="I1678" s="228" t="s">
        <v>846</v>
      </c>
      <c r="J1678" s="439" t="s">
        <v>847</v>
      </c>
      <c r="K1678" s="246">
        <v>25498</v>
      </c>
      <c r="L1678" s="263"/>
      <c r="M1678" s="263"/>
      <c r="N1678" s="245" t="s">
        <v>5486</v>
      </c>
    </row>
    <row r="1679" spans="1:26" x14ac:dyDescent="0.15">
      <c r="A1679" s="436" t="s">
        <v>3541</v>
      </c>
      <c r="B1679" s="433" t="s">
        <v>4903</v>
      </c>
      <c r="C1679" s="433" t="s">
        <v>4901</v>
      </c>
      <c r="D1679" s="228" t="s">
        <v>4807</v>
      </c>
      <c r="E1679" s="228" t="s">
        <v>3537</v>
      </c>
      <c r="F1679" s="279" t="s">
        <v>3826</v>
      </c>
      <c r="G1679" s="439" t="s">
        <v>851</v>
      </c>
      <c r="H1679" s="429" t="s">
        <v>1327</v>
      </c>
      <c r="I1679" s="228" t="s">
        <v>849</v>
      </c>
      <c r="J1679" s="439" t="s">
        <v>850</v>
      </c>
      <c r="K1679" s="246">
        <v>29311</v>
      </c>
      <c r="L1679" s="263"/>
      <c r="M1679" s="263"/>
      <c r="N1679" s="245" t="s">
        <v>5486</v>
      </c>
    </row>
    <row r="1680" spans="1:26" x14ac:dyDescent="0.15">
      <c r="A1680" s="436" t="s">
        <v>3541</v>
      </c>
      <c r="B1680" s="433" t="s">
        <v>4903</v>
      </c>
      <c r="C1680" s="433" t="s">
        <v>4901</v>
      </c>
      <c r="D1680" s="228" t="s">
        <v>4808</v>
      </c>
      <c r="E1680" s="228" t="s">
        <v>3538</v>
      </c>
      <c r="F1680" s="279" t="s">
        <v>3827</v>
      </c>
      <c r="G1680" s="439" t="s">
        <v>848</v>
      </c>
      <c r="H1680" s="429" t="s">
        <v>1327</v>
      </c>
      <c r="I1680" s="228" t="s">
        <v>852</v>
      </c>
      <c r="J1680" s="529" t="s">
        <v>8258</v>
      </c>
      <c r="K1680" s="246">
        <v>29661</v>
      </c>
      <c r="L1680" s="263"/>
      <c r="M1680" s="263"/>
      <c r="N1680" s="245" t="s">
        <v>5486</v>
      </c>
    </row>
    <row r="1681" spans="1:24" x14ac:dyDescent="0.15">
      <c r="A1681" s="436" t="s">
        <v>3541</v>
      </c>
      <c r="B1681" s="433" t="s">
        <v>4903</v>
      </c>
      <c r="C1681" s="433" t="s">
        <v>4901</v>
      </c>
      <c r="D1681" s="228" t="s">
        <v>4809</v>
      </c>
      <c r="E1681" s="228" t="s">
        <v>2535</v>
      </c>
      <c r="F1681" s="279" t="s">
        <v>2827</v>
      </c>
      <c r="G1681" s="439" t="s">
        <v>848</v>
      </c>
      <c r="H1681" s="429" t="s">
        <v>1327</v>
      </c>
      <c r="I1681" s="228" t="s">
        <v>853</v>
      </c>
      <c r="J1681" s="439" t="s">
        <v>5874</v>
      </c>
      <c r="K1681" s="246">
        <v>30071</v>
      </c>
      <c r="L1681" s="263"/>
      <c r="M1681" s="263"/>
      <c r="N1681" s="245" t="s">
        <v>5486</v>
      </c>
    </row>
    <row r="1682" spans="1:24" ht="28.5" x14ac:dyDescent="0.15">
      <c r="A1682" s="436" t="s">
        <v>3541</v>
      </c>
      <c r="B1682" s="433" t="s">
        <v>4903</v>
      </c>
      <c r="C1682" s="433" t="s">
        <v>4901</v>
      </c>
      <c r="D1682" s="228" t="s">
        <v>8170</v>
      </c>
      <c r="E1682" s="228" t="s">
        <v>5678</v>
      </c>
      <c r="F1682" s="279" t="s">
        <v>3825</v>
      </c>
      <c r="G1682" s="439" t="s">
        <v>848</v>
      </c>
      <c r="H1682" s="429" t="s">
        <v>1327</v>
      </c>
      <c r="I1682" s="228" t="s">
        <v>4410</v>
      </c>
      <c r="J1682" s="439" t="s">
        <v>847</v>
      </c>
      <c r="K1682" s="246">
        <v>28846</v>
      </c>
      <c r="L1682" s="263"/>
      <c r="M1682" s="263"/>
      <c r="N1682" s="245" t="s">
        <v>5489</v>
      </c>
    </row>
    <row r="1683" spans="1:24" x14ac:dyDescent="0.15">
      <c r="A1683" s="436" t="s">
        <v>3541</v>
      </c>
      <c r="B1683" s="433" t="s">
        <v>4903</v>
      </c>
      <c r="C1683" s="433" t="s">
        <v>4901</v>
      </c>
      <c r="D1683" s="228" t="s">
        <v>4738</v>
      </c>
      <c r="E1683" s="228" t="s">
        <v>3539</v>
      </c>
      <c r="F1683" s="279" t="s">
        <v>3828</v>
      </c>
      <c r="G1683" s="439" t="s">
        <v>856</v>
      </c>
      <c r="H1683" s="429" t="s">
        <v>1327</v>
      </c>
      <c r="I1683" s="228" t="s">
        <v>854</v>
      </c>
      <c r="J1683" s="439" t="s">
        <v>855</v>
      </c>
      <c r="K1683" s="246">
        <v>32275</v>
      </c>
      <c r="L1683" s="263"/>
      <c r="M1683" s="263"/>
      <c r="N1683" s="245" t="s">
        <v>5485</v>
      </c>
    </row>
    <row r="1684" spans="1:24" x14ac:dyDescent="0.15">
      <c r="A1684" s="436" t="s">
        <v>3541</v>
      </c>
      <c r="B1684" s="433" t="s">
        <v>4903</v>
      </c>
      <c r="C1684" s="433" t="s">
        <v>4901</v>
      </c>
      <c r="D1684" s="228" t="s">
        <v>6529</v>
      </c>
      <c r="E1684" s="228" t="s">
        <v>3540</v>
      </c>
      <c r="F1684" s="279" t="s">
        <v>3829</v>
      </c>
      <c r="G1684" s="439" t="s">
        <v>6530</v>
      </c>
      <c r="H1684" s="429" t="s">
        <v>1327</v>
      </c>
      <c r="I1684" s="228" t="s">
        <v>857</v>
      </c>
      <c r="J1684" s="439" t="s">
        <v>7839</v>
      </c>
      <c r="K1684" s="246">
        <v>35305</v>
      </c>
      <c r="L1684" s="263"/>
      <c r="M1684" s="263"/>
      <c r="N1684" s="245" t="s">
        <v>5488</v>
      </c>
    </row>
    <row r="1685" spans="1:24" hidden="1" x14ac:dyDescent="0.15">
      <c r="A1685" s="752" t="s">
        <v>6419</v>
      </c>
      <c r="B1685" s="710" t="s">
        <v>4884</v>
      </c>
      <c r="C1685" s="710" t="s">
        <v>1806</v>
      </c>
      <c r="D1685" s="843" t="s">
        <v>6884</v>
      </c>
      <c r="E1685" s="844" t="s">
        <v>6423</v>
      </c>
      <c r="F1685" s="669" t="s">
        <v>6887</v>
      </c>
      <c r="G1685" s="672" t="s">
        <v>6888</v>
      </c>
      <c r="H1685" s="714" t="s">
        <v>1976</v>
      </c>
      <c r="I1685" s="844" t="s">
        <v>6424</v>
      </c>
      <c r="J1685" s="672" t="s">
        <v>7563</v>
      </c>
      <c r="K1685" s="583">
        <v>23833</v>
      </c>
      <c r="L1685" s="532">
        <v>50</v>
      </c>
      <c r="M1685" s="757"/>
      <c r="N1685" s="845"/>
    </row>
    <row r="1686" spans="1:24" hidden="1" x14ac:dyDescent="0.15">
      <c r="A1686" s="752" t="s">
        <v>6419</v>
      </c>
      <c r="B1686" s="710" t="s">
        <v>4871</v>
      </c>
      <c r="C1686" s="710" t="s">
        <v>4860</v>
      </c>
      <c r="D1686" s="843" t="s">
        <v>4027</v>
      </c>
      <c r="E1686" s="844" t="s">
        <v>1531</v>
      </c>
      <c r="F1686" s="669" t="s">
        <v>6425</v>
      </c>
      <c r="G1686" s="672" t="s">
        <v>1530</v>
      </c>
      <c r="H1686" s="714" t="s">
        <v>1976</v>
      </c>
      <c r="I1686" s="844" t="s">
        <v>6426</v>
      </c>
      <c r="J1686" s="672" t="s">
        <v>8346</v>
      </c>
      <c r="K1686" s="583">
        <v>23833</v>
      </c>
      <c r="L1686" s="757">
        <v>60</v>
      </c>
      <c r="M1686" s="757"/>
      <c r="N1686" s="845"/>
    </row>
    <row r="1687" spans="1:24" hidden="1" x14ac:dyDescent="0.15">
      <c r="A1687" s="752" t="s">
        <v>6419</v>
      </c>
      <c r="B1687" s="710" t="s">
        <v>4871</v>
      </c>
      <c r="C1687" s="710" t="s">
        <v>4860</v>
      </c>
      <c r="D1687" s="843" t="s">
        <v>4028</v>
      </c>
      <c r="E1687" s="844" t="s">
        <v>1532</v>
      </c>
      <c r="F1687" s="669" t="s">
        <v>6427</v>
      </c>
      <c r="G1687" s="672" t="s">
        <v>70</v>
      </c>
      <c r="H1687" s="714" t="s">
        <v>1976</v>
      </c>
      <c r="I1687" s="844" t="s">
        <v>6428</v>
      </c>
      <c r="J1687" s="556" t="s">
        <v>8349</v>
      </c>
      <c r="K1687" s="583">
        <v>24563</v>
      </c>
      <c r="L1687" s="757">
        <v>50</v>
      </c>
      <c r="M1687" s="757"/>
      <c r="N1687" s="845"/>
    </row>
    <row r="1688" spans="1:24" hidden="1" x14ac:dyDescent="0.15">
      <c r="A1688" s="752" t="s">
        <v>6419</v>
      </c>
      <c r="B1688" s="710" t="s">
        <v>4903</v>
      </c>
      <c r="C1688" s="710" t="s">
        <v>1807</v>
      </c>
      <c r="D1688" s="843" t="s">
        <v>5766</v>
      </c>
      <c r="E1688" s="844" t="s">
        <v>6429</v>
      </c>
      <c r="F1688" s="669" t="s">
        <v>6430</v>
      </c>
      <c r="G1688" s="672" t="s">
        <v>429</v>
      </c>
      <c r="H1688" s="714" t="s">
        <v>1976</v>
      </c>
      <c r="I1688" s="844" t="s">
        <v>6431</v>
      </c>
      <c r="J1688" s="672" t="s">
        <v>8347</v>
      </c>
      <c r="K1688" s="583">
        <v>26390</v>
      </c>
      <c r="L1688" s="532">
        <v>70</v>
      </c>
      <c r="M1688" s="757"/>
      <c r="N1688" s="845"/>
    </row>
    <row r="1689" spans="1:24" hidden="1" x14ac:dyDescent="0.15">
      <c r="A1689" s="752" t="s">
        <v>6419</v>
      </c>
      <c r="B1689" s="710" t="s">
        <v>4871</v>
      </c>
      <c r="C1689" s="710" t="s">
        <v>4860</v>
      </c>
      <c r="D1689" s="843" t="s">
        <v>4029</v>
      </c>
      <c r="E1689" s="844" t="s">
        <v>6886</v>
      </c>
      <c r="F1689" s="669" t="s">
        <v>6432</v>
      </c>
      <c r="G1689" s="672" t="s">
        <v>28</v>
      </c>
      <c r="H1689" s="755" t="s">
        <v>1976</v>
      </c>
      <c r="I1689" s="844" t="s">
        <v>5787</v>
      </c>
      <c r="J1689" s="672" t="s">
        <v>7300</v>
      </c>
      <c r="K1689" s="583">
        <v>27120</v>
      </c>
      <c r="L1689" s="757">
        <v>35</v>
      </c>
      <c r="M1689" s="757"/>
      <c r="N1689" s="845"/>
    </row>
    <row r="1690" spans="1:24" hidden="1" x14ac:dyDescent="0.15">
      <c r="A1690" s="752" t="s">
        <v>6419</v>
      </c>
      <c r="B1690" s="710" t="s">
        <v>4884</v>
      </c>
      <c r="C1690" s="710" t="s">
        <v>1806</v>
      </c>
      <c r="D1690" s="843" t="s">
        <v>8348</v>
      </c>
      <c r="E1690" s="844" t="s">
        <v>2102</v>
      </c>
      <c r="F1690" s="669" t="s">
        <v>6433</v>
      </c>
      <c r="G1690" s="672" t="s">
        <v>6889</v>
      </c>
      <c r="H1690" s="714" t="s">
        <v>1976</v>
      </c>
      <c r="I1690" s="844" t="s">
        <v>6424</v>
      </c>
      <c r="J1690" s="672" t="s">
        <v>7563</v>
      </c>
      <c r="K1690" s="583">
        <v>39539</v>
      </c>
      <c r="L1690" s="757">
        <v>40</v>
      </c>
      <c r="M1690" s="757"/>
      <c r="N1690" s="845"/>
    </row>
    <row r="1691" spans="1:24" hidden="1" x14ac:dyDescent="0.15">
      <c r="A1691" s="752" t="s">
        <v>5022</v>
      </c>
      <c r="B1691" s="710" t="s">
        <v>4871</v>
      </c>
      <c r="C1691" s="710" t="s">
        <v>4860</v>
      </c>
      <c r="D1691" s="843" t="s">
        <v>4964</v>
      </c>
      <c r="E1691" s="844" t="s">
        <v>4967</v>
      </c>
      <c r="F1691" s="669" t="s">
        <v>4970</v>
      </c>
      <c r="G1691" s="672" t="s">
        <v>8351</v>
      </c>
      <c r="H1691" s="714" t="s">
        <v>1976</v>
      </c>
      <c r="I1691" s="844" t="s">
        <v>4039</v>
      </c>
      <c r="J1691" s="672" t="s">
        <v>5799</v>
      </c>
      <c r="K1691" s="583" t="s">
        <v>8352</v>
      </c>
      <c r="L1691" s="757">
        <v>70</v>
      </c>
      <c r="M1691" s="757"/>
      <c r="N1691" s="845" t="s">
        <v>4973</v>
      </c>
    </row>
    <row r="1692" spans="1:24" hidden="1" x14ac:dyDescent="0.15">
      <c r="A1692" s="752" t="s">
        <v>5022</v>
      </c>
      <c r="B1692" s="710" t="s">
        <v>4884</v>
      </c>
      <c r="C1692" s="710" t="s">
        <v>1806</v>
      </c>
      <c r="D1692" s="843" t="s">
        <v>4965</v>
      </c>
      <c r="E1692" s="844" t="s">
        <v>8353</v>
      </c>
      <c r="F1692" s="669" t="s">
        <v>4971</v>
      </c>
      <c r="G1692" s="672" t="s">
        <v>8354</v>
      </c>
      <c r="H1692" s="714" t="s">
        <v>1976</v>
      </c>
      <c r="I1692" s="844" t="s">
        <v>4045</v>
      </c>
      <c r="J1692" s="672" t="s">
        <v>6943</v>
      </c>
      <c r="K1692" s="583" t="s">
        <v>7332</v>
      </c>
      <c r="L1692" s="757">
        <v>50</v>
      </c>
      <c r="M1692" s="757"/>
      <c r="N1692" s="845" t="s">
        <v>4973</v>
      </c>
    </row>
    <row r="1693" spans="1:24" hidden="1" x14ac:dyDescent="0.15">
      <c r="A1693" s="752" t="s">
        <v>5022</v>
      </c>
      <c r="B1693" s="710" t="s">
        <v>4871</v>
      </c>
      <c r="C1693" s="710" t="s">
        <v>4860</v>
      </c>
      <c r="D1693" s="843" t="s">
        <v>4966</v>
      </c>
      <c r="E1693" s="844" t="s">
        <v>4968</v>
      </c>
      <c r="F1693" s="669" t="s">
        <v>8355</v>
      </c>
      <c r="G1693" s="672" t="s">
        <v>8356</v>
      </c>
      <c r="H1693" s="755" t="s">
        <v>6121</v>
      </c>
      <c r="I1693" s="847" t="s">
        <v>4025</v>
      </c>
      <c r="J1693" s="672" t="s">
        <v>7012</v>
      </c>
      <c r="K1693" s="583" t="s">
        <v>8357</v>
      </c>
      <c r="L1693" s="757">
        <v>50</v>
      </c>
      <c r="M1693" s="757"/>
      <c r="N1693" s="845" t="s">
        <v>4973</v>
      </c>
      <c r="S1693" s="520"/>
      <c r="T1693" s="520"/>
      <c r="U1693" s="520"/>
      <c r="V1693" s="520"/>
      <c r="W1693" s="520"/>
      <c r="X1693" s="330"/>
    </row>
    <row r="1694" spans="1:24" hidden="1" x14ac:dyDescent="0.15">
      <c r="A1694" s="752" t="s">
        <v>5022</v>
      </c>
      <c r="B1694" s="710" t="s">
        <v>4903</v>
      </c>
      <c r="C1694" s="710" t="s">
        <v>1807</v>
      </c>
      <c r="D1694" s="843" t="s">
        <v>6944</v>
      </c>
      <c r="E1694" s="844" t="s">
        <v>4969</v>
      </c>
      <c r="F1694" s="669" t="s">
        <v>4972</v>
      </c>
      <c r="G1694" s="672" t="s">
        <v>8358</v>
      </c>
      <c r="H1694" s="714" t="s">
        <v>1976</v>
      </c>
      <c r="I1694" s="844" t="s">
        <v>4035</v>
      </c>
      <c r="J1694" s="672" t="s">
        <v>7013</v>
      </c>
      <c r="K1694" s="583" t="s">
        <v>8359</v>
      </c>
      <c r="L1694" s="757">
        <v>80</v>
      </c>
      <c r="M1694" s="757"/>
      <c r="N1694" s="845" t="s">
        <v>4973</v>
      </c>
      <c r="S1694" s="520"/>
      <c r="T1694" s="520"/>
      <c r="U1694" s="520"/>
      <c r="V1694" s="520"/>
      <c r="W1694" s="520"/>
      <c r="X1694" s="330"/>
    </row>
    <row r="1695" spans="1:24" hidden="1" x14ac:dyDescent="0.15">
      <c r="A1695" s="752" t="s">
        <v>6555</v>
      </c>
      <c r="B1695" s="710" t="s">
        <v>4903</v>
      </c>
      <c r="C1695" s="710" t="s">
        <v>1807</v>
      </c>
      <c r="D1695" s="843" t="s">
        <v>6556</v>
      </c>
      <c r="E1695" s="844" t="s">
        <v>8363</v>
      </c>
      <c r="F1695" s="669" t="s">
        <v>7298</v>
      </c>
      <c r="G1695" s="672" t="s">
        <v>8364</v>
      </c>
      <c r="H1695" s="714" t="s">
        <v>1976</v>
      </c>
      <c r="I1695" s="844" t="s">
        <v>4035</v>
      </c>
      <c r="J1695" s="672" t="s">
        <v>6557</v>
      </c>
      <c r="K1695" s="669" t="s">
        <v>8365</v>
      </c>
      <c r="L1695" s="757">
        <v>40</v>
      </c>
      <c r="M1695" s="757"/>
      <c r="N1695" s="845" t="s">
        <v>6559</v>
      </c>
      <c r="S1695" s="520"/>
      <c r="T1695" s="520"/>
      <c r="U1695" s="520"/>
      <c r="V1695" s="520"/>
      <c r="W1695" s="520"/>
      <c r="X1695" s="330"/>
    </row>
    <row r="1696" spans="1:24" s="330" customFormat="1" ht="42.75" hidden="1" x14ac:dyDescent="0.15">
      <c r="A1696" s="752" t="s">
        <v>6555</v>
      </c>
      <c r="B1696" s="710" t="s">
        <v>8366</v>
      </c>
      <c r="C1696" s="710" t="s">
        <v>4003</v>
      </c>
      <c r="D1696" s="843" t="s">
        <v>8367</v>
      </c>
      <c r="E1696" s="844" t="s">
        <v>8368</v>
      </c>
      <c r="F1696" s="669" t="s">
        <v>6425</v>
      </c>
      <c r="G1696" s="672" t="s">
        <v>8369</v>
      </c>
      <c r="H1696" s="755" t="s">
        <v>1976</v>
      </c>
      <c r="I1696" s="844" t="s">
        <v>8370</v>
      </c>
      <c r="J1696" s="672" t="s">
        <v>8371</v>
      </c>
      <c r="K1696" s="669" t="s">
        <v>8372</v>
      </c>
      <c r="L1696" s="757">
        <v>40</v>
      </c>
      <c r="M1696" s="757"/>
      <c r="N1696" s="848" t="s">
        <v>8373</v>
      </c>
      <c r="O1696" s="432"/>
      <c r="P1696" s="432"/>
      <c r="Q1696" s="432"/>
      <c r="R1696" s="432"/>
      <c r="S1696" s="432"/>
      <c r="T1696" s="432"/>
      <c r="U1696" s="432"/>
      <c r="V1696" s="432"/>
      <c r="W1696" s="432"/>
      <c r="X1696" s="435"/>
    </row>
    <row r="1697" spans="1:24" s="330" customFormat="1" ht="28.5" hidden="1" x14ac:dyDescent="0.15">
      <c r="A1697" s="752" t="s">
        <v>6555</v>
      </c>
      <c r="B1697" s="710" t="s">
        <v>4903</v>
      </c>
      <c r="C1697" s="710" t="s">
        <v>1807</v>
      </c>
      <c r="D1697" s="843" t="s">
        <v>8374</v>
      </c>
      <c r="E1697" s="844" t="s">
        <v>8375</v>
      </c>
      <c r="F1697" s="669" t="s">
        <v>7120</v>
      </c>
      <c r="G1697" s="672" t="s">
        <v>8376</v>
      </c>
      <c r="H1697" s="755" t="s">
        <v>1976</v>
      </c>
      <c r="I1697" s="844" t="s">
        <v>4037</v>
      </c>
      <c r="J1697" s="672" t="s">
        <v>7035</v>
      </c>
      <c r="K1697" s="669" t="s">
        <v>8377</v>
      </c>
      <c r="L1697" s="757">
        <v>40</v>
      </c>
      <c r="M1697" s="757"/>
      <c r="N1697" s="848" t="s">
        <v>8378</v>
      </c>
      <c r="O1697" s="432"/>
      <c r="P1697" s="432"/>
      <c r="Q1697" s="432"/>
      <c r="R1697" s="432"/>
      <c r="S1697" s="432"/>
      <c r="T1697" s="432"/>
      <c r="U1697" s="432"/>
      <c r="V1697" s="432"/>
      <c r="W1697" s="432"/>
      <c r="X1697" s="435"/>
    </row>
    <row r="1698" spans="1:24" ht="42.75" hidden="1" x14ac:dyDescent="0.15">
      <c r="A1698" s="247" t="s">
        <v>7875</v>
      </c>
      <c r="B1698" s="433" t="s">
        <v>4871</v>
      </c>
      <c r="C1698" s="433" t="s">
        <v>4003</v>
      </c>
      <c r="D1698" s="437" t="s">
        <v>7876</v>
      </c>
      <c r="E1698" s="440" t="s">
        <v>7877</v>
      </c>
      <c r="F1698" s="438" t="s">
        <v>6894</v>
      </c>
      <c r="G1698" s="439" t="s">
        <v>7878</v>
      </c>
      <c r="H1698" s="429" t="s">
        <v>1976</v>
      </c>
      <c r="I1698" s="440" t="s">
        <v>5648</v>
      </c>
      <c r="J1698" s="439" t="s">
        <v>7879</v>
      </c>
      <c r="K1698" s="438" t="s">
        <v>7332</v>
      </c>
      <c r="L1698" s="441">
        <v>40</v>
      </c>
      <c r="M1698" s="441"/>
      <c r="N1698" s="245" t="s">
        <v>4471</v>
      </c>
    </row>
    <row r="1699" spans="1:24" ht="28.5" hidden="1" x14ac:dyDescent="0.15">
      <c r="A1699" s="436" t="s">
        <v>7880</v>
      </c>
      <c r="B1699" s="433" t="s">
        <v>4916</v>
      </c>
      <c r="C1699" s="433" t="s">
        <v>4024</v>
      </c>
      <c r="D1699" s="437" t="s">
        <v>6561</v>
      </c>
      <c r="E1699" s="440" t="s">
        <v>5826</v>
      </c>
      <c r="F1699" s="438" t="s">
        <v>5133</v>
      </c>
      <c r="G1699" s="439" t="s">
        <v>5682</v>
      </c>
      <c r="H1699" s="434" t="s">
        <v>5134</v>
      </c>
      <c r="I1699" s="440" t="s">
        <v>5135</v>
      </c>
      <c r="J1699" s="439" t="s">
        <v>7034</v>
      </c>
      <c r="K1699" s="438" t="s">
        <v>7333</v>
      </c>
      <c r="L1699" s="441">
        <v>50</v>
      </c>
      <c r="M1699" s="441"/>
      <c r="N1699" s="245" t="s">
        <v>5137</v>
      </c>
    </row>
    <row r="1700" spans="1:24" ht="28.5" hidden="1" x14ac:dyDescent="0.15">
      <c r="A1700" s="436" t="s">
        <v>5132</v>
      </c>
      <c r="B1700" s="433" t="s">
        <v>4916</v>
      </c>
      <c r="C1700" s="433" t="s">
        <v>4024</v>
      </c>
      <c r="D1700" s="437" t="s">
        <v>6094</v>
      </c>
      <c r="E1700" s="440" t="s">
        <v>5826</v>
      </c>
      <c r="F1700" s="438" t="s">
        <v>5133</v>
      </c>
      <c r="G1700" s="439" t="s">
        <v>5682</v>
      </c>
      <c r="H1700" s="434" t="s">
        <v>5134</v>
      </c>
      <c r="I1700" s="440" t="s">
        <v>5135</v>
      </c>
      <c r="J1700" s="439" t="s">
        <v>7034</v>
      </c>
      <c r="K1700" s="438" t="s">
        <v>7333</v>
      </c>
      <c r="L1700" s="441">
        <v>30</v>
      </c>
      <c r="M1700" s="441"/>
      <c r="N1700" s="245" t="s">
        <v>5137</v>
      </c>
    </row>
    <row r="1701" spans="1:24" ht="28.5" hidden="1" x14ac:dyDescent="0.15">
      <c r="A1701" s="436" t="s">
        <v>5132</v>
      </c>
      <c r="B1701" s="433" t="s">
        <v>4871</v>
      </c>
      <c r="C1701" s="433" t="s">
        <v>4860</v>
      </c>
      <c r="D1701" s="437" t="s">
        <v>5138</v>
      </c>
      <c r="E1701" s="440" t="s">
        <v>5683</v>
      </c>
      <c r="F1701" s="438" t="s">
        <v>7040</v>
      </c>
      <c r="G1701" s="439" t="s">
        <v>5684</v>
      </c>
      <c r="H1701" s="434" t="s">
        <v>5134</v>
      </c>
      <c r="I1701" s="440" t="s">
        <v>5135</v>
      </c>
      <c r="J1701" s="439" t="s">
        <v>7034</v>
      </c>
      <c r="K1701" s="438" t="s">
        <v>7334</v>
      </c>
      <c r="L1701" s="441">
        <v>20</v>
      </c>
      <c r="M1701" s="441"/>
      <c r="N1701" s="245" t="s">
        <v>5137</v>
      </c>
    </row>
    <row r="1702" spans="1:24" ht="28.5" hidden="1" x14ac:dyDescent="0.15">
      <c r="A1702" s="436" t="s">
        <v>5132</v>
      </c>
      <c r="B1702" s="433" t="s">
        <v>4884</v>
      </c>
      <c r="C1702" s="433" t="s">
        <v>1806</v>
      </c>
      <c r="D1702" s="437" t="s">
        <v>5140</v>
      </c>
      <c r="E1702" s="440" t="s">
        <v>5141</v>
      </c>
      <c r="F1702" s="438" t="s">
        <v>5142</v>
      </c>
      <c r="G1702" s="439" t="s">
        <v>5143</v>
      </c>
      <c r="H1702" s="434" t="s">
        <v>5134</v>
      </c>
      <c r="I1702" s="440" t="s">
        <v>5135</v>
      </c>
      <c r="J1702" s="439" t="s">
        <v>7034</v>
      </c>
      <c r="K1702" s="438" t="s">
        <v>7335</v>
      </c>
      <c r="L1702" s="441">
        <v>30</v>
      </c>
      <c r="M1702" s="441"/>
      <c r="N1702" s="245" t="s">
        <v>5137</v>
      </c>
    </row>
    <row r="1703" spans="1:24" ht="28.5" hidden="1" x14ac:dyDescent="0.15">
      <c r="A1703" s="436" t="s">
        <v>5132</v>
      </c>
      <c r="B1703" s="433" t="s">
        <v>4903</v>
      </c>
      <c r="C1703" s="433" t="s">
        <v>1807</v>
      </c>
      <c r="D1703" s="437" t="s">
        <v>5145</v>
      </c>
      <c r="E1703" s="440" t="s">
        <v>5146</v>
      </c>
      <c r="F1703" s="438" t="s">
        <v>5147</v>
      </c>
      <c r="G1703" s="439" t="s">
        <v>5148</v>
      </c>
      <c r="H1703" s="434" t="s">
        <v>1976</v>
      </c>
      <c r="I1703" s="440" t="s">
        <v>4037</v>
      </c>
      <c r="J1703" s="439" t="s">
        <v>7035</v>
      </c>
      <c r="K1703" s="438" t="s">
        <v>7336</v>
      </c>
      <c r="L1703" s="441">
        <v>30</v>
      </c>
      <c r="M1703" s="441"/>
      <c r="N1703" s="245" t="s">
        <v>5137</v>
      </c>
    </row>
    <row r="1704" spans="1:24" ht="28.5" hidden="1" x14ac:dyDescent="0.15">
      <c r="A1704" s="436" t="s">
        <v>5132</v>
      </c>
      <c r="B1704" s="433" t="s">
        <v>4903</v>
      </c>
      <c r="C1704" s="433" t="s">
        <v>1807</v>
      </c>
      <c r="D1704" s="437" t="s">
        <v>5150</v>
      </c>
      <c r="E1704" s="440" t="s">
        <v>5146</v>
      </c>
      <c r="F1704" s="438" t="s">
        <v>5147</v>
      </c>
      <c r="G1704" s="439" t="s">
        <v>5148</v>
      </c>
      <c r="H1704" s="434" t="s">
        <v>1976</v>
      </c>
      <c r="I1704" s="440" t="s">
        <v>4037</v>
      </c>
      <c r="J1704" s="439" t="s">
        <v>7035</v>
      </c>
      <c r="K1704" s="438" t="s">
        <v>7337</v>
      </c>
      <c r="L1704" s="441">
        <v>40</v>
      </c>
      <c r="M1704" s="441"/>
      <c r="N1704" s="245" t="s">
        <v>5690</v>
      </c>
    </row>
    <row r="1705" spans="1:24" ht="28.5" hidden="1" x14ac:dyDescent="0.15">
      <c r="A1705" s="436" t="s">
        <v>5132</v>
      </c>
      <c r="B1705" s="433" t="s">
        <v>4903</v>
      </c>
      <c r="C1705" s="433" t="s">
        <v>1807</v>
      </c>
      <c r="D1705" s="437" t="s">
        <v>5686</v>
      </c>
      <c r="E1705" s="440" t="s">
        <v>5687</v>
      </c>
      <c r="F1705" s="438" t="s">
        <v>4250</v>
      </c>
      <c r="G1705" s="439" t="s">
        <v>5688</v>
      </c>
      <c r="H1705" s="434" t="s">
        <v>1327</v>
      </c>
      <c r="I1705" s="440" t="s">
        <v>5689</v>
      </c>
      <c r="J1705" s="439" t="s">
        <v>6049</v>
      </c>
      <c r="K1705" s="438" t="s">
        <v>7338</v>
      </c>
      <c r="L1705" s="441">
        <v>20</v>
      </c>
      <c r="M1705" s="441"/>
      <c r="N1705" s="245" t="s">
        <v>5690</v>
      </c>
      <c r="O1705" s="520"/>
      <c r="P1705" s="520"/>
      <c r="Q1705" s="520"/>
      <c r="R1705" s="520"/>
    </row>
    <row r="1706" spans="1:24" ht="28.5" hidden="1" x14ac:dyDescent="0.15">
      <c r="A1706" s="436" t="s">
        <v>5132</v>
      </c>
      <c r="B1706" s="433" t="s">
        <v>4916</v>
      </c>
      <c r="C1706" s="433" t="s">
        <v>4904</v>
      </c>
      <c r="D1706" s="437" t="s">
        <v>5691</v>
      </c>
      <c r="E1706" s="440" t="s">
        <v>6050</v>
      </c>
      <c r="F1706" s="438" t="s">
        <v>5692</v>
      </c>
      <c r="G1706" s="439" t="s">
        <v>2124</v>
      </c>
      <c r="H1706" s="434" t="s">
        <v>5134</v>
      </c>
      <c r="I1706" s="440" t="s">
        <v>5693</v>
      </c>
      <c r="J1706" s="439" t="s">
        <v>5694</v>
      </c>
      <c r="K1706" s="438" t="s">
        <v>7339</v>
      </c>
      <c r="L1706" s="441">
        <v>20</v>
      </c>
      <c r="M1706" s="441"/>
      <c r="N1706" s="245" t="s">
        <v>5137</v>
      </c>
      <c r="O1706" s="520"/>
      <c r="P1706" s="520"/>
      <c r="Q1706" s="520"/>
      <c r="R1706" s="520"/>
    </row>
    <row r="1707" spans="1:24" ht="28.5" hidden="1" x14ac:dyDescent="0.15">
      <c r="A1707" s="436" t="s">
        <v>5132</v>
      </c>
      <c r="B1707" s="433" t="s">
        <v>4931</v>
      </c>
      <c r="C1707" s="433" t="s">
        <v>4917</v>
      </c>
      <c r="D1707" s="437" t="s">
        <v>5695</v>
      </c>
      <c r="E1707" s="440" t="s">
        <v>5696</v>
      </c>
      <c r="F1707" s="438" t="s">
        <v>7036</v>
      </c>
      <c r="G1707" s="439" t="s">
        <v>5697</v>
      </c>
      <c r="H1707" s="434" t="s">
        <v>5134</v>
      </c>
      <c r="I1707" s="440" t="s">
        <v>5135</v>
      </c>
      <c r="J1707" s="439" t="s">
        <v>7034</v>
      </c>
      <c r="K1707" s="438" t="s">
        <v>7340</v>
      </c>
      <c r="L1707" s="441">
        <v>20</v>
      </c>
      <c r="M1707" s="441"/>
      <c r="N1707" s="245" t="s">
        <v>5137</v>
      </c>
      <c r="O1707" s="520"/>
      <c r="P1707" s="520"/>
      <c r="Q1707" s="520"/>
      <c r="R1707" s="520"/>
    </row>
    <row r="1708" spans="1:24" ht="28.5" hidden="1" x14ac:dyDescent="0.15">
      <c r="A1708" s="436" t="s">
        <v>5132</v>
      </c>
      <c r="B1708" s="433" t="s">
        <v>4998</v>
      </c>
      <c r="C1708" s="433" t="s">
        <v>4023</v>
      </c>
      <c r="D1708" s="437" t="s">
        <v>5699</v>
      </c>
      <c r="E1708" s="440" t="s">
        <v>5700</v>
      </c>
      <c r="F1708" s="438" t="s">
        <v>4272</v>
      </c>
      <c r="G1708" s="439" t="s">
        <v>5701</v>
      </c>
      <c r="H1708" s="434" t="s">
        <v>1327</v>
      </c>
      <c r="I1708" s="440" t="s">
        <v>5702</v>
      </c>
      <c r="J1708" s="439" t="s">
        <v>6837</v>
      </c>
      <c r="K1708" s="438" t="s">
        <v>7341</v>
      </c>
      <c r="L1708" s="441">
        <v>20</v>
      </c>
      <c r="M1708" s="441"/>
      <c r="N1708" s="245" t="s">
        <v>5137</v>
      </c>
    </row>
    <row r="1709" spans="1:24" hidden="1" x14ac:dyDescent="0.15">
      <c r="A1709" s="436" t="s">
        <v>5132</v>
      </c>
      <c r="B1709" s="433" t="s">
        <v>4903</v>
      </c>
      <c r="C1709" s="433" t="s">
        <v>1807</v>
      </c>
      <c r="D1709" s="437" t="s">
        <v>5704</v>
      </c>
      <c r="E1709" s="440" t="s">
        <v>5705</v>
      </c>
      <c r="F1709" s="438" t="s">
        <v>5706</v>
      </c>
      <c r="G1709" s="439" t="s">
        <v>5707</v>
      </c>
      <c r="H1709" s="434" t="s">
        <v>5134</v>
      </c>
      <c r="I1709" s="440" t="s">
        <v>5708</v>
      </c>
      <c r="J1709" s="439" t="s">
        <v>5709</v>
      </c>
      <c r="K1709" s="438" t="s">
        <v>7341</v>
      </c>
      <c r="L1709" s="441">
        <v>15</v>
      </c>
      <c r="M1709" s="441"/>
      <c r="N1709" s="245" t="s">
        <v>5137</v>
      </c>
    </row>
    <row r="1710" spans="1:24" ht="28.5" hidden="1" x14ac:dyDescent="0.15">
      <c r="A1710" s="436" t="s">
        <v>5132</v>
      </c>
      <c r="B1710" s="433" t="s">
        <v>4916</v>
      </c>
      <c r="C1710" s="433" t="s">
        <v>4904</v>
      </c>
      <c r="D1710" s="437" t="s">
        <v>5710</v>
      </c>
      <c r="E1710" s="440" t="s">
        <v>6050</v>
      </c>
      <c r="F1710" s="438" t="s">
        <v>5827</v>
      </c>
      <c r="G1710" s="439" t="s">
        <v>981</v>
      </c>
      <c r="H1710" s="434" t="s">
        <v>5134</v>
      </c>
      <c r="I1710" s="440" t="s">
        <v>5693</v>
      </c>
      <c r="J1710" s="439" t="s">
        <v>5694</v>
      </c>
      <c r="K1710" s="438" t="s">
        <v>7341</v>
      </c>
      <c r="L1710" s="441">
        <v>20</v>
      </c>
      <c r="M1710" s="441"/>
      <c r="N1710" s="245" t="s">
        <v>5137</v>
      </c>
    </row>
    <row r="1711" spans="1:24" ht="28.5" hidden="1" x14ac:dyDescent="0.15">
      <c r="A1711" s="436" t="s">
        <v>5132</v>
      </c>
      <c r="B1711" s="433" t="s">
        <v>4884</v>
      </c>
      <c r="C1711" s="433" t="s">
        <v>1806</v>
      </c>
      <c r="D1711" s="437" t="s">
        <v>5828</v>
      </c>
      <c r="E1711" s="440" t="s">
        <v>7037</v>
      </c>
      <c r="F1711" s="438" t="s">
        <v>7038</v>
      </c>
      <c r="G1711" s="439" t="s">
        <v>7039</v>
      </c>
      <c r="H1711" s="434" t="s">
        <v>5134</v>
      </c>
      <c r="I1711" s="440" t="s">
        <v>5829</v>
      </c>
      <c r="J1711" s="439" t="s">
        <v>5830</v>
      </c>
      <c r="K1711" s="438" t="s">
        <v>7342</v>
      </c>
      <c r="L1711" s="441">
        <v>20</v>
      </c>
      <c r="M1711" s="441"/>
      <c r="N1711" s="245" t="s">
        <v>5137</v>
      </c>
    </row>
    <row r="1712" spans="1:24" ht="28.5" hidden="1" x14ac:dyDescent="0.15">
      <c r="A1712" s="436" t="s">
        <v>5132</v>
      </c>
      <c r="B1712" s="433" t="s">
        <v>4884</v>
      </c>
      <c r="C1712" s="433" t="s">
        <v>1806</v>
      </c>
      <c r="D1712" s="437" t="s">
        <v>5831</v>
      </c>
      <c r="E1712" s="440" t="s">
        <v>6051</v>
      </c>
      <c r="F1712" s="438" t="s">
        <v>5832</v>
      </c>
      <c r="G1712" s="439" t="s">
        <v>5833</v>
      </c>
      <c r="H1712" s="434" t="s">
        <v>5134</v>
      </c>
      <c r="I1712" s="440" t="s">
        <v>5834</v>
      </c>
      <c r="J1712" s="439" t="s">
        <v>5835</v>
      </c>
      <c r="K1712" s="438" t="s">
        <v>7343</v>
      </c>
      <c r="L1712" s="441">
        <v>25</v>
      </c>
      <c r="M1712" s="441"/>
      <c r="N1712" s="245" t="s">
        <v>5836</v>
      </c>
    </row>
    <row r="1713" spans="1:14" ht="28.5" hidden="1" x14ac:dyDescent="0.15">
      <c r="A1713" s="436" t="s">
        <v>5132</v>
      </c>
      <c r="B1713" s="433" t="s">
        <v>4871</v>
      </c>
      <c r="C1713" s="433" t="s">
        <v>4860</v>
      </c>
      <c r="D1713" s="437" t="s">
        <v>7566</v>
      </c>
      <c r="E1713" s="440" t="s">
        <v>7567</v>
      </c>
      <c r="F1713" s="438" t="s">
        <v>7568</v>
      </c>
      <c r="G1713" s="439" t="s">
        <v>902</v>
      </c>
      <c r="H1713" s="434" t="s">
        <v>6571</v>
      </c>
      <c r="I1713" s="440" t="s">
        <v>7569</v>
      </c>
      <c r="J1713" s="439" t="s">
        <v>7570</v>
      </c>
      <c r="K1713" s="438" t="s">
        <v>7571</v>
      </c>
      <c r="L1713" s="441">
        <v>20</v>
      </c>
      <c r="M1713" s="441"/>
      <c r="N1713" s="245" t="s">
        <v>5137</v>
      </c>
    </row>
    <row r="1714" spans="1:14" ht="28.5" hidden="1" x14ac:dyDescent="0.15">
      <c r="A1714" s="436" t="s">
        <v>5132</v>
      </c>
      <c r="B1714" s="433" t="s">
        <v>4903</v>
      </c>
      <c r="C1714" s="433" t="s">
        <v>1807</v>
      </c>
      <c r="D1714" s="437" t="s">
        <v>7572</v>
      </c>
      <c r="E1714" s="440" t="s">
        <v>7573</v>
      </c>
      <c r="F1714" s="438" t="s">
        <v>7040</v>
      </c>
      <c r="G1714" s="439" t="s">
        <v>7574</v>
      </c>
      <c r="H1714" s="434" t="s">
        <v>5134</v>
      </c>
      <c r="I1714" s="440" t="s">
        <v>7116</v>
      </c>
      <c r="J1714" s="439" t="s">
        <v>7034</v>
      </c>
      <c r="K1714" s="438" t="s">
        <v>7575</v>
      </c>
      <c r="L1714" s="441">
        <v>40</v>
      </c>
      <c r="M1714" s="441"/>
      <c r="N1714" s="245" t="s">
        <v>5137</v>
      </c>
    </row>
    <row r="1715" spans="1:14" hidden="1" x14ac:dyDescent="0.15">
      <c r="A1715" s="219" t="s">
        <v>6607</v>
      </c>
      <c r="B1715" s="433" t="s">
        <v>4884</v>
      </c>
      <c r="C1715" s="433" t="s">
        <v>1806</v>
      </c>
      <c r="D1715" s="428" t="s">
        <v>5767</v>
      </c>
      <c r="E1715" s="275" t="s">
        <v>1537</v>
      </c>
      <c r="F1715" s="427" t="s">
        <v>6582</v>
      </c>
      <c r="G1715" s="406" t="s">
        <v>6608</v>
      </c>
      <c r="H1715" s="434" t="s">
        <v>3996</v>
      </c>
      <c r="I1715" s="228" t="s">
        <v>4026</v>
      </c>
      <c r="J1715" s="406" t="s">
        <v>6609</v>
      </c>
      <c r="K1715" s="226">
        <v>18049</v>
      </c>
      <c r="L1715" s="235">
        <v>112</v>
      </c>
      <c r="M1715" s="235"/>
      <c r="N1715" s="420" t="s">
        <v>6610</v>
      </c>
    </row>
    <row r="1716" spans="1:14" hidden="1" x14ac:dyDescent="0.15">
      <c r="A1716" s="436" t="s">
        <v>6611</v>
      </c>
      <c r="B1716" s="433" t="s">
        <v>4871</v>
      </c>
      <c r="C1716" s="433" t="s">
        <v>4860</v>
      </c>
      <c r="D1716" s="437" t="s">
        <v>5617</v>
      </c>
      <c r="E1716" s="440" t="s">
        <v>1533</v>
      </c>
      <c r="F1716" s="438" t="s">
        <v>6612</v>
      </c>
      <c r="G1716" s="439" t="s">
        <v>111</v>
      </c>
      <c r="H1716" s="429" t="s">
        <v>1976</v>
      </c>
      <c r="I1716" s="440" t="s">
        <v>4039</v>
      </c>
      <c r="J1716" s="439" t="s">
        <v>7556</v>
      </c>
      <c r="K1716" s="246">
        <v>38078</v>
      </c>
      <c r="L1716" s="441">
        <v>50</v>
      </c>
      <c r="M1716" s="441"/>
      <c r="N1716" s="245" t="s">
        <v>6610</v>
      </c>
    </row>
    <row r="1717" spans="1:14" ht="42.75" hidden="1" x14ac:dyDescent="0.15">
      <c r="A1717" s="219" t="s">
        <v>3830</v>
      </c>
      <c r="B1717" s="433" t="s">
        <v>4884</v>
      </c>
      <c r="C1717" s="433" t="s">
        <v>1806</v>
      </c>
      <c r="D1717" s="410" t="s">
        <v>1538</v>
      </c>
      <c r="E1717" s="275" t="s">
        <v>7111</v>
      </c>
      <c r="F1717" s="427" t="s">
        <v>6582</v>
      </c>
      <c r="G1717" s="406" t="s">
        <v>7110</v>
      </c>
      <c r="H1717" s="434" t="s">
        <v>3996</v>
      </c>
      <c r="I1717" s="228" t="s">
        <v>4026</v>
      </c>
      <c r="J1717" s="406" t="s">
        <v>6609</v>
      </c>
      <c r="K1717" s="226">
        <v>36982</v>
      </c>
      <c r="L1717" s="235">
        <v>80</v>
      </c>
      <c r="M1717" s="235"/>
      <c r="N1717" s="409" t="s">
        <v>4474</v>
      </c>
    </row>
    <row r="1718" spans="1:14" ht="42.75" hidden="1" x14ac:dyDescent="0.15">
      <c r="A1718" s="219" t="s">
        <v>3830</v>
      </c>
      <c r="B1718" s="433" t="s">
        <v>4871</v>
      </c>
      <c r="C1718" s="433" t="s">
        <v>4860</v>
      </c>
      <c r="D1718" s="410" t="s">
        <v>4190</v>
      </c>
      <c r="E1718" s="275" t="s">
        <v>4968</v>
      </c>
      <c r="F1718" s="427" t="s">
        <v>6613</v>
      </c>
      <c r="G1718" s="406" t="s">
        <v>1554</v>
      </c>
      <c r="H1718" s="429" t="s">
        <v>6121</v>
      </c>
      <c r="I1718" s="328" t="s">
        <v>4025</v>
      </c>
      <c r="J1718" s="406" t="s">
        <v>7557</v>
      </c>
      <c r="K1718" s="226">
        <v>36251</v>
      </c>
      <c r="L1718" s="235">
        <v>105</v>
      </c>
      <c r="M1718" s="235"/>
      <c r="N1718" s="409" t="s">
        <v>6614</v>
      </c>
    </row>
    <row r="1719" spans="1:14" ht="42.75" hidden="1" x14ac:dyDescent="0.15">
      <c r="A1719" s="219" t="s">
        <v>3830</v>
      </c>
      <c r="B1719" s="433" t="s">
        <v>4871</v>
      </c>
      <c r="C1719" s="433" t="s">
        <v>4860</v>
      </c>
      <c r="D1719" s="410" t="s">
        <v>5574</v>
      </c>
      <c r="E1719" s="275" t="s">
        <v>1541</v>
      </c>
      <c r="F1719" s="427" t="s">
        <v>3837</v>
      </c>
      <c r="G1719" s="406" t="s">
        <v>28</v>
      </c>
      <c r="H1719" s="429" t="s">
        <v>1976</v>
      </c>
      <c r="I1719" s="440" t="s">
        <v>4036</v>
      </c>
      <c r="J1719" s="406" t="s">
        <v>7558</v>
      </c>
      <c r="K1719" s="226">
        <v>41578</v>
      </c>
      <c r="L1719" s="235">
        <v>80</v>
      </c>
      <c r="M1719" s="235"/>
      <c r="N1719" s="409" t="s">
        <v>4475</v>
      </c>
    </row>
    <row r="1720" spans="1:14" ht="42.75" hidden="1" x14ac:dyDescent="0.15">
      <c r="A1720" s="219" t="s">
        <v>3830</v>
      </c>
      <c r="B1720" s="433" t="s">
        <v>4884</v>
      </c>
      <c r="C1720" s="433" t="s">
        <v>1806</v>
      </c>
      <c r="D1720" s="410" t="s">
        <v>4044</v>
      </c>
      <c r="E1720" s="275" t="s">
        <v>1656</v>
      </c>
      <c r="F1720" s="427" t="s">
        <v>3836</v>
      </c>
      <c r="G1720" s="406" t="s">
        <v>2105</v>
      </c>
      <c r="H1720" s="434" t="s">
        <v>1976</v>
      </c>
      <c r="I1720" s="410" t="s">
        <v>4045</v>
      </c>
      <c r="J1720" s="406" t="s">
        <v>6943</v>
      </c>
      <c r="K1720" s="226">
        <v>38443</v>
      </c>
      <c r="L1720" s="235">
        <v>70</v>
      </c>
      <c r="M1720" s="235"/>
      <c r="N1720" s="409" t="s">
        <v>4475</v>
      </c>
    </row>
    <row r="1721" spans="1:14" ht="42.75" hidden="1" x14ac:dyDescent="0.15">
      <c r="A1721" s="219" t="s">
        <v>3830</v>
      </c>
      <c r="B1721" s="433" t="s">
        <v>4884</v>
      </c>
      <c r="C1721" s="433" t="s">
        <v>1806</v>
      </c>
      <c r="D1721" s="410" t="s">
        <v>4517</v>
      </c>
      <c r="E1721" s="275" t="s">
        <v>1540</v>
      </c>
      <c r="F1721" s="427" t="s">
        <v>3271</v>
      </c>
      <c r="G1721" s="406" t="s">
        <v>2106</v>
      </c>
      <c r="H1721" s="429" t="s">
        <v>1976</v>
      </c>
      <c r="I1721" s="440" t="s">
        <v>4038</v>
      </c>
      <c r="J1721" s="406" t="s">
        <v>1848</v>
      </c>
      <c r="K1721" s="226">
        <v>39752</v>
      </c>
      <c r="L1721" s="235">
        <v>50</v>
      </c>
      <c r="M1721" s="235"/>
      <c r="N1721" s="409" t="s">
        <v>4476</v>
      </c>
    </row>
    <row r="1722" spans="1:14" ht="42.75" hidden="1" x14ac:dyDescent="0.15">
      <c r="A1722" s="219" t="s">
        <v>3830</v>
      </c>
      <c r="B1722" s="433" t="s">
        <v>4903</v>
      </c>
      <c r="C1722" s="433" t="s">
        <v>5130</v>
      </c>
      <c r="D1722" s="410" t="s">
        <v>5618</v>
      </c>
      <c r="E1722" s="275" t="s">
        <v>6615</v>
      </c>
      <c r="F1722" s="427" t="s">
        <v>4972</v>
      </c>
      <c r="G1722" s="406" t="s">
        <v>6616</v>
      </c>
      <c r="H1722" s="429" t="s">
        <v>1976</v>
      </c>
      <c r="I1722" s="440" t="s">
        <v>6431</v>
      </c>
      <c r="J1722" s="406" t="s">
        <v>6617</v>
      </c>
      <c r="K1722" s="226">
        <v>42247</v>
      </c>
      <c r="L1722" s="235">
        <v>80</v>
      </c>
      <c r="M1722" s="235"/>
      <c r="N1722" s="409" t="s">
        <v>6618</v>
      </c>
    </row>
    <row r="1723" spans="1:14" hidden="1" x14ac:dyDescent="0.15">
      <c r="A1723" s="219" t="s">
        <v>3830</v>
      </c>
      <c r="B1723" s="433" t="s">
        <v>4903</v>
      </c>
      <c r="C1723" s="433" t="s">
        <v>1807</v>
      </c>
      <c r="D1723" s="410" t="s">
        <v>7559</v>
      </c>
      <c r="E1723" s="275" t="s">
        <v>7560</v>
      </c>
      <c r="F1723" s="427" t="s">
        <v>7298</v>
      </c>
      <c r="G1723" s="406" t="s">
        <v>7561</v>
      </c>
      <c r="H1723" s="434" t="s">
        <v>1976</v>
      </c>
      <c r="I1723" s="410" t="s">
        <v>5877</v>
      </c>
      <c r="J1723" s="406" t="s">
        <v>6617</v>
      </c>
      <c r="K1723" s="226">
        <v>45017</v>
      </c>
      <c r="L1723" s="235">
        <v>4</v>
      </c>
      <c r="M1723" s="235"/>
      <c r="N1723" s="494" t="s">
        <v>7562</v>
      </c>
    </row>
    <row r="1724" spans="1:14" ht="28.5" hidden="1" x14ac:dyDescent="0.15">
      <c r="A1724" s="219" t="s">
        <v>3830</v>
      </c>
      <c r="B1724" s="433" t="s">
        <v>4884</v>
      </c>
      <c r="C1724" s="433" t="s">
        <v>1806</v>
      </c>
      <c r="D1724" s="410" t="s">
        <v>7021</v>
      </c>
      <c r="E1724" s="275" t="s">
        <v>1788</v>
      </c>
      <c r="F1724" s="427" t="s">
        <v>3835</v>
      </c>
      <c r="G1724" s="406" t="s">
        <v>7112</v>
      </c>
      <c r="H1724" s="434" t="s">
        <v>3996</v>
      </c>
      <c r="I1724" s="410" t="s">
        <v>4054</v>
      </c>
      <c r="J1724" s="406" t="s">
        <v>7926</v>
      </c>
      <c r="K1724" s="226">
        <v>19450</v>
      </c>
      <c r="L1724" s="235">
        <v>40</v>
      </c>
      <c r="M1724" s="235"/>
      <c r="N1724" s="409" t="s">
        <v>5484</v>
      </c>
    </row>
    <row r="1725" spans="1:14" ht="28.5" hidden="1" x14ac:dyDescent="0.15">
      <c r="A1725" s="219" t="s">
        <v>3830</v>
      </c>
      <c r="B1725" s="433" t="s">
        <v>4903</v>
      </c>
      <c r="C1725" s="433" t="s">
        <v>1807</v>
      </c>
      <c r="D1725" s="410" t="s">
        <v>4047</v>
      </c>
      <c r="E1725" s="275" t="s">
        <v>1542</v>
      </c>
      <c r="F1725" s="427" t="s">
        <v>3834</v>
      </c>
      <c r="G1725" s="406" t="s">
        <v>390</v>
      </c>
      <c r="H1725" s="434" t="s">
        <v>4005</v>
      </c>
      <c r="I1725" s="410" t="s">
        <v>3994</v>
      </c>
      <c r="J1725" s="281" t="s">
        <v>1512</v>
      </c>
      <c r="K1725" s="226">
        <v>32944</v>
      </c>
      <c r="L1725" s="235">
        <v>50</v>
      </c>
      <c r="M1725" s="235"/>
      <c r="N1725" s="409" t="s">
        <v>5484</v>
      </c>
    </row>
    <row r="1726" spans="1:14" ht="42.75" hidden="1" x14ac:dyDescent="0.15">
      <c r="A1726" s="219" t="s">
        <v>3830</v>
      </c>
      <c r="B1726" s="433" t="s">
        <v>4903</v>
      </c>
      <c r="C1726" s="433" t="s">
        <v>1807</v>
      </c>
      <c r="D1726" s="410" t="s">
        <v>4191</v>
      </c>
      <c r="E1726" s="275" t="s">
        <v>1543</v>
      </c>
      <c r="F1726" s="427" t="s">
        <v>3833</v>
      </c>
      <c r="G1726" s="406" t="s">
        <v>438</v>
      </c>
      <c r="H1726" s="434" t="s">
        <v>861</v>
      </c>
      <c r="I1726" s="410" t="s">
        <v>1807</v>
      </c>
      <c r="J1726" s="406" t="s">
        <v>7293</v>
      </c>
      <c r="K1726" s="226">
        <v>39820</v>
      </c>
      <c r="L1726" s="235">
        <v>50</v>
      </c>
      <c r="M1726" s="235"/>
      <c r="N1726" s="409" t="s">
        <v>4477</v>
      </c>
    </row>
    <row r="1727" spans="1:14" ht="28.5" hidden="1" x14ac:dyDescent="0.15">
      <c r="A1727" s="219" t="s">
        <v>3830</v>
      </c>
      <c r="B1727" s="433" t="s">
        <v>4916</v>
      </c>
      <c r="C1727" s="433" t="s">
        <v>4904</v>
      </c>
      <c r="D1727" s="410" t="s">
        <v>5097</v>
      </c>
      <c r="E1727" s="275" t="s">
        <v>1544</v>
      </c>
      <c r="F1727" s="427" t="s">
        <v>5098</v>
      </c>
      <c r="G1727" s="406" t="s">
        <v>1497</v>
      </c>
      <c r="H1727" s="434" t="s">
        <v>861</v>
      </c>
      <c r="I1727" s="410" t="s">
        <v>4004</v>
      </c>
      <c r="J1727" s="406" t="s">
        <v>5797</v>
      </c>
      <c r="K1727" s="226">
        <v>24222</v>
      </c>
      <c r="L1727" s="235">
        <v>40</v>
      </c>
      <c r="M1727" s="235"/>
      <c r="N1727" s="409" t="s">
        <v>6896</v>
      </c>
    </row>
    <row r="1728" spans="1:14" ht="28.5" hidden="1" x14ac:dyDescent="0.15">
      <c r="A1728" s="219" t="s">
        <v>3830</v>
      </c>
      <c r="B1728" s="433" t="s">
        <v>4884</v>
      </c>
      <c r="C1728" s="433" t="s">
        <v>1806</v>
      </c>
      <c r="D1728" s="410" t="s">
        <v>3831</v>
      </c>
      <c r="E1728" s="275" t="s">
        <v>1499</v>
      </c>
      <c r="F1728" s="427" t="s">
        <v>5099</v>
      </c>
      <c r="G1728" s="406" t="s">
        <v>77</v>
      </c>
      <c r="H1728" s="434" t="s">
        <v>5100</v>
      </c>
      <c r="I1728" s="410" t="s">
        <v>5101</v>
      </c>
      <c r="J1728" s="281" t="s">
        <v>5800</v>
      </c>
      <c r="K1728" s="226">
        <v>40164</v>
      </c>
      <c r="L1728" s="235">
        <v>40</v>
      </c>
      <c r="M1728" s="235"/>
      <c r="N1728" s="409" t="s">
        <v>7960</v>
      </c>
    </row>
    <row r="1729" spans="1:24" ht="28.5" hidden="1" x14ac:dyDescent="0.15">
      <c r="A1729" s="219" t="s">
        <v>3830</v>
      </c>
      <c r="B1729" s="433" t="s">
        <v>4884</v>
      </c>
      <c r="C1729" s="433" t="s">
        <v>3967</v>
      </c>
      <c r="D1729" s="410" t="s">
        <v>4200</v>
      </c>
      <c r="E1729" s="275" t="s">
        <v>1546</v>
      </c>
      <c r="F1729" s="282" t="s">
        <v>5102</v>
      </c>
      <c r="G1729" s="406" t="s">
        <v>1545</v>
      </c>
      <c r="H1729" s="434" t="s">
        <v>3997</v>
      </c>
      <c r="I1729" s="410" t="s">
        <v>5103</v>
      </c>
      <c r="J1729" s="406" t="s">
        <v>1602</v>
      </c>
      <c r="K1729" s="226">
        <v>40883</v>
      </c>
      <c r="L1729" s="235">
        <v>20</v>
      </c>
      <c r="M1729" s="235"/>
      <c r="N1729" s="409" t="s">
        <v>6896</v>
      </c>
    </row>
    <row r="1730" spans="1:24" ht="28.5" hidden="1" x14ac:dyDescent="0.15">
      <c r="A1730" s="219" t="s">
        <v>3830</v>
      </c>
      <c r="B1730" s="433" t="s">
        <v>4871</v>
      </c>
      <c r="C1730" s="433" t="s">
        <v>4860</v>
      </c>
      <c r="D1730" s="410" t="s">
        <v>5104</v>
      </c>
      <c r="E1730" s="275" t="s">
        <v>1547</v>
      </c>
      <c r="F1730" s="427" t="s">
        <v>5105</v>
      </c>
      <c r="G1730" s="406" t="s">
        <v>70</v>
      </c>
      <c r="H1730" s="434" t="s">
        <v>861</v>
      </c>
      <c r="I1730" s="410" t="s">
        <v>4003</v>
      </c>
      <c r="J1730" s="406" t="s">
        <v>6020</v>
      </c>
      <c r="K1730" s="226">
        <v>41647</v>
      </c>
      <c r="L1730" s="235">
        <v>40</v>
      </c>
      <c r="M1730" s="235"/>
      <c r="N1730" s="409" t="s">
        <v>6896</v>
      </c>
    </row>
    <row r="1731" spans="1:24" ht="40.5" hidden="1" x14ac:dyDescent="0.15">
      <c r="A1731" s="219" t="s">
        <v>3830</v>
      </c>
      <c r="B1731" s="433" t="s">
        <v>4903</v>
      </c>
      <c r="C1731" s="433" t="s">
        <v>1807</v>
      </c>
      <c r="D1731" s="410" t="s">
        <v>5106</v>
      </c>
      <c r="E1731" s="275" t="s">
        <v>1549</v>
      </c>
      <c r="F1731" s="427" t="s">
        <v>5107</v>
      </c>
      <c r="G1731" s="406" t="s">
        <v>1126</v>
      </c>
      <c r="H1731" s="434" t="s">
        <v>1976</v>
      </c>
      <c r="I1731" s="410" t="s">
        <v>4046</v>
      </c>
      <c r="J1731" s="406" t="s">
        <v>4508</v>
      </c>
      <c r="K1731" s="226">
        <v>37246</v>
      </c>
      <c r="L1731" s="235">
        <v>40</v>
      </c>
      <c r="M1731" s="235"/>
      <c r="N1731" s="494" t="s">
        <v>4478</v>
      </c>
    </row>
    <row r="1732" spans="1:24" ht="40.5" hidden="1" x14ac:dyDescent="0.15">
      <c r="A1732" s="219" t="s">
        <v>3830</v>
      </c>
      <c r="B1732" s="433" t="s">
        <v>4884</v>
      </c>
      <c r="C1732" s="433" t="s">
        <v>3967</v>
      </c>
      <c r="D1732" s="410" t="s">
        <v>5575</v>
      </c>
      <c r="E1732" s="275" t="s">
        <v>5108</v>
      </c>
      <c r="F1732" s="427" t="s">
        <v>5109</v>
      </c>
      <c r="G1732" s="406" t="s">
        <v>483</v>
      </c>
      <c r="H1732" s="434" t="s">
        <v>861</v>
      </c>
      <c r="I1732" s="410" t="s">
        <v>4002</v>
      </c>
      <c r="J1732" s="281" t="s">
        <v>7927</v>
      </c>
      <c r="K1732" s="226">
        <v>37246</v>
      </c>
      <c r="L1732" s="235">
        <v>40</v>
      </c>
      <c r="M1732" s="235"/>
      <c r="N1732" s="494" t="s">
        <v>4478</v>
      </c>
    </row>
    <row r="1733" spans="1:24" ht="40.5" hidden="1" x14ac:dyDescent="0.15">
      <c r="A1733" s="219" t="s">
        <v>3830</v>
      </c>
      <c r="B1733" s="433" t="s">
        <v>4871</v>
      </c>
      <c r="C1733" s="433" t="s">
        <v>4860</v>
      </c>
      <c r="D1733" s="410" t="s">
        <v>6892</v>
      </c>
      <c r="E1733" s="275" t="s">
        <v>6893</v>
      </c>
      <c r="F1733" s="427" t="s">
        <v>6894</v>
      </c>
      <c r="G1733" s="406" t="s">
        <v>70</v>
      </c>
      <c r="H1733" s="434" t="s">
        <v>1976</v>
      </c>
      <c r="I1733" s="410" t="s">
        <v>5648</v>
      </c>
      <c r="J1733" s="281" t="s">
        <v>7296</v>
      </c>
      <c r="K1733" s="226">
        <v>43801</v>
      </c>
      <c r="L1733" s="235">
        <v>40</v>
      </c>
      <c r="M1733" s="235"/>
      <c r="N1733" s="494" t="s">
        <v>4478</v>
      </c>
    </row>
    <row r="1734" spans="1:24" hidden="1" x14ac:dyDescent="0.15">
      <c r="A1734" s="219" t="s">
        <v>3830</v>
      </c>
      <c r="B1734" s="433" t="s">
        <v>4931</v>
      </c>
      <c r="C1734" s="433" t="s">
        <v>4917</v>
      </c>
      <c r="D1734" s="410" t="s">
        <v>4201</v>
      </c>
      <c r="E1734" s="275" t="s">
        <v>1550</v>
      </c>
      <c r="F1734" s="427" t="s">
        <v>5110</v>
      </c>
      <c r="G1734" s="406" t="s">
        <v>999</v>
      </c>
      <c r="H1734" s="434" t="s">
        <v>3997</v>
      </c>
      <c r="I1734" s="410" t="s">
        <v>5074</v>
      </c>
      <c r="J1734" s="406" t="s">
        <v>1551</v>
      </c>
      <c r="K1734" s="226">
        <v>23630</v>
      </c>
      <c r="L1734" s="235">
        <v>30</v>
      </c>
      <c r="M1734" s="235"/>
      <c r="N1734" s="420" t="s">
        <v>4479</v>
      </c>
    </row>
    <row r="1735" spans="1:24" hidden="1" x14ac:dyDescent="0.15">
      <c r="A1735" s="219" t="s">
        <v>3830</v>
      </c>
      <c r="B1735" s="433" t="s">
        <v>4871</v>
      </c>
      <c r="C1735" s="433" t="s">
        <v>4860</v>
      </c>
      <c r="D1735" s="410" t="s">
        <v>4192</v>
      </c>
      <c r="E1735" s="275" t="s">
        <v>1547</v>
      </c>
      <c r="F1735" s="427" t="s">
        <v>5111</v>
      </c>
      <c r="G1735" s="406" t="s">
        <v>70</v>
      </c>
      <c r="H1735" s="434" t="s">
        <v>4048</v>
      </c>
      <c r="I1735" s="410" t="s">
        <v>4049</v>
      </c>
      <c r="J1735" s="406" t="s">
        <v>6020</v>
      </c>
      <c r="K1735" s="226">
        <v>26234</v>
      </c>
      <c r="L1735" s="235">
        <v>40</v>
      </c>
      <c r="M1735" s="235"/>
      <c r="N1735" s="420" t="s">
        <v>4479</v>
      </c>
      <c r="X1735" s="393"/>
    </row>
    <row r="1736" spans="1:24" ht="28.5" hidden="1" x14ac:dyDescent="0.15">
      <c r="A1736" s="219" t="s">
        <v>3830</v>
      </c>
      <c r="B1736" s="433" t="s">
        <v>4884</v>
      </c>
      <c r="C1736" s="433" t="s">
        <v>1806</v>
      </c>
      <c r="D1736" s="410" t="s">
        <v>3832</v>
      </c>
      <c r="E1736" s="275" t="s">
        <v>1499</v>
      </c>
      <c r="F1736" s="427" t="s">
        <v>5112</v>
      </c>
      <c r="G1736" s="406" t="s">
        <v>77</v>
      </c>
      <c r="H1736" s="434" t="s">
        <v>5100</v>
      </c>
      <c r="I1736" s="410" t="s">
        <v>5101</v>
      </c>
      <c r="J1736" s="281" t="s">
        <v>5800</v>
      </c>
      <c r="K1736" s="226">
        <v>40164</v>
      </c>
      <c r="L1736" s="235">
        <v>80</v>
      </c>
      <c r="M1736" s="235"/>
      <c r="N1736" s="420" t="s">
        <v>4479</v>
      </c>
    </row>
    <row r="1737" spans="1:24" hidden="1" x14ac:dyDescent="0.15">
      <c r="A1737" s="219" t="s">
        <v>3830</v>
      </c>
      <c r="B1737" s="433" t="s">
        <v>4903</v>
      </c>
      <c r="C1737" s="433" t="s">
        <v>1807</v>
      </c>
      <c r="D1737" s="410" t="s">
        <v>4193</v>
      </c>
      <c r="E1737" s="275" t="s">
        <v>1543</v>
      </c>
      <c r="F1737" s="427" t="s">
        <v>5113</v>
      </c>
      <c r="G1737" s="406" t="s">
        <v>438</v>
      </c>
      <c r="H1737" s="434" t="s">
        <v>5100</v>
      </c>
      <c r="I1737" s="410" t="s">
        <v>4050</v>
      </c>
      <c r="J1737" s="406" t="s">
        <v>7928</v>
      </c>
      <c r="K1737" s="226">
        <v>26506</v>
      </c>
      <c r="L1737" s="235">
        <v>40</v>
      </c>
      <c r="M1737" s="235"/>
      <c r="N1737" s="420" t="s">
        <v>4479</v>
      </c>
    </row>
    <row r="1738" spans="1:24" ht="28.5" hidden="1" x14ac:dyDescent="0.15">
      <c r="A1738" s="219" t="s">
        <v>3830</v>
      </c>
      <c r="B1738" s="433" t="s">
        <v>4884</v>
      </c>
      <c r="C1738" s="433" t="s">
        <v>3967</v>
      </c>
      <c r="D1738" s="410" t="s">
        <v>4194</v>
      </c>
      <c r="E1738" s="275" t="s">
        <v>1546</v>
      </c>
      <c r="F1738" s="282" t="s">
        <v>5102</v>
      </c>
      <c r="G1738" s="406" t="s">
        <v>1545</v>
      </c>
      <c r="H1738" s="434" t="s">
        <v>3997</v>
      </c>
      <c r="I1738" s="410" t="s">
        <v>5103</v>
      </c>
      <c r="J1738" s="406" t="s">
        <v>1602</v>
      </c>
      <c r="K1738" s="226">
        <v>40883</v>
      </c>
      <c r="L1738" s="235">
        <v>25</v>
      </c>
      <c r="M1738" s="235"/>
      <c r="N1738" s="420" t="s">
        <v>4479</v>
      </c>
    </row>
    <row r="1739" spans="1:24" s="330" customFormat="1" hidden="1" x14ac:dyDescent="0.15">
      <c r="A1739" s="219" t="s">
        <v>3830</v>
      </c>
      <c r="B1739" s="433" t="s">
        <v>4931</v>
      </c>
      <c r="C1739" s="433" t="s">
        <v>4918</v>
      </c>
      <c r="D1739" s="410" t="s">
        <v>4195</v>
      </c>
      <c r="E1739" s="683" t="s">
        <v>8196</v>
      </c>
      <c r="F1739" s="427" t="s">
        <v>5086</v>
      </c>
      <c r="G1739" s="406" t="s">
        <v>1498</v>
      </c>
      <c r="H1739" s="434" t="s">
        <v>3997</v>
      </c>
      <c r="I1739" s="410" t="s">
        <v>5088</v>
      </c>
      <c r="J1739" s="406" t="s">
        <v>5620</v>
      </c>
      <c r="K1739" s="226">
        <v>26023</v>
      </c>
      <c r="L1739" s="235">
        <v>20</v>
      </c>
      <c r="M1739" s="235"/>
      <c r="N1739" s="420" t="s">
        <v>4479</v>
      </c>
      <c r="O1739" s="432"/>
      <c r="P1739" s="432"/>
      <c r="Q1739" s="432"/>
      <c r="R1739" s="432"/>
      <c r="S1739" s="432"/>
      <c r="T1739" s="432"/>
      <c r="U1739" s="432"/>
      <c r="V1739" s="432"/>
      <c r="W1739" s="432"/>
      <c r="X1739" s="435"/>
    </row>
    <row r="1740" spans="1:24" hidden="1" x14ac:dyDescent="0.15">
      <c r="A1740" s="219" t="s">
        <v>5782</v>
      </c>
      <c r="B1740" s="433" t="s">
        <v>5783</v>
      </c>
      <c r="C1740" s="433" t="s">
        <v>49</v>
      </c>
      <c r="D1740" s="410" t="s">
        <v>5784</v>
      </c>
      <c r="E1740" s="275" t="s">
        <v>1535</v>
      </c>
      <c r="F1740" s="427" t="s">
        <v>7297</v>
      </c>
      <c r="G1740" s="406" t="s">
        <v>28</v>
      </c>
      <c r="H1740" s="434" t="s">
        <v>5786</v>
      </c>
      <c r="I1740" s="410" t="s">
        <v>5787</v>
      </c>
      <c r="J1740" s="406" t="s">
        <v>6619</v>
      </c>
      <c r="K1740" s="226">
        <v>43191</v>
      </c>
      <c r="L1740" s="235">
        <v>5</v>
      </c>
      <c r="M1740" s="235"/>
      <c r="N1740" s="420" t="s">
        <v>5788</v>
      </c>
    </row>
    <row r="1741" spans="1:24" hidden="1" x14ac:dyDescent="0.15">
      <c r="A1741" s="219" t="s">
        <v>3272</v>
      </c>
      <c r="B1741" s="433" t="s">
        <v>4903</v>
      </c>
      <c r="C1741" s="433" t="s">
        <v>1807</v>
      </c>
      <c r="D1741" s="410" t="s">
        <v>5576</v>
      </c>
      <c r="E1741" s="275" t="s">
        <v>5795</v>
      </c>
      <c r="F1741" s="427" t="s">
        <v>5114</v>
      </c>
      <c r="G1741" s="406" t="s">
        <v>5115</v>
      </c>
      <c r="H1741" s="429" t="s">
        <v>1976</v>
      </c>
      <c r="I1741" s="410" t="s">
        <v>5116</v>
      </c>
      <c r="J1741" s="406" t="s">
        <v>2092</v>
      </c>
      <c r="K1741" s="226">
        <v>39904</v>
      </c>
      <c r="L1741" s="235">
        <v>40</v>
      </c>
      <c r="M1741" s="235"/>
      <c r="N1741" s="283" t="s">
        <v>5117</v>
      </c>
    </row>
    <row r="1742" spans="1:24" hidden="1" x14ac:dyDescent="0.15">
      <c r="A1742" s="219" t="s">
        <v>6620</v>
      </c>
      <c r="B1742" s="433" t="s">
        <v>4871</v>
      </c>
      <c r="C1742" s="433" t="s">
        <v>4860</v>
      </c>
      <c r="D1742" s="332" t="s">
        <v>4472</v>
      </c>
      <c r="E1742" s="275" t="s">
        <v>1789</v>
      </c>
      <c r="F1742" s="427" t="s">
        <v>6621</v>
      </c>
      <c r="G1742" s="406" t="s">
        <v>187</v>
      </c>
      <c r="H1742" s="429" t="s">
        <v>1976</v>
      </c>
      <c r="I1742" s="410" t="s">
        <v>288</v>
      </c>
      <c r="J1742" s="406" t="s">
        <v>6622</v>
      </c>
      <c r="K1742" s="226">
        <v>25903</v>
      </c>
      <c r="L1742" s="333">
        <v>40</v>
      </c>
      <c r="M1742" s="333"/>
      <c r="N1742" s="283" t="s">
        <v>6623</v>
      </c>
    </row>
    <row r="1743" spans="1:24" ht="28.5" hidden="1" x14ac:dyDescent="0.15">
      <c r="A1743" s="219" t="s">
        <v>6620</v>
      </c>
      <c r="B1743" s="433" t="s">
        <v>4884</v>
      </c>
      <c r="C1743" s="433" t="s">
        <v>1806</v>
      </c>
      <c r="D1743" s="410" t="s">
        <v>4041</v>
      </c>
      <c r="E1743" s="275" t="s">
        <v>2104</v>
      </c>
      <c r="F1743" s="427" t="s">
        <v>3271</v>
      </c>
      <c r="G1743" s="406" t="s">
        <v>295</v>
      </c>
      <c r="H1743" s="429" t="s">
        <v>1976</v>
      </c>
      <c r="I1743" s="440" t="s">
        <v>4038</v>
      </c>
      <c r="J1743" s="406" t="s">
        <v>1848</v>
      </c>
      <c r="K1743" s="226">
        <v>44469</v>
      </c>
      <c r="L1743" s="333">
        <v>30</v>
      </c>
      <c r="M1743" s="333"/>
      <c r="N1743" s="283" t="s">
        <v>6623</v>
      </c>
    </row>
    <row r="1744" spans="1:24" hidden="1" x14ac:dyDescent="0.15">
      <c r="A1744" s="219" t="s">
        <v>6624</v>
      </c>
      <c r="B1744" s="433" t="s">
        <v>4884</v>
      </c>
      <c r="C1744" s="433" t="s">
        <v>1806</v>
      </c>
      <c r="D1744" s="410" t="s">
        <v>4178</v>
      </c>
      <c r="E1744" s="275" t="s">
        <v>1790</v>
      </c>
      <c r="F1744" s="282" t="s">
        <v>6582</v>
      </c>
      <c r="G1744" s="406" t="s">
        <v>1539</v>
      </c>
      <c r="H1744" s="434" t="s">
        <v>3996</v>
      </c>
      <c r="I1744" s="228" t="s">
        <v>4026</v>
      </c>
      <c r="J1744" s="406" t="s">
        <v>6609</v>
      </c>
      <c r="K1744" s="226">
        <v>36800</v>
      </c>
      <c r="L1744" s="235">
        <v>40</v>
      </c>
      <c r="M1744" s="235"/>
      <c r="N1744" s="283" t="s">
        <v>6625</v>
      </c>
    </row>
    <row r="1745" spans="1:14" ht="28.5" hidden="1" x14ac:dyDescent="0.15">
      <c r="A1745" s="219" t="s">
        <v>6626</v>
      </c>
      <c r="B1745" s="433" t="s">
        <v>4884</v>
      </c>
      <c r="C1745" s="433" t="s">
        <v>1806</v>
      </c>
      <c r="D1745" s="410" t="s">
        <v>4179</v>
      </c>
      <c r="E1745" s="275" t="s">
        <v>1790</v>
      </c>
      <c r="F1745" s="427" t="s">
        <v>6582</v>
      </c>
      <c r="G1745" s="406" t="s">
        <v>1539</v>
      </c>
      <c r="H1745" s="434" t="s">
        <v>3996</v>
      </c>
      <c r="I1745" s="228" t="s">
        <v>4026</v>
      </c>
      <c r="J1745" s="406" t="s">
        <v>6609</v>
      </c>
      <c r="K1745" s="226">
        <v>36800</v>
      </c>
      <c r="L1745" s="235">
        <v>40</v>
      </c>
      <c r="M1745" s="235"/>
      <c r="N1745" s="283" t="s">
        <v>6625</v>
      </c>
    </row>
    <row r="1746" spans="1:14" hidden="1" x14ac:dyDescent="0.15">
      <c r="A1746" s="219" t="s">
        <v>6627</v>
      </c>
      <c r="B1746" s="433" t="s">
        <v>4884</v>
      </c>
      <c r="C1746" s="433" t="s">
        <v>1806</v>
      </c>
      <c r="D1746" s="410" t="s">
        <v>4180</v>
      </c>
      <c r="E1746" s="275" t="s">
        <v>1790</v>
      </c>
      <c r="F1746" s="427" t="s">
        <v>6582</v>
      </c>
      <c r="G1746" s="406" t="s">
        <v>1539</v>
      </c>
      <c r="H1746" s="434" t="s">
        <v>3996</v>
      </c>
      <c r="I1746" s="228" t="s">
        <v>4026</v>
      </c>
      <c r="J1746" s="406" t="s">
        <v>6609</v>
      </c>
      <c r="K1746" s="226">
        <v>36800</v>
      </c>
      <c r="L1746" s="235">
        <v>20</v>
      </c>
      <c r="M1746" s="235"/>
      <c r="N1746" s="283" t="s">
        <v>6625</v>
      </c>
    </row>
    <row r="1747" spans="1:14" hidden="1" x14ac:dyDescent="0.15">
      <c r="A1747" s="219" t="s">
        <v>3273</v>
      </c>
      <c r="B1747" s="433" t="s">
        <v>4871</v>
      </c>
      <c r="C1747" s="433" t="s">
        <v>4860</v>
      </c>
      <c r="D1747" s="410" t="s">
        <v>4181</v>
      </c>
      <c r="E1747" s="275" t="s">
        <v>5119</v>
      </c>
      <c r="F1747" s="427" t="s">
        <v>5120</v>
      </c>
      <c r="G1747" s="406" t="s">
        <v>5121</v>
      </c>
      <c r="H1747" s="429" t="s">
        <v>6121</v>
      </c>
      <c r="I1747" s="328" t="s">
        <v>4025</v>
      </c>
      <c r="J1747" s="439" t="s">
        <v>7012</v>
      </c>
      <c r="K1747" s="226">
        <v>36251</v>
      </c>
      <c r="L1747" s="235">
        <v>31</v>
      </c>
      <c r="M1747" s="235"/>
      <c r="N1747" s="283" t="s">
        <v>5118</v>
      </c>
    </row>
    <row r="1748" spans="1:14" hidden="1" x14ac:dyDescent="0.15">
      <c r="A1748" s="219" t="s">
        <v>3273</v>
      </c>
      <c r="B1748" s="433" t="s">
        <v>4903</v>
      </c>
      <c r="C1748" s="433" t="s">
        <v>4893</v>
      </c>
      <c r="D1748" s="410" t="s">
        <v>5768</v>
      </c>
      <c r="E1748" s="275" t="s">
        <v>1553</v>
      </c>
      <c r="F1748" s="427" t="s">
        <v>5122</v>
      </c>
      <c r="G1748" s="406" t="s">
        <v>5123</v>
      </c>
      <c r="H1748" s="429" t="s">
        <v>1976</v>
      </c>
      <c r="I1748" s="228" t="s">
        <v>5124</v>
      </c>
      <c r="J1748" s="427" t="s">
        <v>6701</v>
      </c>
      <c r="K1748" s="226">
        <v>37712</v>
      </c>
      <c r="L1748" s="235">
        <v>40</v>
      </c>
      <c r="M1748" s="235"/>
      <c r="N1748" s="283" t="s">
        <v>5118</v>
      </c>
    </row>
    <row r="1749" spans="1:14" hidden="1" x14ac:dyDescent="0.15">
      <c r="A1749" s="219" t="s">
        <v>6628</v>
      </c>
      <c r="B1749" s="433" t="s">
        <v>4884</v>
      </c>
      <c r="C1749" s="433" t="s">
        <v>1806</v>
      </c>
      <c r="D1749" s="410" t="s">
        <v>4182</v>
      </c>
      <c r="E1749" s="275" t="s">
        <v>1790</v>
      </c>
      <c r="F1749" s="427" t="s">
        <v>6582</v>
      </c>
      <c r="G1749" s="406" t="s">
        <v>1539</v>
      </c>
      <c r="H1749" s="429" t="s">
        <v>3996</v>
      </c>
      <c r="I1749" s="440" t="s">
        <v>4026</v>
      </c>
      <c r="J1749" s="406" t="s">
        <v>6609</v>
      </c>
      <c r="K1749" s="226">
        <v>36800</v>
      </c>
      <c r="L1749" s="235">
        <v>20</v>
      </c>
      <c r="M1749" s="235"/>
      <c r="N1749" s="283" t="s">
        <v>6625</v>
      </c>
    </row>
    <row r="1750" spans="1:14" ht="28.5" hidden="1" x14ac:dyDescent="0.15">
      <c r="A1750" s="219" t="s">
        <v>3274</v>
      </c>
      <c r="B1750" s="433" t="s">
        <v>4884</v>
      </c>
      <c r="C1750" s="433" t="s">
        <v>1806</v>
      </c>
      <c r="D1750" s="410" t="s">
        <v>6707</v>
      </c>
      <c r="E1750" s="275" t="s">
        <v>2104</v>
      </c>
      <c r="F1750" s="427" t="s">
        <v>3271</v>
      </c>
      <c r="G1750" s="406" t="s">
        <v>295</v>
      </c>
      <c r="H1750" s="429" t="s">
        <v>1976</v>
      </c>
      <c r="I1750" s="440" t="s">
        <v>4038</v>
      </c>
      <c r="J1750" s="406" t="s">
        <v>1848</v>
      </c>
      <c r="K1750" s="226">
        <v>39904</v>
      </c>
      <c r="L1750" s="235">
        <v>40</v>
      </c>
      <c r="M1750" s="235"/>
      <c r="N1750" s="283" t="s">
        <v>4470</v>
      </c>
    </row>
    <row r="1751" spans="1:14" hidden="1" x14ac:dyDescent="0.15">
      <c r="A1751" s="436" t="s">
        <v>3274</v>
      </c>
      <c r="B1751" s="433" t="s">
        <v>4903</v>
      </c>
      <c r="C1751" s="433" t="s">
        <v>4893</v>
      </c>
      <c r="D1751" s="228" t="s">
        <v>5769</v>
      </c>
      <c r="E1751" s="440" t="s">
        <v>5127</v>
      </c>
      <c r="F1751" s="438" t="s">
        <v>5122</v>
      </c>
      <c r="G1751" s="439" t="s">
        <v>1328</v>
      </c>
      <c r="H1751" s="429" t="s">
        <v>1976</v>
      </c>
      <c r="I1751" s="228" t="s">
        <v>5124</v>
      </c>
      <c r="J1751" s="427" t="s">
        <v>6701</v>
      </c>
      <c r="K1751" s="246">
        <v>37712</v>
      </c>
      <c r="L1751" s="441">
        <v>30</v>
      </c>
      <c r="M1751" s="441"/>
      <c r="N1751" s="284" t="s">
        <v>5118</v>
      </c>
    </row>
    <row r="1752" spans="1:14" ht="28.5" hidden="1" x14ac:dyDescent="0.15">
      <c r="A1752" s="219" t="s">
        <v>3275</v>
      </c>
      <c r="B1752" s="433" t="s">
        <v>4884</v>
      </c>
      <c r="C1752" s="433" t="s">
        <v>1806</v>
      </c>
      <c r="D1752" s="410" t="s">
        <v>4041</v>
      </c>
      <c r="E1752" s="275" t="s">
        <v>5125</v>
      </c>
      <c r="F1752" s="427" t="s">
        <v>5621</v>
      </c>
      <c r="G1752" s="406" t="s">
        <v>295</v>
      </c>
      <c r="H1752" s="429" t="s">
        <v>1976</v>
      </c>
      <c r="I1752" s="440" t="s">
        <v>5126</v>
      </c>
      <c r="J1752" s="406" t="s">
        <v>1848</v>
      </c>
      <c r="K1752" s="226">
        <v>39904</v>
      </c>
      <c r="L1752" s="235">
        <v>30</v>
      </c>
      <c r="M1752" s="235"/>
      <c r="N1752" s="283" t="s">
        <v>5118</v>
      </c>
    </row>
    <row r="1753" spans="1:14" hidden="1" x14ac:dyDescent="0.15">
      <c r="A1753" s="436" t="s">
        <v>3276</v>
      </c>
      <c r="B1753" s="433" t="s">
        <v>4884</v>
      </c>
      <c r="C1753" s="433" t="s">
        <v>1806</v>
      </c>
      <c r="D1753" s="228" t="s">
        <v>4042</v>
      </c>
      <c r="E1753" s="440" t="s">
        <v>5125</v>
      </c>
      <c r="F1753" s="438" t="s">
        <v>5128</v>
      </c>
      <c r="G1753" s="439" t="s">
        <v>5129</v>
      </c>
      <c r="H1753" s="429" t="s">
        <v>1976</v>
      </c>
      <c r="I1753" s="440" t="s">
        <v>5126</v>
      </c>
      <c r="J1753" s="439" t="s">
        <v>1848</v>
      </c>
      <c r="K1753" s="246">
        <v>41730</v>
      </c>
      <c r="L1753" s="441">
        <v>40</v>
      </c>
      <c r="M1753" s="441"/>
      <c r="N1753" s="284" t="s">
        <v>5117</v>
      </c>
    </row>
    <row r="1754" spans="1:14" hidden="1" x14ac:dyDescent="0.15">
      <c r="A1754" s="436" t="s">
        <v>5131</v>
      </c>
      <c r="B1754" s="433" t="s">
        <v>4903</v>
      </c>
      <c r="C1754" s="433" t="s">
        <v>1807</v>
      </c>
      <c r="D1754" s="410" t="s">
        <v>5770</v>
      </c>
      <c r="E1754" s="275" t="s">
        <v>5795</v>
      </c>
      <c r="F1754" s="427" t="s">
        <v>3280</v>
      </c>
      <c r="G1754" s="406" t="s">
        <v>2103</v>
      </c>
      <c r="H1754" s="429" t="s">
        <v>1976</v>
      </c>
      <c r="I1754" s="410" t="s">
        <v>4043</v>
      </c>
      <c r="J1754" s="406" t="s">
        <v>2092</v>
      </c>
      <c r="K1754" s="226">
        <v>42461</v>
      </c>
      <c r="L1754" s="235">
        <v>30</v>
      </c>
      <c r="M1754" s="235"/>
      <c r="N1754" s="283" t="s">
        <v>4471</v>
      </c>
    </row>
    <row r="1755" spans="1:14" hidden="1" x14ac:dyDescent="0.15">
      <c r="A1755" s="436" t="s">
        <v>3277</v>
      </c>
      <c r="B1755" s="433" t="s">
        <v>4871</v>
      </c>
      <c r="C1755" s="433" t="s">
        <v>4860</v>
      </c>
      <c r="D1755" s="228" t="s">
        <v>3279</v>
      </c>
      <c r="E1755" s="440" t="s">
        <v>1555</v>
      </c>
      <c r="F1755" s="438" t="s">
        <v>3281</v>
      </c>
      <c r="G1755" s="439" t="s">
        <v>1554</v>
      </c>
      <c r="H1755" s="429" t="s">
        <v>6121</v>
      </c>
      <c r="I1755" s="328" t="s">
        <v>4025</v>
      </c>
      <c r="J1755" s="439" t="s">
        <v>7012</v>
      </c>
      <c r="K1755" s="246">
        <v>39539</v>
      </c>
      <c r="L1755" s="441">
        <v>30</v>
      </c>
      <c r="M1755" s="441"/>
      <c r="N1755" s="284" t="s">
        <v>4470</v>
      </c>
    </row>
    <row r="1756" spans="1:14" hidden="1" x14ac:dyDescent="0.15">
      <c r="A1756" s="436" t="s">
        <v>3277</v>
      </c>
      <c r="B1756" s="433" t="s">
        <v>4884</v>
      </c>
      <c r="C1756" s="433" t="s">
        <v>1806</v>
      </c>
      <c r="D1756" s="228" t="s">
        <v>6897</v>
      </c>
      <c r="E1756" s="440" t="s">
        <v>1556</v>
      </c>
      <c r="F1756" s="438" t="s">
        <v>3282</v>
      </c>
      <c r="G1756" s="439" t="s">
        <v>2091</v>
      </c>
      <c r="H1756" s="434" t="s">
        <v>1976</v>
      </c>
      <c r="I1756" s="440" t="s">
        <v>4034</v>
      </c>
      <c r="J1756" s="439" t="s">
        <v>7563</v>
      </c>
      <c r="K1756" s="246">
        <v>42095</v>
      </c>
      <c r="L1756" s="441">
        <v>40</v>
      </c>
      <c r="M1756" s="441"/>
      <c r="N1756" s="284" t="s">
        <v>4470</v>
      </c>
    </row>
    <row r="1757" spans="1:14" hidden="1" x14ac:dyDescent="0.15">
      <c r="A1757" s="436" t="s">
        <v>3278</v>
      </c>
      <c r="B1757" s="433" t="s">
        <v>4884</v>
      </c>
      <c r="C1757" s="433" t="s">
        <v>1806</v>
      </c>
      <c r="D1757" s="228" t="s">
        <v>6897</v>
      </c>
      <c r="E1757" s="437" t="s">
        <v>1556</v>
      </c>
      <c r="F1757" s="438" t="s">
        <v>3270</v>
      </c>
      <c r="G1757" s="439" t="s">
        <v>2107</v>
      </c>
      <c r="H1757" s="434" t="s">
        <v>1976</v>
      </c>
      <c r="I1757" s="440" t="s">
        <v>4034</v>
      </c>
      <c r="J1757" s="439" t="s">
        <v>7563</v>
      </c>
      <c r="K1757" s="246">
        <v>42095</v>
      </c>
      <c r="L1757" s="441">
        <v>40</v>
      </c>
      <c r="M1757" s="441"/>
      <c r="N1757" s="284" t="s">
        <v>4470</v>
      </c>
    </row>
    <row r="1758" spans="1:14" hidden="1" x14ac:dyDescent="0.15">
      <c r="A1758" s="436" t="s">
        <v>3278</v>
      </c>
      <c r="B1758" s="433" t="s">
        <v>4884</v>
      </c>
      <c r="C1758" s="433" t="s">
        <v>1806</v>
      </c>
      <c r="D1758" s="228" t="s">
        <v>6898</v>
      </c>
      <c r="E1758" s="440" t="s">
        <v>1557</v>
      </c>
      <c r="F1758" s="438" t="s">
        <v>3268</v>
      </c>
      <c r="G1758" s="439" t="s">
        <v>2108</v>
      </c>
      <c r="H1758" s="434" t="s">
        <v>1976</v>
      </c>
      <c r="I1758" s="440" t="s">
        <v>4034</v>
      </c>
      <c r="J1758" s="439" t="s">
        <v>7563</v>
      </c>
      <c r="K1758" s="246">
        <v>42826</v>
      </c>
      <c r="L1758" s="441">
        <v>50</v>
      </c>
      <c r="M1758" s="441"/>
      <c r="N1758" s="284" t="s">
        <v>4469</v>
      </c>
    </row>
    <row r="1759" spans="1:14" hidden="1" x14ac:dyDescent="0.15">
      <c r="A1759" s="436" t="s">
        <v>3278</v>
      </c>
      <c r="B1759" s="433" t="s">
        <v>4871</v>
      </c>
      <c r="C1759" s="433" t="s">
        <v>4860</v>
      </c>
      <c r="D1759" s="228" t="s">
        <v>5837</v>
      </c>
      <c r="E1759" s="440" t="s">
        <v>7299</v>
      </c>
      <c r="F1759" s="438" t="s">
        <v>3269</v>
      </c>
      <c r="G1759" s="439" t="s">
        <v>2109</v>
      </c>
      <c r="H1759" s="429" t="s">
        <v>1976</v>
      </c>
      <c r="I1759" s="440" t="s">
        <v>4036</v>
      </c>
      <c r="J1759" s="439" t="s">
        <v>7300</v>
      </c>
      <c r="K1759" s="246">
        <v>27120</v>
      </c>
      <c r="L1759" s="441">
        <v>40</v>
      </c>
      <c r="M1759" s="441"/>
      <c r="N1759" s="284" t="s">
        <v>4469</v>
      </c>
    </row>
    <row r="1760" spans="1:14" hidden="1" x14ac:dyDescent="0.15">
      <c r="A1760" s="436" t="s">
        <v>3278</v>
      </c>
      <c r="B1760" s="433" t="s">
        <v>4871</v>
      </c>
      <c r="C1760" s="433" t="s">
        <v>4860</v>
      </c>
      <c r="D1760" s="228" t="s">
        <v>3279</v>
      </c>
      <c r="E1760" s="440" t="s">
        <v>1555</v>
      </c>
      <c r="F1760" s="438" t="s">
        <v>3281</v>
      </c>
      <c r="G1760" s="439" t="s">
        <v>1554</v>
      </c>
      <c r="H1760" s="429" t="s">
        <v>6121</v>
      </c>
      <c r="I1760" s="328" t="s">
        <v>4025</v>
      </c>
      <c r="J1760" s="439" t="s">
        <v>7012</v>
      </c>
      <c r="K1760" s="246">
        <v>39539</v>
      </c>
      <c r="L1760" s="441">
        <v>30</v>
      </c>
      <c r="M1760" s="441"/>
      <c r="N1760" s="284" t="s">
        <v>4470</v>
      </c>
    </row>
    <row r="1761" spans="1:14" hidden="1" x14ac:dyDescent="0.15">
      <c r="A1761" s="436" t="s">
        <v>3283</v>
      </c>
      <c r="B1761" s="433" t="s">
        <v>4871</v>
      </c>
      <c r="C1761" s="433" t="s">
        <v>4860</v>
      </c>
      <c r="D1761" s="437" t="s">
        <v>7016</v>
      </c>
      <c r="E1761" s="440" t="s">
        <v>1555</v>
      </c>
      <c r="F1761" s="438" t="s">
        <v>3281</v>
      </c>
      <c r="G1761" s="439" t="s">
        <v>1554</v>
      </c>
      <c r="H1761" s="429" t="s">
        <v>6121</v>
      </c>
      <c r="I1761" s="328" t="s">
        <v>4025</v>
      </c>
      <c r="J1761" s="439" t="s">
        <v>7012</v>
      </c>
      <c r="K1761" s="285">
        <v>36251</v>
      </c>
      <c r="L1761" s="264">
        <v>105</v>
      </c>
      <c r="M1761" s="264"/>
      <c r="N1761" s="245"/>
    </row>
    <row r="1762" spans="1:14" hidden="1" x14ac:dyDescent="0.15">
      <c r="A1762" s="436" t="s">
        <v>3283</v>
      </c>
      <c r="B1762" s="433" t="s">
        <v>4871</v>
      </c>
      <c r="C1762" s="433" t="s">
        <v>4860</v>
      </c>
      <c r="D1762" s="410" t="s">
        <v>7014</v>
      </c>
      <c r="E1762" s="275" t="s">
        <v>5119</v>
      </c>
      <c r="F1762" s="427" t="s">
        <v>3281</v>
      </c>
      <c r="G1762" s="406" t="s">
        <v>5121</v>
      </c>
      <c r="H1762" s="429" t="s">
        <v>6121</v>
      </c>
      <c r="I1762" s="410" t="s">
        <v>4025</v>
      </c>
      <c r="J1762" s="439" t="s">
        <v>7012</v>
      </c>
      <c r="K1762" s="356">
        <v>36251</v>
      </c>
      <c r="L1762" s="235">
        <v>31</v>
      </c>
      <c r="M1762" s="235"/>
      <c r="N1762" s="283"/>
    </row>
    <row r="1763" spans="1:14" hidden="1" x14ac:dyDescent="0.15">
      <c r="A1763" s="436" t="s">
        <v>3283</v>
      </c>
      <c r="B1763" s="433" t="s">
        <v>4871</v>
      </c>
      <c r="C1763" s="433" t="s">
        <v>4860</v>
      </c>
      <c r="D1763" s="437" t="s">
        <v>4966</v>
      </c>
      <c r="E1763" s="440" t="s">
        <v>1555</v>
      </c>
      <c r="F1763" s="438" t="s">
        <v>3281</v>
      </c>
      <c r="G1763" s="439" t="s">
        <v>1554</v>
      </c>
      <c r="H1763" s="429" t="s">
        <v>6121</v>
      </c>
      <c r="I1763" s="328" t="s">
        <v>4025</v>
      </c>
      <c r="J1763" s="439" t="s">
        <v>7012</v>
      </c>
      <c r="K1763" s="285">
        <v>36251</v>
      </c>
      <c r="L1763" s="264">
        <v>50</v>
      </c>
      <c r="M1763" s="264"/>
      <c r="N1763" s="245"/>
    </row>
    <row r="1764" spans="1:14" hidden="1" x14ac:dyDescent="0.15">
      <c r="A1764" s="436" t="s">
        <v>3283</v>
      </c>
      <c r="B1764" s="433" t="s">
        <v>4871</v>
      </c>
      <c r="C1764" s="433" t="s">
        <v>4860</v>
      </c>
      <c r="D1764" s="437" t="s">
        <v>7015</v>
      </c>
      <c r="E1764" s="440" t="s">
        <v>1555</v>
      </c>
      <c r="F1764" s="438" t="s">
        <v>3281</v>
      </c>
      <c r="G1764" s="439" t="s">
        <v>1554</v>
      </c>
      <c r="H1764" s="429" t="s">
        <v>6121</v>
      </c>
      <c r="I1764" s="328" t="s">
        <v>4025</v>
      </c>
      <c r="J1764" s="439" t="s">
        <v>7012</v>
      </c>
      <c r="K1764" s="285">
        <v>39539</v>
      </c>
      <c r="L1764" s="264">
        <v>30</v>
      </c>
      <c r="M1764" s="264"/>
      <c r="N1764" s="245"/>
    </row>
    <row r="1765" spans="1:14" ht="28.5" hidden="1" x14ac:dyDescent="0.15">
      <c r="A1765" s="436" t="s">
        <v>3283</v>
      </c>
      <c r="B1765" s="433" t="s">
        <v>4871</v>
      </c>
      <c r="C1765" s="433" t="s">
        <v>4860</v>
      </c>
      <c r="D1765" s="437" t="s">
        <v>4467</v>
      </c>
      <c r="E1765" s="440" t="s">
        <v>1555</v>
      </c>
      <c r="F1765" s="438" t="s">
        <v>3281</v>
      </c>
      <c r="G1765" s="439" t="s">
        <v>1554</v>
      </c>
      <c r="H1765" s="429" t="s">
        <v>6121</v>
      </c>
      <c r="I1765" s="328" t="s">
        <v>4025</v>
      </c>
      <c r="J1765" s="439" t="s">
        <v>7012</v>
      </c>
      <c r="K1765" s="285">
        <v>37712</v>
      </c>
      <c r="L1765" s="528">
        <v>23</v>
      </c>
      <c r="M1765" s="264"/>
      <c r="N1765" s="245"/>
    </row>
    <row r="1766" spans="1:14" ht="28.5" hidden="1" x14ac:dyDescent="0.15">
      <c r="A1766" s="436" t="s">
        <v>3283</v>
      </c>
      <c r="B1766" s="433" t="s">
        <v>4871</v>
      </c>
      <c r="C1766" s="433" t="s">
        <v>4860</v>
      </c>
      <c r="D1766" s="437" t="s">
        <v>4466</v>
      </c>
      <c r="E1766" s="440" t="s">
        <v>1555</v>
      </c>
      <c r="F1766" s="438" t="s">
        <v>3281</v>
      </c>
      <c r="G1766" s="439" t="s">
        <v>1554</v>
      </c>
      <c r="H1766" s="429" t="s">
        <v>6121</v>
      </c>
      <c r="I1766" s="328" t="s">
        <v>4025</v>
      </c>
      <c r="J1766" s="439" t="s">
        <v>7012</v>
      </c>
      <c r="K1766" s="285">
        <v>38443</v>
      </c>
      <c r="L1766" s="528">
        <v>4</v>
      </c>
      <c r="M1766" s="264"/>
      <c r="N1766" s="245"/>
    </row>
    <row r="1767" spans="1:14" hidden="1" x14ac:dyDescent="0.15">
      <c r="A1767" s="436" t="s">
        <v>3284</v>
      </c>
      <c r="B1767" s="433" t="s">
        <v>4871</v>
      </c>
      <c r="C1767" s="433" t="s">
        <v>4860</v>
      </c>
      <c r="D1767" s="437" t="s">
        <v>7881</v>
      </c>
      <c r="E1767" s="437" t="s">
        <v>1590</v>
      </c>
      <c r="F1767" s="438" t="s">
        <v>3311</v>
      </c>
      <c r="G1767" s="439" t="s">
        <v>1657</v>
      </c>
      <c r="H1767" s="429" t="s">
        <v>54</v>
      </c>
      <c r="I1767" s="437" t="s">
        <v>4002</v>
      </c>
      <c r="J1767" s="556" t="s">
        <v>8276</v>
      </c>
      <c r="K1767" s="264"/>
      <c r="L1767" s="242"/>
      <c r="M1767" s="242"/>
      <c r="N1767" s="245"/>
    </row>
    <row r="1768" spans="1:14" hidden="1" x14ac:dyDescent="0.15">
      <c r="A1768" s="436" t="s">
        <v>3284</v>
      </c>
      <c r="B1768" s="433" t="s">
        <v>4871</v>
      </c>
      <c r="C1768" s="433" t="s">
        <v>4860</v>
      </c>
      <c r="D1768" s="437" t="s">
        <v>7888</v>
      </c>
      <c r="E1768" s="437" t="s">
        <v>5481</v>
      </c>
      <c r="F1768" s="438" t="s">
        <v>3310</v>
      </c>
      <c r="G1768" s="439" t="s">
        <v>189</v>
      </c>
      <c r="H1768" s="429" t="s">
        <v>54</v>
      </c>
      <c r="I1768" s="437" t="s">
        <v>4002</v>
      </c>
      <c r="J1768" s="556" t="s">
        <v>7890</v>
      </c>
      <c r="K1768" s="264"/>
      <c r="L1768" s="242"/>
      <c r="M1768" s="242"/>
      <c r="N1768" s="245"/>
    </row>
    <row r="1769" spans="1:14" hidden="1" x14ac:dyDescent="0.15">
      <c r="A1769" s="436" t="s">
        <v>3284</v>
      </c>
      <c r="B1769" s="433" t="s">
        <v>4871</v>
      </c>
      <c r="C1769" s="433" t="s">
        <v>4860</v>
      </c>
      <c r="D1769" s="437" t="s">
        <v>7904</v>
      </c>
      <c r="E1769" s="437" t="s">
        <v>1558</v>
      </c>
      <c r="F1769" s="438" t="s">
        <v>3309</v>
      </c>
      <c r="G1769" s="439" t="s">
        <v>1658</v>
      </c>
      <c r="H1769" s="429" t="s">
        <v>54</v>
      </c>
      <c r="I1769" s="437" t="s">
        <v>4002</v>
      </c>
      <c r="J1769" s="438" t="s">
        <v>7782</v>
      </c>
      <c r="K1769" s="264"/>
      <c r="L1769" s="242"/>
      <c r="M1769" s="242"/>
      <c r="N1769" s="245"/>
    </row>
    <row r="1770" spans="1:14" hidden="1" x14ac:dyDescent="0.15">
      <c r="A1770" s="436" t="s">
        <v>3284</v>
      </c>
      <c r="B1770" s="433" t="s">
        <v>4871</v>
      </c>
      <c r="C1770" s="433" t="s">
        <v>4860</v>
      </c>
      <c r="D1770" s="437" t="s">
        <v>7905</v>
      </c>
      <c r="E1770" s="440" t="s">
        <v>1588</v>
      </c>
      <c r="F1770" s="438" t="s">
        <v>3287</v>
      </c>
      <c r="G1770" s="439" t="s">
        <v>47</v>
      </c>
      <c r="H1770" s="429" t="s">
        <v>54</v>
      </c>
      <c r="I1770" s="440" t="s">
        <v>4002</v>
      </c>
      <c r="J1770" s="438" t="s">
        <v>7782</v>
      </c>
      <c r="K1770" s="273"/>
      <c r="L1770" s="242"/>
      <c r="M1770" s="242"/>
      <c r="N1770" s="245"/>
    </row>
    <row r="1771" spans="1:14" hidden="1" x14ac:dyDescent="0.15">
      <c r="A1771" s="436" t="s">
        <v>3284</v>
      </c>
      <c r="B1771" s="433" t="s">
        <v>4884</v>
      </c>
      <c r="C1771" s="433" t="s">
        <v>1806</v>
      </c>
      <c r="D1771" s="437" t="s">
        <v>7882</v>
      </c>
      <c r="E1771" s="437" t="s">
        <v>2088</v>
      </c>
      <c r="F1771" s="438" t="s">
        <v>3308</v>
      </c>
      <c r="G1771" s="439" t="s">
        <v>2089</v>
      </c>
      <c r="H1771" s="429" t="s">
        <v>54</v>
      </c>
      <c r="I1771" s="437" t="s">
        <v>4002</v>
      </c>
      <c r="J1771" s="438" t="s">
        <v>7330</v>
      </c>
      <c r="K1771" s="264"/>
      <c r="L1771" s="242"/>
      <c r="M1771" s="242"/>
      <c r="N1771" s="245"/>
    </row>
    <row r="1772" spans="1:14" hidden="1" x14ac:dyDescent="0.15">
      <c r="A1772" s="436" t="s">
        <v>3284</v>
      </c>
      <c r="B1772" s="433" t="s">
        <v>4884</v>
      </c>
      <c r="C1772" s="433" t="s">
        <v>1806</v>
      </c>
      <c r="D1772" s="437" t="s">
        <v>7889</v>
      </c>
      <c r="E1772" s="437" t="s">
        <v>2088</v>
      </c>
      <c r="F1772" s="438" t="s">
        <v>3307</v>
      </c>
      <c r="G1772" s="439" t="s">
        <v>2089</v>
      </c>
      <c r="H1772" s="429" t="s">
        <v>54</v>
      </c>
      <c r="I1772" s="437" t="s">
        <v>4002</v>
      </c>
      <c r="J1772" s="556" t="s">
        <v>8278</v>
      </c>
      <c r="K1772" s="264"/>
      <c r="L1772" s="242"/>
      <c r="M1772" s="242"/>
      <c r="N1772" s="245"/>
    </row>
    <row r="1773" spans="1:14" hidden="1" x14ac:dyDescent="0.15">
      <c r="A1773" s="436" t="s">
        <v>3284</v>
      </c>
      <c r="B1773" s="433" t="s">
        <v>4884</v>
      </c>
      <c r="C1773" s="433" t="s">
        <v>1806</v>
      </c>
      <c r="D1773" s="437" t="s">
        <v>7906</v>
      </c>
      <c r="E1773" s="437" t="s">
        <v>2088</v>
      </c>
      <c r="F1773" s="438" t="s">
        <v>5771</v>
      </c>
      <c r="G1773" s="439" t="s">
        <v>2089</v>
      </c>
      <c r="H1773" s="429" t="s">
        <v>54</v>
      </c>
      <c r="I1773" s="437" t="s">
        <v>4002</v>
      </c>
      <c r="J1773" s="438" t="s">
        <v>7907</v>
      </c>
      <c r="K1773" s="264"/>
      <c r="L1773" s="242"/>
      <c r="M1773" s="242"/>
      <c r="N1773" s="245"/>
    </row>
    <row r="1774" spans="1:14" ht="24" hidden="1" x14ac:dyDescent="0.15">
      <c r="A1774" s="436" t="s">
        <v>3284</v>
      </c>
      <c r="B1774" s="433" t="s">
        <v>4903</v>
      </c>
      <c r="C1774" s="433" t="s">
        <v>1807</v>
      </c>
      <c r="D1774" s="437" t="s">
        <v>7883</v>
      </c>
      <c r="E1774" s="437" t="s">
        <v>1559</v>
      </c>
      <c r="F1774" s="268" t="s">
        <v>7783</v>
      </c>
      <c r="G1774" s="439" t="s">
        <v>1651</v>
      </c>
      <c r="H1774" s="429" t="s">
        <v>54</v>
      </c>
      <c r="I1774" s="437" t="s">
        <v>4002</v>
      </c>
      <c r="J1774" s="438" t="s">
        <v>6833</v>
      </c>
      <c r="K1774" s="264"/>
      <c r="L1774" s="242"/>
      <c r="M1774" s="242"/>
      <c r="N1774" s="496" t="s">
        <v>8171</v>
      </c>
    </row>
    <row r="1775" spans="1:14" hidden="1" x14ac:dyDescent="0.15">
      <c r="A1775" s="436" t="s">
        <v>3284</v>
      </c>
      <c r="B1775" s="433" t="s">
        <v>4903</v>
      </c>
      <c r="C1775" s="433" t="s">
        <v>1807</v>
      </c>
      <c r="D1775" s="437" t="s">
        <v>7891</v>
      </c>
      <c r="E1775" s="437" t="s">
        <v>1559</v>
      </c>
      <c r="F1775" s="438" t="s">
        <v>3306</v>
      </c>
      <c r="G1775" s="439" t="s">
        <v>1651</v>
      </c>
      <c r="H1775" s="429" t="s">
        <v>54</v>
      </c>
      <c r="I1775" s="437" t="s">
        <v>4002</v>
      </c>
      <c r="J1775" s="556" t="s">
        <v>8277</v>
      </c>
      <c r="K1775" s="264"/>
      <c r="L1775" s="242"/>
      <c r="M1775" s="242"/>
      <c r="N1775" s="245"/>
    </row>
    <row r="1776" spans="1:14" hidden="1" x14ac:dyDescent="0.15">
      <c r="A1776" s="436" t="s">
        <v>3284</v>
      </c>
      <c r="B1776" s="433" t="s">
        <v>4903</v>
      </c>
      <c r="C1776" s="433" t="s">
        <v>1807</v>
      </c>
      <c r="D1776" s="437" t="s">
        <v>7908</v>
      </c>
      <c r="E1776" s="437" t="s">
        <v>1559</v>
      </c>
      <c r="F1776" s="438" t="s">
        <v>3305</v>
      </c>
      <c r="G1776" s="439" t="s">
        <v>1651</v>
      </c>
      <c r="H1776" s="429" t="s">
        <v>54</v>
      </c>
      <c r="I1776" s="437" t="s">
        <v>4002</v>
      </c>
      <c r="J1776" s="438" t="s">
        <v>7101</v>
      </c>
      <c r="K1776" s="264"/>
      <c r="L1776" s="242"/>
      <c r="M1776" s="242"/>
      <c r="N1776" s="245"/>
    </row>
    <row r="1777" spans="1:26" hidden="1" x14ac:dyDescent="0.15">
      <c r="A1777" s="436" t="s">
        <v>3284</v>
      </c>
      <c r="B1777" s="433" t="s">
        <v>4916</v>
      </c>
      <c r="C1777" s="433" t="s">
        <v>4904</v>
      </c>
      <c r="D1777" s="437" t="s">
        <v>7884</v>
      </c>
      <c r="E1777" s="437" t="s">
        <v>1560</v>
      </c>
      <c r="F1777" s="438" t="s">
        <v>3304</v>
      </c>
      <c r="G1777" s="439" t="s">
        <v>1659</v>
      </c>
      <c r="H1777" s="429" t="s">
        <v>54</v>
      </c>
      <c r="I1777" s="437" t="s">
        <v>4002</v>
      </c>
      <c r="J1777" s="677" t="s">
        <v>8275</v>
      </c>
      <c r="K1777" s="264"/>
      <c r="L1777" s="242"/>
      <c r="M1777" s="242"/>
      <c r="N1777" s="245"/>
    </row>
    <row r="1778" spans="1:26" hidden="1" x14ac:dyDescent="0.15">
      <c r="A1778" s="436" t="s">
        <v>3284</v>
      </c>
      <c r="B1778" s="433" t="s">
        <v>4916</v>
      </c>
      <c r="C1778" s="433" t="s">
        <v>4904</v>
      </c>
      <c r="D1778" s="437" t="s">
        <v>7892</v>
      </c>
      <c r="E1778" s="437" t="s">
        <v>1561</v>
      </c>
      <c r="F1778" s="438" t="s">
        <v>3303</v>
      </c>
      <c r="G1778" s="439" t="s">
        <v>1660</v>
      </c>
      <c r="H1778" s="429" t="s">
        <v>54</v>
      </c>
      <c r="I1778" s="437" t="s">
        <v>4002</v>
      </c>
      <c r="J1778" s="438" t="s">
        <v>7893</v>
      </c>
      <c r="K1778" s="264"/>
      <c r="L1778" s="242"/>
      <c r="M1778" s="242"/>
      <c r="N1778" s="245"/>
    </row>
    <row r="1779" spans="1:26" hidden="1" x14ac:dyDescent="0.15">
      <c r="A1779" s="436" t="s">
        <v>3284</v>
      </c>
      <c r="B1779" s="433" t="s">
        <v>4916</v>
      </c>
      <c r="C1779" s="433" t="s">
        <v>4904</v>
      </c>
      <c r="D1779" s="437" t="s">
        <v>7894</v>
      </c>
      <c r="E1779" s="437" t="s">
        <v>1561</v>
      </c>
      <c r="F1779" s="438" t="s">
        <v>3302</v>
      </c>
      <c r="G1779" s="439" t="s">
        <v>1660</v>
      </c>
      <c r="H1779" s="429" t="s">
        <v>54</v>
      </c>
      <c r="I1779" s="437" t="s">
        <v>4002</v>
      </c>
      <c r="J1779" s="438" t="s">
        <v>7893</v>
      </c>
      <c r="K1779" s="264"/>
      <c r="L1779" s="242"/>
      <c r="M1779" s="242"/>
      <c r="N1779" s="245"/>
    </row>
    <row r="1780" spans="1:26" hidden="1" x14ac:dyDescent="0.15">
      <c r="A1780" s="436" t="s">
        <v>3284</v>
      </c>
      <c r="B1780" s="433" t="s">
        <v>4931</v>
      </c>
      <c r="C1780" s="433" t="s">
        <v>4917</v>
      </c>
      <c r="D1780" s="437" t="s">
        <v>7885</v>
      </c>
      <c r="E1780" s="440" t="s">
        <v>1661</v>
      </c>
      <c r="F1780" s="438" t="s">
        <v>3301</v>
      </c>
      <c r="G1780" s="439" t="s">
        <v>2090</v>
      </c>
      <c r="H1780" s="429" t="s">
        <v>54</v>
      </c>
      <c r="I1780" s="437" t="s">
        <v>4002</v>
      </c>
      <c r="J1780" s="438" t="s">
        <v>7886</v>
      </c>
      <c r="K1780" s="273"/>
      <c r="L1780" s="242"/>
      <c r="M1780" s="242"/>
      <c r="N1780" s="245"/>
    </row>
    <row r="1781" spans="1:26" hidden="1" x14ac:dyDescent="0.15">
      <c r="A1781" s="436" t="s">
        <v>3284</v>
      </c>
      <c r="B1781" s="433" t="s">
        <v>4931</v>
      </c>
      <c r="C1781" s="433" t="s">
        <v>4922</v>
      </c>
      <c r="D1781" s="437" t="s">
        <v>7895</v>
      </c>
      <c r="E1781" s="437" t="s">
        <v>1562</v>
      </c>
      <c r="F1781" s="438" t="s">
        <v>3300</v>
      </c>
      <c r="G1781" s="439" t="s">
        <v>1662</v>
      </c>
      <c r="H1781" s="429" t="s">
        <v>54</v>
      </c>
      <c r="I1781" s="437" t="s">
        <v>4002</v>
      </c>
      <c r="J1781" s="438" t="s">
        <v>7897</v>
      </c>
      <c r="K1781" s="264"/>
      <c r="L1781" s="242"/>
      <c r="M1781" s="242"/>
      <c r="N1781" s="245"/>
    </row>
    <row r="1782" spans="1:26" hidden="1" x14ac:dyDescent="0.15">
      <c r="A1782" s="436" t="s">
        <v>3284</v>
      </c>
      <c r="B1782" s="433" t="s">
        <v>4931</v>
      </c>
      <c r="C1782" s="433" t="s">
        <v>4922</v>
      </c>
      <c r="D1782" s="437" t="s">
        <v>7896</v>
      </c>
      <c r="E1782" s="437" t="s">
        <v>1562</v>
      </c>
      <c r="F1782" s="438" t="s">
        <v>3299</v>
      </c>
      <c r="G1782" s="439" t="s">
        <v>1662</v>
      </c>
      <c r="H1782" s="429" t="s">
        <v>54</v>
      </c>
      <c r="I1782" s="437" t="s">
        <v>4002</v>
      </c>
      <c r="J1782" s="438" t="s">
        <v>7897</v>
      </c>
      <c r="K1782" s="264"/>
      <c r="L1782" s="242"/>
      <c r="M1782" s="242"/>
      <c r="N1782" s="245"/>
    </row>
    <row r="1783" spans="1:26" hidden="1" x14ac:dyDescent="0.15">
      <c r="A1783" s="436" t="s">
        <v>3284</v>
      </c>
      <c r="B1783" s="433" t="s">
        <v>4998</v>
      </c>
      <c r="C1783" s="433" t="s">
        <v>4023</v>
      </c>
      <c r="D1783" s="437" t="s">
        <v>7887</v>
      </c>
      <c r="E1783" s="440" t="s">
        <v>5482</v>
      </c>
      <c r="F1783" s="438" t="s">
        <v>5483</v>
      </c>
      <c r="G1783" s="439" t="s">
        <v>1563</v>
      </c>
      <c r="H1783" s="429" t="s">
        <v>54</v>
      </c>
      <c r="I1783" s="437" t="s">
        <v>4002</v>
      </c>
      <c r="J1783" s="438" t="s">
        <v>7886</v>
      </c>
      <c r="K1783" s="273"/>
      <c r="L1783" s="242"/>
      <c r="M1783" s="242"/>
      <c r="N1783" s="245"/>
    </row>
    <row r="1784" spans="1:26" hidden="1" x14ac:dyDescent="0.15">
      <c r="A1784" s="436" t="s">
        <v>3284</v>
      </c>
      <c r="B1784" s="433" t="s">
        <v>4998</v>
      </c>
      <c r="C1784" s="433" t="s">
        <v>4023</v>
      </c>
      <c r="D1784" s="437" t="s">
        <v>7898</v>
      </c>
      <c r="E1784" s="437" t="s">
        <v>5482</v>
      </c>
      <c r="F1784" s="438" t="s">
        <v>3298</v>
      </c>
      <c r="G1784" s="439" t="s">
        <v>1563</v>
      </c>
      <c r="H1784" s="429" t="s">
        <v>54</v>
      </c>
      <c r="I1784" s="437" t="s">
        <v>4002</v>
      </c>
      <c r="J1784" s="438" t="s">
        <v>7900</v>
      </c>
      <c r="K1784" s="264"/>
      <c r="L1784" s="242"/>
      <c r="M1784" s="242"/>
      <c r="N1784" s="245"/>
    </row>
    <row r="1785" spans="1:26" hidden="1" x14ac:dyDescent="0.15">
      <c r="A1785" s="436" t="s">
        <v>3284</v>
      </c>
      <c r="B1785" s="433" t="s">
        <v>4998</v>
      </c>
      <c r="C1785" s="433" t="s">
        <v>4023</v>
      </c>
      <c r="D1785" s="437" t="s">
        <v>7899</v>
      </c>
      <c r="E1785" s="437" t="s">
        <v>5482</v>
      </c>
      <c r="F1785" s="438" t="s">
        <v>3297</v>
      </c>
      <c r="G1785" s="439" t="s">
        <v>1563</v>
      </c>
      <c r="H1785" s="429" t="s">
        <v>54</v>
      </c>
      <c r="I1785" s="437" t="s">
        <v>4002</v>
      </c>
      <c r="J1785" s="438" t="s">
        <v>7900</v>
      </c>
      <c r="K1785" s="264"/>
      <c r="L1785" s="242"/>
      <c r="M1785" s="242"/>
      <c r="N1785" s="245"/>
    </row>
    <row r="1786" spans="1:26" hidden="1" x14ac:dyDescent="0.15">
      <c r="A1786" s="436" t="s">
        <v>3284</v>
      </c>
      <c r="B1786" s="433" t="s">
        <v>4871</v>
      </c>
      <c r="C1786" s="433" t="s">
        <v>4860</v>
      </c>
      <c r="D1786" s="428" t="s">
        <v>1564</v>
      </c>
      <c r="E1786" s="275" t="s">
        <v>5888</v>
      </c>
      <c r="F1786" s="427" t="s">
        <v>3296</v>
      </c>
      <c r="G1786" s="406" t="s">
        <v>1605</v>
      </c>
      <c r="H1786" s="429" t="s">
        <v>54</v>
      </c>
      <c r="I1786" s="275" t="s">
        <v>4003</v>
      </c>
      <c r="J1786" s="427" t="s">
        <v>7205</v>
      </c>
      <c r="K1786" s="276"/>
      <c r="L1786" s="236"/>
      <c r="M1786" s="236"/>
      <c r="N1786" s="420"/>
    </row>
    <row r="1787" spans="1:26" hidden="1" x14ac:dyDescent="0.15">
      <c r="A1787" s="436" t="s">
        <v>3284</v>
      </c>
      <c r="B1787" s="433" t="s">
        <v>4871</v>
      </c>
      <c r="C1787" s="433" t="s">
        <v>4860</v>
      </c>
      <c r="D1787" s="428" t="s">
        <v>1565</v>
      </c>
      <c r="E1787" s="275" t="s">
        <v>1607</v>
      </c>
      <c r="F1787" s="427" t="s">
        <v>5357</v>
      </c>
      <c r="G1787" s="406" t="s">
        <v>5358</v>
      </c>
      <c r="H1787" s="429" t="s">
        <v>54</v>
      </c>
      <c r="I1787" s="275" t="s">
        <v>5359</v>
      </c>
      <c r="J1787" s="427" t="s">
        <v>1834</v>
      </c>
      <c r="K1787" s="276"/>
      <c r="L1787" s="236"/>
      <c r="M1787" s="236"/>
      <c r="N1787" s="420"/>
    </row>
    <row r="1788" spans="1:26" hidden="1" x14ac:dyDescent="0.15">
      <c r="A1788" s="436" t="s">
        <v>3284</v>
      </c>
      <c r="B1788" s="433" t="s">
        <v>4884</v>
      </c>
      <c r="C1788" s="433" t="s">
        <v>1806</v>
      </c>
      <c r="D1788" s="437" t="s">
        <v>1566</v>
      </c>
      <c r="E1788" s="440" t="s">
        <v>1568</v>
      </c>
      <c r="F1788" s="438" t="s">
        <v>3295</v>
      </c>
      <c r="G1788" s="439" t="s">
        <v>1567</v>
      </c>
      <c r="H1788" s="429" t="s">
        <v>54</v>
      </c>
      <c r="I1788" s="440" t="s">
        <v>1806</v>
      </c>
      <c r="J1788" s="438" t="s">
        <v>7867</v>
      </c>
      <c r="K1788" s="273"/>
      <c r="L1788" s="242"/>
      <c r="M1788" s="242"/>
      <c r="N1788" s="245"/>
    </row>
    <row r="1789" spans="1:26" ht="24" hidden="1" x14ac:dyDescent="0.15">
      <c r="A1789" s="436" t="s">
        <v>3284</v>
      </c>
      <c r="B1789" s="433" t="s">
        <v>4903</v>
      </c>
      <c r="C1789" s="433" t="s">
        <v>1807</v>
      </c>
      <c r="D1789" s="437" t="s">
        <v>1569</v>
      </c>
      <c r="E1789" s="440" t="s">
        <v>1571</v>
      </c>
      <c r="F1789" s="438" t="s">
        <v>3294</v>
      </c>
      <c r="G1789" s="439" t="s">
        <v>1570</v>
      </c>
      <c r="H1789" s="429" t="s">
        <v>54</v>
      </c>
      <c r="I1789" s="440" t="s">
        <v>1401</v>
      </c>
      <c r="J1789" s="556" t="s">
        <v>8270</v>
      </c>
      <c r="K1789" s="273"/>
      <c r="L1789" s="242"/>
      <c r="M1789" s="242"/>
      <c r="N1789" s="496" t="s">
        <v>8173</v>
      </c>
      <c r="Z1789" s="435"/>
    </row>
    <row r="1790" spans="1:26" ht="28.5" hidden="1" x14ac:dyDescent="0.15">
      <c r="A1790" s="436" t="s">
        <v>3284</v>
      </c>
      <c r="B1790" s="433" t="s">
        <v>4903</v>
      </c>
      <c r="C1790" s="433" t="s">
        <v>1807</v>
      </c>
      <c r="D1790" s="437" t="s">
        <v>5940</v>
      </c>
      <c r="E1790" s="440" t="s">
        <v>6934</v>
      </c>
      <c r="F1790" s="438" t="s">
        <v>7804</v>
      </c>
      <c r="G1790" s="439" t="s">
        <v>6933</v>
      </c>
      <c r="H1790" s="429" t="s">
        <v>54</v>
      </c>
      <c r="I1790" s="440" t="s">
        <v>1401</v>
      </c>
      <c r="J1790" s="438" t="s">
        <v>6932</v>
      </c>
      <c r="K1790" s="273"/>
      <c r="L1790" s="242"/>
      <c r="M1790" s="242"/>
      <c r="N1790" s="496" t="s">
        <v>8172</v>
      </c>
    </row>
    <row r="1791" spans="1:26" hidden="1" x14ac:dyDescent="0.15">
      <c r="A1791" s="436" t="s">
        <v>3284</v>
      </c>
      <c r="B1791" s="433" t="s">
        <v>4884</v>
      </c>
      <c r="C1791" s="433" t="s">
        <v>3967</v>
      </c>
      <c r="D1791" s="437" t="s">
        <v>5165</v>
      </c>
      <c r="E1791" s="440" t="s">
        <v>7854</v>
      </c>
      <c r="F1791" s="438" t="s">
        <v>3293</v>
      </c>
      <c r="G1791" s="439" t="s">
        <v>1572</v>
      </c>
      <c r="H1791" s="429" t="s">
        <v>54</v>
      </c>
      <c r="I1791" s="440" t="s">
        <v>3967</v>
      </c>
      <c r="J1791" s="556" t="s">
        <v>8234</v>
      </c>
      <c r="K1791" s="273"/>
      <c r="L1791" s="242"/>
      <c r="M1791" s="242"/>
      <c r="N1791" s="245"/>
    </row>
    <row r="1792" spans="1:26" hidden="1" x14ac:dyDescent="0.15">
      <c r="A1792" s="436" t="s">
        <v>3284</v>
      </c>
      <c r="B1792" s="433" t="s">
        <v>4916</v>
      </c>
      <c r="C1792" s="433" t="s">
        <v>4904</v>
      </c>
      <c r="D1792" s="437" t="s">
        <v>1573</v>
      </c>
      <c r="E1792" s="440" t="s">
        <v>6063</v>
      </c>
      <c r="F1792" s="438" t="s">
        <v>3292</v>
      </c>
      <c r="G1792" s="439" t="s">
        <v>1574</v>
      </c>
      <c r="H1792" s="429" t="s">
        <v>54</v>
      </c>
      <c r="I1792" s="440" t="s">
        <v>977</v>
      </c>
      <c r="J1792" s="677" t="s">
        <v>8274</v>
      </c>
      <c r="K1792" s="273"/>
      <c r="L1792" s="242"/>
      <c r="M1792" s="242"/>
      <c r="N1792" s="245"/>
    </row>
    <row r="1793" spans="1:14" hidden="1" x14ac:dyDescent="0.15">
      <c r="A1793" s="436" t="s">
        <v>3284</v>
      </c>
      <c r="B1793" s="433" t="s">
        <v>4931</v>
      </c>
      <c r="C1793" s="433" t="s">
        <v>4917</v>
      </c>
      <c r="D1793" s="437" t="s">
        <v>1575</v>
      </c>
      <c r="E1793" s="440" t="s">
        <v>1576</v>
      </c>
      <c r="F1793" s="438" t="s">
        <v>6669</v>
      </c>
      <c r="G1793" s="439" t="s">
        <v>6670</v>
      </c>
      <c r="H1793" s="429" t="s">
        <v>54</v>
      </c>
      <c r="I1793" s="440" t="s">
        <v>1403</v>
      </c>
      <c r="J1793" s="438" t="s">
        <v>7259</v>
      </c>
      <c r="K1793" s="273"/>
      <c r="L1793" s="242"/>
      <c r="M1793" s="242"/>
      <c r="N1793" s="245"/>
    </row>
    <row r="1794" spans="1:14" ht="28.5" hidden="1" x14ac:dyDescent="0.15">
      <c r="A1794" s="436" t="s">
        <v>3284</v>
      </c>
      <c r="B1794" s="433" t="s">
        <v>4931</v>
      </c>
      <c r="C1794" s="433" t="s">
        <v>4918</v>
      </c>
      <c r="D1794" s="437" t="s">
        <v>1577</v>
      </c>
      <c r="E1794" s="440" t="s">
        <v>1578</v>
      </c>
      <c r="F1794" s="438" t="s">
        <v>6676</v>
      </c>
      <c r="G1794" s="439" t="s">
        <v>569</v>
      </c>
      <c r="H1794" s="429" t="s">
        <v>54</v>
      </c>
      <c r="I1794" s="440" t="s">
        <v>1405</v>
      </c>
      <c r="J1794" s="677" t="s">
        <v>8198</v>
      </c>
      <c r="K1794" s="273"/>
      <c r="L1794" s="242"/>
      <c r="M1794" s="242"/>
      <c r="N1794" s="245"/>
    </row>
    <row r="1795" spans="1:14" ht="24" hidden="1" x14ac:dyDescent="0.15">
      <c r="A1795" s="436" t="s">
        <v>3284</v>
      </c>
      <c r="B1795" s="433" t="s">
        <v>5452</v>
      </c>
      <c r="C1795" s="433" t="s">
        <v>4023</v>
      </c>
      <c r="D1795" s="437" t="s">
        <v>1579</v>
      </c>
      <c r="E1795" s="440" t="s">
        <v>1592</v>
      </c>
      <c r="F1795" s="438" t="s">
        <v>6679</v>
      </c>
      <c r="G1795" s="439" t="s">
        <v>6680</v>
      </c>
      <c r="H1795" s="429" t="s">
        <v>54</v>
      </c>
      <c r="I1795" s="440" t="s">
        <v>4023</v>
      </c>
      <c r="J1795" s="506" t="s">
        <v>7961</v>
      </c>
      <c r="K1795" s="273"/>
      <c r="L1795" s="242"/>
      <c r="M1795" s="242"/>
      <c r="N1795" s="245"/>
    </row>
    <row r="1796" spans="1:14" hidden="1" x14ac:dyDescent="0.15">
      <c r="A1796" s="436" t="s">
        <v>3284</v>
      </c>
      <c r="B1796" s="433" t="s">
        <v>4916</v>
      </c>
      <c r="C1796" s="433" t="s">
        <v>4024</v>
      </c>
      <c r="D1796" s="437" t="s">
        <v>1580</v>
      </c>
      <c r="E1796" s="440" t="s">
        <v>1582</v>
      </c>
      <c r="F1796" s="438" t="s">
        <v>3291</v>
      </c>
      <c r="G1796" s="439" t="s">
        <v>1581</v>
      </c>
      <c r="H1796" s="429" t="s">
        <v>54</v>
      </c>
      <c r="I1796" s="440" t="s">
        <v>4024</v>
      </c>
      <c r="J1796" s="513" t="s">
        <v>7527</v>
      </c>
      <c r="K1796" s="273"/>
      <c r="L1796" s="242"/>
      <c r="M1796" s="242"/>
      <c r="N1796" s="245"/>
    </row>
    <row r="1797" spans="1:14" hidden="1" x14ac:dyDescent="0.15">
      <c r="A1797" s="436" t="s">
        <v>3284</v>
      </c>
      <c r="B1797" s="433" t="s">
        <v>4884</v>
      </c>
      <c r="C1797" s="433" t="s">
        <v>1808</v>
      </c>
      <c r="D1797" s="437" t="s">
        <v>1583</v>
      </c>
      <c r="E1797" s="440" t="s">
        <v>7263</v>
      </c>
      <c r="F1797" s="438" t="s">
        <v>5164</v>
      </c>
      <c r="G1797" s="439" t="s">
        <v>1500</v>
      </c>
      <c r="H1797" s="429" t="s">
        <v>54</v>
      </c>
      <c r="I1797" s="440" t="s">
        <v>1808</v>
      </c>
      <c r="J1797" s="438" t="s">
        <v>7822</v>
      </c>
      <c r="K1797" s="273"/>
      <c r="L1797" s="242"/>
      <c r="M1797" s="242"/>
      <c r="N1797" s="245"/>
    </row>
    <row r="1798" spans="1:14" hidden="1" x14ac:dyDescent="0.15">
      <c r="A1798" s="436" t="s">
        <v>3284</v>
      </c>
      <c r="B1798" s="433" t="s">
        <v>4871</v>
      </c>
      <c r="C1798" s="433" t="s">
        <v>4860</v>
      </c>
      <c r="D1798" s="437" t="s">
        <v>1585</v>
      </c>
      <c r="E1798" s="440" t="s">
        <v>1587</v>
      </c>
      <c r="F1798" s="438" t="s">
        <v>3290</v>
      </c>
      <c r="G1798" s="439" t="s">
        <v>1586</v>
      </c>
      <c r="H1798" s="429" t="s">
        <v>54</v>
      </c>
      <c r="I1798" s="440" t="s">
        <v>4002</v>
      </c>
      <c r="J1798" s="438" t="s">
        <v>7271</v>
      </c>
      <c r="K1798" s="273"/>
      <c r="L1798" s="242"/>
      <c r="M1798" s="242"/>
      <c r="N1798" s="245"/>
    </row>
    <row r="1799" spans="1:14" hidden="1" x14ac:dyDescent="0.15">
      <c r="A1799" s="436" t="s">
        <v>3284</v>
      </c>
      <c r="B1799" s="433" t="s">
        <v>4931</v>
      </c>
      <c r="C1799" s="433" t="s">
        <v>4917</v>
      </c>
      <c r="D1799" s="546" t="s">
        <v>8280</v>
      </c>
      <c r="E1799" s="440" t="s">
        <v>1663</v>
      </c>
      <c r="F1799" s="438" t="s">
        <v>3289</v>
      </c>
      <c r="G1799" s="439" t="s">
        <v>561</v>
      </c>
      <c r="H1799" s="429" t="s">
        <v>54</v>
      </c>
      <c r="I1799" s="440" t="s">
        <v>4002</v>
      </c>
      <c r="J1799" s="556" t="s">
        <v>8283</v>
      </c>
      <c r="K1799" s="273"/>
      <c r="L1799" s="242"/>
      <c r="M1799" s="242"/>
      <c r="N1799" s="245"/>
    </row>
    <row r="1800" spans="1:14" hidden="1" x14ac:dyDescent="0.15">
      <c r="A1800" s="436" t="s">
        <v>3284</v>
      </c>
      <c r="B1800" s="433" t="s">
        <v>4931</v>
      </c>
      <c r="C1800" s="433" t="s">
        <v>4918</v>
      </c>
      <c r="D1800" s="546" t="s">
        <v>8281</v>
      </c>
      <c r="E1800" s="440" t="s">
        <v>1867</v>
      </c>
      <c r="F1800" s="438" t="s">
        <v>3288</v>
      </c>
      <c r="G1800" s="439" t="s">
        <v>1827</v>
      </c>
      <c r="H1800" s="429" t="s">
        <v>54</v>
      </c>
      <c r="I1800" s="440" t="s">
        <v>4002</v>
      </c>
      <c r="J1800" s="438" t="s">
        <v>7901</v>
      </c>
      <c r="K1800" s="273"/>
      <c r="L1800" s="242"/>
      <c r="M1800" s="242"/>
      <c r="N1800" s="245"/>
    </row>
    <row r="1801" spans="1:14" hidden="1" x14ac:dyDescent="0.15">
      <c r="A1801" s="436" t="s">
        <v>3284</v>
      </c>
      <c r="B1801" s="433" t="s">
        <v>4903</v>
      </c>
      <c r="C1801" s="433" t="s">
        <v>4888</v>
      </c>
      <c r="D1801" s="546" t="s">
        <v>8282</v>
      </c>
      <c r="E1801" s="228" t="s">
        <v>7784</v>
      </c>
      <c r="F1801" s="438" t="s">
        <v>7785</v>
      </c>
      <c r="G1801" s="439" t="s">
        <v>7786</v>
      </c>
      <c r="H1801" s="429" t="s">
        <v>54</v>
      </c>
      <c r="I1801" s="440" t="s">
        <v>4002</v>
      </c>
      <c r="J1801" s="438" t="s">
        <v>7311</v>
      </c>
      <c r="K1801" s="273"/>
      <c r="L1801" s="242"/>
      <c r="M1801" s="242"/>
      <c r="N1801" s="245"/>
    </row>
    <row r="1802" spans="1:14" hidden="1" x14ac:dyDescent="0.15">
      <c r="A1802" s="436" t="s">
        <v>3284</v>
      </c>
      <c r="B1802" s="433" t="s">
        <v>4884</v>
      </c>
      <c r="C1802" s="433" t="s">
        <v>1806</v>
      </c>
      <c r="D1802" s="437" t="s">
        <v>7903</v>
      </c>
      <c r="E1802" s="440" t="s">
        <v>5507</v>
      </c>
      <c r="F1802" s="438" t="s">
        <v>3286</v>
      </c>
      <c r="G1802" s="439" t="s">
        <v>239</v>
      </c>
      <c r="H1802" s="429" t="s">
        <v>54</v>
      </c>
      <c r="I1802" s="440" t="s">
        <v>4002</v>
      </c>
      <c r="J1802" s="438" t="s">
        <v>7902</v>
      </c>
      <c r="K1802" s="273"/>
      <c r="L1802" s="242"/>
      <c r="M1802" s="242"/>
      <c r="N1802" s="245"/>
    </row>
    <row r="1803" spans="1:14" ht="15" hidden="1" thickBot="1" x14ac:dyDescent="0.2">
      <c r="A1803" s="286" t="s">
        <v>3284</v>
      </c>
      <c r="B1803" s="287" t="s">
        <v>4871</v>
      </c>
      <c r="C1803" s="287" t="s">
        <v>4860</v>
      </c>
      <c r="D1803" s="497" t="s">
        <v>1589</v>
      </c>
      <c r="E1803" s="288" t="s">
        <v>1584</v>
      </c>
      <c r="F1803" s="289" t="s">
        <v>3285</v>
      </c>
      <c r="G1803" s="290" t="s">
        <v>187</v>
      </c>
      <c r="H1803" s="291" t="s">
        <v>54</v>
      </c>
      <c r="I1803" s="288" t="s">
        <v>4002</v>
      </c>
      <c r="J1803" s="837" t="s">
        <v>8279</v>
      </c>
      <c r="K1803" s="292"/>
      <c r="L1803" s="293"/>
      <c r="M1803" s="293"/>
      <c r="N1803" s="495"/>
    </row>
  </sheetData>
  <autoFilter ref="A4:IU1803" xr:uid="{00000000-0001-0000-0300-000000000000}">
    <filterColumn colId="0">
      <filters>
        <filter val="社会福祉法人"/>
      </filters>
    </filterColumn>
    <filterColumn colId="14" showButton="0"/>
    <filterColumn colId="15" showButton="0"/>
    <filterColumn colId="18" showButton="0"/>
    <filterColumn colId="19" showButton="0"/>
    <filterColumn colId="20" showButton="0"/>
    <filterColumn colId="21" showButton="0"/>
  </autoFilter>
  <mergeCells count="2163">
    <mergeCell ref="I31:J31"/>
    <mergeCell ref="I32:J32"/>
    <mergeCell ref="I33:J33"/>
    <mergeCell ref="I34:J34"/>
    <mergeCell ref="I25:J25"/>
    <mergeCell ref="I26:J26"/>
    <mergeCell ref="I27:J27"/>
    <mergeCell ref="I28:J28"/>
    <mergeCell ref="I23:J23"/>
    <mergeCell ref="I24:J24"/>
    <mergeCell ref="I17:J17"/>
    <mergeCell ref="I18:J18"/>
    <mergeCell ref="I19:J19"/>
    <mergeCell ref="I20:J20"/>
    <mergeCell ref="I21:J21"/>
    <mergeCell ref="I12:J12"/>
    <mergeCell ref="I13:J13"/>
    <mergeCell ref="I14:J14"/>
    <mergeCell ref="I15:J15"/>
    <mergeCell ref="I16:J16"/>
    <mergeCell ref="I8:J8"/>
    <mergeCell ref="I9:J9"/>
    <mergeCell ref="I10:J10"/>
    <mergeCell ref="I11:J11"/>
    <mergeCell ref="I30:J30"/>
    <mergeCell ref="X4:X5"/>
    <mergeCell ref="R4:R5"/>
    <mergeCell ref="A1:C3"/>
    <mergeCell ref="B4:B5"/>
    <mergeCell ref="A4:A5"/>
    <mergeCell ref="E4:E5"/>
    <mergeCell ref="F4:F5"/>
    <mergeCell ref="C4:C5"/>
    <mergeCell ref="E1:E3"/>
    <mergeCell ref="D1:D3"/>
    <mergeCell ref="D4:D5"/>
    <mergeCell ref="K4:K5"/>
    <mergeCell ref="L4:L5"/>
    <mergeCell ref="M4:M5"/>
    <mergeCell ref="G4:G5"/>
    <mergeCell ref="S1:W3"/>
    <mergeCell ref="I7:J7"/>
    <mergeCell ref="I6:J6"/>
    <mergeCell ref="S4:W4"/>
    <mergeCell ref="N4:N5"/>
    <mergeCell ref="F1:H3"/>
    <mergeCell ref="I1:J3"/>
    <mergeCell ref="O1:Q3"/>
    <mergeCell ref="H4:H5"/>
    <mergeCell ref="O4:Q4"/>
    <mergeCell ref="L1:M1"/>
    <mergeCell ref="L2:M2"/>
    <mergeCell ref="L3:M3"/>
    <mergeCell ref="K1:K3"/>
    <mergeCell ref="I4:I5"/>
    <mergeCell ref="J4:J5"/>
    <mergeCell ref="I29:J29"/>
    <mergeCell ref="I22:J22"/>
    <mergeCell ref="I62:J62"/>
    <mergeCell ref="I63:J63"/>
    <mergeCell ref="I64:J64"/>
    <mergeCell ref="I65:J65"/>
    <mergeCell ref="I66:J66"/>
    <mergeCell ref="I58:J58"/>
    <mergeCell ref="I59:J59"/>
    <mergeCell ref="I60:J60"/>
    <mergeCell ref="I61:J61"/>
    <mergeCell ref="I45:J45"/>
    <mergeCell ref="I46:J46"/>
    <mergeCell ref="I47:J47"/>
    <mergeCell ref="I48:J48"/>
    <mergeCell ref="I49:J49"/>
    <mergeCell ref="I40:J40"/>
    <mergeCell ref="I41:J41"/>
    <mergeCell ref="I42:J42"/>
    <mergeCell ref="I43:J43"/>
    <mergeCell ref="I44:J44"/>
    <mergeCell ref="I35:J35"/>
    <mergeCell ref="I36:J36"/>
    <mergeCell ref="I37:J37"/>
    <mergeCell ref="I38:J38"/>
    <mergeCell ref="I39:J39"/>
    <mergeCell ref="I55:J55"/>
    <mergeCell ref="I56:J56"/>
    <mergeCell ref="I57:J57"/>
    <mergeCell ref="I50:J50"/>
    <mergeCell ref="I51:J51"/>
    <mergeCell ref="I52:J52"/>
    <mergeCell ref="I53:J53"/>
    <mergeCell ref="I54:J54"/>
    <mergeCell ref="I523:J523"/>
    <mergeCell ref="I81:J81"/>
    <mergeCell ref="I82:J82"/>
    <mergeCell ref="I83:J83"/>
    <mergeCell ref="I84:J84"/>
    <mergeCell ref="I76:J76"/>
    <mergeCell ref="I77:J77"/>
    <mergeCell ref="I78:J78"/>
    <mergeCell ref="I79:J79"/>
    <mergeCell ref="I80:J80"/>
    <mergeCell ref="I71:J71"/>
    <mergeCell ref="I72:J72"/>
    <mergeCell ref="I73:J73"/>
    <mergeCell ref="I74:J74"/>
    <mergeCell ref="I75:J75"/>
    <mergeCell ref="I67:J67"/>
    <mergeCell ref="I68:J68"/>
    <mergeCell ref="I69:J69"/>
    <mergeCell ref="I70:J70"/>
    <mergeCell ref="I93:J93"/>
    <mergeCell ref="I94:J94"/>
    <mergeCell ref="I95:J95"/>
    <mergeCell ref="I96:J96"/>
    <mergeCell ref="I97:J97"/>
    <mergeCell ref="I337:J337"/>
    <mergeCell ref="I92:J92"/>
    <mergeCell ref="I87:J87"/>
    <mergeCell ref="I88:J88"/>
    <mergeCell ref="I89:J89"/>
    <mergeCell ref="I90:J90"/>
    <mergeCell ref="I91:J91"/>
    <mergeCell ref="I85:J85"/>
    <mergeCell ref="I86:J86"/>
    <mergeCell ref="I111:J111"/>
    <mergeCell ref="I112:J112"/>
    <mergeCell ref="I113:J113"/>
    <mergeCell ref="I114:J114"/>
    <mergeCell ref="I115:J115"/>
    <mergeCell ref="I106:J106"/>
    <mergeCell ref="I107:J107"/>
    <mergeCell ref="I108:J108"/>
    <mergeCell ref="I109:J109"/>
    <mergeCell ref="I110:J110"/>
    <mergeCell ref="I102:J102"/>
    <mergeCell ref="I103:J103"/>
    <mergeCell ref="I104:J104"/>
    <mergeCell ref="I105:J105"/>
    <mergeCell ref="I98:J98"/>
    <mergeCell ref="I99:J99"/>
    <mergeCell ref="I100:J100"/>
    <mergeCell ref="I101:J101"/>
    <mergeCell ref="I130:J130"/>
    <mergeCell ref="I131:J131"/>
    <mergeCell ref="I132:J132"/>
    <mergeCell ref="I125:J125"/>
    <mergeCell ref="I126:J126"/>
    <mergeCell ref="I127:J127"/>
    <mergeCell ref="I128:J128"/>
    <mergeCell ref="I120:J120"/>
    <mergeCell ref="I121:J121"/>
    <mergeCell ref="I122:J122"/>
    <mergeCell ref="I123:J123"/>
    <mergeCell ref="I124:J124"/>
    <mergeCell ref="I116:J116"/>
    <mergeCell ref="I117:J117"/>
    <mergeCell ref="I118:J118"/>
    <mergeCell ref="I119:J119"/>
    <mergeCell ref="I136:J136"/>
    <mergeCell ref="I133:J133"/>
    <mergeCell ref="I134:J134"/>
    <mergeCell ref="I135:J135"/>
    <mergeCell ref="I129:J129"/>
    <mergeCell ref="I137:J137"/>
    <mergeCell ref="I159:J159"/>
    <mergeCell ref="I160:J160"/>
    <mergeCell ref="I161:J161"/>
    <mergeCell ref="I162:J162"/>
    <mergeCell ref="I163:J163"/>
    <mergeCell ref="I155:J155"/>
    <mergeCell ref="I156:J156"/>
    <mergeCell ref="I157:J157"/>
    <mergeCell ref="I158:J158"/>
    <mergeCell ref="I153:J153"/>
    <mergeCell ref="I154:J154"/>
    <mergeCell ref="I148:J148"/>
    <mergeCell ref="I149:J149"/>
    <mergeCell ref="I150:J150"/>
    <mergeCell ref="I151:J151"/>
    <mergeCell ref="I152:J152"/>
    <mergeCell ref="I144:J144"/>
    <mergeCell ref="I145:J145"/>
    <mergeCell ref="I146:J146"/>
    <mergeCell ref="I147:J147"/>
    <mergeCell ref="I142:J142"/>
    <mergeCell ref="I143:J143"/>
    <mergeCell ref="I138:J138"/>
    <mergeCell ref="I139:J139"/>
    <mergeCell ref="I140:J140"/>
    <mergeCell ref="I141:J141"/>
    <mergeCell ref="I168:J168"/>
    <mergeCell ref="I169:J169"/>
    <mergeCell ref="I170:J170"/>
    <mergeCell ref="I171:J171"/>
    <mergeCell ref="I172:J172"/>
    <mergeCell ref="I164:J164"/>
    <mergeCell ref="I165:J165"/>
    <mergeCell ref="I166:J166"/>
    <mergeCell ref="I167:J167"/>
    <mergeCell ref="I195:J195"/>
    <mergeCell ref="I196:J196"/>
    <mergeCell ref="I528:J528"/>
    <mergeCell ref="I197:J197"/>
    <mergeCell ref="I182:J182"/>
    <mergeCell ref="I183:J183"/>
    <mergeCell ref="I184:J184"/>
    <mergeCell ref="I185:J185"/>
    <mergeCell ref="I186:J186"/>
    <mergeCell ref="I215:J215"/>
    <mergeCell ref="I216:J216"/>
    <mergeCell ref="I217:J217"/>
    <mergeCell ref="I187:J187"/>
    <mergeCell ref="I188:J188"/>
    <mergeCell ref="I189:J189"/>
    <mergeCell ref="I190:J190"/>
    <mergeCell ref="I191:J191"/>
    <mergeCell ref="I205:J205"/>
    <mergeCell ref="I206:J206"/>
    <mergeCell ref="I207:J207"/>
    <mergeCell ref="I208:J208"/>
    <mergeCell ref="I209:J209"/>
    <mergeCell ref="I200:J200"/>
    <mergeCell ref="I249:J249"/>
    <mergeCell ref="I250:J250"/>
    <mergeCell ref="I252:J252"/>
    <mergeCell ref="I241:J241"/>
    <mergeCell ref="I242:J242"/>
    <mergeCell ref="I243:J243"/>
    <mergeCell ref="I245:J245"/>
    <mergeCell ref="I246:J246"/>
    <mergeCell ref="I236:J236"/>
    <mergeCell ref="I237:J237"/>
    <mergeCell ref="I238:J238"/>
    <mergeCell ref="I239:J239"/>
    <mergeCell ref="I178:J178"/>
    <mergeCell ref="I179:J179"/>
    <mergeCell ref="I180:J180"/>
    <mergeCell ref="I181:J181"/>
    <mergeCell ref="I173:J173"/>
    <mergeCell ref="I174:J174"/>
    <mergeCell ref="I175:J175"/>
    <mergeCell ref="I176:J176"/>
    <mergeCell ref="I177:J177"/>
    <mergeCell ref="I198:J198"/>
    <mergeCell ref="I199:J199"/>
    <mergeCell ref="I192:J192"/>
    <mergeCell ref="I193:J193"/>
    <mergeCell ref="I194:J194"/>
    <mergeCell ref="I221:J221"/>
    <mergeCell ref="I222:J222"/>
    <mergeCell ref="I224:J224"/>
    <mergeCell ref="I220:J220"/>
    <mergeCell ref="I218:J218"/>
    <mergeCell ref="I219:J219"/>
    <mergeCell ref="I201:J201"/>
    <mergeCell ref="I202:J202"/>
    <mergeCell ref="I203:J203"/>
    <mergeCell ref="I204:J204"/>
    <mergeCell ref="I231:J231"/>
    <mergeCell ref="I232:J232"/>
    <mergeCell ref="I233:J233"/>
    <mergeCell ref="I234:J234"/>
    <mergeCell ref="I235:J235"/>
    <mergeCell ref="I226:J226"/>
    <mergeCell ref="I227:J227"/>
    <mergeCell ref="I228:J228"/>
    <mergeCell ref="I229:J229"/>
    <mergeCell ref="I230:J230"/>
    <mergeCell ref="I223:J223"/>
    <mergeCell ref="I225:J225"/>
    <mergeCell ref="I247:J247"/>
    <mergeCell ref="I210:J210"/>
    <mergeCell ref="I211:J211"/>
    <mergeCell ref="I212:J212"/>
    <mergeCell ref="I213:J213"/>
    <mergeCell ref="I214:J214"/>
    <mergeCell ref="I276:J276"/>
    <mergeCell ref="I277:J277"/>
    <mergeCell ref="I278:J278"/>
    <mergeCell ref="I279:J279"/>
    <mergeCell ref="I280:J280"/>
    <mergeCell ref="I273:J273"/>
    <mergeCell ref="I274:J274"/>
    <mergeCell ref="I275:J275"/>
    <mergeCell ref="I240:J240"/>
    <mergeCell ref="I251:J251"/>
    <mergeCell ref="I244:J244"/>
    <mergeCell ref="I268:J268"/>
    <mergeCell ref="I269:J269"/>
    <mergeCell ref="I270:J270"/>
    <mergeCell ref="I271:J271"/>
    <mergeCell ref="I272:J272"/>
    <mergeCell ref="I263:J263"/>
    <mergeCell ref="I264:J264"/>
    <mergeCell ref="I265:J265"/>
    <mergeCell ref="I266:J266"/>
    <mergeCell ref="I267:J267"/>
    <mergeCell ref="I258:J258"/>
    <mergeCell ref="I259:J259"/>
    <mergeCell ref="I260:J260"/>
    <mergeCell ref="I261:J261"/>
    <mergeCell ref="I262:J262"/>
    <mergeCell ref="I255:J255"/>
    <mergeCell ref="I256:J256"/>
    <mergeCell ref="I257:J257"/>
    <mergeCell ref="I253:J253"/>
    <mergeCell ref="I254:J254"/>
    <mergeCell ref="I248:J248"/>
    <mergeCell ref="I296:J296"/>
    <mergeCell ref="I297:J297"/>
    <mergeCell ref="I298:J298"/>
    <mergeCell ref="I299:J299"/>
    <mergeCell ref="I300:J300"/>
    <mergeCell ref="I310:J310"/>
    <mergeCell ref="I291:J291"/>
    <mergeCell ref="I292:J292"/>
    <mergeCell ref="I293:J293"/>
    <mergeCell ref="I294:J294"/>
    <mergeCell ref="I295:J295"/>
    <mergeCell ref="I286:J286"/>
    <mergeCell ref="I287:J287"/>
    <mergeCell ref="I288:J288"/>
    <mergeCell ref="I289:J289"/>
    <mergeCell ref="I290:J290"/>
    <mergeCell ref="I281:J281"/>
    <mergeCell ref="I282:J282"/>
    <mergeCell ref="I283:J283"/>
    <mergeCell ref="I284:J284"/>
    <mergeCell ref="I285:J285"/>
    <mergeCell ref="I317:J317"/>
    <mergeCell ref="I318:J318"/>
    <mergeCell ref="I319:J319"/>
    <mergeCell ref="I320:J320"/>
    <mergeCell ref="I321:J321"/>
    <mergeCell ref="I312:J312"/>
    <mergeCell ref="I313:J313"/>
    <mergeCell ref="I314:J314"/>
    <mergeCell ref="I315:J315"/>
    <mergeCell ref="I316:J316"/>
    <mergeCell ref="I306:J306"/>
    <mergeCell ref="I307:J307"/>
    <mergeCell ref="I308:J308"/>
    <mergeCell ref="I309:J309"/>
    <mergeCell ref="I311:J311"/>
    <mergeCell ref="I301:J301"/>
    <mergeCell ref="I302:J302"/>
    <mergeCell ref="I303:J303"/>
    <mergeCell ref="I304:J304"/>
    <mergeCell ref="I305:J305"/>
    <mergeCell ref="I332:J332"/>
    <mergeCell ref="I333:J333"/>
    <mergeCell ref="I334:J334"/>
    <mergeCell ref="I335:J335"/>
    <mergeCell ref="I336:J336"/>
    <mergeCell ref="I338:J338"/>
    <mergeCell ref="I339:J339"/>
    <mergeCell ref="I340:J340"/>
    <mergeCell ref="I327:J327"/>
    <mergeCell ref="I328:J328"/>
    <mergeCell ref="I329:J329"/>
    <mergeCell ref="I330:J330"/>
    <mergeCell ref="I331:J331"/>
    <mergeCell ref="I322:J322"/>
    <mergeCell ref="I323:J323"/>
    <mergeCell ref="I324:J324"/>
    <mergeCell ref="I325:J325"/>
    <mergeCell ref="I326:J326"/>
    <mergeCell ref="I355:J355"/>
    <mergeCell ref="I356:J356"/>
    <mergeCell ref="I357:J357"/>
    <mergeCell ref="I358:J358"/>
    <mergeCell ref="I359:J359"/>
    <mergeCell ref="I350:J350"/>
    <mergeCell ref="I351:J351"/>
    <mergeCell ref="I352:J352"/>
    <mergeCell ref="I353:J353"/>
    <mergeCell ref="I354:J354"/>
    <mergeCell ref="I345:J345"/>
    <mergeCell ref="I346:J346"/>
    <mergeCell ref="I347:J347"/>
    <mergeCell ref="I348:J348"/>
    <mergeCell ref="I349:J349"/>
    <mergeCell ref="I341:J341"/>
    <mergeCell ref="I342:J342"/>
    <mergeCell ref="I343:J343"/>
    <mergeCell ref="I344:J344"/>
    <mergeCell ref="I375:J375"/>
    <mergeCell ref="I376:J376"/>
    <mergeCell ref="I377:J377"/>
    <mergeCell ref="I378:J378"/>
    <mergeCell ref="I379:J379"/>
    <mergeCell ref="I370:J370"/>
    <mergeCell ref="I371:J371"/>
    <mergeCell ref="I372:J372"/>
    <mergeCell ref="I373:J373"/>
    <mergeCell ref="I374:J374"/>
    <mergeCell ref="I365:J365"/>
    <mergeCell ref="I366:J366"/>
    <mergeCell ref="I367:J367"/>
    <mergeCell ref="I368:J368"/>
    <mergeCell ref="I369:J369"/>
    <mergeCell ref="I360:J360"/>
    <mergeCell ref="I361:J361"/>
    <mergeCell ref="I362:J362"/>
    <mergeCell ref="I363:J363"/>
    <mergeCell ref="I364:J364"/>
    <mergeCell ref="I395:J395"/>
    <mergeCell ref="I396:J396"/>
    <mergeCell ref="I397:J397"/>
    <mergeCell ref="I398:J398"/>
    <mergeCell ref="I389:J389"/>
    <mergeCell ref="I391:J391"/>
    <mergeCell ref="I392:J392"/>
    <mergeCell ref="I393:J393"/>
    <mergeCell ref="I394:J394"/>
    <mergeCell ref="I385:J385"/>
    <mergeCell ref="I386:J386"/>
    <mergeCell ref="I387:J387"/>
    <mergeCell ref="I388:J388"/>
    <mergeCell ref="I380:J380"/>
    <mergeCell ref="I381:J381"/>
    <mergeCell ref="I382:J382"/>
    <mergeCell ref="I383:J383"/>
    <mergeCell ref="I384:J384"/>
    <mergeCell ref="I390:J390"/>
    <mergeCell ref="I415:J415"/>
    <mergeCell ref="I416:J416"/>
    <mergeCell ref="I417:J417"/>
    <mergeCell ref="I418:J418"/>
    <mergeCell ref="I419:J419"/>
    <mergeCell ref="I410:J410"/>
    <mergeCell ref="I411:J411"/>
    <mergeCell ref="I412:J412"/>
    <mergeCell ref="I413:J413"/>
    <mergeCell ref="I414:J414"/>
    <mergeCell ref="I405:J405"/>
    <mergeCell ref="I406:J406"/>
    <mergeCell ref="I407:J407"/>
    <mergeCell ref="I408:J408"/>
    <mergeCell ref="I409:J409"/>
    <mergeCell ref="I399:J399"/>
    <mergeCell ref="I401:J401"/>
    <mergeCell ref="I402:J402"/>
    <mergeCell ref="I403:J403"/>
    <mergeCell ref="I404:J404"/>
    <mergeCell ref="I400:J400"/>
    <mergeCell ref="I436:J436"/>
    <mergeCell ref="I437:J437"/>
    <mergeCell ref="I439:J439"/>
    <mergeCell ref="I440:J440"/>
    <mergeCell ref="I441:J441"/>
    <mergeCell ref="I430:J430"/>
    <mergeCell ref="I431:J431"/>
    <mergeCell ref="I432:J432"/>
    <mergeCell ref="I433:J433"/>
    <mergeCell ref="I434:J434"/>
    <mergeCell ref="I425:J425"/>
    <mergeCell ref="I426:J426"/>
    <mergeCell ref="I427:J427"/>
    <mergeCell ref="I428:J428"/>
    <mergeCell ref="I429:J429"/>
    <mergeCell ref="I420:J420"/>
    <mergeCell ref="I421:J421"/>
    <mergeCell ref="I422:J422"/>
    <mergeCell ref="I423:J423"/>
    <mergeCell ref="I424:J424"/>
    <mergeCell ref="I438:J438"/>
    <mergeCell ref="I435:J435"/>
    <mergeCell ref="I456:J456"/>
    <mergeCell ref="I457:J457"/>
    <mergeCell ref="I458:J458"/>
    <mergeCell ref="I459:J459"/>
    <mergeCell ref="I460:J460"/>
    <mergeCell ref="I451:J451"/>
    <mergeCell ref="I452:J452"/>
    <mergeCell ref="I453:J453"/>
    <mergeCell ref="I454:J454"/>
    <mergeCell ref="I455:J455"/>
    <mergeCell ref="I461:J461"/>
    <mergeCell ref="I446:J446"/>
    <mergeCell ref="I447:J447"/>
    <mergeCell ref="I448:J448"/>
    <mergeCell ref="I449:J449"/>
    <mergeCell ref="I450:J450"/>
    <mergeCell ref="I442:J442"/>
    <mergeCell ref="I443:J443"/>
    <mergeCell ref="I444:J444"/>
    <mergeCell ref="I445:J445"/>
    <mergeCell ref="I479:J479"/>
    <mergeCell ref="I480:J480"/>
    <mergeCell ref="I481:J481"/>
    <mergeCell ref="I482:J482"/>
    <mergeCell ref="I471:J471"/>
    <mergeCell ref="I472:J472"/>
    <mergeCell ref="I474:J474"/>
    <mergeCell ref="I475:J475"/>
    <mergeCell ref="I476:J476"/>
    <mergeCell ref="I466:J466"/>
    <mergeCell ref="I467:J467"/>
    <mergeCell ref="I468:J468"/>
    <mergeCell ref="I469:J469"/>
    <mergeCell ref="I470:J470"/>
    <mergeCell ref="I462:J462"/>
    <mergeCell ref="I463:J463"/>
    <mergeCell ref="I464:J464"/>
    <mergeCell ref="I465:J465"/>
    <mergeCell ref="I473:J473"/>
    <mergeCell ref="I506:J506"/>
    <mergeCell ref="I498:J498"/>
    <mergeCell ref="I499:J499"/>
    <mergeCell ref="I500:J500"/>
    <mergeCell ref="I501:J501"/>
    <mergeCell ref="I493:J493"/>
    <mergeCell ref="I494:J494"/>
    <mergeCell ref="I495:J495"/>
    <mergeCell ref="I496:J496"/>
    <mergeCell ref="I497:J497"/>
    <mergeCell ref="I488:J488"/>
    <mergeCell ref="I489:J489"/>
    <mergeCell ref="I490:J490"/>
    <mergeCell ref="I491:J491"/>
    <mergeCell ref="I492:J492"/>
    <mergeCell ref="I483:J483"/>
    <mergeCell ref="I484:J484"/>
    <mergeCell ref="I485:J485"/>
    <mergeCell ref="I486:J486"/>
    <mergeCell ref="I487:J487"/>
    <mergeCell ref="I522:J522"/>
    <mergeCell ref="I549:J549"/>
    <mergeCell ref="I555:J555"/>
    <mergeCell ref="I530:J530"/>
    <mergeCell ref="I554:J554"/>
    <mergeCell ref="I477:J477"/>
    <mergeCell ref="I478:J478"/>
    <mergeCell ref="I529:J529"/>
    <mergeCell ref="I525:J525"/>
    <mergeCell ref="I526:J526"/>
    <mergeCell ref="I545:J545"/>
    <mergeCell ref="I524:J524"/>
    <mergeCell ref="I542:J542"/>
    <mergeCell ref="I546:J546"/>
    <mergeCell ref="I517:J517"/>
    <mergeCell ref="I518:J518"/>
    <mergeCell ref="I519:J519"/>
    <mergeCell ref="I520:J520"/>
    <mergeCell ref="I521:J521"/>
    <mergeCell ref="I512:J512"/>
    <mergeCell ref="I513:J513"/>
    <mergeCell ref="I514:J514"/>
    <mergeCell ref="I515:J515"/>
    <mergeCell ref="I516:J516"/>
    <mergeCell ref="I507:J507"/>
    <mergeCell ref="I508:J508"/>
    <mergeCell ref="I509:J509"/>
    <mergeCell ref="I510:J510"/>
    <mergeCell ref="I502:J502"/>
    <mergeCell ref="I503:J503"/>
    <mergeCell ref="I504:J504"/>
    <mergeCell ref="I505:J505"/>
    <mergeCell ref="I540:J540"/>
    <mergeCell ref="I561:J561"/>
    <mergeCell ref="I548:J548"/>
    <mergeCell ref="I541:J541"/>
    <mergeCell ref="I543:J543"/>
    <mergeCell ref="I544:J544"/>
    <mergeCell ref="I547:J547"/>
    <mergeCell ref="I551:J551"/>
    <mergeCell ref="I567:J567"/>
    <mergeCell ref="I559:J559"/>
    <mergeCell ref="I535:J535"/>
    <mergeCell ref="I536:J536"/>
    <mergeCell ref="I537:J537"/>
    <mergeCell ref="I538:J538"/>
    <mergeCell ref="I539:J539"/>
    <mergeCell ref="I531:J531"/>
    <mergeCell ref="I527:J527"/>
    <mergeCell ref="I532:J532"/>
    <mergeCell ref="I533:J533"/>
    <mergeCell ref="I534:J534"/>
    <mergeCell ref="I575:J575"/>
    <mergeCell ref="I576:J576"/>
    <mergeCell ref="I577:J577"/>
    <mergeCell ref="I578:J578"/>
    <mergeCell ref="I579:J579"/>
    <mergeCell ref="I594:J594"/>
    <mergeCell ref="I564:J564"/>
    <mergeCell ref="I565:J565"/>
    <mergeCell ref="I566:J566"/>
    <mergeCell ref="I568:J568"/>
    <mergeCell ref="I569:J569"/>
    <mergeCell ref="I550:J550"/>
    <mergeCell ref="I560:J560"/>
    <mergeCell ref="I562:J562"/>
    <mergeCell ref="I563:J563"/>
    <mergeCell ref="I552:J552"/>
    <mergeCell ref="I553:J553"/>
    <mergeCell ref="I556:J556"/>
    <mergeCell ref="I557:J557"/>
    <mergeCell ref="I570:J570"/>
    <mergeCell ref="I571:J571"/>
    <mergeCell ref="I572:J572"/>
    <mergeCell ref="I573:J573"/>
    <mergeCell ref="I574:J574"/>
    <mergeCell ref="I587:J587"/>
    <mergeCell ref="I592:J592"/>
    <mergeCell ref="I593:J593"/>
    <mergeCell ref="I580:J580"/>
    <mergeCell ref="I616:J616"/>
    <mergeCell ref="I607:J607"/>
    <mergeCell ref="I608:J608"/>
    <mergeCell ref="I609:J609"/>
    <mergeCell ref="I610:J610"/>
    <mergeCell ref="I611:J611"/>
    <mergeCell ref="I599:J599"/>
    <mergeCell ref="I602:J602"/>
    <mergeCell ref="I603:J603"/>
    <mergeCell ref="I605:J605"/>
    <mergeCell ref="I606:J606"/>
    <mergeCell ref="I600:J600"/>
    <mergeCell ref="I601:J601"/>
    <mergeCell ref="I581:J581"/>
    <mergeCell ref="I582:J582"/>
    <mergeCell ref="I583:J583"/>
    <mergeCell ref="I584:J584"/>
    <mergeCell ref="I585:J585"/>
    <mergeCell ref="I598:J598"/>
    <mergeCell ref="I597:J597"/>
    <mergeCell ref="I604:J604"/>
    <mergeCell ref="I595:J595"/>
    <mergeCell ref="I596:J596"/>
    <mergeCell ref="I586:J586"/>
    <mergeCell ref="I588:J588"/>
    <mergeCell ref="I589:J589"/>
    <mergeCell ref="I590:J590"/>
    <mergeCell ref="I591:J591"/>
    <mergeCell ref="I612:J612"/>
    <mergeCell ref="I613:J613"/>
    <mergeCell ref="I614:J614"/>
    <mergeCell ref="I615:J615"/>
    <mergeCell ref="I633:J633"/>
    <mergeCell ref="I634:J634"/>
    <mergeCell ref="I635:J635"/>
    <mergeCell ref="I636:J636"/>
    <mergeCell ref="I637:J637"/>
    <mergeCell ref="I628:J628"/>
    <mergeCell ref="I629:J629"/>
    <mergeCell ref="I630:J630"/>
    <mergeCell ref="I631:J631"/>
    <mergeCell ref="I632:J632"/>
    <mergeCell ref="I622:J622"/>
    <mergeCell ref="I623:J623"/>
    <mergeCell ref="I624:J624"/>
    <mergeCell ref="I626:J626"/>
    <mergeCell ref="I627:J627"/>
    <mergeCell ref="I625:J625"/>
    <mergeCell ref="I617:J617"/>
    <mergeCell ref="I618:J618"/>
    <mergeCell ref="I619:J619"/>
    <mergeCell ref="I620:J620"/>
    <mergeCell ref="I621:J621"/>
    <mergeCell ref="I653:J653"/>
    <mergeCell ref="I654:J654"/>
    <mergeCell ref="I655:J655"/>
    <mergeCell ref="I656:J656"/>
    <mergeCell ref="I657:J657"/>
    <mergeCell ref="I648:J648"/>
    <mergeCell ref="I649:J649"/>
    <mergeCell ref="I650:J650"/>
    <mergeCell ref="I651:J651"/>
    <mergeCell ref="I652:J652"/>
    <mergeCell ref="I643:J643"/>
    <mergeCell ref="I644:J644"/>
    <mergeCell ref="I645:J645"/>
    <mergeCell ref="I646:J646"/>
    <mergeCell ref="I647:J647"/>
    <mergeCell ref="I638:J638"/>
    <mergeCell ref="I639:J639"/>
    <mergeCell ref="I640:J640"/>
    <mergeCell ref="I641:J641"/>
    <mergeCell ref="I642:J642"/>
    <mergeCell ref="I673:J673"/>
    <mergeCell ref="I674:J674"/>
    <mergeCell ref="I675:J675"/>
    <mergeCell ref="I676:J676"/>
    <mergeCell ref="I677:J677"/>
    <mergeCell ref="I668:J668"/>
    <mergeCell ref="I669:J669"/>
    <mergeCell ref="I670:J670"/>
    <mergeCell ref="I671:J671"/>
    <mergeCell ref="I672:J672"/>
    <mergeCell ref="I663:J663"/>
    <mergeCell ref="I664:J664"/>
    <mergeCell ref="I665:J665"/>
    <mergeCell ref="I666:J666"/>
    <mergeCell ref="I667:J667"/>
    <mergeCell ref="I658:J658"/>
    <mergeCell ref="I659:J659"/>
    <mergeCell ref="I660:J660"/>
    <mergeCell ref="I661:J661"/>
    <mergeCell ref="I662:J662"/>
    <mergeCell ref="I693:J693"/>
    <mergeCell ref="I694:J694"/>
    <mergeCell ref="I695:J695"/>
    <mergeCell ref="I696:J696"/>
    <mergeCell ref="I697:J697"/>
    <mergeCell ref="I688:J688"/>
    <mergeCell ref="I689:J689"/>
    <mergeCell ref="I690:J690"/>
    <mergeCell ref="I691:J691"/>
    <mergeCell ref="I692:J692"/>
    <mergeCell ref="I683:J683"/>
    <mergeCell ref="I684:J684"/>
    <mergeCell ref="I685:J685"/>
    <mergeCell ref="I686:J686"/>
    <mergeCell ref="I687:J687"/>
    <mergeCell ref="I678:J678"/>
    <mergeCell ref="I679:J679"/>
    <mergeCell ref="I680:J680"/>
    <mergeCell ref="I681:J681"/>
    <mergeCell ref="I682:J682"/>
    <mergeCell ref="I712:J712"/>
    <mergeCell ref="I713:J713"/>
    <mergeCell ref="I714:J714"/>
    <mergeCell ref="I715:J715"/>
    <mergeCell ref="I716:J716"/>
    <mergeCell ref="I707:J707"/>
    <mergeCell ref="I708:J708"/>
    <mergeCell ref="I709:J709"/>
    <mergeCell ref="I710:J710"/>
    <mergeCell ref="I711:J711"/>
    <mergeCell ref="I703:J703"/>
    <mergeCell ref="I704:J704"/>
    <mergeCell ref="I705:J705"/>
    <mergeCell ref="I706:J706"/>
    <mergeCell ref="I698:J698"/>
    <mergeCell ref="I699:J699"/>
    <mergeCell ref="I700:J700"/>
    <mergeCell ref="I701:J701"/>
    <mergeCell ref="I702:J702"/>
    <mergeCell ref="I732:J732"/>
    <mergeCell ref="I733:J733"/>
    <mergeCell ref="I734:J734"/>
    <mergeCell ref="I735:J735"/>
    <mergeCell ref="I739:J739"/>
    <mergeCell ref="I727:J727"/>
    <mergeCell ref="I728:J728"/>
    <mergeCell ref="I729:J729"/>
    <mergeCell ref="I730:J730"/>
    <mergeCell ref="I731:J731"/>
    <mergeCell ref="I722:J722"/>
    <mergeCell ref="I723:J723"/>
    <mergeCell ref="I724:J724"/>
    <mergeCell ref="I725:J725"/>
    <mergeCell ref="I726:J726"/>
    <mergeCell ref="I717:J717"/>
    <mergeCell ref="I718:J718"/>
    <mergeCell ref="I719:J719"/>
    <mergeCell ref="I720:J720"/>
    <mergeCell ref="I721:J721"/>
    <mergeCell ref="I738:J738"/>
    <mergeCell ref="I755:J755"/>
    <mergeCell ref="I756:J756"/>
    <mergeCell ref="I757:J757"/>
    <mergeCell ref="I758:J758"/>
    <mergeCell ref="I759:J759"/>
    <mergeCell ref="I750:J750"/>
    <mergeCell ref="I751:J751"/>
    <mergeCell ref="I752:J752"/>
    <mergeCell ref="I753:J753"/>
    <mergeCell ref="I754:J754"/>
    <mergeCell ref="I745:J745"/>
    <mergeCell ref="I746:J746"/>
    <mergeCell ref="I747:J747"/>
    <mergeCell ref="I748:J748"/>
    <mergeCell ref="I749:J749"/>
    <mergeCell ref="I740:J740"/>
    <mergeCell ref="I741:J741"/>
    <mergeCell ref="I742:J742"/>
    <mergeCell ref="I743:J743"/>
    <mergeCell ref="I744:J744"/>
    <mergeCell ref="I775:J775"/>
    <mergeCell ref="I776:J776"/>
    <mergeCell ref="I777:J777"/>
    <mergeCell ref="I778:J778"/>
    <mergeCell ref="I779:J779"/>
    <mergeCell ref="I770:J770"/>
    <mergeCell ref="I771:J771"/>
    <mergeCell ref="I772:J772"/>
    <mergeCell ref="I773:J773"/>
    <mergeCell ref="I774:J774"/>
    <mergeCell ref="I765:J765"/>
    <mergeCell ref="I766:J766"/>
    <mergeCell ref="I767:J767"/>
    <mergeCell ref="I768:J768"/>
    <mergeCell ref="I769:J769"/>
    <mergeCell ref="I760:J760"/>
    <mergeCell ref="I761:J761"/>
    <mergeCell ref="I762:J762"/>
    <mergeCell ref="I763:J763"/>
    <mergeCell ref="I764:J764"/>
    <mergeCell ref="I795:J795"/>
    <mergeCell ref="I796:J796"/>
    <mergeCell ref="I797:J797"/>
    <mergeCell ref="I798:J798"/>
    <mergeCell ref="I799:J799"/>
    <mergeCell ref="I790:J790"/>
    <mergeCell ref="I791:J791"/>
    <mergeCell ref="I792:J792"/>
    <mergeCell ref="I793:J793"/>
    <mergeCell ref="I794:J794"/>
    <mergeCell ref="I785:J785"/>
    <mergeCell ref="I786:J786"/>
    <mergeCell ref="I787:J787"/>
    <mergeCell ref="I788:J788"/>
    <mergeCell ref="I789:J789"/>
    <mergeCell ref="I780:J780"/>
    <mergeCell ref="I781:J781"/>
    <mergeCell ref="I782:J782"/>
    <mergeCell ref="I783:J783"/>
    <mergeCell ref="I784:J784"/>
    <mergeCell ref="I817:J817"/>
    <mergeCell ref="I818:J818"/>
    <mergeCell ref="I819:J819"/>
    <mergeCell ref="I810:J810"/>
    <mergeCell ref="I811:J811"/>
    <mergeCell ref="I812:J812"/>
    <mergeCell ref="I813:J813"/>
    <mergeCell ref="I814:J814"/>
    <mergeCell ref="I805:J805"/>
    <mergeCell ref="I806:J806"/>
    <mergeCell ref="I807:J807"/>
    <mergeCell ref="I808:J808"/>
    <mergeCell ref="I809:J809"/>
    <mergeCell ref="I800:J800"/>
    <mergeCell ref="I801:J801"/>
    <mergeCell ref="I802:J802"/>
    <mergeCell ref="I803:J803"/>
    <mergeCell ref="I804:J804"/>
    <mergeCell ref="I845:J845"/>
    <mergeCell ref="I846:J846"/>
    <mergeCell ref="I736:J736"/>
    <mergeCell ref="I847:J847"/>
    <mergeCell ref="I737:J737"/>
    <mergeCell ref="I840:J840"/>
    <mergeCell ref="I841:J841"/>
    <mergeCell ref="I842:J842"/>
    <mergeCell ref="I843:J843"/>
    <mergeCell ref="I844:J844"/>
    <mergeCell ref="I835:J835"/>
    <mergeCell ref="I836:J836"/>
    <mergeCell ref="I837:J837"/>
    <mergeCell ref="I838:J838"/>
    <mergeCell ref="I839:J839"/>
    <mergeCell ref="I830:J830"/>
    <mergeCell ref="I831:J831"/>
    <mergeCell ref="I832:J832"/>
    <mergeCell ref="I833:J833"/>
    <mergeCell ref="I834:J834"/>
    <mergeCell ref="I825:J825"/>
    <mergeCell ref="I826:J826"/>
    <mergeCell ref="I827:J827"/>
    <mergeCell ref="I828:J828"/>
    <mergeCell ref="I829:J829"/>
    <mergeCell ref="I820:J820"/>
    <mergeCell ref="I821:J821"/>
    <mergeCell ref="I822:J822"/>
    <mergeCell ref="I823:J823"/>
    <mergeCell ref="I824:J824"/>
    <mergeCell ref="I815:J815"/>
    <mergeCell ref="I816:J816"/>
    <mergeCell ref="I863:J863"/>
    <mergeCell ref="I864:J864"/>
    <mergeCell ref="I865:J865"/>
    <mergeCell ref="I866:J866"/>
    <mergeCell ref="I867:J867"/>
    <mergeCell ref="I858:J858"/>
    <mergeCell ref="I859:J859"/>
    <mergeCell ref="I860:J860"/>
    <mergeCell ref="I861:J861"/>
    <mergeCell ref="I862:J862"/>
    <mergeCell ref="I853:J853"/>
    <mergeCell ref="I854:J854"/>
    <mergeCell ref="I855:J855"/>
    <mergeCell ref="I856:J856"/>
    <mergeCell ref="I857:J857"/>
    <mergeCell ref="I848:J848"/>
    <mergeCell ref="I849:J849"/>
    <mergeCell ref="I850:J850"/>
    <mergeCell ref="I851:J851"/>
    <mergeCell ref="I852:J852"/>
    <mergeCell ref="I883:J883"/>
    <mergeCell ref="I884:J884"/>
    <mergeCell ref="I885:J885"/>
    <mergeCell ref="I886:J886"/>
    <mergeCell ref="I878:J878"/>
    <mergeCell ref="I879:J879"/>
    <mergeCell ref="I880:J880"/>
    <mergeCell ref="I881:J881"/>
    <mergeCell ref="I882:J882"/>
    <mergeCell ref="I873:J873"/>
    <mergeCell ref="I874:J874"/>
    <mergeCell ref="I875:J875"/>
    <mergeCell ref="I876:J876"/>
    <mergeCell ref="I877:J877"/>
    <mergeCell ref="I868:J868"/>
    <mergeCell ref="I869:J869"/>
    <mergeCell ref="I870:J870"/>
    <mergeCell ref="I871:J871"/>
    <mergeCell ref="I872:J872"/>
    <mergeCell ref="I901:J901"/>
    <mergeCell ref="I902:J902"/>
    <mergeCell ref="I903:J903"/>
    <mergeCell ref="I904:J904"/>
    <mergeCell ref="I905:J905"/>
    <mergeCell ref="I897:J897"/>
    <mergeCell ref="I898:J898"/>
    <mergeCell ref="I899:J899"/>
    <mergeCell ref="I900:J900"/>
    <mergeCell ref="I892:J892"/>
    <mergeCell ref="I893:J893"/>
    <mergeCell ref="I894:J894"/>
    <mergeCell ref="I895:J895"/>
    <mergeCell ref="I896:J896"/>
    <mergeCell ref="I887:J887"/>
    <mergeCell ref="I888:J888"/>
    <mergeCell ref="I889:J889"/>
    <mergeCell ref="I890:J890"/>
    <mergeCell ref="I891:J891"/>
    <mergeCell ref="I921:J921"/>
    <mergeCell ref="I922:J922"/>
    <mergeCell ref="I924:J924"/>
    <mergeCell ref="I925:J925"/>
    <mergeCell ref="I917:J917"/>
    <mergeCell ref="I918:J918"/>
    <mergeCell ref="I919:J919"/>
    <mergeCell ref="I920:J920"/>
    <mergeCell ref="I912:J912"/>
    <mergeCell ref="I913:J913"/>
    <mergeCell ref="I914:J914"/>
    <mergeCell ref="I915:J915"/>
    <mergeCell ref="I916:J916"/>
    <mergeCell ref="I911:J911"/>
    <mergeCell ref="I1076:J1076"/>
    <mergeCell ref="I945:J945"/>
    <mergeCell ref="I906:J906"/>
    <mergeCell ref="I907:J907"/>
    <mergeCell ref="I908:J908"/>
    <mergeCell ref="I909:J909"/>
    <mergeCell ref="I910:J910"/>
    <mergeCell ref="I946:J946"/>
    <mergeCell ref="I947:J947"/>
    <mergeCell ref="I948:J948"/>
    <mergeCell ref="I949:J949"/>
    <mergeCell ref="I940:J940"/>
    <mergeCell ref="I941:J941"/>
    <mergeCell ref="I942:J942"/>
    <mergeCell ref="I943:J943"/>
    <mergeCell ref="I944:J944"/>
    <mergeCell ref="I936:J936"/>
    <mergeCell ref="I937:J937"/>
    <mergeCell ref="I923:J923"/>
    <mergeCell ref="I938:J938"/>
    <mergeCell ref="I939:J939"/>
    <mergeCell ref="I931:J931"/>
    <mergeCell ref="I932:J932"/>
    <mergeCell ref="I933:J933"/>
    <mergeCell ref="I934:J934"/>
    <mergeCell ref="I935:J935"/>
    <mergeCell ref="I926:J926"/>
    <mergeCell ref="I927:J927"/>
    <mergeCell ref="I928:J928"/>
    <mergeCell ref="I929:J929"/>
    <mergeCell ref="I930:J930"/>
    <mergeCell ref="I965:J965"/>
    <mergeCell ref="I966:J966"/>
    <mergeCell ref="I967:J967"/>
    <mergeCell ref="I968:J968"/>
    <mergeCell ref="I969:J969"/>
    <mergeCell ref="I960:J960"/>
    <mergeCell ref="I961:J961"/>
    <mergeCell ref="I962:J962"/>
    <mergeCell ref="I963:J963"/>
    <mergeCell ref="I964:J964"/>
    <mergeCell ref="I955:J955"/>
    <mergeCell ref="I956:J956"/>
    <mergeCell ref="I957:J957"/>
    <mergeCell ref="I958:J958"/>
    <mergeCell ref="I959:J959"/>
    <mergeCell ref="I950:J950"/>
    <mergeCell ref="I951:J951"/>
    <mergeCell ref="I952:J952"/>
    <mergeCell ref="I953:J953"/>
    <mergeCell ref="I954:J954"/>
    <mergeCell ref="I985:J985"/>
    <mergeCell ref="I986:J986"/>
    <mergeCell ref="I987:J987"/>
    <mergeCell ref="I988:J988"/>
    <mergeCell ref="I989:J989"/>
    <mergeCell ref="I980:J980"/>
    <mergeCell ref="I981:J981"/>
    <mergeCell ref="I982:J982"/>
    <mergeCell ref="I983:J983"/>
    <mergeCell ref="I984:J984"/>
    <mergeCell ref="I975:J975"/>
    <mergeCell ref="I976:J976"/>
    <mergeCell ref="I977:J977"/>
    <mergeCell ref="I978:J978"/>
    <mergeCell ref="I979:J979"/>
    <mergeCell ref="I970:J970"/>
    <mergeCell ref="I971:J971"/>
    <mergeCell ref="I972:J972"/>
    <mergeCell ref="I973:J973"/>
    <mergeCell ref="I974:J974"/>
    <mergeCell ref="I1005:J1005"/>
    <mergeCell ref="I1006:J1006"/>
    <mergeCell ref="I1007:J1007"/>
    <mergeCell ref="I1008:J1008"/>
    <mergeCell ref="I1009:J1009"/>
    <mergeCell ref="I1000:J1000"/>
    <mergeCell ref="I1001:J1001"/>
    <mergeCell ref="I1002:J1002"/>
    <mergeCell ref="I1003:J1003"/>
    <mergeCell ref="I1004:J1004"/>
    <mergeCell ref="I995:J995"/>
    <mergeCell ref="I996:J996"/>
    <mergeCell ref="I997:J997"/>
    <mergeCell ref="I998:J998"/>
    <mergeCell ref="I999:J999"/>
    <mergeCell ref="I990:J990"/>
    <mergeCell ref="I991:J991"/>
    <mergeCell ref="I992:J992"/>
    <mergeCell ref="I993:J993"/>
    <mergeCell ref="I994:J994"/>
    <mergeCell ref="I1024:J1024"/>
    <mergeCell ref="I1025:J1025"/>
    <mergeCell ref="I1026:J1026"/>
    <mergeCell ref="I1027:J1027"/>
    <mergeCell ref="I1028:J1028"/>
    <mergeCell ref="I1019:J1019"/>
    <mergeCell ref="I1020:J1020"/>
    <mergeCell ref="I1021:J1021"/>
    <mergeCell ref="I1022:J1022"/>
    <mergeCell ref="I1023:J1023"/>
    <mergeCell ref="I1014:J1014"/>
    <mergeCell ref="I1015:J1015"/>
    <mergeCell ref="I1016:J1016"/>
    <mergeCell ref="I1017:J1017"/>
    <mergeCell ref="I1018:J1018"/>
    <mergeCell ref="I1010:J1010"/>
    <mergeCell ref="I1011:J1011"/>
    <mergeCell ref="I1012:J1012"/>
    <mergeCell ref="I1013:J1013"/>
    <mergeCell ref="I1073:J1073"/>
    <mergeCell ref="I1063:J1063"/>
    <mergeCell ref="I1054:J1054"/>
    <mergeCell ref="I1055:J1055"/>
    <mergeCell ref="I1056:J1056"/>
    <mergeCell ref="I1057:J1057"/>
    <mergeCell ref="I1058:J1058"/>
    <mergeCell ref="I1049:J1049"/>
    <mergeCell ref="I1050:J1050"/>
    <mergeCell ref="I1051:J1051"/>
    <mergeCell ref="I1052:J1052"/>
    <mergeCell ref="I1053:J1053"/>
    <mergeCell ref="I1044:J1044"/>
    <mergeCell ref="I1045:J1045"/>
    <mergeCell ref="I1046:J1046"/>
    <mergeCell ref="I1047:J1047"/>
    <mergeCell ref="I1048:J1048"/>
    <mergeCell ref="I1069:J1069"/>
    <mergeCell ref="I1059:J1059"/>
    <mergeCell ref="I1060:J1060"/>
    <mergeCell ref="I1061:J1061"/>
    <mergeCell ref="I1062:J1062"/>
    <mergeCell ref="I1064:J1064"/>
    <mergeCell ref="I1065:J1065"/>
    <mergeCell ref="I1068:J1068"/>
    <mergeCell ref="I1066:J1066"/>
    <mergeCell ref="I1067:J1067"/>
    <mergeCell ref="I1080:J1080"/>
    <mergeCell ref="AA6:AB6"/>
    <mergeCell ref="AA7:AB7"/>
    <mergeCell ref="AA8:AB8"/>
    <mergeCell ref="AA9:AB9"/>
    <mergeCell ref="AA10:AB10"/>
    <mergeCell ref="AA11:AB11"/>
    <mergeCell ref="AA12:AB12"/>
    <mergeCell ref="AA13:AB13"/>
    <mergeCell ref="AA14:AB14"/>
    <mergeCell ref="AA15:AB15"/>
    <mergeCell ref="AA16:AB16"/>
    <mergeCell ref="AA17:AB17"/>
    <mergeCell ref="AA18:AB18"/>
    <mergeCell ref="AA19:AB19"/>
    <mergeCell ref="I1039:J1039"/>
    <mergeCell ref="I1040:J1040"/>
    <mergeCell ref="I1041:J1041"/>
    <mergeCell ref="AA35:AB35"/>
    <mergeCell ref="AA36:AB36"/>
    <mergeCell ref="AA37:AB37"/>
    <mergeCell ref="AA28:AB28"/>
    <mergeCell ref="AA29:AB29"/>
    <mergeCell ref="AA30:AB30"/>
    <mergeCell ref="AA31:AB31"/>
    <mergeCell ref="AA32:AB32"/>
    <mergeCell ref="AA60:AB60"/>
    <mergeCell ref="AA61:AB61"/>
    <mergeCell ref="AA62:AB62"/>
    <mergeCell ref="AA63:AB63"/>
    <mergeCell ref="AA64:AB64"/>
    <mergeCell ref="AA56:AB56"/>
    <mergeCell ref="AA57:AB57"/>
    <mergeCell ref="I1042:J1042"/>
    <mergeCell ref="I1043:J1043"/>
    <mergeCell ref="I1034:J1034"/>
    <mergeCell ref="I1035:J1035"/>
    <mergeCell ref="I1036:J1036"/>
    <mergeCell ref="I1037:J1037"/>
    <mergeCell ref="I1038:J1038"/>
    <mergeCell ref="I1029:J1029"/>
    <mergeCell ref="I1030:J1030"/>
    <mergeCell ref="I1031:J1031"/>
    <mergeCell ref="AA23:AB23"/>
    <mergeCell ref="AA24:AB24"/>
    <mergeCell ref="AA25:AB25"/>
    <mergeCell ref="AA26:AB26"/>
    <mergeCell ref="AA27:AB27"/>
    <mergeCell ref="AA20:AB20"/>
    <mergeCell ref="AA21:AB21"/>
    <mergeCell ref="AA22:AB22"/>
    <mergeCell ref="AA43:AB43"/>
    <mergeCell ref="AA44:AB44"/>
    <mergeCell ref="AA45:AB45"/>
    <mergeCell ref="AA46:AB46"/>
    <mergeCell ref="AA47:AB47"/>
    <mergeCell ref="AA38:AB38"/>
    <mergeCell ref="AA39:AB39"/>
    <mergeCell ref="AA40:AB40"/>
    <mergeCell ref="AA41:AB41"/>
    <mergeCell ref="AA42:AB42"/>
    <mergeCell ref="AA33:AB33"/>
    <mergeCell ref="AA34:AB34"/>
    <mergeCell ref="I1032:J1032"/>
    <mergeCell ref="I1033:J1033"/>
    <mergeCell ref="I1075:J1075"/>
    <mergeCell ref="I1077:J1077"/>
    <mergeCell ref="I1078:J1078"/>
    <mergeCell ref="I1079:J1079"/>
    <mergeCell ref="I1070:J1070"/>
    <mergeCell ref="I1071:J1071"/>
    <mergeCell ref="I1072:J1072"/>
    <mergeCell ref="I1074:J1074"/>
    <mergeCell ref="AA58:AB58"/>
    <mergeCell ref="AA59:AB59"/>
    <mergeCell ref="AA53:AB53"/>
    <mergeCell ref="AA54:AB54"/>
    <mergeCell ref="AA585:AB585"/>
    <mergeCell ref="AA55:AB55"/>
    <mergeCell ref="AA48:AB48"/>
    <mergeCell ref="AA49:AB49"/>
    <mergeCell ref="AA50:AB50"/>
    <mergeCell ref="AA51:AB51"/>
    <mergeCell ref="AA52:AB52"/>
    <mergeCell ref="AA79:AB79"/>
    <mergeCell ref="AA80:AB80"/>
    <mergeCell ref="AA512:AB512"/>
    <mergeCell ref="AA81:AB81"/>
    <mergeCell ref="AA82:AB82"/>
    <mergeCell ref="AA74:AB74"/>
    <mergeCell ref="AA75:AB75"/>
    <mergeCell ref="AA76:AB76"/>
    <mergeCell ref="AA77:AB77"/>
    <mergeCell ref="AA78:AB78"/>
    <mergeCell ref="AA70:AB70"/>
    <mergeCell ref="AA90:AB90"/>
    <mergeCell ref="AA91:AB91"/>
    <mergeCell ref="AA103:AB103"/>
    <mergeCell ref="AA71:AB71"/>
    <mergeCell ref="AA72:AB72"/>
    <mergeCell ref="AA73:AB73"/>
    <mergeCell ref="AA65:AB65"/>
    <mergeCell ref="AA66:AB66"/>
    <mergeCell ref="AA67:AB67"/>
    <mergeCell ref="AA68:AB68"/>
    <mergeCell ref="AA69:AB69"/>
    <mergeCell ref="AA92:AB92"/>
    <mergeCell ref="AA83:AB83"/>
    <mergeCell ref="AA84:AB84"/>
    <mergeCell ref="AA85:AB85"/>
    <mergeCell ref="AA86:AB86"/>
    <mergeCell ref="AA87:AB87"/>
    <mergeCell ref="AA88:AB88"/>
    <mergeCell ref="AA89:AB89"/>
    <mergeCell ref="AA113:AB113"/>
    <mergeCell ref="AA104:AB104"/>
    <mergeCell ref="AA105:AB105"/>
    <mergeCell ref="AA106:AB106"/>
    <mergeCell ref="AA107:AB107"/>
    <mergeCell ref="AA108:AB108"/>
    <mergeCell ref="AA100:AB100"/>
    <mergeCell ref="AA101:AB101"/>
    <mergeCell ref="AA102:AB102"/>
    <mergeCell ref="AA93:AB93"/>
    <mergeCell ref="AA94:AB94"/>
    <mergeCell ref="AA95:AB95"/>
    <mergeCell ref="AA109:AB109"/>
    <mergeCell ref="AA110:AB110"/>
    <mergeCell ref="AA111:AB111"/>
    <mergeCell ref="AA112:AB112"/>
    <mergeCell ref="AA96:AB96"/>
    <mergeCell ref="AA97:AB97"/>
    <mergeCell ref="AA98:AB98"/>
    <mergeCell ref="AA99:AB99"/>
    <mergeCell ref="AA125:AB125"/>
    <mergeCell ref="AA121:AB121"/>
    <mergeCell ref="AA122:AB122"/>
    <mergeCell ref="AA114:AB114"/>
    <mergeCell ref="AA115:AB115"/>
    <mergeCell ref="AA116:AB116"/>
    <mergeCell ref="AA117:AB117"/>
    <mergeCell ref="AA138:AB138"/>
    <mergeCell ref="AA139:AB139"/>
    <mergeCell ref="AA131:AB131"/>
    <mergeCell ref="AA132:AB132"/>
    <mergeCell ref="AA133:AB133"/>
    <mergeCell ref="AA134:AB134"/>
    <mergeCell ref="AA135:AB135"/>
    <mergeCell ref="AA140:AB140"/>
    <mergeCell ref="AA168:AB168"/>
    <mergeCell ref="AA126:AB126"/>
    <mergeCell ref="AA127:AB127"/>
    <mergeCell ref="AA118:AB118"/>
    <mergeCell ref="AA119:AB119"/>
    <mergeCell ref="AA120:AB120"/>
    <mergeCell ref="AA128:AB128"/>
    <mergeCell ref="AA129:AB129"/>
    <mergeCell ref="AA130:AB130"/>
    <mergeCell ref="AA123:AB123"/>
    <mergeCell ref="AA124:AB124"/>
    <mergeCell ref="AA162:AB162"/>
    <mergeCell ref="AA157:AB157"/>
    <mergeCell ref="AA158:AB158"/>
    <mergeCell ref="AA159:AB159"/>
    <mergeCell ref="AA160:AB160"/>
    <mergeCell ref="AA161:AB161"/>
    <mergeCell ref="AA154:AB154"/>
    <mergeCell ref="AA155:AB155"/>
    <mergeCell ref="AA156:AB156"/>
    <mergeCell ref="AA151:AB151"/>
    <mergeCell ref="AA152:AB152"/>
    <mergeCell ref="AA153:AB153"/>
    <mergeCell ref="AA141:AB141"/>
    <mergeCell ref="AA142:AB142"/>
    <mergeCell ref="AA136:AB136"/>
    <mergeCell ref="AA137:AB137"/>
    <mergeCell ref="AA146:AB146"/>
    <mergeCell ref="AA147:AB147"/>
    <mergeCell ref="AA148:AB148"/>
    <mergeCell ref="AA149:AB149"/>
    <mergeCell ref="AA150:AB150"/>
    <mergeCell ref="AA143:AB143"/>
    <mergeCell ref="AA144:AB144"/>
    <mergeCell ref="AA145:AB145"/>
    <mergeCell ref="AA176:AB176"/>
    <mergeCell ref="AA177:AB177"/>
    <mergeCell ref="AA178:AB178"/>
    <mergeCell ref="AA179:AB179"/>
    <mergeCell ref="AA180:AB180"/>
    <mergeCell ref="AA171:AB171"/>
    <mergeCell ref="AA172:AB172"/>
    <mergeCell ref="AA173:AB173"/>
    <mergeCell ref="AA174:AB174"/>
    <mergeCell ref="AA175:AB175"/>
    <mergeCell ref="AA199:AB199"/>
    <mergeCell ref="AA219:AB219"/>
    <mergeCell ref="AA196:AB196"/>
    <mergeCell ref="AA197:AB197"/>
    <mergeCell ref="AA200:AB200"/>
    <mergeCell ref="AA201:AB201"/>
    <mergeCell ref="AA202:AB202"/>
    <mergeCell ref="AA194:AB194"/>
    <mergeCell ref="AA195:AB195"/>
    <mergeCell ref="AA217:AB217"/>
    <mergeCell ref="AA208:AB208"/>
    <mergeCell ref="AA209:AB209"/>
    <mergeCell ref="AA210:AB210"/>
    <mergeCell ref="AA211:AB211"/>
    <mergeCell ref="AA212:AB212"/>
    <mergeCell ref="AA188:AB188"/>
    <mergeCell ref="AA189:AB189"/>
    <mergeCell ref="AA181:AB181"/>
    <mergeCell ref="AA182:AB182"/>
    <mergeCell ref="AA163:AB163"/>
    <mergeCell ref="AA164:AB164"/>
    <mergeCell ref="AA165:AB165"/>
    <mergeCell ref="AA166:AB166"/>
    <mergeCell ref="AA183:AB183"/>
    <mergeCell ref="AA184:AB184"/>
    <mergeCell ref="AA213:AB213"/>
    <mergeCell ref="AA214:AB214"/>
    <mergeCell ref="AA215:AB215"/>
    <mergeCell ref="AA216:AB216"/>
    <mergeCell ref="AA192:AB192"/>
    <mergeCell ref="AA185:AB185"/>
    <mergeCell ref="AA239:AB239"/>
    <mergeCell ref="AA221:AB221"/>
    <mergeCell ref="AA222:AB222"/>
    <mergeCell ref="AA223:AB223"/>
    <mergeCell ref="AA218:AB218"/>
    <mergeCell ref="AA203:AB203"/>
    <mergeCell ref="AA204:AB204"/>
    <mergeCell ref="AA205:AB205"/>
    <mergeCell ref="AA206:AB206"/>
    <mergeCell ref="AA207:AB207"/>
    <mergeCell ref="AA193:AB193"/>
    <mergeCell ref="AA198:AB198"/>
    <mergeCell ref="AA220:AB220"/>
    <mergeCell ref="AA186:AB186"/>
    <mergeCell ref="AA187:AB187"/>
    <mergeCell ref="AA167:AB167"/>
    <mergeCell ref="AA169:AB169"/>
    <mergeCell ref="AA170:AB170"/>
    <mergeCell ref="AA191:AB191"/>
    <mergeCell ref="AA190:AB190"/>
    <mergeCell ref="AA240:AB240"/>
    <mergeCell ref="AA241:AB241"/>
    <mergeCell ref="AA242:AB242"/>
    <mergeCell ref="AA243:AB243"/>
    <mergeCell ref="AA235:AB235"/>
    <mergeCell ref="AA236:AB236"/>
    <mergeCell ref="AA237:AB237"/>
    <mergeCell ref="AA238:AB238"/>
    <mergeCell ref="AA229:AB229"/>
    <mergeCell ref="AA230:AB230"/>
    <mergeCell ref="AA231:AB231"/>
    <mergeCell ref="AA232:AB232"/>
    <mergeCell ref="AA233:AB233"/>
    <mergeCell ref="AA224:AB224"/>
    <mergeCell ref="AA225:AB225"/>
    <mergeCell ref="AA226:AB226"/>
    <mergeCell ref="AA227:AB227"/>
    <mergeCell ref="AA228:AB228"/>
    <mergeCell ref="AA234:AB234"/>
    <mergeCell ref="AA260:AB260"/>
    <mergeCell ref="AA261:AB261"/>
    <mergeCell ref="AA262:AB262"/>
    <mergeCell ref="AA263:AB263"/>
    <mergeCell ref="AA264:AB264"/>
    <mergeCell ref="AA255:AB255"/>
    <mergeCell ref="AA256:AB256"/>
    <mergeCell ref="AA257:AB257"/>
    <mergeCell ref="AA258:AB258"/>
    <mergeCell ref="AA259:AB259"/>
    <mergeCell ref="AA249:AB249"/>
    <mergeCell ref="AA251:AB251"/>
    <mergeCell ref="AA252:AB252"/>
    <mergeCell ref="AA253:AB253"/>
    <mergeCell ref="AA254:AB254"/>
    <mergeCell ref="AA244:AB244"/>
    <mergeCell ref="AA245:AB245"/>
    <mergeCell ref="AA246:AB246"/>
    <mergeCell ref="AA247:AB247"/>
    <mergeCell ref="AA248:AB248"/>
    <mergeCell ref="AA278:AB278"/>
    <mergeCell ref="AA279:AB279"/>
    <mergeCell ref="AA280:AB280"/>
    <mergeCell ref="AA281:AB281"/>
    <mergeCell ref="AA282:AB282"/>
    <mergeCell ref="AA273:AB273"/>
    <mergeCell ref="AA274:AB274"/>
    <mergeCell ref="AA275:AB275"/>
    <mergeCell ref="AA276:AB276"/>
    <mergeCell ref="AA277:AB277"/>
    <mergeCell ref="AA270:AB270"/>
    <mergeCell ref="AA271:AB271"/>
    <mergeCell ref="AA272:AB272"/>
    <mergeCell ref="AA265:AB265"/>
    <mergeCell ref="AA266:AB266"/>
    <mergeCell ref="AA267:AB267"/>
    <mergeCell ref="AA268:AB268"/>
    <mergeCell ref="AA269:AB269"/>
    <mergeCell ref="AA298:AB298"/>
    <mergeCell ref="AA299:AB299"/>
    <mergeCell ref="AA300:AB300"/>
    <mergeCell ref="AA301:AB301"/>
    <mergeCell ref="AA302:AB302"/>
    <mergeCell ref="AA293:AB293"/>
    <mergeCell ref="AA294:AB294"/>
    <mergeCell ref="AA295:AB295"/>
    <mergeCell ref="AA296:AB296"/>
    <mergeCell ref="AA297:AB297"/>
    <mergeCell ref="AA288:AB288"/>
    <mergeCell ref="AA289:AB289"/>
    <mergeCell ref="AA290:AB290"/>
    <mergeCell ref="AA291:AB291"/>
    <mergeCell ref="AA292:AB292"/>
    <mergeCell ref="AA283:AB283"/>
    <mergeCell ref="AA284:AB284"/>
    <mergeCell ref="AA285:AB285"/>
    <mergeCell ref="AA286:AB286"/>
    <mergeCell ref="AA287:AB287"/>
    <mergeCell ref="AA318:AB318"/>
    <mergeCell ref="AA319:AB319"/>
    <mergeCell ref="AA320:AB320"/>
    <mergeCell ref="AA321:AB321"/>
    <mergeCell ref="AA322:AB322"/>
    <mergeCell ref="AA313:AB313"/>
    <mergeCell ref="AA314:AB314"/>
    <mergeCell ref="AA315:AB315"/>
    <mergeCell ref="AA316:AB316"/>
    <mergeCell ref="AA317:AB317"/>
    <mergeCell ref="AA308:AB308"/>
    <mergeCell ref="AA309:AB309"/>
    <mergeCell ref="AA310:AB310"/>
    <mergeCell ref="AA311:AB311"/>
    <mergeCell ref="AA312:AB312"/>
    <mergeCell ref="AA303:AB303"/>
    <mergeCell ref="AA304:AB304"/>
    <mergeCell ref="AA305:AB305"/>
    <mergeCell ref="AA306:AB306"/>
    <mergeCell ref="AA307:AB307"/>
    <mergeCell ref="AA337:AB337"/>
    <mergeCell ref="AA338:AB338"/>
    <mergeCell ref="AA339:AB339"/>
    <mergeCell ref="AA340:AB340"/>
    <mergeCell ref="AA341:AB341"/>
    <mergeCell ref="AA333:AB333"/>
    <mergeCell ref="AA334:AB334"/>
    <mergeCell ref="AA335:AB335"/>
    <mergeCell ref="AA336:AB336"/>
    <mergeCell ref="AA328:AB328"/>
    <mergeCell ref="AA329:AB329"/>
    <mergeCell ref="AA330:AB330"/>
    <mergeCell ref="AA331:AB331"/>
    <mergeCell ref="AA332:AB332"/>
    <mergeCell ref="AA323:AB323"/>
    <mergeCell ref="AA324:AB324"/>
    <mergeCell ref="AA325:AB325"/>
    <mergeCell ref="AA326:AB326"/>
    <mergeCell ref="AA327:AB327"/>
    <mergeCell ref="AA357:AB357"/>
    <mergeCell ref="AA358:AB358"/>
    <mergeCell ref="AA359:AB359"/>
    <mergeCell ref="AA360:AB360"/>
    <mergeCell ref="AA361:AB361"/>
    <mergeCell ref="AA352:AB352"/>
    <mergeCell ref="AA353:AB353"/>
    <mergeCell ref="AA354:AB354"/>
    <mergeCell ref="AA355:AB355"/>
    <mergeCell ref="AA356:AB356"/>
    <mergeCell ref="AA347:AB347"/>
    <mergeCell ref="AA348:AB348"/>
    <mergeCell ref="AA349:AB349"/>
    <mergeCell ref="AA350:AB350"/>
    <mergeCell ref="AA351:AB351"/>
    <mergeCell ref="AA342:AB342"/>
    <mergeCell ref="AA343:AB343"/>
    <mergeCell ref="AA344:AB344"/>
    <mergeCell ref="AA345:AB345"/>
    <mergeCell ref="AA346:AB346"/>
    <mergeCell ref="AA377:AB377"/>
    <mergeCell ref="AA378:AB378"/>
    <mergeCell ref="AA379:AB379"/>
    <mergeCell ref="AA380:AB380"/>
    <mergeCell ref="AA381:AB381"/>
    <mergeCell ref="AA372:AB372"/>
    <mergeCell ref="AA373:AB373"/>
    <mergeCell ref="AA374:AB374"/>
    <mergeCell ref="AA375:AB375"/>
    <mergeCell ref="AA376:AB376"/>
    <mergeCell ref="AA367:AB367"/>
    <mergeCell ref="AA368:AB368"/>
    <mergeCell ref="AA369:AB369"/>
    <mergeCell ref="AA370:AB370"/>
    <mergeCell ref="AA371:AB371"/>
    <mergeCell ref="AA362:AB362"/>
    <mergeCell ref="AA363:AB363"/>
    <mergeCell ref="AA364:AB364"/>
    <mergeCell ref="AA365:AB365"/>
    <mergeCell ref="AA366:AB366"/>
    <mergeCell ref="AA395:AB395"/>
    <mergeCell ref="AA396:AB396"/>
    <mergeCell ref="AA397:AB397"/>
    <mergeCell ref="AA398:AB398"/>
    <mergeCell ref="AA399:AB399"/>
    <mergeCell ref="AA391:AB391"/>
    <mergeCell ref="AA392:AB392"/>
    <mergeCell ref="AA393:AB393"/>
    <mergeCell ref="AA394:AB394"/>
    <mergeCell ref="AA386:AB386"/>
    <mergeCell ref="AA387:AB387"/>
    <mergeCell ref="AA388:AB388"/>
    <mergeCell ref="AA389:AB389"/>
    <mergeCell ref="AA390:AB390"/>
    <mergeCell ref="AA382:AB382"/>
    <mergeCell ref="AA383:AB383"/>
    <mergeCell ref="AA384:AB384"/>
    <mergeCell ref="AA385:AB385"/>
    <mergeCell ref="AA415:AB415"/>
    <mergeCell ref="AA416:AB416"/>
    <mergeCell ref="AA417:AB417"/>
    <mergeCell ref="AA418:AB418"/>
    <mergeCell ref="AA419:AB419"/>
    <mergeCell ref="AA410:AB410"/>
    <mergeCell ref="AA411:AB411"/>
    <mergeCell ref="AA412:AB412"/>
    <mergeCell ref="AA413:AB413"/>
    <mergeCell ref="AA414:AB414"/>
    <mergeCell ref="AA405:AB405"/>
    <mergeCell ref="AA406:AB406"/>
    <mergeCell ref="AA407:AB407"/>
    <mergeCell ref="AA408:AB408"/>
    <mergeCell ref="AA409:AB409"/>
    <mergeCell ref="AA400:AB400"/>
    <mergeCell ref="AA401:AB401"/>
    <mergeCell ref="AA402:AB402"/>
    <mergeCell ref="AA403:AB403"/>
    <mergeCell ref="AA404:AB404"/>
    <mergeCell ref="AA436:AB436"/>
    <mergeCell ref="AA437:AB437"/>
    <mergeCell ref="AA438:AB438"/>
    <mergeCell ref="AA439:AB439"/>
    <mergeCell ref="AA440:AB440"/>
    <mergeCell ref="AA431:AB431"/>
    <mergeCell ref="AA432:AB432"/>
    <mergeCell ref="AA433:AB433"/>
    <mergeCell ref="AA434:AB434"/>
    <mergeCell ref="AA435:AB435"/>
    <mergeCell ref="AA425:AB425"/>
    <mergeCell ref="AA426:AB426"/>
    <mergeCell ref="AA427:AB427"/>
    <mergeCell ref="AA428:AB428"/>
    <mergeCell ref="AA429:AB429"/>
    <mergeCell ref="AA420:AB420"/>
    <mergeCell ref="AA421:AB421"/>
    <mergeCell ref="AA422:AB422"/>
    <mergeCell ref="AA423:AB423"/>
    <mergeCell ref="AA424:AB424"/>
    <mergeCell ref="AA455:AB455"/>
    <mergeCell ref="AA456:AB456"/>
    <mergeCell ref="AA457:AB457"/>
    <mergeCell ref="AA458:AB458"/>
    <mergeCell ref="AA459:AB459"/>
    <mergeCell ref="AA450:AB450"/>
    <mergeCell ref="AA451:AB451"/>
    <mergeCell ref="AA452:AB452"/>
    <mergeCell ref="AA453:AB453"/>
    <mergeCell ref="AA454:AB454"/>
    <mergeCell ref="AA445:AB445"/>
    <mergeCell ref="AA446:AB446"/>
    <mergeCell ref="AA447:AB447"/>
    <mergeCell ref="AA448:AB448"/>
    <mergeCell ref="AA449:AB449"/>
    <mergeCell ref="AA441:AB441"/>
    <mergeCell ref="AA442:AB442"/>
    <mergeCell ref="AA443:AB443"/>
    <mergeCell ref="AA444:AB444"/>
    <mergeCell ref="AA474:AB474"/>
    <mergeCell ref="AA475:AB475"/>
    <mergeCell ref="AA476:AB476"/>
    <mergeCell ref="AA477:AB477"/>
    <mergeCell ref="AA478:AB478"/>
    <mergeCell ref="AA470:AB470"/>
    <mergeCell ref="AA471:AB471"/>
    <mergeCell ref="AA472:AB472"/>
    <mergeCell ref="AA473:AB473"/>
    <mergeCell ref="AA465:AB465"/>
    <mergeCell ref="AA466:AB466"/>
    <mergeCell ref="AA467:AB467"/>
    <mergeCell ref="AA468:AB468"/>
    <mergeCell ref="AA469:AB469"/>
    <mergeCell ref="AA460:AB460"/>
    <mergeCell ref="AA461:AB461"/>
    <mergeCell ref="AA462:AB462"/>
    <mergeCell ref="AA463:AB463"/>
    <mergeCell ref="AA464:AB464"/>
    <mergeCell ref="AA489:AB489"/>
    <mergeCell ref="AA490:AB490"/>
    <mergeCell ref="AA491:AB491"/>
    <mergeCell ref="AA492:AB492"/>
    <mergeCell ref="AA493:AB493"/>
    <mergeCell ref="AA516:AB516"/>
    <mergeCell ref="AA514:AB514"/>
    <mergeCell ref="AA513:AB513"/>
    <mergeCell ref="AA484:AB484"/>
    <mergeCell ref="AA485:AB485"/>
    <mergeCell ref="AA486:AB486"/>
    <mergeCell ref="AA487:AB487"/>
    <mergeCell ref="AA488:AB488"/>
    <mergeCell ref="AA479:AB479"/>
    <mergeCell ref="AA480:AB480"/>
    <mergeCell ref="AA481:AB481"/>
    <mergeCell ref="AA482:AB482"/>
    <mergeCell ref="AA483:AB483"/>
    <mergeCell ref="AA503:AB503"/>
    <mergeCell ref="AA504:AB504"/>
    <mergeCell ref="AA505:AB505"/>
    <mergeCell ref="AA506:AB506"/>
    <mergeCell ref="AA507:AB507"/>
    <mergeCell ref="AA499:AB499"/>
    <mergeCell ref="AA500:AB500"/>
    <mergeCell ref="AA501:AB501"/>
    <mergeCell ref="AA502:AB502"/>
    <mergeCell ref="AA494:AB494"/>
    <mergeCell ref="AA495:AB495"/>
    <mergeCell ref="AA496:AB496"/>
    <mergeCell ref="AA497:AB497"/>
    <mergeCell ref="AA536:AB536"/>
    <mergeCell ref="AA537:AB537"/>
    <mergeCell ref="AA538:AB538"/>
    <mergeCell ref="AA539:AB539"/>
    <mergeCell ref="AA540:AB540"/>
    <mergeCell ref="AA517:AB517"/>
    <mergeCell ref="AA511:AB511"/>
    <mergeCell ref="AA498:AB498"/>
    <mergeCell ref="AA531:AB531"/>
    <mergeCell ref="AA532:AB532"/>
    <mergeCell ref="AA533:AB533"/>
    <mergeCell ref="AA534:AB534"/>
    <mergeCell ref="AA535:AB535"/>
    <mergeCell ref="AA526:AB526"/>
    <mergeCell ref="AA527:AB527"/>
    <mergeCell ref="AA528:AB528"/>
    <mergeCell ref="AA529:AB529"/>
    <mergeCell ref="AA530:AB530"/>
    <mergeCell ref="AA522:AB522"/>
    <mergeCell ref="AA523:AB523"/>
    <mergeCell ref="AA524:AB524"/>
    <mergeCell ref="AA515:AB515"/>
    <mergeCell ref="AA525:AB525"/>
    <mergeCell ref="AA508:AB508"/>
    <mergeCell ref="AA509:AB509"/>
    <mergeCell ref="AA510:AB510"/>
    <mergeCell ref="AA520:AB520"/>
    <mergeCell ref="AA521:AB521"/>
    <mergeCell ref="AA518:AB518"/>
    <mergeCell ref="AA519:AB519"/>
    <mergeCell ref="AA558:AB558"/>
    <mergeCell ref="AA559:AB559"/>
    <mergeCell ref="AA549:AB549"/>
    <mergeCell ref="AA560:AB560"/>
    <mergeCell ref="AA561:AB561"/>
    <mergeCell ref="AA553:AB553"/>
    <mergeCell ref="AA554:AB554"/>
    <mergeCell ref="AA555:AB555"/>
    <mergeCell ref="AA556:AB556"/>
    <mergeCell ref="AA557:AB557"/>
    <mergeCell ref="AA548:AB548"/>
    <mergeCell ref="AA550:AB550"/>
    <mergeCell ref="AA551:AB551"/>
    <mergeCell ref="AA552:AB552"/>
    <mergeCell ref="AA541:AB541"/>
    <mergeCell ref="AA542:AB542"/>
    <mergeCell ref="AA545:AB545"/>
    <mergeCell ref="AA543:AB543"/>
    <mergeCell ref="AA546:AB546"/>
    <mergeCell ref="AA580:AB580"/>
    <mergeCell ref="AA581:AB581"/>
    <mergeCell ref="AA582:AB582"/>
    <mergeCell ref="AA573:AB573"/>
    <mergeCell ref="AA574:AB574"/>
    <mergeCell ref="AA575:AB575"/>
    <mergeCell ref="AA576:AB576"/>
    <mergeCell ref="AA577:AB577"/>
    <mergeCell ref="AA586:AB586"/>
    <mergeCell ref="AA568:AB568"/>
    <mergeCell ref="AA569:AB569"/>
    <mergeCell ref="AA570:AB570"/>
    <mergeCell ref="AA571:AB571"/>
    <mergeCell ref="AA572:AB572"/>
    <mergeCell ref="AA562:AB562"/>
    <mergeCell ref="AA563:AB563"/>
    <mergeCell ref="AA564:AB564"/>
    <mergeCell ref="AA566:AB566"/>
    <mergeCell ref="AA567:AB567"/>
    <mergeCell ref="AA610:AB610"/>
    <mergeCell ref="AA611:AB611"/>
    <mergeCell ref="AA612:AB612"/>
    <mergeCell ref="AA613:AB613"/>
    <mergeCell ref="AA614:AB614"/>
    <mergeCell ref="AA605:AB605"/>
    <mergeCell ref="AA606:AB606"/>
    <mergeCell ref="AA607:AB607"/>
    <mergeCell ref="AA608:AB608"/>
    <mergeCell ref="AA609:AB609"/>
    <mergeCell ref="AA565:AB565"/>
    <mergeCell ref="AA584:AB584"/>
    <mergeCell ref="AA597:AB597"/>
    <mergeCell ref="AA598:AB598"/>
    <mergeCell ref="AA603:AB603"/>
    <mergeCell ref="AA596:AB596"/>
    <mergeCell ref="AA599:AB599"/>
    <mergeCell ref="AA600:AB600"/>
    <mergeCell ref="AA601:AB601"/>
    <mergeCell ref="AA602:AB602"/>
    <mergeCell ref="AA591:AB591"/>
    <mergeCell ref="AA592:AB592"/>
    <mergeCell ref="AA593:AB593"/>
    <mergeCell ref="AA594:AB594"/>
    <mergeCell ref="AA595:AB595"/>
    <mergeCell ref="AA583:AB583"/>
    <mergeCell ref="AA587:AB587"/>
    <mergeCell ref="AA588:AB588"/>
    <mergeCell ref="AA589:AB589"/>
    <mergeCell ref="AA590:AB590"/>
    <mergeCell ref="AA578:AB578"/>
    <mergeCell ref="AA579:AB579"/>
    <mergeCell ref="AA630:AB630"/>
    <mergeCell ref="AA631:AB631"/>
    <mergeCell ref="AA632:AB632"/>
    <mergeCell ref="AA633:AB633"/>
    <mergeCell ref="AA634:AB634"/>
    <mergeCell ref="AA625:AB625"/>
    <mergeCell ref="AA626:AB626"/>
    <mergeCell ref="AA627:AB627"/>
    <mergeCell ref="AA628:AB628"/>
    <mergeCell ref="AA629:AB629"/>
    <mergeCell ref="AA620:AB620"/>
    <mergeCell ref="AA621:AB621"/>
    <mergeCell ref="AA622:AB622"/>
    <mergeCell ref="AA623:AB623"/>
    <mergeCell ref="AA624:AB624"/>
    <mergeCell ref="AA615:AB615"/>
    <mergeCell ref="AA616:AB616"/>
    <mergeCell ref="AA617:AB617"/>
    <mergeCell ref="AA618:AB618"/>
    <mergeCell ref="AA619:AB619"/>
    <mergeCell ref="AA650:AB650"/>
    <mergeCell ref="AA651:AB651"/>
    <mergeCell ref="AA652:AB652"/>
    <mergeCell ref="AA653:AB653"/>
    <mergeCell ref="AA654:AB654"/>
    <mergeCell ref="AA645:AB645"/>
    <mergeCell ref="AA646:AB646"/>
    <mergeCell ref="AA647:AB647"/>
    <mergeCell ref="AA648:AB648"/>
    <mergeCell ref="AA649:AB649"/>
    <mergeCell ref="AA640:AB640"/>
    <mergeCell ref="AA641:AB641"/>
    <mergeCell ref="AA642:AB642"/>
    <mergeCell ref="AA643:AB643"/>
    <mergeCell ref="AA644:AB644"/>
    <mergeCell ref="AA635:AB635"/>
    <mergeCell ref="AA636:AB636"/>
    <mergeCell ref="AA637:AB637"/>
    <mergeCell ref="AA638:AB638"/>
    <mergeCell ref="AA639:AB639"/>
    <mergeCell ref="AA670:AB670"/>
    <mergeCell ref="AA671:AB671"/>
    <mergeCell ref="AA672:AB672"/>
    <mergeCell ref="AA673:AB673"/>
    <mergeCell ref="AA674:AB674"/>
    <mergeCell ref="AA665:AB665"/>
    <mergeCell ref="AA666:AB666"/>
    <mergeCell ref="AA667:AB667"/>
    <mergeCell ref="AA668:AB668"/>
    <mergeCell ref="AA669:AB669"/>
    <mergeCell ref="AA660:AB660"/>
    <mergeCell ref="AA661:AB661"/>
    <mergeCell ref="AA662:AB662"/>
    <mergeCell ref="AA663:AB663"/>
    <mergeCell ref="AA664:AB664"/>
    <mergeCell ref="AA655:AB655"/>
    <mergeCell ref="AA656:AB656"/>
    <mergeCell ref="AA657:AB657"/>
    <mergeCell ref="AA658:AB658"/>
    <mergeCell ref="AA659:AB659"/>
    <mergeCell ref="AA690:AB690"/>
    <mergeCell ref="AA691:AB691"/>
    <mergeCell ref="AA692:AB692"/>
    <mergeCell ref="AA693:AB693"/>
    <mergeCell ref="AA694:AB694"/>
    <mergeCell ref="AA685:AB685"/>
    <mergeCell ref="AA686:AB686"/>
    <mergeCell ref="AA687:AB687"/>
    <mergeCell ref="AA688:AB688"/>
    <mergeCell ref="AA689:AB689"/>
    <mergeCell ref="AA680:AB680"/>
    <mergeCell ref="AA681:AB681"/>
    <mergeCell ref="AA682:AB682"/>
    <mergeCell ref="AA683:AB683"/>
    <mergeCell ref="AA684:AB684"/>
    <mergeCell ref="AA675:AB675"/>
    <mergeCell ref="AA676:AB676"/>
    <mergeCell ref="AA677:AB677"/>
    <mergeCell ref="AA678:AB678"/>
    <mergeCell ref="AA679:AB679"/>
    <mergeCell ref="AA709:AB709"/>
    <mergeCell ref="AA710:AB710"/>
    <mergeCell ref="AA711:AB711"/>
    <mergeCell ref="AA712:AB712"/>
    <mergeCell ref="AA713:AB713"/>
    <mergeCell ref="AA704:AB704"/>
    <mergeCell ref="AA705:AB705"/>
    <mergeCell ref="AA706:AB706"/>
    <mergeCell ref="AA707:AB707"/>
    <mergeCell ref="AA708:AB708"/>
    <mergeCell ref="AA699:AB699"/>
    <mergeCell ref="AA700:AB700"/>
    <mergeCell ref="AA701:AB701"/>
    <mergeCell ref="AA702:AB702"/>
    <mergeCell ref="AA703:AB703"/>
    <mergeCell ref="AA695:AB695"/>
    <mergeCell ref="AA696:AB696"/>
    <mergeCell ref="AA697:AB697"/>
    <mergeCell ref="AA698:AB698"/>
    <mergeCell ref="AA731:AB731"/>
    <mergeCell ref="AA732:AB732"/>
    <mergeCell ref="AA733:AB733"/>
    <mergeCell ref="AA734:AB734"/>
    <mergeCell ref="AA735:AB735"/>
    <mergeCell ref="AA724:AB724"/>
    <mergeCell ref="AA725:AB725"/>
    <mergeCell ref="AA726:AB726"/>
    <mergeCell ref="AA727:AB727"/>
    <mergeCell ref="AA730:AB730"/>
    <mergeCell ref="AA719:AB719"/>
    <mergeCell ref="AA720:AB720"/>
    <mergeCell ref="AA721:AB721"/>
    <mergeCell ref="AA722:AB722"/>
    <mergeCell ref="AA723:AB723"/>
    <mergeCell ref="AA714:AB714"/>
    <mergeCell ref="AA715:AB715"/>
    <mergeCell ref="AA716:AB716"/>
    <mergeCell ref="AA717:AB717"/>
    <mergeCell ref="AA718:AB718"/>
    <mergeCell ref="AA751:AB751"/>
    <mergeCell ref="AA752:AB752"/>
    <mergeCell ref="AA753:AB753"/>
    <mergeCell ref="AA754:AB754"/>
    <mergeCell ref="AA755:AB755"/>
    <mergeCell ref="AA746:AB746"/>
    <mergeCell ref="AA747:AB747"/>
    <mergeCell ref="AA748:AB748"/>
    <mergeCell ref="AA749:AB749"/>
    <mergeCell ref="AA750:AB750"/>
    <mergeCell ref="AA741:AB741"/>
    <mergeCell ref="AA742:AB742"/>
    <mergeCell ref="AA743:AB743"/>
    <mergeCell ref="AA744:AB744"/>
    <mergeCell ref="AA745:AB745"/>
    <mergeCell ref="AA736:AB736"/>
    <mergeCell ref="AA737:AB737"/>
    <mergeCell ref="AA738:AB738"/>
    <mergeCell ref="AA739:AB739"/>
    <mergeCell ref="AA740:AB740"/>
    <mergeCell ref="AA771:AB771"/>
    <mergeCell ref="AA772:AB772"/>
    <mergeCell ref="AA773:AB773"/>
    <mergeCell ref="AA774:AB774"/>
    <mergeCell ref="AA775:AB775"/>
    <mergeCell ref="AA766:AB766"/>
    <mergeCell ref="AA767:AB767"/>
    <mergeCell ref="AA768:AB768"/>
    <mergeCell ref="AA769:AB769"/>
    <mergeCell ref="AA770:AB770"/>
    <mergeCell ref="AA761:AB761"/>
    <mergeCell ref="AA762:AB762"/>
    <mergeCell ref="AA763:AB763"/>
    <mergeCell ref="AA764:AB764"/>
    <mergeCell ref="AA765:AB765"/>
    <mergeCell ref="AA756:AB756"/>
    <mergeCell ref="AA757:AB757"/>
    <mergeCell ref="AA758:AB758"/>
    <mergeCell ref="AA759:AB759"/>
    <mergeCell ref="AA760:AB760"/>
    <mergeCell ref="AA791:AB791"/>
    <mergeCell ref="AA792:AB792"/>
    <mergeCell ref="AA793:AB793"/>
    <mergeCell ref="AA794:AB794"/>
    <mergeCell ref="AA795:AB795"/>
    <mergeCell ref="AA786:AB786"/>
    <mergeCell ref="AA787:AB787"/>
    <mergeCell ref="AA788:AB788"/>
    <mergeCell ref="AA789:AB789"/>
    <mergeCell ref="AA790:AB790"/>
    <mergeCell ref="AA781:AB781"/>
    <mergeCell ref="AA782:AB782"/>
    <mergeCell ref="AA783:AB783"/>
    <mergeCell ref="AA784:AB784"/>
    <mergeCell ref="AA785:AB785"/>
    <mergeCell ref="AA776:AB776"/>
    <mergeCell ref="AA777:AB777"/>
    <mergeCell ref="AA778:AB778"/>
    <mergeCell ref="AA779:AB779"/>
    <mergeCell ref="AA780:AB780"/>
    <mergeCell ref="AA814:AB814"/>
    <mergeCell ref="AA815:AB815"/>
    <mergeCell ref="AA806:AB806"/>
    <mergeCell ref="AA807:AB807"/>
    <mergeCell ref="AA808:AB808"/>
    <mergeCell ref="AA809:AB809"/>
    <mergeCell ref="AA810:AB810"/>
    <mergeCell ref="AA801:AB801"/>
    <mergeCell ref="AA802:AB802"/>
    <mergeCell ref="AA803:AB803"/>
    <mergeCell ref="AA804:AB804"/>
    <mergeCell ref="AA805:AB805"/>
    <mergeCell ref="AA796:AB796"/>
    <mergeCell ref="AA797:AB797"/>
    <mergeCell ref="AA798:AB798"/>
    <mergeCell ref="AA799:AB799"/>
    <mergeCell ref="AA800:AB800"/>
    <mergeCell ref="AA839:AB839"/>
    <mergeCell ref="AA840:AB840"/>
    <mergeCell ref="AA841:AB841"/>
    <mergeCell ref="AA842:AB842"/>
    <mergeCell ref="AA843:AB843"/>
    <mergeCell ref="AA728:AB728"/>
    <mergeCell ref="AA837:AB837"/>
    <mergeCell ref="AA729:AB729"/>
    <mergeCell ref="AA838:AB838"/>
    <mergeCell ref="AA832:AB832"/>
    <mergeCell ref="AA833:AB833"/>
    <mergeCell ref="AA834:AB834"/>
    <mergeCell ref="AA835:AB835"/>
    <mergeCell ref="AA836:AB836"/>
    <mergeCell ref="AA826:AB826"/>
    <mergeCell ref="AA828:AB828"/>
    <mergeCell ref="AA829:AB829"/>
    <mergeCell ref="AA830:AB830"/>
    <mergeCell ref="AA831:AB831"/>
    <mergeCell ref="AA821:AB821"/>
    <mergeCell ref="AA822:AB822"/>
    <mergeCell ref="AA823:AB823"/>
    <mergeCell ref="AA824:AB824"/>
    <mergeCell ref="AA825:AB825"/>
    <mergeCell ref="AA816:AB816"/>
    <mergeCell ref="AA817:AB817"/>
    <mergeCell ref="AA818:AB818"/>
    <mergeCell ref="AA819:AB819"/>
    <mergeCell ref="AA820:AB820"/>
    <mergeCell ref="AA811:AB811"/>
    <mergeCell ref="AA812:AB812"/>
    <mergeCell ref="AA813:AB813"/>
    <mergeCell ref="AA859:AB859"/>
    <mergeCell ref="AA860:AB860"/>
    <mergeCell ref="AA861:AB861"/>
    <mergeCell ref="AA862:AB862"/>
    <mergeCell ref="AA863:AB863"/>
    <mergeCell ref="AA854:AB854"/>
    <mergeCell ref="AA855:AB855"/>
    <mergeCell ref="AA856:AB856"/>
    <mergeCell ref="AA857:AB857"/>
    <mergeCell ref="AA858:AB858"/>
    <mergeCell ref="AA849:AB849"/>
    <mergeCell ref="AA850:AB850"/>
    <mergeCell ref="AA851:AB851"/>
    <mergeCell ref="AA852:AB852"/>
    <mergeCell ref="AA853:AB853"/>
    <mergeCell ref="AA844:AB844"/>
    <mergeCell ref="AA845:AB845"/>
    <mergeCell ref="AA846:AB846"/>
    <mergeCell ref="AA847:AB847"/>
    <mergeCell ref="AA848:AB848"/>
    <mergeCell ref="AA879:AB879"/>
    <mergeCell ref="AA880:AB880"/>
    <mergeCell ref="AA881:AB881"/>
    <mergeCell ref="AA882:AB882"/>
    <mergeCell ref="AA883:AB883"/>
    <mergeCell ref="AA874:AB874"/>
    <mergeCell ref="AA875:AB875"/>
    <mergeCell ref="AA876:AB876"/>
    <mergeCell ref="AA877:AB877"/>
    <mergeCell ref="AA878:AB878"/>
    <mergeCell ref="AA869:AB869"/>
    <mergeCell ref="AA870:AB870"/>
    <mergeCell ref="AA871:AB871"/>
    <mergeCell ref="AA872:AB872"/>
    <mergeCell ref="AA873:AB873"/>
    <mergeCell ref="AA864:AB864"/>
    <mergeCell ref="AA865:AB865"/>
    <mergeCell ref="AA866:AB866"/>
    <mergeCell ref="AA867:AB867"/>
    <mergeCell ref="AA868:AB868"/>
    <mergeCell ref="AA896:AB896"/>
    <mergeCell ref="AA897:AB897"/>
    <mergeCell ref="AA898:AB898"/>
    <mergeCell ref="AA899:AB899"/>
    <mergeCell ref="AA891:AB891"/>
    <mergeCell ref="AA892:AB892"/>
    <mergeCell ref="AA893:AB893"/>
    <mergeCell ref="AA894:AB894"/>
    <mergeCell ref="AA895:AB895"/>
    <mergeCell ref="AA888:AB888"/>
    <mergeCell ref="AA889:AB889"/>
    <mergeCell ref="AA890:AB890"/>
    <mergeCell ref="AA884:AB884"/>
    <mergeCell ref="AA885:AB885"/>
    <mergeCell ref="AA886:AB886"/>
    <mergeCell ref="AA887:AB887"/>
    <mergeCell ref="AA913:AB913"/>
    <mergeCell ref="AA914:AB914"/>
    <mergeCell ref="AA916:AB916"/>
    <mergeCell ref="AA917:AB917"/>
    <mergeCell ref="AA908:AB908"/>
    <mergeCell ref="AA909:AB909"/>
    <mergeCell ref="AA910:AB910"/>
    <mergeCell ref="AA911:AB911"/>
    <mergeCell ref="AA912:AB912"/>
    <mergeCell ref="AA904:AB904"/>
    <mergeCell ref="AA905:AB905"/>
    <mergeCell ref="AA906:AB906"/>
    <mergeCell ref="AA907:AB907"/>
    <mergeCell ref="AA900:AB900"/>
    <mergeCell ref="AA901:AB901"/>
    <mergeCell ref="AA902:AB902"/>
    <mergeCell ref="AA903:AB903"/>
    <mergeCell ref="AA937:AB937"/>
    <mergeCell ref="AA932:AB932"/>
    <mergeCell ref="AA933:AB933"/>
    <mergeCell ref="AA934:AB934"/>
    <mergeCell ref="AA935:AB935"/>
    <mergeCell ref="AA936:AB936"/>
    <mergeCell ref="AA928:AB928"/>
    <mergeCell ref="AA929:AB929"/>
    <mergeCell ref="AA915:AB915"/>
    <mergeCell ref="AA930:AB930"/>
    <mergeCell ref="AA931:AB931"/>
    <mergeCell ref="AA923:AB923"/>
    <mergeCell ref="AA924:AB924"/>
    <mergeCell ref="AA925:AB925"/>
    <mergeCell ref="AA926:AB926"/>
    <mergeCell ref="AA927:AB927"/>
    <mergeCell ref="AA918:AB918"/>
    <mergeCell ref="AA919:AB919"/>
    <mergeCell ref="AA920:AB920"/>
    <mergeCell ref="AA921:AB921"/>
    <mergeCell ref="AA922:AB922"/>
    <mergeCell ref="AA945:AB945"/>
    <mergeCell ref="AA946:AB946"/>
    <mergeCell ref="AA973:AB973"/>
    <mergeCell ref="AA967:AB967"/>
    <mergeCell ref="AA968:AB968"/>
    <mergeCell ref="AA969:AB969"/>
    <mergeCell ref="AA970:AB970"/>
    <mergeCell ref="AA971:AB971"/>
    <mergeCell ref="AA962:AB962"/>
    <mergeCell ref="AA963:AB963"/>
    <mergeCell ref="AA964:AB964"/>
    <mergeCell ref="AA957:AB957"/>
    <mergeCell ref="AA958:AB958"/>
    <mergeCell ref="AA959:AB959"/>
    <mergeCell ref="AA960:AB960"/>
    <mergeCell ref="AA938:AB938"/>
    <mergeCell ref="AA939:AB939"/>
    <mergeCell ref="AA940:AB940"/>
    <mergeCell ref="AA941:AB941"/>
    <mergeCell ref="AA1071:AB1071"/>
    <mergeCell ref="AA1069:AB1069"/>
    <mergeCell ref="AA1064:AB1064"/>
    <mergeCell ref="AA1065:AB1065"/>
    <mergeCell ref="AA1066:AB1066"/>
    <mergeCell ref="AA1067:AB1067"/>
    <mergeCell ref="AA1068:AB1068"/>
    <mergeCell ref="AA1043:AB1043"/>
    <mergeCell ref="AA1062:AB1062"/>
    <mergeCell ref="AA1063:AB1063"/>
    <mergeCell ref="AA1055:AB1055"/>
    <mergeCell ref="AA1057:AB1057"/>
    <mergeCell ref="AA1058:AB1058"/>
    <mergeCell ref="AA1059:AB1059"/>
    <mergeCell ref="AA1060:AB1060"/>
    <mergeCell ref="AA1051:AB1051"/>
    <mergeCell ref="AA1052:AB1052"/>
    <mergeCell ref="AA1054:AB1054"/>
    <mergeCell ref="AA1046:AB1046"/>
    <mergeCell ref="AA1047:AB1047"/>
    <mergeCell ref="AA1061:AB1061"/>
    <mergeCell ref="AA1070:AB1070"/>
    <mergeCell ref="AA1044:AB1044"/>
    <mergeCell ref="AA1045:AB1045"/>
    <mergeCell ref="AA1036:AB1036"/>
    <mergeCell ref="AA1037:AB1037"/>
    <mergeCell ref="AA1038:AB1038"/>
    <mergeCell ref="AA1039:AB1039"/>
    <mergeCell ref="AA1040:AB1040"/>
    <mergeCell ref="AA1031:AB1031"/>
    <mergeCell ref="AA1032:AB1032"/>
    <mergeCell ref="AA1033:AB1033"/>
    <mergeCell ref="AA1034:AB1034"/>
    <mergeCell ref="AA1035:AB1035"/>
    <mergeCell ref="AA1026:AB1026"/>
    <mergeCell ref="AA1053:AB1053"/>
    <mergeCell ref="AA1016:AB1016"/>
    <mergeCell ref="AA1001:AB1001"/>
    <mergeCell ref="AA1002:AB1002"/>
    <mergeCell ref="AA1048:AB1048"/>
    <mergeCell ref="AA1049:AB1049"/>
    <mergeCell ref="AA1050:AB1050"/>
    <mergeCell ref="AA1019:AB1019"/>
    <mergeCell ref="AA1020:AB1020"/>
    <mergeCell ref="AA1011:AB1011"/>
    <mergeCell ref="AA1012:AB1012"/>
    <mergeCell ref="AA1013:AB1013"/>
    <mergeCell ref="AA1014:AB1014"/>
    <mergeCell ref="AA1015:AB1015"/>
    <mergeCell ref="AA1006:AB1006"/>
    <mergeCell ref="AA1007:AB1007"/>
    <mergeCell ref="AA1008:AB1008"/>
    <mergeCell ref="AA1041:AB1041"/>
    <mergeCell ref="AA1042:AB1042"/>
    <mergeCell ref="AA1003:AB1003"/>
    <mergeCell ref="AA1004:AB1004"/>
    <mergeCell ref="AA1027:AB1027"/>
    <mergeCell ref="AA1028:AB1028"/>
    <mergeCell ref="AA1029:AB1029"/>
    <mergeCell ref="AA1030:AB1030"/>
    <mergeCell ref="AA1021:AB1021"/>
    <mergeCell ref="AA1022:AB1022"/>
    <mergeCell ref="AA1023:AB1023"/>
    <mergeCell ref="AA1024:AB1024"/>
    <mergeCell ref="AA1025:AB1025"/>
    <mergeCell ref="AA965:AB965"/>
    <mergeCell ref="AA966:AB966"/>
    <mergeCell ref="AA999:AB999"/>
    <mergeCell ref="AA1000:AB1000"/>
    <mergeCell ref="AA974:AB974"/>
    <mergeCell ref="AA975:AB975"/>
    <mergeCell ref="AA976:AB976"/>
    <mergeCell ref="AA996:AB996"/>
    <mergeCell ref="AA997:AB997"/>
    <mergeCell ref="AA998:AB998"/>
    <mergeCell ref="AA991:AB991"/>
    <mergeCell ref="AA992:AB992"/>
    <mergeCell ref="AA993:AB993"/>
    <mergeCell ref="AA994:AB994"/>
    <mergeCell ref="AA995:AB995"/>
    <mergeCell ref="AA987:AB987"/>
    <mergeCell ref="AA988:AB988"/>
    <mergeCell ref="AA1017:AB1017"/>
    <mergeCell ref="AA1018:AB1018"/>
    <mergeCell ref="I511:J511"/>
    <mergeCell ref="I558:J558"/>
    <mergeCell ref="AA989:AB989"/>
    <mergeCell ref="AA990:AB990"/>
    <mergeCell ref="AA982:AB982"/>
    <mergeCell ref="AA983:AB983"/>
    <mergeCell ref="AA984:AB984"/>
    <mergeCell ref="AA985:AB985"/>
    <mergeCell ref="AA986:AB986"/>
    <mergeCell ref="AA977:AB977"/>
    <mergeCell ref="AA978:AB978"/>
    <mergeCell ref="AA979:AB979"/>
    <mergeCell ref="AA980:AB980"/>
    <mergeCell ref="AA981:AB981"/>
    <mergeCell ref="AA972:AB972"/>
    <mergeCell ref="AA1009:AB1009"/>
    <mergeCell ref="AA1010:AB1010"/>
    <mergeCell ref="AA1005:AB1005"/>
    <mergeCell ref="AA961:AB961"/>
    <mergeCell ref="AA952:AB952"/>
    <mergeCell ref="AA953:AB953"/>
    <mergeCell ref="AA954:AB954"/>
    <mergeCell ref="AA955:AB955"/>
    <mergeCell ref="AA956:AB956"/>
    <mergeCell ref="AA947:AB947"/>
    <mergeCell ref="AA948:AB948"/>
    <mergeCell ref="AA949:AB949"/>
    <mergeCell ref="AA950:AB950"/>
    <mergeCell ref="AA951:AB951"/>
    <mergeCell ref="AA942:AB942"/>
    <mergeCell ref="AA943:AB943"/>
    <mergeCell ref="AA944:AB944"/>
  </mergeCells>
  <phoneticPr fontId="3"/>
  <printOptions horizontalCentered="1"/>
  <pageMargins left="0.31496062992125984" right="0.23622047244094491" top="0.56000000000000005" bottom="0.52" header="0.21" footer="0.16"/>
  <pageSetup paperSize="9" scale="55" fitToHeight="0" pageOrder="overThenDown" orientation="landscape" useFirstPageNumber="1" r:id="rId1"/>
  <headerFooter>
    <oddFooter>&amp;C&amp;18&amp;P</oddFooter>
  </headerFooter>
  <rowBreaks count="13" manualBreakCount="13">
    <brk id="171" max="13" man="1"/>
    <brk id="224" max="13" man="1"/>
    <brk id="243" max="13" man="1"/>
    <brk id="276" max="13" man="1"/>
    <brk id="548" max="13" man="1"/>
    <brk id="605" max="13" man="1"/>
    <brk id="697" max="13" man="1"/>
    <brk id="872" max="13" man="1"/>
    <brk id="925" max="13" man="1"/>
    <brk id="1080" max="13" man="1"/>
    <brk id="1167" max="13" man="1"/>
    <brk id="1684" max="13" man="1"/>
    <brk id="175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7A21-C52D-4F42-B346-5E150BB33396}">
  <sheetPr>
    <pageSetUpPr fitToPage="1"/>
  </sheetPr>
  <dimension ref="A1:M49"/>
  <sheetViews>
    <sheetView topLeftCell="A25" zoomScale="75" zoomScaleNormal="75" workbookViewId="0">
      <selection activeCell="E47" sqref="E47"/>
    </sheetView>
  </sheetViews>
  <sheetFormatPr defaultColWidth="15.85546875" defaultRowHeight="23.25" customHeight="1" x14ac:dyDescent="0.15"/>
  <cols>
    <col min="1" max="1" width="14.28515625" customWidth="1"/>
    <col min="3" max="3" width="13.7109375" customWidth="1"/>
    <col min="4" max="4" width="40.85546875" customWidth="1"/>
    <col min="5" max="5" width="42.7109375" customWidth="1"/>
    <col min="9" max="9" width="20.42578125" customWidth="1"/>
    <col min="10" max="10" width="23.28515625" customWidth="1"/>
  </cols>
  <sheetData>
    <row r="1" spans="1:13" ht="43.5" customHeight="1" thickBot="1" x14ac:dyDescent="0.2">
      <c r="A1" s="446" t="s">
        <v>2857</v>
      </c>
      <c r="B1" s="452" t="s">
        <v>4858</v>
      </c>
      <c r="C1" s="447" t="s">
        <v>4859</v>
      </c>
      <c r="D1" s="447" t="s">
        <v>1</v>
      </c>
      <c r="E1" s="447" t="s">
        <v>4</v>
      </c>
      <c r="F1" s="448" t="s">
        <v>2</v>
      </c>
      <c r="G1" s="449" t="s">
        <v>3</v>
      </c>
      <c r="H1" s="449" t="s">
        <v>0</v>
      </c>
      <c r="I1" s="447" t="s">
        <v>5492</v>
      </c>
      <c r="J1" s="447" t="s">
        <v>5491</v>
      </c>
      <c r="K1" s="449" t="s">
        <v>5</v>
      </c>
      <c r="L1" s="450" t="s">
        <v>5500</v>
      </c>
      <c r="M1" s="451" t="s">
        <v>6</v>
      </c>
    </row>
    <row r="2" spans="1:13" ht="23.25" customHeight="1" x14ac:dyDescent="0.15">
      <c r="A2" s="467" t="s">
        <v>7584</v>
      </c>
      <c r="B2" s="468" t="s">
        <v>4871</v>
      </c>
      <c r="C2" s="453" t="s">
        <v>4860</v>
      </c>
      <c r="D2" s="453" t="s">
        <v>7585</v>
      </c>
      <c r="E2" s="465" t="s">
        <v>7586</v>
      </c>
      <c r="F2" s="454" t="s">
        <v>7587</v>
      </c>
      <c r="G2" s="455" t="s">
        <v>154</v>
      </c>
      <c r="H2" s="455" t="s">
        <v>1976</v>
      </c>
      <c r="I2" s="1027" t="s">
        <v>7588</v>
      </c>
      <c r="J2" s="1028"/>
      <c r="K2" s="456">
        <v>22007</v>
      </c>
      <c r="L2" s="457">
        <v>100</v>
      </c>
      <c r="M2" s="458"/>
    </row>
    <row r="3" spans="1:13" ht="23.25" customHeight="1" x14ac:dyDescent="0.15">
      <c r="A3" s="469" t="s">
        <v>7584</v>
      </c>
      <c r="B3" s="470" t="s">
        <v>4871</v>
      </c>
      <c r="C3" s="459" t="s">
        <v>4860</v>
      </c>
      <c r="D3" s="459" t="s">
        <v>7589</v>
      </c>
      <c r="E3" s="466" t="s">
        <v>7590</v>
      </c>
      <c r="F3" s="460" t="s">
        <v>7591</v>
      </c>
      <c r="G3" s="461" t="s">
        <v>7592</v>
      </c>
      <c r="H3" s="461" t="s">
        <v>1976</v>
      </c>
      <c r="I3" s="1023" t="s">
        <v>7588</v>
      </c>
      <c r="J3" s="1024"/>
      <c r="K3" s="462">
        <v>31138</v>
      </c>
      <c r="L3" s="463">
        <v>100</v>
      </c>
      <c r="M3" s="464"/>
    </row>
    <row r="4" spans="1:13" ht="23.25" customHeight="1" x14ac:dyDescent="0.15">
      <c r="A4" s="469" t="s">
        <v>7584</v>
      </c>
      <c r="B4" s="470" t="s">
        <v>4871</v>
      </c>
      <c r="C4" s="459" t="s">
        <v>4860</v>
      </c>
      <c r="D4" s="459" t="s">
        <v>7593</v>
      </c>
      <c r="E4" s="466" t="s">
        <v>7594</v>
      </c>
      <c r="F4" s="460" t="s">
        <v>7595</v>
      </c>
      <c r="G4" s="461" t="s">
        <v>1530</v>
      </c>
      <c r="H4" s="461" t="s">
        <v>1976</v>
      </c>
      <c r="I4" s="1023" t="s">
        <v>7596</v>
      </c>
      <c r="J4" s="1024"/>
      <c r="K4" s="462">
        <v>25959</v>
      </c>
      <c r="L4" s="463">
        <v>70</v>
      </c>
      <c r="M4" s="464"/>
    </row>
    <row r="5" spans="1:13" ht="23.25" customHeight="1" x14ac:dyDescent="0.15">
      <c r="A5" s="469" t="s">
        <v>7584</v>
      </c>
      <c r="B5" s="470" t="s">
        <v>4871</v>
      </c>
      <c r="C5" s="459" t="s">
        <v>4860</v>
      </c>
      <c r="D5" s="459" t="s">
        <v>7597</v>
      </c>
      <c r="E5" s="466" t="s">
        <v>7598</v>
      </c>
      <c r="F5" s="460" t="s">
        <v>7599</v>
      </c>
      <c r="G5" s="461" t="s">
        <v>187</v>
      </c>
      <c r="H5" s="461" t="s">
        <v>1976</v>
      </c>
      <c r="I5" s="1023" t="s">
        <v>7600</v>
      </c>
      <c r="J5" s="1024"/>
      <c r="K5" s="462">
        <v>24187</v>
      </c>
      <c r="L5" s="463">
        <v>200</v>
      </c>
      <c r="M5" s="464"/>
    </row>
    <row r="6" spans="1:13" ht="23.25" customHeight="1" x14ac:dyDescent="0.15">
      <c r="A6" s="469" t="s">
        <v>7584</v>
      </c>
      <c r="B6" s="470" t="s">
        <v>4871</v>
      </c>
      <c r="C6" s="459" t="s">
        <v>4860</v>
      </c>
      <c r="D6" s="459" t="s">
        <v>7601</v>
      </c>
      <c r="E6" s="466" t="s">
        <v>7602</v>
      </c>
      <c r="F6" s="460" t="s">
        <v>7603</v>
      </c>
      <c r="G6" s="461" t="s">
        <v>1728</v>
      </c>
      <c r="H6" s="461" t="s">
        <v>1976</v>
      </c>
      <c r="I6" s="1023" t="s">
        <v>7604</v>
      </c>
      <c r="J6" s="1024"/>
      <c r="K6" s="462">
        <v>28946</v>
      </c>
      <c r="L6" s="463">
        <v>180</v>
      </c>
      <c r="M6" s="464"/>
    </row>
    <row r="7" spans="1:13" ht="23.25" customHeight="1" x14ac:dyDescent="0.15">
      <c r="A7" s="469" t="s">
        <v>7584</v>
      </c>
      <c r="B7" s="470" t="s">
        <v>4871</v>
      </c>
      <c r="C7" s="459" t="s">
        <v>4860</v>
      </c>
      <c r="D7" s="459" t="s">
        <v>7605</v>
      </c>
      <c r="E7" s="466" t="s">
        <v>7606</v>
      </c>
      <c r="F7" s="460" t="s">
        <v>7607</v>
      </c>
      <c r="G7" s="461" t="s">
        <v>7608</v>
      </c>
      <c r="H7" s="461" t="s">
        <v>1976</v>
      </c>
      <c r="I7" s="1023" t="s">
        <v>7609</v>
      </c>
      <c r="J7" s="1024"/>
      <c r="K7" s="462">
        <v>24412</v>
      </c>
      <c r="L7" s="463">
        <v>140</v>
      </c>
      <c r="M7" s="464"/>
    </row>
    <row r="8" spans="1:13" ht="23.25" customHeight="1" x14ac:dyDescent="0.15">
      <c r="A8" s="469" t="s">
        <v>7584</v>
      </c>
      <c r="B8" s="470" t="s">
        <v>4871</v>
      </c>
      <c r="C8" s="459" t="s">
        <v>4860</v>
      </c>
      <c r="D8" s="459" t="s">
        <v>7610</v>
      </c>
      <c r="E8" s="466" t="s">
        <v>7611</v>
      </c>
      <c r="F8" s="460" t="s">
        <v>7612</v>
      </c>
      <c r="G8" s="461" t="s">
        <v>189</v>
      </c>
      <c r="H8" s="461" t="s">
        <v>1976</v>
      </c>
      <c r="I8" s="1023" t="s">
        <v>7613</v>
      </c>
      <c r="J8" s="1024"/>
      <c r="K8" s="462">
        <v>1918</v>
      </c>
      <c r="L8" s="463">
        <v>80</v>
      </c>
      <c r="M8" s="464"/>
    </row>
    <row r="9" spans="1:13" ht="23.25" customHeight="1" x14ac:dyDescent="0.15">
      <c r="A9" s="469" t="s">
        <v>7584</v>
      </c>
      <c r="B9" s="470" t="s">
        <v>4871</v>
      </c>
      <c r="C9" s="459" t="s">
        <v>4860</v>
      </c>
      <c r="D9" s="459" t="s">
        <v>7614</v>
      </c>
      <c r="E9" s="466" t="s">
        <v>7615</v>
      </c>
      <c r="F9" s="460" t="s">
        <v>7616</v>
      </c>
      <c r="G9" s="461" t="s">
        <v>1530</v>
      </c>
      <c r="H9" s="461" t="s">
        <v>1976</v>
      </c>
      <c r="I9" s="1023" t="s">
        <v>7613</v>
      </c>
      <c r="J9" s="1024"/>
      <c r="K9" s="462">
        <v>12298</v>
      </c>
      <c r="L9" s="463">
        <v>80</v>
      </c>
      <c r="M9" s="464"/>
    </row>
    <row r="10" spans="1:13" ht="23.25" customHeight="1" x14ac:dyDescent="0.15">
      <c r="A10" s="469" t="s">
        <v>7584</v>
      </c>
      <c r="B10" s="470" t="s">
        <v>4871</v>
      </c>
      <c r="C10" s="459" t="s">
        <v>4860</v>
      </c>
      <c r="D10" s="459" t="s">
        <v>7617</v>
      </c>
      <c r="E10" s="466" t="s">
        <v>7618</v>
      </c>
      <c r="F10" s="460" t="s">
        <v>7619</v>
      </c>
      <c r="G10" s="461" t="s">
        <v>164</v>
      </c>
      <c r="H10" s="461" t="s">
        <v>1976</v>
      </c>
      <c r="I10" s="1023" t="s">
        <v>7613</v>
      </c>
      <c r="J10" s="1024"/>
      <c r="K10" s="462">
        <v>25288</v>
      </c>
      <c r="L10" s="463">
        <v>80</v>
      </c>
      <c r="M10" s="464"/>
    </row>
    <row r="11" spans="1:13" ht="23.25" customHeight="1" x14ac:dyDescent="0.15">
      <c r="A11" s="469" t="s">
        <v>7584</v>
      </c>
      <c r="B11" s="470" t="s">
        <v>4871</v>
      </c>
      <c r="C11" s="459" t="s">
        <v>4860</v>
      </c>
      <c r="D11" s="459" t="s">
        <v>7620</v>
      </c>
      <c r="E11" s="466" t="s">
        <v>7621</v>
      </c>
      <c r="F11" s="460" t="s">
        <v>7622</v>
      </c>
      <c r="G11" s="461" t="s">
        <v>1530</v>
      </c>
      <c r="H11" s="461" t="s">
        <v>1976</v>
      </c>
      <c r="I11" s="1023" t="s">
        <v>7623</v>
      </c>
      <c r="J11" s="1024"/>
      <c r="K11" s="462">
        <v>20180</v>
      </c>
      <c r="L11" s="463">
        <v>105</v>
      </c>
      <c r="M11" s="464"/>
    </row>
    <row r="12" spans="1:13" ht="23.25" customHeight="1" x14ac:dyDescent="0.15">
      <c r="A12" s="469" t="s">
        <v>7584</v>
      </c>
      <c r="B12" s="470" t="s">
        <v>4871</v>
      </c>
      <c r="C12" s="459" t="s">
        <v>4860</v>
      </c>
      <c r="D12" s="459" t="s">
        <v>7624</v>
      </c>
      <c r="E12" s="466" t="s">
        <v>7625</v>
      </c>
      <c r="F12" s="460" t="s">
        <v>7626</v>
      </c>
      <c r="G12" s="461" t="s">
        <v>60</v>
      </c>
      <c r="H12" s="461" t="s">
        <v>7627</v>
      </c>
      <c r="I12" s="1023" t="s">
        <v>7628</v>
      </c>
      <c r="J12" s="1024"/>
      <c r="K12" s="462">
        <v>21285</v>
      </c>
      <c r="L12" s="463">
        <v>40</v>
      </c>
      <c r="M12" s="464"/>
    </row>
    <row r="13" spans="1:13" ht="23.25" customHeight="1" x14ac:dyDescent="0.15">
      <c r="A13" s="469" t="s">
        <v>7584</v>
      </c>
      <c r="B13" s="470" t="s">
        <v>4884</v>
      </c>
      <c r="C13" s="459" t="s">
        <v>1806</v>
      </c>
      <c r="D13" s="459" t="s">
        <v>7629</v>
      </c>
      <c r="E13" s="466" t="s">
        <v>7630</v>
      </c>
      <c r="F13" s="460" t="s">
        <v>7631</v>
      </c>
      <c r="G13" s="461" t="s">
        <v>7632</v>
      </c>
      <c r="H13" s="461" t="s">
        <v>1976</v>
      </c>
      <c r="I13" s="1023" t="s">
        <v>7613</v>
      </c>
      <c r="J13" s="1024"/>
      <c r="K13" s="462">
        <v>15796</v>
      </c>
      <c r="L13" s="463">
        <v>70</v>
      </c>
      <c r="M13" s="464"/>
    </row>
    <row r="14" spans="1:13" ht="23.25" customHeight="1" x14ac:dyDescent="0.15">
      <c r="A14" s="469" t="s">
        <v>7584</v>
      </c>
      <c r="B14" s="470" t="s">
        <v>4884</v>
      </c>
      <c r="C14" s="459" t="s">
        <v>1806</v>
      </c>
      <c r="D14" s="459" t="s">
        <v>7633</v>
      </c>
      <c r="E14" s="466" t="s">
        <v>7634</v>
      </c>
      <c r="F14" s="460" t="s">
        <v>7635</v>
      </c>
      <c r="G14" s="461" t="s">
        <v>7636</v>
      </c>
      <c r="H14" s="461" t="s">
        <v>1976</v>
      </c>
      <c r="I14" s="1023" t="s">
        <v>7637</v>
      </c>
      <c r="J14" s="1024"/>
      <c r="K14" s="462">
        <v>21848</v>
      </c>
      <c r="L14" s="463">
        <v>50</v>
      </c>
      <c r="M14" s="464"/>
    </row>
    <row r="15" spans="1:13" ht="23.25" customHeight="1" x14ac:dyDescent="0.15">
      <c r="A15" s="469" t="s">
        <v>7584</v>
      </c>
      <c r="B15" s="470" t="s">
        <v>4884</v>
      </c>
      <c r="C15" s="459" t="s">
        <v>1806</v>
      </c>
      <c r="D15" s="459" t="s">
        <v>7638</v>
      </c>
      <c r="E15" s="466" t="s">
        <v>7639</v>
      </c>
      <c r="F15" s="460" t="s">
        <v>7640</v>
      </c>
      <c r="G15" s="461" t="s">
        <v>7641</v>
      </c>
      <c r="H15" s="461" t="s">
        <v>1976</v>
      </c>
      <c r="I15" s="1023" t="s">
        <v>7642</v>
      </c>
      <c r="J15" s="1024"/>
      <c r="K15" s="462">
        <v>2374</v>
      </c>
      <c r="L15" s="463">
        <v>100</v>
      </c>
      <c r="M15" s="464"/>
    </row>
    <row r="16" spans="1:13" ht="23.25" customHeight="1" x14ac:dyDescent="0.15">
      <c r="A16" s="469" t="s">
        <v>7584</v>
      </c>
      <c r="B16" s="470" t="s">
        <v>4903</v>
      </c>
      <c r="C16" s="459" t="s">
        <v>1807</v>
      </c>
      <c r="D16" s="459" t="s">
        <v>7643</v>
      </c>
      <c r="E16" s="466" t="s">
        <v>7644</v>
      </c>
      <c r="F16" s="460" t="s">
        <v>7645</v>
      </c>
      <c r="G16" s="461" t="s">
        <v>441</v>
      </c>
      <c r="H16" s="461" t="s">
        <v>1976</v>
      </c>
      <c r="I16" s="1023" t="s">
        <v>7646</v>
      </c>
      <c r="J16" s="1024"/>
      <c r="K16" s="462">
        <v>25917</v>
      </c>
      <c r="L16" s="463">
        <v>90</v>
      </c>
      <c r="M16" s="464"/>
    </row>
    <row r="17" spans="1:13" ht="23.25" customHeight="1" x14ac:dyDescent="0.15">
      <c r="A17" s="469" t="s">
        <v>7584</v>
      </c>
      <c r="B17" s="470" t="s">
        <v>4903</v>
      </c>
      <c r="C17" s="459" t="s">
        <v>1807</v>
      </c>
      <c r="D17" s="459" t="s">
        <v>7647</v>
      </c>
      <c r="E17" s="466" t="s">
        <v>7648</v>
      </c>
      <c r="F17" s="460" t="s">
        <v>7649</v>
      </c>
      <c r="G17" s="461" t="s">
        <v>438</v>
      </c>
      <c r="H17" s="461" t="s">
        <v>1976</v>
      </c>
      <c r="I17" s="1023" t="s">
        <v>4035</v>
      </c>
      <c r="J17" s="1024"/>
      <c r="K17" s="462">
        <v>27733</v>
      </c>
      <c r="L17" s="463">
        <v>90</v>
      </c>
      <c r="M17" s="464"/>
    </row>
    <row r="18" spans="1:13" ht="23.25" customHeight="1" x14ac:dyDescent="0.15">
      <c r="A18" s="469" t="s">
        <v>7584</v>
      </c>
      <c r="B18" s="470" t="s">
        <v>4903</v>
      </c>
      <c r="C18" s="459" t="s">
        <v>1807</v>
      </c>
      <c r="D18" s="459" t="s">
        <v>7650</v>
      </c>
      <c r="E18" s="466" t="s">
        <v>7651</v>
      </c>
      <c r="F18" s="460" t="s">
        <v>7652</v>
      </c>
      <c r="G18" s="461" t="s">
        <v>404</v>
      </c>
      <c r="H18" s="461" t="s">
        <v>1976</v>
      </c>
      <c r="I18" s="1023" t="s">
        <v>4035</v>
      </c>
      <c r="J18" s="1024"/>
      <c r="K18" s="462">
        <v>28833</v>
      </c>
      <c r="L18" s="463">
        <v>90</v>
      </c>
      <c r="M18" s="464"/>
    </row>
    <row r="19" spans="1:13" ht="23.25" customHeight="1" x14ac:dyDescent="0.15">
      <c r="A19" s="469" t="s">
        <v>7584</v>
      </c>
      <c r="B19" s="470" t="s">
        <v>4903</v>
      </c>
      <c r="C19" s="459" t="s">
        <v>1807</v>
      </c>
      <c r="D19" s="459" t="s">
        <v>7653</v>
      </c>
      <c r="E19" s="466" t="s">
        <v>7654</v>
      </c>
      <c r="F19" s="460" t="s">
        <v>7655</v>
      </c>
      <c r="G19" s="461" t="s">
        <v>460</v>
      </c>
      <c r="H19" s="461" t="s">
        <v>1976</v>
      </c>
      <c r="I19" s="1023" t="s">
        <v>7656</v>
      </c>
      <c r="J19" s="1024"/>
      <c r="K19" s="462">
        <v>24310</v>
      </c>
      <c r="L19" s="463">
        <v>100</v>
      </c>
      <c r="M19" s="464"/>
    </row>
    <row r="20" spans="1:13" ht="23.25" customHeight="1" x14ac:dyDescent="0.15">
      <c r="A20" s="469" t="s">
        <v>7584</v>
      </c>
      <c r="B20" s="470" t="s">
        <v>4903</v>
      </c>
      <c r="C20" s="459" t="s">
        <v>1807</v>
      </c>
      <c r="D20" s="459" t="s">
        <v>7657</v>
      </c>
      <c r="E20" s="466" t="s">
        <v>7658</v>
      </c>
      <c r="F20" s="460" t="s">
        <v>7659</v>
      </c>
      <c r="G20" s="461" t="s">
        <v>417</v>
      </c>
      <c r="H20" s="461" t="s">
        <v>1976</v>
      </c>
      <c r="I20" s="1023" t="s">
        <v>4046</v>
      </c>
      <c r="J20" s="1024"/>
      <c r="K20" s="462">
        <v>19943</v>
      </c>
      <c r="L20" s="463">
        <v>200</v>
      </c>
      <c r="M20" s="464"/>
    </row>
    <row r="21" spans="1:13" ht="23.25" customHeight="1" x14ac:dyDescent="0.15">
      <c r="A21" s="469" t="s">
        <v>7584</v>
      </c>
      <c r="B21" s="470" t="s">
        <v>4903</v>
      </c>
      <c r="C21" s="459" t="s">
        <v>1807</v>
      </c>
      <c r="D21" s="459" t="s">
        <v>7660</v>
      </c>
      <c r="E21" s="466" t="s">
        <v>7661</v>
      </c>
      <c r="F21" s="460" t="s">
        <v>7662</v>
      </c>
      <c r="G21" s="461" t="s">
        <v>1126</v>
      </c>
      <c r="H21" s="461" t="s">
        <v>1976</v>
      </c>
      <c r="I21" s="1023" t="s">
        <v>7663</v>
      </c>
      <c r="J21" s="1024"/>
      <c r="K21" s="462">
        <v>9921</v>
      </c>
      <c r="L21" s="463">
        <v>80</v>
      </c>
      <c r="M21" s="464"/>
    </row>
    <row r="22" spans="1:13" ht="23.25" customHeight="1" x14ac:dyDescent="0.15">
      <c r="A22" s="469" t="s">
        <v>7584</v>
      </c>
      <c r="B22" s="470" t="s">
        <v>4903</v>
      </c>
      <c r="C22" s="459" t="s">
        <v>1807</v>
      </c>
      <c r="D22" s="459" t="s">
        <v>7664</v>
      </c>
      <c r="E22" s="466" t="s">
        <v>7665</v>
      </c>
      <c r="F22" s="460" t="s">
        <v>7666</v>
      </c>
      <c r="G22" s="461" t="s">
        <v>401</v>
      </c>
      <c r="H22" s="461" t="s">
        <v>1976</v>
      </c>
      <c r="I22" s="1023" t="s">
        <v>7667</v>
      </c>
      <c r="J22" s="1024"/>
      <c r="K22" s="462">
        <v>25541</v>
      </c>
      <c r="L22" s="463">
        <v>240</v>
      </c>
      <c r="M22" s="464"/>
    </row>
    <row r="23" spans="1:13" ht="23.25" customHeight="1" x14ac:dyDescent="0.15">
      <c r="A23" s="469" t="s">
        <v>7584</v>
      </c>
      <c r="B23" s="470" t="s">
        <v>4903</v>
      </c>
      <c r="C23" s="459" t="s">
        <v>1807</v>
      </c>
      <c r="D23" s="459" t="s">
        <v>7668</v>
      </c>
      <c r="E23" s="466" t="s">
        <v>7669</v>
      </c>
      <c r="F23" s="460" t="s">
        <v>7670</v>
      </c>
      <c r="G23" s="461" t="s">
        <v>357</v>
      </c>
      <c r="H23" s="461" t="s">
        <v>1976</v>
      </c>
      <c r="I23" s="1023" t="s">
        <v>7671</v>
      </c>
      <c r="J23" s="1024"/>
      <c r="K23" s="462">
        <v>28216</v>
      </c>
      <c r="L23" s="463">
        <v>80</v>
      </c>
      <c r="M23" s="464"/>
    </row>
    <row r="24" spans="1:13" ht="23.25" customHeight="1" x14ac:dyDescent="0.15">
      <c r="A24" s="469" t="s">
        <v>7584</v>
      </c>
      <c r="B24" s="470" t="s">
        <v>4903</v>
      </c>
      <c r="C24" s="459" t="s">
        <v>1807</v>
      </c>
      <c r="D24" s="459" t="s">
        <v>7672</v>
      </c>
      <c r="E24" s="466" t="s">
        <v>7673</v>
      </c>
      <c r="F24" s="460" t="s">
        <v>7674</v>
      </c>
      <c r="G24" s="461" t="s">
        <v>5959</v>
      </c>
      <c r="H24" s="461" t="s">
        <v>1976</v>
      </c>
      <c r="I24" s="1023" t="s">
        <v>7675</v>
      </c>
      <c r="J24" s="1024"/>
      <c r="K24" s="462">
        <v>28581</v>
      </c>
      <c r="L24" s="463">
        <v>140</v>
      </c>
      <c r="M24" s="464"/>
    </row>
    <row r="25" spans="1:13" ht="23.25" customHeight="1" x14ac:dyDescent="0.15">
      <c r="A25" s="469" t="s">
        <v>7584</v>
      </c>
      <c r="B25" s="470" t="s">
        <v>4903</v>
      </c>
      <c r="C25" s="459" t="s">
        <v>1807</v>
      </c>
      <c r="D25" s="459" t="s">
        <v>7676</v>
      </c>
      <c r="E25" s="466" t="s">
        <v>7677</v>
      </c>
      <c r="F25" s="460" t="s">
        <v>7678</v>
      </c>
      <c r="G25" s="461" t="s">
        <v>67</v>
      </c>
      <c r="H25" s="461" t="s">
        <v>1976</v>
      </c>
      <c r="I25" s="1023" t="s">
        <v>7679</v>
      </c>
      <c r="J25" s="1024"/>
      <c r="K25" s="462">
        <v>28581</v>
      </c>
      <c r="L25" s="463"/>
      <c r="M25" s="464" t="s">
        <v>7680</v>
      </c>
    </row>
    <row r="26" spans="1:13" ht="23.25" customHeight="1" x14ac:dyDescent="0.15">
      <c r="A26" s="469" t="s">
        <v>7584</v>
      </c>
      <c r="B26" s="470" t="s">
        <v>4903</v>
      </c>
      <c r="C26" s="459" t="s">
        <v>1807</v>
      </c>
      <c r="D26" s="459" t="s">
        <v>7681</v>
      </c>
      <c r="E26" s="466" t="s">
        <v>7682</v>
      </c>
      <c r="F26" s="460" t="s">
        <v>7683</v>
      </c>
      <c r="G26" s="461" t="s">
        <v>965</v>
      </c>
      <c r="H26" s="461" t="s">
        <v>1976</v>
      </c>
      <c r="I26" s="1023" t="s">
        <v>7684</v>
      </c>
      <c r="J26" s="1024"/>
      <c r="K26" s="462">
        <v>23833</v>
      </c>
      <c r="L26" s="463">
        <v>90</v>
      </c>
      <c r="M26" s="464"/>
    </row>
    <row r="27" spans="1:13" ht="23.25" customHeight="1" x14ac:dyDescent="0.15">
      <c r="A27" s="469" t="s">
        <v>7584</v>
      </c>
      <c r="B27" s="470" t="s">
        <v>4903</v>
      </c>
      <c r="C27" s="459" t="s">
        <v>1807</v>
      </c>
      <c r="D27" s="459" t="s">
        <v>7685</v>
      </c>
      <c r="E27" s="466" t="s">
        <v>7686</v>
      </c>
      <c r="F27" s="460" t="s">
        <v>7687</v>
      </c>
      <c r="G27" s="461" t="s">
        <v>426</v>
      </c>
      <c r="H27" s="461" t="s">
        <v>7688</v>
      </c>
      <c r="I27" s="1023" t="s">
        <v>7689</v>
      </c>
      <c r="J27" s="1024"/>
      <c r="K27" s="462">
        <v>13971</v>
      </c>
      <c r="L27" s="463">
        <v>35</v>
      </c>
      <c r="M27" s="464"/>
    </row>
    <row r="28" spans="1:13" ht="23.25" customHeight="1" x14ac:dyDescent="0.15">
      <c r="A28" s="469" t="s">
        <v>7584</v>
      </c>
      <c r="B28" s="470" t="s">
        <v>4903</v>
      </c>
      <c r="C28" s="459" t="s">
        <v>1807</v>
      </c>
      <c r="D28" s="459" t="s">
        <v>7690</v>
      </c>
      <c r="E28" s="466" t="s">
        <v>7691</v>
      </c>
      <c r="F28" s="460" t="s">
        <v>7692</v>
      </c>
      <c r="G28" s="461" t="s">
        <v>345</v>
      </c>
      <c r="H28" s="461" t="s">
        <v>1976</v>
      </c>
      <c r="I28" s="1023" t="s">
        <v>7693</v>
      </c>
      <c r="J28" s="1024"/>
      <c r="K28" s="462">
        <v>24549</v>
      </c>
      <c r="L28" s="463">
        <v>80</v>
      </c>
      <c r="M28" s="464"/>
    </row>
    <row r="29" spans="1:13" ht="23.25" customHeight="1" x14ac:dyDescent="0.15">
      <c r="A29" s="469" t="s">
        <v>7584</v>
      </c>
      <c r="B29" s="470" t="s">
        <v>4903</v>
      </c>
      <c r="C29" s="459" t="s">
        <v>1807</v>
      </c>
      <c r="D29" s="459" t="s">
        <v>7694</v>
      </c>
      <c r="E29" s="466" t="s">
        <v>7695</v>
      </c>
      <c r="F29" s="460" t="s">
        <v>7696</v>
      </c>
      <c r="G29" s="461" t="s">
        <v>5959</v>
      </c>
      <c r="H29" s="461" t="s">
        <v>1976</v>
      </c>
      <c r="I29" s="1023" t="s">
        <v>7623</v>
      </c>
      <c r="J29" s="1024"/>
      <c r="K29" s="462">
        <v>11810</v>
      </c>
      <c r="L29" s="463">
        <v>140</v>
      </c>
      <c r="M29" s="464"/>
    </row>
    <row r="30" spans="1:13" ht="23.25" customHeight="1" x14ac:dyDescent="0.15">
      <c r="A30" s="469" t="s">
        <v>7584</v>
      </c>
      <c r="B30" s="470" t="s">
        <v>7697</v>
      </c>
      <c r="C30" s="459" t="s">
        <v>5642</v>
      </c>
      <c r="D30" s="459" t="s">
        <v>7698</v>
      </c>
      <c r="E30" s="466" t="s">
        <v>7699</v>
      </c>
      <c r="F30" s="460" t="s">
        <v>7700</v>
      </c>
      <c r="G30" s="461" t="s">
        <v>7701</v>
      </c>
      <c r="H30" s="461" t="s">
        <v>1976</v>
      </c>
      <c r="I30" s="1023" t="s">
        <v>7623</v>
      </c>
      <c r="J30" s="1024"/>
      <c r="K30" s="462">
        <v>20060</v>
      </c>
      <c r="L30" s="463">
        <v>90</v>
      </c>
      <c r="M30" s="464"/>
    </row>
    <row r="31" spans="1:13" ht="23.25" customHeight="1" x14ac:dyDescent="0.15">
      <c r="A31" s="469" t="s">
        <v>7584</v>
      </c>
      <c r="B31" s="470" t="s">
        <v>7702</v>
      </c>
      <c r="C31" s="459" t="s">
        <v>4904</v>
      </c>
      <c r="D31" s="459" t="s">
        <v>7703</v>
      </c>
      <c r="E31" s="466" t="s">
        <v>7704</v>
      </c>
      <c r="F31" s="460" t="s">
        <v>7705</v>
      </c>
      <c r="G31" s="461" t="s">
        <v>7706</v>
      </c>
      <c r="H31" s="461" t="s">
        <v>1976</v>
      </c>
      <c r="I31" s="1023" t="s">
        <v>7707</v>
      </c>
      <c r="J31" s="1024"/>
      <c r="K31" s="462">
        <v>28430</v>
      </c>
      <c r="L31" s="463">
        <v>60</v>
      </c>
      <c r="M31" s="464"/>
    </row>
    <row r="32" spans="1:13" ht="23.25" customHeight="1" x14ac:dyDescent="0.15">
      <c r="A32" s="469" t="s">
        <v>7584</v>
      </c>
      <c r="B32" s="470" t="s">
        <v>7702</v>
      </c>
      <c r="C32" s="459" t="s">
        <v>4904</v>
      </c>
      <c r="D32" s="459" t="s">
        <v>7708</v>
      </c>
      <c r="E32" s="466" t="s">
        <v>7709</v>
      </c>
      <c r="F32" s="460" t="s">
        <v>7710</v>
      </c>
      <c r="G32" s="461" t="s">
        <v>530</v>
      </c>
      <c r="H32" s="461" t="s">
        <v>1976</v>
      </c>
      <c r="I32" s="1023" t="s">
        <v>7711</v>
      </c>
      <c r="J32" s="1024"/>
      <c r="K32" s="462">
        <v>25139</v>
      </c>
      <c r="L32" s="463">
        <v>105</v>
      </c>
      <c r="M32" s="464"/>
    </row>
    <row r="33" spans="1:13" ht="23.25" customHeight="1" x14ac:dyDescent="0.15">
      <c r="A33" s="469" t="s">
        <v>7584</v>
      </c>
      <c r="B33" s="470" t="s">
        <v>7702</v>
      </c>
      <c r="C33" s="459" t="s">
        <v>4904</v>
      </c>
      <c r="D33" s="459" t="s">
        <v>7712</v>
      </c>
      <c r="E33" s="466" t="s">
        <v>7713</v>
      </c>
      <c r="F33" s="460" t="s">
        <v>7714</v>
      </c>
      <c r="G33" s="461" t="s">
        <v>7715</v>
      </c>
      <c r="H33" s="461" t="s">
        <v>1976</v>
      </c>
      <c r="I33" s="1023" t="s">
        <v>7623</v>
      </c>
      <c r="J33" s="1024"/>
      <c r="K33" s="462">
        <v>20418</v>
      </c>
      <c r="L33" s="463">
        <v>105</v>
      </c>
      <c r="M33" s="464"/>
    </row>
    <row r="34" spans="1:13" ht="23.25" customHeight="1" x14ac:dyDescent="0.15">
      <c r="A34" s="469" t="s">
        <v>7584</v>
      </c>
      <c r="B34" s="470" t="s">
        <v>4931</v>
      </c>
      <c r="C34" s="459" t="s">
        <v>4917</v>
      </c>
      <c r="D34" s="459" t="s">
        <v>7716</v>
      </c>
      <c r="E34" s="466" t="s">
        <v>7717</v>
      </c>
      <c r="F34" s="460" t="s">
        <v>7718</v>
      </c>
      <c r="G34" s="461" t="s">
        <v>551</v>
      </c>
      <c r="H34" s="461" t="s">
        <v>1976</v>
      </c>
      <c r="I34" s="1023" t="s">
        <v>7623</v>
      </c>
      <c r="J34" s="1024"/>
      <c r="K34" s="462">
        <v>14186</v>
      </c>
      <c r="L34" s="463">
        <v>105</v>
      </c>
      <c r="M34" s="464"/>
    </row>
    <row r="35" spans="1:13" ht="23.25" customHeight="1" x14ac:dyDescent="0.15">
      <c r="A35" s="469" t="s">
        <v>7584</v>
      </c>
      <c r="B35" s="470" t="s">
        <v>4931</v>
      </c>
      <c r="C35" s="459" t="s">
        <v>5160</v>
      </c>
      <c r="D35" s="459" t="s">
        <v>7719</v>
      </c>
      <c r="E35" s="466" t="s">
        <v>7720</v>
      </c>
      <c r="F35" s="460" t="s">
        <v>7721</v>
      </c>
      <c r="G35" s="461" t="s">
        <v>1498</v>
      </c>
      <c r="H35" s="461" t="s">
        <v>1976</v>
      </c>
      <c r="I35" s="1023" t="s">
        <v>7623</v>
      </c>
      <c r="J35" s="1024"/>
      <c r="K35" s="462">
        <v>18719</v>
      </c>
      <c r="L35" s="463">
        <v>240</v>
      </c>
      <c r="M35" s="464"/>
    </row>
    <row r="36" spans="1:13" ht="23.25" customHeight="1" x14ac:dyDescent="0.15">
      <c r="A36" s="469" t="s">
        <v>7584</v>
      </c>
      <c r="B36" s="470" t="s">
        <v>4931</v>
      </c>
      <c r="C36" s="459" t="s">
        <v>5160</v>
      </c>
      <c r="D36" s="459" t="s">
        <v>7722</v>
      </c>
      <c r="E36" s="466" t="s">
        <v>7723</v>
      </c>
      <c r="F36" s="460" t="s">
        <v>7724</v>
      </c>
      <c r="G36" s="461" t="s">
        <v>577</v>
      </c>
      <c r="H36" s="461" t="s">
        <v>1976</v>
      </c>
      <c r="I36" s="1023" t="s">
        <v>7725</v>
      </c>
      <c r="J36" s="1024"/>
      <c r="K36" s="462">
        <v>27731</v>
      </c>
      <c r="L36" s="463">
        <v>140</v>
      </c>
      <c r="M36" s="464" t="s">
        <v>7726</v>
      </c>
    </row>
    <row r="37" spans="1:13" ht="23.25" customHeight="1" x14ac:dyDescent="0.15">
      <c r="A37" s="469" t="s">
        <v>7584</v>
      </c>
      <c r="B37" s="470" t="s">
        <v>4931</v>
      </c>
      <c r="C37" s="459" t="s">
        <v>5160</v>
      </c>
      <c r="D37" s="459" t="s">
        <v>7727</v>
      </c>
      <c r="E37" s="466" t="s">
        <v>7728</v>
      </c>
      <c r="F37" s="460" t="s">
        <v>7729</v>
      </c>
      <c r="G37" s="461" t="s">
        <v>583</v>
      </c>
      <c r="H37" s="461" t="s">
        <v>1976</v>
      </c>
      <c r="I37" s="1023" t="s">
        <v>7730</v>
      </c>
      <c r="J37" s="1024"/>
      <c r="K37" s="462">
        <v>34052</v>
      </c>
      <c r="L37" s="463">
        <v>90</v>
      </c>
      <c r="M37" s="464" t="s">
        <v>7726</v>
      </c>
    </row>
    <row r="38" spans="1:13" ht="23.25" customHeight="1" x14ac:dyDescent="0.15">
      <c r="A38" s="469" t="s">
        <v>7584</v>
      </c>
      <c r="B38" s="470" t="s">
        <v>4998</v>
      </c>
      <c r="C38" s="459" t="s">
        <v>4023</v>
      </c>
      <c r="D38" s="459" t="s">
        <v>7731</v>
      </c>
      <c r="E38" s="466" t="s">
        <v>7732</v>
      </c>
      <c r="F38" s="460" t="s">
        <v>7733</v>
      </c>
      <c r="G38" s="461" t="s">
        <v>7734</v>
      </c>
      <c r="H38" s="461" t="s">
        <v>1976</v>
      </c>
      <c r="I38" s="1023" t="s">
        <v>7623</v>
      </c>
      <c r="J38" s="1024"/>
      <c r="K38" s="462">
        <v>20180</v>
      </c>
      <c r="L38" s="463">
        <v>140</v>
      </c>
      <c r="M38" s="464"/>
    </row>
    <row r="39" spans="1:13" ht="23.25" customHeight="1" x14ac:dyDescent="0.15">
      <c r="A39" s="469" t="s">
        <v>7584</v>
      </c>
      <c r="B39" s="470" t="s">
        <v>4998</v>
      </c>
      <c r="C39" s="459" t="s">
        <v>4023</v>
      </c>
      <c r="D39" s="459" t="s">
        <v>7735</v>
      </c>
      <c r="E39" s="466" t="s">
        <v>7736</v>
      </c>
      <c r="F39" s="460" t="s">
        <v>7737</v>
      </c>
      <c r="G39" s="461" t="s">
        <v>7738</v>
      </c>
      <c r="H39" s="461" t="s">
        <v>1976</v>
      </c>
      <c r="I39" s="1023" t="s">
        <v>7739</v>
      </c>
      <c r="J39" s="1024"/>
      <c r="K39" s="462">
        <v>25903</v>
      </c>
      <c r="L39" s="463">
        <v>140</v>
      </c>
      <c r="M39" s="567" t="s">
        <v>7680</v>
      </c>
    </row>
    <row r="40" spans="1:13" ht="23.25" customHeight="1" x14ac:dyDescent="0.15">
      <c r="A40" s="469" t="s">
        <v>7584</v>
      </c>
      <c r="B40" s="470" t="s">
        <v>4998</v>
      </c>
      <c r="C40" s="459" t="s">
        <v>4023</v>
      </c>
      <c r="D40" s="459" t="s">
        <v>7740</v>
      </c>
      <c r="E40" s="466" t="s">
        <v>7741</v>
      </c>
      <c r="F40" s="460" t="s">
        <v>7742</v>
      </c>
      <c r="G40" s="461" t="s">
        <v>598</v>
      </c>
      <c r="H40" s="461" t="s">
        <v>1976</v>
      </c>
      <c r="I40" s="1023" t="s">
        <v>7743</v>
      </c>
      <c r="J40" s="1024"/>
      <c r="K40" s="462">
        <v>20911</v>
      </c>
      <c r="L40" s="463">
        <v>80</v>
      </c>
      <c r="M40" s="464"/>
    </row>
    <row r="41" spans="1:13" ht="23.25" customHeight="1" x14ac:dyDescent="0.15">
      <c r="A41" s="469" t="s">
        <v>7584</v>
      </c>
      <c r="B41" s="470" t="s">
        <v>4871</v>
      </c>
      <c r="C41" s="459" t="s">
        <v>7744</v>
      </c>
      <c r="D41" s="459" t="s">
        <v>7745</v>
      </c>
      <c r="E41" s="466" t="s">
        <v>7746</v>
      </c>
      <c r="F41" s="460" t="s">
        <v>7747</v>
      </c>
      <c r="G41" s="461" t="s">
        <v>653</v>
      </c>
      <c r="H41" s="461" t="s">
        <v>1976</v>
      </c>
      <c r="I41" s="1023" t="s">
        <v>7748</v>
      </c>
      <c r="J41" s="1024"/>
      <c r="K41" s="462">
        <v>27723</v>
      </c>
      <c r="L41" s="463">
        <v>80</v>
      </c>
      <c r="M41" s="464"/>
    </row>
    <row r="42" spans="1:13" ht="23.25" customHeight="1" x14ac:dyDescent="0.15">
      <c r="A42" s="469" t="s">
        <v>7584</v>
      </c>
      <c r="B42" s="470" t="s">
        <v>7697</v>
      </c>
      <c r="C42" s="459" t="s">
        <v>4876</v>
      </c>
      <c r="D42" s="459" t="s">
        <v>7749</v>
      </c>
      <c r="E42" s="466" t="s">
        <v>7750</v>
      </c>
      <c r="F42" s="460" t="s">
        <v>7751</v>
      </c>
      <c r="G42" s="461" t="s">
        <v>701</v>
      </c>
      <c r="H42" s="461" t="s">
        <v>1976</v>
      </c>
      <c r="I42" s="1023" t="s">
        <v>7752</v>
      </c>
      <c r="J42" s="1024"/>
      <c r="K42" s="462">
        <v>21270</v>
      </c>
      <c r="L42" s="463">
        <v>30</v>
      </c>
      <c r="M42" s="464"/>
    </row>
    <row r="43" spans="1:13" ht="23.25" customHeight="1" x14ac:dyDescent="0.15">
      <c r="A43" s="469" t="s">
        <v>7584</v>
      </c>
      <c r="B43" s="470" t="s">
        <v>7697</v>
      </c>
      <c r="C43" s="459" t="s">
        <v>7753</v>
      </c>
      <c r="D43" s="459" t="s">
        <v>7754</v>
      </c>
      <c r="E43" s="466" t="s">
        <v>7755</v>
      </c>
      <c r="F43" s="460" t="s">
        <v>7756</v>
      </c>
      <c r="G43" s="461" t="s">
        <v>720</v>
      </c>
      <c r="H43" s="461" t="s">
        <v>1976</v>
      </c>
      <c r="I43" s="1023" t="s">
        <v>7757</v>
      </c>
      <c r="J43" s="1024"/>
      <c r="K43" s="462">
        <v>20180</v>
      </c>
      <c r="L43" s="463">
        <v>90</v>
      </c>
      <c r="M43" s="464"/>
    </row>
    <row r="44" spans="1:13" ht="23.25" customHeight="1" x14ac:dyDescent="0.15">
      <c r="A44" s="469" t="s">
        <v>7584</v>
      </c>
      <c r="B44" s="470" t="s">
        <v>4931</v>
      </c>
      <c r="C44" s="459" t="s">
        <v>4919</v>
      </c>
      <c r="D44" s="459" t="s">
        <v>7758</v>
      </c>
      <c r="E44" s="466" t="s">
        <v>7759</v>
      </c>
      <c r="F44" s="460" t="s">
        <v>7760</v>
      </c>
      <c r="G44" s="461" t="s">
        <v>7761</v>
      </c>
      <c r="H44" s="461" t="s">
        <v>1976</v>
      </c>
      <c r="I44" s="1023" t="s">
        <v>7623</v>
      </c>
      <c r="J44" s="1024"/>
      <c r="K44" s="462">
        <v>23526</v>
      </c>
      <c r="L44" s="463">
        <v>100</v>
      </c>
      <c r="M44" s="464"/>
    </row>
    <row r="45" spans="1:13" ht="23.25" customHeight="1" x14ac:dyDescent="0.15">
      <c r="A45" s="469" t="s">
        <v>7584</v>
      </c>
      <c r="B45" s="470" t="s">
        <v>4931</v>
      </c>
      <c r="C45" s="459" t="s">
        <v>7762</v>
      </c>
      <c r="D45" s="459" t="s">
        <v>7763</v>
      </c>
      <c r="E45" s="466" t="s">
        <v>7764</v>
      </c>
      <c r="F45" s="460" t="s">
        <v>7765</v>
      </c>
      <c r="G45" s="461" t="s">
        <v>7766</v>
      </c>
      <c r="H45" s="461" t="s">
        <v>1976</v>
      </c>
      <c r="I45" s="1023" t="s">
        <v>7767</v>
      </c>
      <c r="J45" s="1024"/>
      <c r="K45" s="462">
        <v>29494</v>
      </c>
      <c r="L45" s="463">
        <v>80</v>
      </c>
      <c r="M45" s="464" t="s">
        <v>7768</v>
      </c>
    </row>
    <row r="46" spans="1:13" ht="23.25" customHeight="1" x14ac:dyDescent="0.15">
      <c r="A46" s="469" t="s">
        <v>7584</v>
      </c>
      <c r="B46" s="470" t="s">
        <v>4931</v>
      </c>
      <c r="C46" s="459" t="s">
        <v>7769</v>
      </c>
      <c r="D46" s="459" t="s">
        <v>7770</v>
      </c>
      <c r="E46" s="466" t="s">
        <v>7771</v>
      </c>
      <c r="F46" s="460" t="s">
        <v>7772</v>
      </c>
      <c r="G46" s="461" t="s">
        <v>1123</v>
      </c>
      <c r="H46" s="461" t="s">
        <v>1976</v>
      </c>
      <c r="I46" s="1023" t="s">
        <v>7773</v>
      </c>
      <c r="J46" s="1024"/>
      <c r="K46" s="462">
        <v>28581</v>
      </c>
      <c r="L46" s="463">
        <v>80</v>
      </c>
      <c r="M46" s="464" t="s">
        <v>7768</v>
      </c>
    </row>
    <row r="47" spans="1:13" ht="23.25" customHeight="1" x14ac:dyDescent="0.15">
      <c r="A47" s="469" t="s">
        <v>7584</v>
      </c>
      <c r="B47" s="470" t="s">
        <v>4903</v>
      </c>
      <c r="C47" s="459" t="s">
        <v>4889</v>
      </c>
      <c r="D47" s="459" t="s">
        <v>7774</v>
      </c>
      <c r="E47" s="466" t="s">
        <v>7775</v>
      </c>
      <c r="F47" s="460" t="s">
        <v>7776</v>
      </c>
      <c r="G47" s="461" t="s">
        <v>1089</v>
      </c>
      <c r="H47" s="461" t="s">
        <v>1976</v>
      </c>
      <c r="I47" s="1023" t="s">
        <v>7777</v>
      </c>
      <c r="J47" s="1024"/>
      <c r="K47" s="462">
        <v>12663</v>
      </c>
      <c r="L47" s="463"/>
      <c r="M47" s="464" t="s">
        <v>7680</v>
      </c>
    </row>
    <row r="48" spans="1:13" ht="23.25" customHeight="1" x14ac:dyDescent="0.15">
      <c r="A48" s="568" t="s">
        <v>7584</v>
      </c>
      <c r="B48" s="569" t="s">
        <v>4903</v>
      </c>
      <c r="C48" s="570" t="s">
        <v>4893</v>
      </c>
      <c r="D48" s="570" t="s">
        <v>7778</v>
      </c>
      <c r="E48" s="571" t="s">
        <v>7779</v>
      </c>
      <c r="F48" s="572" t="s">
        <v>7780</v>
      </c>
      <c r="G48" s="573" t="s">
        <v>7781</v>
      </c>
      <c r="H48" s="573" t="s">
        <v>1976</v>
      </c>
      <c r="I48" s="1023" t="s">
        <v>7623</v>
      </c>
      <c r="J48" s="1024"/>
      <c r="K48" s="574">
        <v>21312</v>
      </c>
      <c r="L48" s="575">
        <v>90</v>
      </c>
      <c r="M48" s="576"/>
    </row>
    <row r="49" spans="1:13" ht="23.25" customHeight="1" thickBot="1" x14ac:dyDescent="0.2">
      <c r="A49" s="558" t="s">
        <v>7584</v>
      </c>
      <c r="B49" s="559" t="s">
        <v>4884</v>
      </c>
      <c r="C49" s="560" t="s">
        <v>1806</v>
      </c>
      <c r="D49" s="560" t="s">
        <v>7810</v>
      </c>
      <c r="E49" s="561" t="s">
        <v>7813</v>
      </c>
      <c r="F49" s="562" t="s">
        <v>7811</v>
      </c>
      <c r="G49" s="563" t="s">
        <v>7812</v>
      </c>
      <c r="H49" s="563" t="s">
        <v>1976</v>
      </c>
      <c r="I49" s="1025" t="s">
        <v>7814</v>
      </c>
      <c r="J49" s="1026"/>
      <c r="K49" s="564">
        <v>12510</v>
      </c>
      <c r="L49" s="565">
        <v>105</v>
      </c>
      <c r="M49" s="566" t="s">
        <v>7680</v>
      </c>
    </row>
  </sheetData>
  <mergeCells count="48">
    <mergeCell ref="I49:J49"/>
    <mergeCell ref="I7:J7"/>
    <mergeCell ref="I2:J2"/>
    <mergeCell ref="I3:J3"/>
    <mergeCell ref="I4:J4"/>
    <mergeCell ref="I5:J5"/>
    <mergeCell ref="I6:J6"/>
    <mergeCell ref="I16:J16"/>
    <mergeCell ref="I8:J8"/>
    <mergeCell ref="I9:J9"/>
    <mergeCell ref="I10:J10"/>
    <mergeCell ref="I11:J11"/>
    <mergeCell ref="I12:J12"/>
    <mergeCell ref="I13:J13"/>
    <mergeCell ref="I14:J14"/>
    <mergeCell ref="I15:J15"/>
    <mergeCell ref="I28:J28"/>
    <mergeCell ref="I17:J17"/>
    <mergeCell ref="I18:J18"/>
    <mergeCell ref="I19:J19"/>
    <mergeCell ref="I20:J20"/>
    <mergeCell ref="I21:J21"/>
    <mergeCell ref="I22:J22"/>
    <mergeCell ref="I23:J23"/>
    <mergeCell ref="I24:J24"/>
    <mergeCell ref="I25:J25"/>
    <mergeCell ref="I26:J26"/>
    <mergeCell ref="I27:J27"/>
    <mergeCell ref="I39:J39"/>
    <mergeCell ref="I29:J29"/>
    <mergeCell ref="I30:J30"/>
    <mergeCell ref="I31:J31"/>
    <mergeCell ref="I32:J32"/>
    <mergeCell ref="I33:J33"/>
    <mergeCell ref="I34:J34"/>
    <mergeCell ref="I35:J35"/>
    <mergeCell ref="I36:J36"/>
    <mergeCell ref="I37:J37"/>
    <mergeCell ref="I38:J38"/>
    <mergeCell ref="I46:J46"/>
    <mergeCell ref="I47:J47"/>
    <mergeCell ref="I48:J48"/>
    <mergeCell ref="I40:J40"/>
    <mergeCell ref="I41:J41"/>
    <mergeCell ref="I42:J42"/>
    <mergeCell ref="I43:J43"/>
    <mergeCell ref="I44:J44"/>
    <mergeCell ref="I45:J45"/>
  </mergeCells>
  <phoneticPr fontId="3"/>
  <pageMargins left="0.59055118110236227" right="0.43307086614173229" top="0.74803149606299213" bottom="0.43307086614173229" header="0.31496062992125984" footer="0.31496062992125984"/>
  <pageSetup paperSize="9"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0"/>
  <sheetViews>
    <sheetView workbookViewId="0">
      <selection activeCell="G1" sqref="G1:G3"/>
    </sheetView>
  </sheetViews>
  <sheetFormatPr defaultRowHeight="12" x14ac:dyDescent="0.15"/>
  <cols>
    <col min="4" max="4" width="41.85546875" customWidth="1"/>
    <col min="6" max="6" width="30.28515625" customWidth="1"/>
  </cols>
  <sheetData>
    <row r="1" spans="1:14" x14ac:dyDescent="0.15">
      <c r="A1" t="s">
        <v>5773</v>
      </c>
      <c r="B1" t="s">
        <v>4871</v>
      </c>
      <c r="C1" t="s">
        <v>4860</v>
      </c>
      <c r="D1" t="s">
        <v>6247</v>
      </c>
      <c r="E1" t="s">
        <v>44</v>
      </c>
      <c r="F1" t="s">
        <v>59</v>
      </c>
      <c r="G1" t="s">
        <v>6248</v>
      </c>
      <c r="H1" t="s">
        <v>27</v>
      </c>
      <c r="I1" t="s">
        <v>1664</v>
      </c>
      <c r="K1">
        <v>40269</v>
      </c>
      <c r="L1">
        <v>30</v>
      </c>
      <c r="M1">
        <v>15</v>
      </c>
    </row>
    <row r="2" spans="1:14" x14ac:dyDescent="0.15">
      <c r="A2" t="s">
        <v>3035</v>
      </c>
      <c r="B2" t="s">
        <v>4871</v>
      </c>
      <c r="C2" t="s">
        <v>4860</v>
      </c>
      <c r="D2" t="s">
        <v>1643</v>
      </c>
      <c r="E2" t="s">
        <v>143</v>
      </c>
      <c r="F2" t="s">
        <v>1644</v>
      </c>
      <c r="G2" t="s">
        <v>6380</v>
      </c>
      <c r="H2" t="s">
        <v>924</v>
      </c>
      <c r="I2" t="s">
        <v>1645</v>
      </c>
      <c r="K2">
        <v>29574</v>
      </c>
      <c r="L2" t="s">
        <v>7140</v>
      </c>
    </row>
    <row r="3" spans="1:14" x14ac:dyDescent="0.15">
      <c r="A3" t="s">
        <v>3035</v>
      </c>
      <c r="B3" t="s">
        <v>4871</v>
      </c>
      <c r="C3" t="s">
        <v>4860</v>
      </c>
      <c r="D3" t="s">
        <v>1646</v>
      </c>
      <c r="E3" t="s">
        <v>6382</v>
      </c>
      <c r="F3" t="s">
        <v>1647</v>
      </c>
      <c r="G3" t="s">
        <v>6381</v>
      </c>
      <c r="H3" t="s">
        <v>924</v>
      </c>
      <c r="I3" t="s">
        <v>1645</v>
      </c>
      <c r="K3">
        <v>25965</v>
      </c>
      <c r="L3" t="s">
        <v>7141</v>
      </c>
    </row>
    <row r="4" spans="1:14" x14ac:dyDescent="0.15">
      <c r="A4" t="s">
        <v>3035</v>
      </c>
      <c r="B4" t="s">
        <v>4871</v>
      </c>
      <c r="C4" t="s">
        <v>4860</v>
      </c>
      <c r="D4" t="s">
        <v>1853</v>
      </c>
      <c r="E4" t="s">
        <v>187</v>
      </c>
      <c r="F4" t="s">
        <v>1854</v>
      </c>
      <c r="G4" t="s">
        <v>6385</v>
      </c>
      <c r="H4" t="s">
        <v>924</v>
      </c>
      <c r="I4" t="s">
        <v>1855</v>
      </c>
      <c r="K4">
        <v>29256</v>
      </c>
      <c r="L4" t="s">
        <v>7142</v>
      </c>
    </row>
    <row r="5" spans="1:14" x14ac:dyDescent="0.15">
      <c r="A5" t="s">
        <v>3838</v>
      </c>
      <c r="B5" t="s">
        <v>4871</v>
      </c>
      <c r="C5" t="s">
        <v>4860</v>
      </c>
      <c r="D5" t="s">
        <v>5518</v>
      </c>
      <c r="E5" t="s">
        <v>868</v>
      </c>
      <c r="F5" t="s">
        <v>3878</v>
      </c>
      <c r="G5" t="s">
        <v>7143</v>
      </c>
      <c r="H5" t="s">
        <v>6571</v>
      </c>
      <c r="I5" t="s">
        <v>3970</v>
      </c>
      <c r="J5" t="s">
        <v>6914</v>
      </c>
      <c r="L5" t="s">
        <v>7144</v>
      </c>
      <c r="N5" t="s">
        <v>6915</v>
      </c>
    </row>
    <row r="6" spans="1:14" x14ac:dyDescent="0.15">
      <c r="A6" t="s">
        <v>6419</v>
      </c>
      <c r="B6" t="s">
        <v>4871</v>
      </c>
      <c r="C6" t="s">
        <v>4860</v>
      </c>
      <c r="D6" t="s">
        <v>4027</v>
      </c>
      <c r="E6" t="s">
        <v>1530</v>
      </c>
      <c r="F6" t="s">
        <v>1531</v>
      </c>
      <c r="G6" t="s">
        <v>6425</v>
      </c>
      <c r="H6" t="s">
        <v>1976</v>
      </c>
      <c r="I6" t="s">
        <v>6426</v>
      </c>
      <c r="J6" t="s">
        <v>7148</v>
      </c>
      <c r="K6">
        <v>23833</v>
      </c>
      <c r="L6">
        <v>60</v>
      </c>
    </row>
    <row r="7" spans="1:14" x14ac:dyDescent="0.15">
      <c r="A7" t="s">
        <v>6419</v>
      </c>
      <c r="B7" t="s">
        <v>4871</v>
      </c>
      <c r="C7" t="s">
        <v>4860</v>
      </c>
      <c r="D7" t="s">
        <v>4028</v>
      </c>
      <c r="E7" t="s">
        <v>70</v>
      </c>
      <c r="F7" t="s">
        <v>1532</v>
      </c>
      <c r="G7" t="s">
        <v>6427</v>
      </c>
      <c r="H7" t="s">
        <v>1976</v>
      </c>
      <c r="I7" t="s">
        <v>6428</v>
      </c>
      <c r="J7" t="s">
        <v>6119</v>
      </c>
      <c r="K7">
        <v>24563</v>
      </c>
      <c r="L7">
        <v>50</v>
      </c>
    </row>
    <row r="8" spans="1:14" x14ac:dyDescent="0.15">
      <c r="A8" t="s">
        <v>6419</v>
      </c>
      <c r="B8" t="s">
        <v>4871</v>
      </c>
      <c r="C8" t="s">
        <v>4860</v>
      </c>
      <c r="D8" t="s">
        <v>4029</v>
      </c>
      <c r="E8" t="s">
        <v>28</v>
      </c>
      <c r="F8" t="s">
        <v>7149</v>
      </c>
      <c r="G8" t="s">
        <v>6432</v>
      </c>
      <c r="H8" t="s">
        <v>1976</v>
      </c>
      <c r="I8" t="s">
        <v>5787</v>
      </c>
      <c r="J8" t="s">
        <v>4484</v>
      </c>
      <c r="K8">
        <v>27120</v>
      </c>
      <c r="L8">
        <v>100</v>
      </c>
    </row>
    <row r="9" spans="1:14" x14ac:dyDescent="0.15">
      <c r="A9" t="s">
        <v>5022</v>
      </c>
      <c r="B9" t="s">
        <v>4871</v>
      </c>
      <c r="C9" t="s">
        <v>4860</v>
      </c>
      <c r="D9" t="s">
        <v>4964</v>
      </c>
      <c r="E9" t="s">
        <v>111</v>
      </c>
      <c r="F9" t="s">
        <v>4967</v>
      </c>
      <c r="G9" t="s">
        <v>4970</v>
      </c>
      <c r="H9" t="s">
        <v>1976</v>
      </c>
      <c r="I9" t="s">
        <v>4039</v>
      </c>
      <c r="J9" t="s">
        <v>5799</v>
      </c>
      <c r="K9" t="s">
        <v>4974</v>
      </c>
      <c r="L9">
        <v>70</v>
      </c>
      <c r="N9" t="s">
        <v>4973</v>
      </c>
    </row>
    <row r="10" spans="1:14" x14ac:dyDescent="0.15">
      <c r="A10" t="s">
        <v>5022</v>
      </c>
      <c r="B10" t="s">
        <v>4871</v>
      </c>
      <c r="C10" t="s">
        <v>4860</v>
      </c>
      <c r="D10" t="s">
        <v>4966</v>
      </c>
      <c r="E10" t="s">
        <v>1554</v>
      </c>
      <c r="F10" t="s">
        <v>4968</v>
      </c>
      <c r="G10" t="s">
        <v>6613</v>
      </c>
      <c r="H10" t="s">
        <v>6121</v>
      </c>
      <c r="I10" t="s">
        <v>4025</v>
      </c>
      <c r="J10" t="s">
        <v>7012</v>
      </c>
      <c r="K10" t="s">
        <v>7017</v>
      </c>
      <c r="L10">
        <v>50</v>
      </c>
      <c r="N10" t="s">
        <v>4973</v>
      </c>
    </row>
    <row r="11" spans="1:14" x14ac:dyDescent="0.15">
      <c r="A11" t="s">
        <v>5023</v>
      </c>
      <c r="B11" t="s">
        <v>4871</v>
      </c>
      <c r="C11" t="s">
        <v>4860</v>
      </c>
      <c r="D11" t="s">
        <v>4030</v>
      </c>
      <c r="E11" t="s">
        <v>28</v>
      </c>
      <c r="F11" t="s">
        <v>1535</v>
      </c>
      <c r="G11" t="s">
        <v>6432</v>
      </c>
      <c r="H11" t="s">
        <v>1976</v>
      </c>
      <c r="I11" t="s">
        <v>5787</v>
      </c>
      <c r="J11" t="s">
        <v>6047</v>
      </c>
      <c r="K11" t="s">
        <v>1534</v>
      </c>
      <c r="L11">
        <v>25</v>
      </c>
      <c r="N11" t="s">
        <v>7153</v>
      </c>
    </row>
    <row r="12" spans="1:14" x14ac:dyDescent="0.15">
      <c r="A12" t="s">
        <v>5132</v>
      </c>
      <c r="B12" t="s">
        <v>4871</v>
      </c>
      <c r="C12" t="s">
        <v>4860</v>
      </c>
      <c r="D12" t="s">
        <v>5138</v>
      </c>
      <c r="E12" t="s">
        <v>7118</v>
      </c>
      <c r="F12" t="s">
        <v>7117</v>
      </c>
      <c r="G12" t="s">
        <v>7040</v>
      </c>
      <c r="H12" t="s">
        <v>5134</v>
      </c>
      <c r="I12" t="s">
        <v>7116</v>
      </c>
      <c r="J12" t="s">
        <v>7034</v>
      </c>
      <c r="K12" t="s">
        <v>5139</v>
      </c>
      <c r="L12">
        <v>20</v>
      </c>
      <c r="N12" t="s">
        <v>5137</v>
      </c>
    </row>
    <row r="13" spans="1:14" x14ac:dyDescent="0.15">
      <c r="A13" t="s">
        <v>6611</v>
      </c>
      <c r="B13" t="s">
        <v>4871</v>
      </c>
      <c r="C13" t="s">
        <v>4860</v>
      </c>
      <c r="D13" t="s">
        <v>5617</v>
      </c>
      <c r="E13" t="s">
        <v>111</v>
      </c>
      <c r="F13" t="s">
        <v>1533</v>
      </c>
      <c r="G13" t="s">
        <v>6612</v>
      </c>
      <c r="H13" t="s">
        <v>1976</v>
      </c>
      <c r="I13" t="s">
        <v>4039</v>
      </c>
      <c r="J13" t="s">
        <v>5799</v>
      </c>
      <c r="K13">
        <v>38078</v>
      </c>
      <c r="L13">
        <v>70</v>
      </c>
      <c r="N13" t="s">
        <v>6610</v>
      </c>
    </row>
    <row r="14" spans="1:14" x14ac:dyDescent="0.15">
      <c r="A14" t="s">
        <v>3830</v>
      </c>
      <c r="B14" t="s">
        <v>4871</v>
      </c>
      <c r="C14" t="s">
        <v>4860</v>
      </c>
      <c r="D14" t="s">
        <v>4190</v>
      </c>
      <c r="E14" t="s">
        <v>1554</v>
      </c>
      <c r="F14" t="s">
        <v>4968</v>
      </c>
      <c r="G14" t="s">
        <v>6613</v>
      </c>
      <c r="H14" t="s">
        <v>6121</v>
      </c>
      <c r="I14" t="s">
        <v>4025</v>
      </c>
      <c r="J14" t="s">
        <v>7012</v>
      </c>
      <c r="K14">
        <v>36251</v>
      </c>
      <c r="L14">
        <v>105</v>
      </c>
      <c r="N14" t="s">
        <v>6614</v>
      </c>
    </row>
    <row r="15" spans="1:14" x14ac:dyDescent="0.15">
      <c r="A15" t="s">
        <v>3830</v>
      </c>
      <c r="B15" t="s">
        <v>4871</v>
      </c>
      <c r="C15" t="s">
        <v>4860</v>
      </c>
      <c r="D15" t="s">
        <v>5574</v>
      </c>
      <c r="E15" t="s">
        <v>28</v>
      </c>
      <c r="F15" t="s">
        <v>1541</v>
      </c>
      <c r="G15" t="s">
        <v>7159</v>
      </c>
      <c r="H15" t="s">
        <v>1976</v>
      </c>
      <c r="I15" t="s">
        <v>5787</v>
      </c>
      <c r="J15" t="s">
        <v>7025</v>
      </c>
      <c r="K15">
        <v>41578</v>
      </c>
      <c r="L15">
        <v>80</v>
      </c>
      <c r="N15" t="s">
        <v>6618</v>
      </c>
    </row>
    <row r="16" spans="1:14" x14ac:dyDescent="0.15">
      <c r="A16" t="s">
        <v>3830</v>
      </c>
      <c r="B16" t="s">
        <v>4871</v>
      </c>
      <c r="C16" t="s">
        <v>4860</v>
      </c>
      <c r="D16" t="s">
        <v>7166</v>
      </c>
      <c r="E16" t="s">
        <v>70</v>
      </c>
      <c r="F16" t="s">
        <v>1547</v>
      </c>
      <c r="G16" t="s">
        <v>7167</v>
      </c>
      <c r="H16" t="s">
        <v>861</v>
      </c>
      <c r="I16" t="s">
        <v>4003</v>
      </c>
      <c r="J16" t="s">
        <v>1548</v>
      </c>
      <c r="K16">
        <v>41647</v>
      </c>
      <c r="L16">
        <v>40</v>
      </c>
      <c r="N16" t="s">
        <v>6896</v>
      </c>
    </row>
    <row r="17" spans="1:14" x14ac:dyDescent="0.15">
      <c r="A17" t="s">
        <v>3830</v>
      </c>
      <c r="B17" t="s">
        <v>4871</v>
      </c>
      <c r="C17" t="s">
        <v>4860</v>
      </c>
      <c r="D17" t="s">
        <v>6892</v>
      </c>
      <c r="E17" t="s">
        <v>70</v>
      </c>
      <c r="F17" t="s">
        <v>6893</v>
      </c>
      <c r="G17" t="s">
        <v>6894</v>
      </c>
      <c r="H17" t="s">
        <v>1976</v>
      </c>
      <c r="I17" t="s">
        <v>5648</v>
      </c>
      <c r="J17" t="s">
        <v>6895</v>
      </c>
      <c r="K17">
        <v>43801</v>
      </c>
      <c r="L17">
        <v>40</v>
      </c>
      <c r="N17" t="s">
        <v>4478</v>
      </c>
    </row>
    <row r="18" spans="1:14" x14ac:dyDescent="0.15">
      <c r="A18" t="s">
        <v>3830</v>
      </c>
      <c r="B18" t="s">
        <v>4871</v>
      </c>
      <c r="C18" t="s">
        <v>4860</v>
      </c>
      <c r="D18" t="s">
        <v>4192</v>
      </c>
      <c r="E18" t="s">
        <v>70</v>
      </c>
      <c r="F18" t="s">
        <v>1547</v>
      </c>
      <c r="G18" t="s">
        <v>7169</v>
      </c>
      <c r="H18" t="s">
        <v>4048</v>
      </c>
      <c r="I18" t="s">
        <v>4049</v>
      </c>
      <c r="J18" t="s">
        <v>6020</v>
      </c>
      <c r="K18">
        <v>26234</v>
      </c>
      <c r="L18">
        <v>40</v>
      </c>
      <c r="N18" t="s">
        <v>4479</v>
      </c>
    </row>
    <row r="19" spans="1:14" x14ac:dyDescent="0.15">
      <c r="A19" t="s">
        <v>6620</v>
      </c>
      <c r="B19" t="s">
        <v>4871</v>
      </c>
      <c r="C19" t="s">
        <v>4860</v>
      </c>
      <c r="D19" t="s">
        <v>4472</v>
      </c>
      <c r="E19" t="s">
        <v>187</v>
      </c>
      <c r="F19" t="s">
        <v>1789</v>
      </c>
      <c r="G19" t="s">
        <v>6621</v>
      </c>
      <c r="H19" t="s">
        <v>1976</v>
      </c>
      <c r="I19" t="s">
        <v>288</v>
      </c>
      <c r="J19" t="s">
        <v>6622</v>
      </c>
      <c r="K19">
        <v>25903</v>
      </c>
      <c r="L19">
        <v>40</v>
      </c>
      <c r="N19" t="s">
        <v>6623</v>
      </c>
    </row>
    <row r="20" spans="1:14" x14ac:dyDescent="0.15">
      <c r="A20" t="s">
        <v>6620</v>
      </c>
      <c r="B20" t="s">
        <v>4871</v>
      </c>
      <c r="C20" t="s">
        <v>4860</v>
      </c>
      <c r="D20" t="s">
        <v>4473</v>
      </c>
      <c r="E20" t="s">
        <v>187</v>
      </c>
      <c r="F20" t="s">
        <v>1789</v>
      </c>
      <c r="G20" t="s">
        <v>6621</v>
      </c>
      <c r="H20" t="s">
        <v>1976</v>
      </c>
      <c r="I20" t="s">
        <v>288</v>
      </c>
      <c r="J20" t="s">
        <v>6622</v>
      </c>
      <c r="K20">
        <v>25903</v>
      </c>
      <c r="L20">
        <v>35</v>
      </c>
      <c r="N20" t="s">
        <v>4468</v>
      </c>
    </row>
    <row r="21" spans="1:14" x14ac:dyDescent="0.15">
      <c r="A21" t="s">
        <v>6627</v>
      </c>
      <c r="B21" t="s">
        <v>4871</v>
      </c>
      <c r="C21" t="s">
        <v>4860</v>
      </c>
      <c r="D21" t="s">
        <v>4181</v>
      </c>
      <c r="E21" t="s">
        <v>1554</v>
      </c>
      <c r="F21" t="s">
        <v>4968</v>
      </c>
      <c r="G21" t="s">
        <v>6613</v>
      </c>
      <c r="H21" t="s">
        <v>6121</v>
      </c>
      <c r="I21" t="s">
        <v>4025</v>
      </c>
      <c r="J21" t="s">
        <v>7012</v>
      </c>
      <c r="K21">
        <v>36251</v>
      </c>
      <c r="L21">
        <v>31</v>
      </c>
      <c r="N21" t="s">
        <v>6625</v>
      </c>
    </row>
    <row r="22" spans="1:14" x14ac:dyDescent="0.15">
      <c r="A22" t="s">
        <v>7178</v>
      </c>
      <c r="B22" t="s">
        <v>4871</v>
      </c>
      <c r="C22" t="s">
        <v>4860</v>
      </c>
      <c r="D22" t="s">
        <v>3279</v>
      </c>
      <c r="E22" t="s">
        <v>1554</v>
      </c>
      <c r="F22" t="s">
        <v>1555</v>
      </c>
      <c r="G22" t="s">
        <v>6613</v>
      </c>
      <c r="H22" t="s">
        <v>6121</v>
      </c>
      <c r="I22" t="s">
        <v>4025</v>
      </c>
      <c r="J22" t="s">
        <v>7012</v>
      </c>
      <c r="K22">
        <v>39539</v>
      </c>
      <c r="L22">
        <v>30</v>
      </c>
      <c r="N22" t="s">
        <v>6625</v>
      </c>
    </row>
    <row r="23" spans="1:14" x14ac:dyDescent="0.15">
      <c r="A23" t="s">
        <v>7179</v>
      </c>
      <c r="B23" t="s">
        <v>4871</v>
      </c>
      <c r="C23" t="s">
        <v>4860</v>
      </c>
      <c r="D23" t="s">
        <v>5837</v>
      </c>
      <c r="E23" t="s">
        <v>28</v>
      </c>
      <c r="F23" t="s">
        <v>5024</v>
      </c>
      <c r="G23" t="s">
        <v>6432</v>
      </c>
      <c r="H23" t="s">
        <v>1976</v>
      </c>
      <c r="I23" t="s">
        <v>5787</v>
      </c>
      <c r="J23" t="s">
        <v>7069</v>
      </c>
      <c r="K23">
        <v>27120</v>
      </c>
      <c r="L23">
        <v>60</v>
      </c>
      <c r="N23" t="s">
        <v>7158</v>
      </c>
    </row>
    <row r="24" spans="1:14" x14ac:dyDescent="0.15">
      <c r="A24" t="s">
        <v>7179</v>
      </c>
      <c r="B24" t="s">
        <v>4871</v>
      </c>
      <c r="C24" t="s">
        <v>4860</v>
      </c>
      <c r="D24" t="s">
        <v>3279</v>
      </c>
      <c r="E24" t="s">
        <v>1554</v>
      </c>
      <c r="F24" t="s">
        <v>1555</v>
      </c>
      <c r="G24" t="s">
        <v>6613</v>
      </c>
      <c r="H24" t="s">
        <v>6121</v>
      </c>
      <c r="I24" t="s">
        <v>4025</v>
      </c>
      <c r="J24" t="s">
        <v>7012</v>
      </c>
      <c r="K24">
        <v>39539</v>
      </c>
      <c r="L24">
        <v>30</v>
      </c>
      <c r="N24" t="s">
        <v>6625</v>
      </c>
    </row>
    <row r="25" spans="1:14" x14ac:dyDescent="0.15">
      <c r="A25" t="s">
        <v>7180</v>
      </c>
      <c r="B25" t="s">
        <v>4871</v>
      </c>
      <c r="C25" t="s">
        <v>4860</v>
      </c>
      <c r="D25" t="s">
        <v>7016</v>
      </c>
      <c r="E25" t="s">
        <v>1554</v>
      </c>
      <c r="F25" t="s">
        <v>1555</v>
      </c>
      <c r="G25" t="s">
        <v>6613</v>
      </c>
      <c r="H25" t="s">
        <v>6121</v>
      </c>
      <c r="I25" t="s">
        <v>4025</v>
      </c>
      <c r="J25" t="s">
        <v>7012</v>
      </c>
      <c r="K25">
        <v>36251</v>
      </c>
      <c r="L25">
        <v>105</v>
      </c>
    </row>
    <row r="26" spans="1:14" x14ac:dyDescent="0.15">
      <c r="A26" t="s">
        <v>7180</v>
      </c>
      <c r="B26" t="s">
        <v>4871</v>
      </c>
      <c r="C26" t="s">
        <v>4860</v>
      </c>
      <c r="D26" t="s">
        <v>7014</v>
      </c>
      <c r="E26" t="s">
        <v>1554</v>
      </c>
      <c r="F26" t="s">
        <v>4968</v>
      </c>
      <c r="G26" t="s">
        <v>6613</v>
      </c>
      <c r="H26" t="s">
        <v>6121</v>
      </c>
      <c r="I26" t="s">
        <v>4025</v>
      </c>
      <c r="J26" t="s">
        <v>7012</v>
      </c>
      <c r="K26">
        <v>36251</v>
      </c>
      <c r="L26">
        <v>31</v>
      </c>
    </row>
    <row r="27" spans="1:14" x14ac:dyDescent="0.15">
      <c r="A27" t="s">
        <v>7180</v>
      </c>
      <c r="B27" t="s">
        <v>4871</v>
      </c>
      <c r="C27" t="s">
        <v>4860</v>
      </c>
      <c r="D27" t="s">
        <v>4966</v>
      </c>
      <c r="E27" t="s">
        <v>1554</v>
      </c>
      <c r="F27" t="s">
        <v>1555</v>
      </c>
      <c r="G27" t="s">
        <v>6613</v>
      </c>
      <c r="H27" t="s">
        <v>6121</v>
      </c>
      <c r="I27" t="s">
        <v>4025</v>
      </c>
      <c r="J27" t="s">
        <v>7012</v>
      </c>
      <c r="K27">
        <v>36251</v>
      </c>
      <c r="L27">
        <v>50</v>
      </c>
    </row>
    <row r="28" spans="1:14" x14ac:dyDescent="0.15">
      <c r="A28" t="s">
        <v>7180</v>
      </c>
      <c r="B28" t="s">
        <v>4871</v>
      </c>
      <c r="C28" t="s">
        <v>4860</v>
      </c>
      <c r="D28" t="s">
        <v>7015</v>
      </c>
      <c r="E28" t="s">
        <v>1554</v>
      </c>
      <c r="F28" t="s">
        <v>1555</v>
      </c>
      <c r="G28" t="s">
        <v>6613</v>
      </c>
      <c r="H28" t="s">
        <v>6121</v>
      </c>
      <c r="I28" t="s">
        <v>4025</v>
      </c>
      <c r="J28" t="s">
        <v>7012</v>
      </c>
      <c r="K28">
        <v>39539</v>
      </c>
      <c r="L28">
        <v>30</v>
      </c>
    </row>
    <row r="29" spans="1:14" x14ac:dyDescent="0.15">
      <c r="A29" t="s">
        <v>7180</v>
      </c>
      <c r="B29" t="s">
        <v>4871</v>
      </c>
      <c r="C29" t="s">
        <v>4860</v>
      </c>
      <c r="D29" t="s">
        <v>7181</v>
      </c>
      <c r="E29" t="s">
        <v>1554</v>
      </c>
      <c r="F29" t="s">
        <v>1555</v>
      </c>
      <c r="G29" t="s">
        <v>6613</v>
      </c>
      <c r="H29" t="s">
        <v>6121</v>
      </c>
      <c r="I29" t="s">
        <v>4025</v>
      </c>
      <c r="J29" t="s">
        <v>7012</v>
      </c>
      <c r="K29">
        <v>37712</v>
      </c>
      <c r="L29">
        <v>10</v>
      </c>
    </row>
    <row r="30" spans="1:14" x14ac:dyDescent="0.15">
      <c r="A30" t="s">
        <v>7180</v>
      </c>
      <c r="B30" t="s">
        <v>4871</v>
      </c>
      <c r="C30" t="s">
        <v>4860</v>
      </c>
      <c r="D30" t="s">
        <v>7182</v>
      </c>
      <c r="E30" t="s">
        <v>1554</v>
      </c>
      <c r="F30" t="s">
        <v>1555</v>
      </c>
      <c r="G30" t="s">
        <v>6613</v>
      </c>
      <c r="H30" t="s">
        <v>6121</v>
      </c>
      <c r="I30" t="s">
        <v>4025</v>
      </c>
      <c r="J30" t="s">
        <v>7012</v>
      </c>
      <c r="K30">
        <v>38443</v>
      </c>
      <c r="L30">
        <v>4</v>
      </c>
    </row>
    <row r="31" spans="1:14" x14ac:dyDescent="0.15">
      <c r="A31" t="s">
        <v>3013</v>
      </c>
      <c r="B31" t="s">
        <v>4884</v>
      </c>
      <c r="C31" t="s">
        <v>3967</v>
      </c>
      <c r="D31" t="s">
        <v>6052</v>
      </c>
      <c r="E31" t="s">
        <v>40</v>
      </c>
      <c r="F31" t="s">
        <v>5712</v>
      </c>
      <c r="G31" t="s">
        <v>6238</v>
      </c>
      <c r="H31" t="s">
        <v>27</v>
      </c>
      <c r="I31" t="s">
        <v>6053</v>
      </c>
      <c r="K31">
        <v>43556</v>
      </c>
      <c r="L31">
        <v>20</v>
      </c>
    </row>
    <row r="32" spans="1:14" x14ac:dyDescent="0.15">
      <c r="A32" t="s">
        <v>3136</v>
      </c>
      <c r="B32" t="s">
        <v>4884</v>
      </c>
      <c r="C32" t="s">
        <v>3967</v>
      </c>
      <c r="D32" t="s">
        <v>6055</v>
      </c>
      <c r="E32" t="s">
        <v>40</v>
      </c>
      <c r="F32" t="s">
        <v>89</v>
      </c>
      <c r="G32" t="s">
        <v>6238</v>
      </c>
      <c r="H32" t="s">
        <v>27</v>
      </c>
      <c r="I32" t="s">
        <v>100</v>
      </c>
      <c r="K32">
        <v>43556</v>
      </c>
      <c r="L32">
        <v>10</v>
      </c>
    </row>
    <row r="33" spans="1:14" x14ac:dyDescent="0.15">
      <c r="A33" t="s">
        <v>3830</v>
      </c>
      <c r="B33" t="s">
        <v>4884</v>
      </c>
      <c r="C33" t="s">
        <v>3967</v>
      </c>
      <c r="D33" t="s">
        <v>4200</v>
      </c>
      <c r="E33" t="s">
        <v>1545</v>
      </c>
      <c r="F33" t="s">
        <v>1546</v>
      </c>
      <c r="G33" t="s">
        <v>7130</v>
      </c>
      <c r="H33" t="s">
        <v>3997</v>
      </c>
      <c r="I33" t="s">
        <v>7131</v>
      </c>
      <c r="J33" t="s">
        <v>1602</v>
      </c>
      <c r="K33">
        <v>40883</v>
      </c>
      <c r="L33">
        <v>20</v>
      </c>
      <c r="N33" t="s">
        <v>6896</v>
      </c>
    </row>
    <row r="34" spans="1:14" x14ac:dyDescent="0.15">
      <c r="A34" t="s">
        <v>3830</v>
      </c>
      <c r="B34" t="s">
        <v>4884</v>
      </c>
      <c r="C34" t="s">
        <v>3967</v>
      </c>
      <c r="D34" t="s">
        <v>5575</v>
      </c>
      <c r="E34" t="s">
        <v>483</v>
      </c>
      <c r="F34" t="s">
        <v>7134</v>
      </c>
      <c r="G34" t="s">
        <v>7135</v>
      </c>
      <c r="H34" t="s">
        <v>861</v>
      </c>
      <c r="I34" t="s">
        <v>4002</v>
      </c>
      <c r="J34" t="s">
        <v>6019</v>
      </c>
      <c r="K34">
        <v>37246</v>
      </c>
      <c r="L34">
        <v>40</v>
      </c>
      <c r="N34" t="s">
        <v>4478</v>
      </c>
    </row>
    <row r="35" spans="1:14" x14ac:dyDescent="0.15">
      <c r="A35" t="s">
        <v>3830</v>
      </c>
      <c r="B35" t="s">
        <v>4884</v>
      </c>
      <c r="C35" t="s">
        <v>3967</v>
      </c>
      <c r="D35" t="s">
        <v>4194</v>
      </c>
      <c r="E35" t="s">
        <v>1545</v>
      </c>
      <c r="F35" t="s">
        <v>1546</v>
      </c>
      <c r="G35" t="s">
        <v>7130</v>
      </c>
      <c r="H35" t="s">
        <v>3997</v>
      </c>
      <c r="I35" t="s">
        <v>7131</v>
      </c>
      <c r="J35" t="s">
        <v>1602</v>
      </c>
      <c r="K35">
        <v>40883</v>
      </c>
      <c r="L35">
        <v>25</v>
      </c>
      <c r="N35" t="s">
        <v>4479</v>
      </c>
    </row>
    <row r="36" spans="1:14" x14ac:dyDescent="0.15">
      <c r="A36" t="s">
        <v>3830</v>
      </c>
      <c r="B36" t="s">
        <v>4916</v>
      </c>
      <c r="C36" t="s">
        <v>4904</v>
      </c>
      <c r="D36" t="s">
        <v>7164</v>
      </c>
      <c r="E36" t="s">
        <v>1497</v>
      </c>
      <c r="F36" t="s">
        <v>1544</v>
      </c>
      <c r="G36" t="s">
        <v>7165</v>
      </c>
      <c r="H36" t="s">
        <v>861</v>
      </c>
      <c r="I36" t="s">
        <v>4004</v>
      </c>
      <c r="J36" t="s">
        <v>5797</v>
      </c>
      <c r="K36">
        <v>24222</v>
      </c>
      <c r="L36">
        <v>40</v>
      </c>
      <c r="N36" t="s">
        <v>6896</v>
      </c>
    </row>
    <row r="37" spans="1:14" x14ac:dyDescent="0.15">
      <c r="A37" t="s">
        <v>6627</v>
      </c>
      <c r="B37" t="s">
        <v>4903</v>
      </c>
      <c r="C37" t="s">
        <v>4893</v>
      </c>
      <c r="D37" t="s">
        <v>5768</v>
      </c>
      <c r="E37" t="s">
        <v>1328</v>
      </c>
      <c r="F37" t="s">
        <v>1553</v>
      </c>
      <c r="G37" t="s">
        <v>7173</v>
      </c>
      <c r="H37" t="s">
        <v>1976</v>
      </c>
      <c r="I37" t="s">
        <v>7174</v>
      </c>
      <c r="J37" t="s">
        <v>6701</v>
      </c>
      <c r="K37">
        <v>37712</v>
      </c>
      <c r="L37">
        <v>40</v>
      </c>
      <c r="N37" t="s">
        <v>6625</v>
      </c>
    </row>
    <row r="38" spans="1:14" x14ac:dyDescent="0.15">
      <c r="A38" t="s">
        <v>6628</v>
      </c>
      <c r="B38" t="s">
        <v>4903</v>
      </c>
      <c r="C38" t="s">
        <v>4893</v>
      </c>
      <c r="D38" t="s">
        <v>5769</v>
      </c>
      <c r="E38" t="s">
        <v>1328</v>
      </c>
      <c r="F38" t="s">
        <v>7175</v>
      </c>
      <c r="G38" t="s">
        <v>7173</v>
      </c>
      <c r="H38" t="s">
        <v>1976</v>
      </c>
      <c r="I38" t="s">
        <v>7174</v>
      </c>
      <c r="J38" t="s">
        <v>6701</v>
      </c>
      <c r="K38">
        <v>37712</v>
      </c>
      <c r="L38">
        <v>30</v>
      </c>
      <c r="N38" t="s">
        <v>6625</v>
      </c>
    </row>
    <row r="39" spans="1:14" x14ac:dyDescent="0.15">
      <c r="A39" t="s">
        <v>3013</v>
      </c>
      <c r="B39" t="s">
        <v>4931</v>
      </c>
      <c r="C39" t="s">
        <v>4922</v>
      </c>
      <c r="D39" t="s">
        <v>3015</v>
      </c>
      <c r="E39" t="s">
        <v>37</v>
      </c>
      <c r="F39" t="s">
        <v>6235</v>
      </c>
      <c r="G39" t="s">
        <v>6236</v>
      </c>
      <c r="H39" t="s">
        <v>29</v>
      </c>
      <c r="I39" t="s">
        <v>3031</v>
      </c>
      <c r="K39">
        <v>24990</v>
      </c>
      <c r="L39">
        <v>40</v>
      </c>
    </row>
    <row r="40" spans="1:14" x14ac:dyDescent="0.15">
      <c r="A40" t="s">
        <v>3013</v>
      </c>
      <c r="B40" t="s">
        <v>4916</v>
      </c>
      <c r="C40" t="s">
        <v>4024</v>
      </c>
      <c r="D40" t="s">
        <v>34</v>
      </c>
      <c r="E40" t="s">
        <v>35</v>
      </c>
      <c r="F40" t="s">
        <v>36</v>
      </c>
      <c r="G40" t="s">
        <v>6234</v>
      </c>
      <c r="H40" t="s">
        <v>29</v>
      </c>
      <c r="I40" t="s">
        <v>3032</v>
      </c>
      <c r="K40">
        <v>24777</v>
      </c>
      <c r="L40">
        <v>30</v>
      </c>
    </row>
    <row r="41" spans="1:14" x14ac:dyDescent="0.15">
      <c r="A41" t="s">
        <v>5132</v>
      </c>
      <c r="B41" t="s">
        <v>4916</v>
      </c>
      <c r="C41" t="s">
        <v>4024</v>
      </c>
      <c r="D41" t="s">
        <v>6094</v>
      </c>
      <c r="E41" t="s">
        <v>623</v>
      </c>
      <c r="F41" t="s">
        <v>5826</v>
      </c>
      <c r="G41" t="s">
        <v>7115</v>
      </c>
      <c r="H41" t="s">
        <v>5134</v>
      </c>
      <c r="I41" t="s">
        <v>7116</v>
      </c>
      <c r="J41" t="s">
        <v>7034</v>
      </c>
      <c r="K41" t="s">
        <v>5136</v>
      </c>
      <c r="L41">
        <v>30</v>
      </c>
      <c r="N41" t="s">
        <v>5137</v>
      </c>
    </row>
    <row r="42" spans="1:14" x14ac:dyDescent="0.15">
      <c r="A42" t="s">
        <v>3012</v>
      </c>
      <c r="B42" t="s">
        <v>4931</v>
      </c>
      <c r="C42" t="s">
        <v>4917</v>
      </c>
      <c r="D42" t="s">
        <v>19</v>
      </c>
      <c r="E42" t="s">
        <v>20</v>
      </c>
      <c r="F42" t="s">
        <v>5863</v>
      </c>
      <c r="G42" t="s">
        <v>6233</v>
      </c>
      <c r="H42" t="s">
        <v>7</v>
      </c>
      <c r="I42" t="s">
        <v>21</v>
      </c>
      <c r="K42">
        <v>23285</v>
      </c>
      <c r="L42">
        <v>42</v>
      </c>
      <c r="N42" t="s">
        <v>5862</v>
      </c>
    </row>
    <row r="43" spans="1:14" x14ac:dyDescent="0.15">
      <c r="A43" t="s">
        <v>5685</v>
      </c>
      <c r="B43" t="s">
        <v>4931</v>
      </c>
      <c r="C43" t="s">
        <v>4917</v>
      </c>
      <c r="D43" t="s">
        <v>5695</v>
      </c>
      <c r="E43" t="s">
        <v>554</v>
      </c>
      <c r="F43" t="s">
        <v>5696</v>
      </c>
      <c r="G43" t="s">
        <v>7036</v>
      </c>
      <c r="H43" t="s">
        <v>5134</v>
      </c>
      <c r="I43" t="s">
        <v>7116</v>
      </c>
      <c r="J43" t="s">
        <v>7034</v>
      </c>
      <c r="K43" t="s">
        <v>5698</v>
      </c>
      <c r="L43">
        <v>20</v>
      </c>
      <c r="N43" t="s">
        <v>5137</v>
      </c>
    </row>
    <row r="44" spans="1:14" x14ac:dyDescent="0.15">
      <c r="A44" t="s">
        <v>3830</v>
      </c>
      <c r="B44" t="s">
        <v>4931</v>
      </c>
      <c r="C44" t="s">
        <v>4917</v>
      </c>
      <c r="D44" t="s">
        <v>4201</v>
      </c>
      <c r="E44" t="s">
        <v>999</v>
      </c>
      <c r="F44" t="s">
        <v>1550</v>
      </c>
      <c r="G44" t="s">
        <v>7168</v>
      </c>
      <c r="H44" t="s">
        <v>3997</v>
      </c>
      <c r="I44" t="s">
        <v>6486</v>
      </c>
      <c r="J44" t="s">
        <v>1551</v>
      </c>
      <c r="K44">
        <v>23630</v>
      </c>
      <c r="L44">
        <v>30</v>
      </c>
      <c r="N44" t="s">
        <v>4479</v>
      </c>
    </row>
    <row r="45" spans="1:14" x14ac:dyDescent="0.15">
      <c r="A45" t="s">
        <v>3012</v>
      </c>
      <c r="B45" t="s">
        <v>4903</v>
      </c>
      <c r="C45" t="s">
        <v>1807</v>
      </c>
      <c r="D45" t="s">
        <v>15</v>
      </c>
      <c r="E45" t="s">
        <v>345</v>
      </c>
      <c r="F45" t="s">
        <v>6231</v>
      </c>
      <c r="G45" t="s">
        <v>6232</v>
      </c>
      <c r="H45" t="s">
        <v>7</v>
      </c>
      <c r="I45" t="s">
        <v>3030</v>
      </c>
      <c r="K45">
        <v>39904</v>
      </c>
      <c r="L45">
        <v>30</v>
      </c>
    </row>
    <row r="46" spans="1:14" x14ac:dyDescent="0.15">
      <c r="A46" t="s">
        <v>3013</v>
      </c>
      <c r="B46" t="s">
        <v>4903</v>
      </c>
      <c r="C46" t="s">
        <v>1807</v>
      </c>
      <c r="D46" t="s">
        <v>32</v>
      </c>
      <c r="E46" t="s">
        <v>388</v>
      </c>
      <c r="F46" t="s">
        <v>6434</v>
      </c>
      <c r="G46" t="s">
        <v>6435</v>
      </c>
      <c r="H46" t="s">
        <v>27</v>
      </c>
      <c r="I46" t="s">
        <v>3030</v>
      </c>
      <c r="K46">
        <v>24320</v>
      </c>
      <c r="L46">
        <v>40</v>
      </c>
    </row>
    <row r="47" spans="1:14" x14ac:dyDescent="0.15">
      <c r="A47" t="s">
        <v>5377</v>
      </c>
      <c r="B47" t="s">
        <v>4903</v>
      </c>
      <c r="C47" t="s">
        <v>1807</v>
      </c>
      <c r="D47" t="s">
        <v>5875</v>
      </c>
      <c r="E47" t="s">
        <v>6325</v>
      </c>
      <c r="F47" t="s">
        <v>5932</v>
      </c>
      <c r="G47" t="s">
        <v>5876</v>
      </c>
      <c r="H47" t="s">
        <v>924</v>
      </c>
      <c r="I47" t="s">
        <v>5877</v>
      </c>
      <c r="K47">
        <v>43187</v>
      </c>
      <c r="L47" t="s">
        <v>7139</v>
      </c>
    </row>
    <row r="48" spans="1:14" x14ac:dyDescent="0.15">
      <c r="A48" t="s">
        <v>6419</v>
      </c>
      <c r="B48" t="s">
        <v>4903</v>
      </c>
      <c r="C48" t="s">
        <v>1807</v>
      </c>
      <c r="D48" t="s">
        <v>5766</v>
      </c>
      <c r="E48" t="s">
        <v>429</v>
      </c>
      <c r="F48" t="s">
        <v>6429</v>
      </c>
      <c r="G48" t="s">
        <v>6430</v>
      </c>
      <c r="H48" t="s">
        <v>1976</v>
      </c>
      <c r="I48" t="s">
        <v>6431</v>
      </c>
      <c r="J48" t="s">
        <v>6120</v>
      </c>
      <c r="K48">
        <v>26390</v>
      </c>
      <c r="L48">
        <v>80</v>
      </c>
    </row>
    <row r="49" spans="1:14" x14ac:dyDescent="0.15">
      <c r="A49" t="s">
        <v>5022</v>
      </c>
      <c r="B49" t="s">
        <v>4903</v>
      </c>
      <c r="C49" t="s">
        <v>1807</v>
      </c>
      <c r="D49" t="s">
        <v>6944</v>
      </c>
      <c r="E49" t="s">
        <v>7152</v>
      </c>
      <c r="F49" t="s">
        <v>4969</v>
      </c>
      <c r="G49" t="s">
        <v>4972</v>
      </c>
      <c r="H49" t="s">
        <v>1976</v>
      </c>
      <c r="I49" t="s">
        <v>6431</v>
      </c>
      <c r="J49" t="s">
        <v>7013</v>
      </c>
      <c r="K49" t="s">
        <v>4976</v>
      </c>
      <c r="L49">
        <v>80</v>
      </c>
      <c r="N49" t="s">
        <v>4973</v>
      </c>
    </row>
    <row r="50" spans="1:14" x14ac:dyDescent="0.15">
      <c r="A50" t="s">
        <v>6555</v>
      </c>
      <c r="B50" t="s">
        <v>4903</v>
      </c>
      <c r="C50" t="s">
        <v>1807</v>
      </c>
      <c r="D50" t="s">
        <v>6556</v>
      </c>
      <c r="E50" t="s">
        <v>429</v>
      </c>
      <c r="F50" t="s">
        <v>7154</v>
      </c>
      <c r="G50" t="s">
        <v>6430</v>
      </c>
      <c r="H50" t="s">
        <v>1976</v>
      </c>
      <c r="I50" t="s">
        <v>6431</v>
      </c>
      <c r="J50" t="s">
        <v>6557</v>
      </c>
      <c r="K50" t="s">
        <v>6558</v>
      </c>
      <c r="L50">
        <v>40</v>
      </c>
      <c r="N50" t="s">
        <v>6559</v>
      </c>
    </row>
    <row r="51" spans="1:14" x14ac:dyDescent="0.15">
      <c r="A51" t="s">
        <v>5132</v>
      </c>
      <c r="B51" t="s">
        <v>4903</v>
      </c>
      <c r="C51" t="s">
        <v>1807</v>
      </c>
      <c r="D51" t="s">
        <v>5145</v>
      </c>
      <c r="E51" t="s">
        <v>7121</v>
      </c>
      <c r="F51" t="s">
        <v>5146</v>
      </c>
      <c r="G51" t="s">
        <v>7120</v>
      </c>
      <c r="H51" t="s">
        <v>1976</v>
      </c>
      <c r="I51" t="s">
        <v>7122</v>
      </c>
      <c r="J51" t="s">
        <v>7035</v>
      </c>
      <c r="K51" t="s">
        <v>5149</v>
      </c>
      <c r="L51">
        <v>30</v>
      </c>
      <c r="N51" t="s">
        <v>5137</v>
      </c>
    </row>
    <row r="52" spans="1:14" x14ac:dyDescent="0.15">
      <c r="A52" t="s">
        <v>5132</v>
      </c>
      <c r="B52" t="s">
        <v>4903</v>
      </c>
      <c r="C52" t="s">
        <v>1807</v>
      </c>
      <c r="D52" t="s">
        <v>5150</v>
      </c>
      <c r="E52" t="s">
        <v>7121</v>
      </c>
      <c r="F52" t="s">
        <v>5146</v>
      </c>
      <c r="G52" t="s">
        <v>7120</v>
      </c>
      <c r="H52" t="s">
        <v>1976</v>
      </c>
      <c r="I52" t="s">
        <v>7122</v>
      </c>
      <c r="J52" t="s">
        <v>7035</v>
      </c>
      <c r="K52" t="s">
        <v>5151</v>
      </c>
      <c r="L52">
        <v>40</v>
      </c>
      <c r="N52" t="s">
        <v>5690</v>
      </c>
    </row>
    <row r="53" spans="1:14" x14ac:dyDescent="0.15">
      <c r="A53" t="s">
        <v>3830</v>
      </c>
      <c r="B53" t="s">
        <v>4903</v>
      </c>
      <c r="C53" t="s">
        <v>5130</v>
      </c>
      <c r="D53" t="s">
        <v>5618</v>
      </c>
      <c r="E53" t="s">
        <v>6616</v>
      </c>
      <c r="F53" t="s">
        <v>6615</v>
      </c>
      <c r="G53" t="s">
        <v>4972</v>
      </c>
      <c r="H53" t="s">
        <v>1976</v>
      </c>
      <c r="I53" t="s">
        <v>6431</v>
      </c>
      <c r="J53" t="s">
        <v>6617</v>
      </c>
      <c r="K53">
        <v>42247</v>
      </c>
      <c r="L53">
        <v>80</v>
      </c>
      <c r="N53" t="s">
        <v>6618</v>
      </c>
    </row>
    <row r="54" spans="1:14" x14ac:dyDescent="0.15">
      <c r="A54" t="s">
        <v>3830</v>
      </c>
      <c r="B54" t="s">
        <v>4903</v>
      </c>
      <c r="C54" t="s">
        <v>1807</v>
      </c>
      <c r="D54" t="s">
        <v>4047</v>
      </c>
      <c r="E54" t="s">
        <v>390</v>
      </c>
      <c r="F54" t="s">
        <v>1542</v>
      </c>
      <c r="G54" t="s">
        <v>7126</v>
      </c>
      <c r="H54" t="s">
        <v>4005</v>
      </c>
      <c r="I54" t="s">
        <v>7127</v>
      </c>
      <c r="J54" t="s">
        <v>1512</v>
      </c>
      <c r="K54">
        <v>32944</v>
      </c>
      <c r="L54">
        <v>50</v>
      </c>
      <c r="N54" t="s">
        <v>5484</v>
      </c>
    </row>
    <row r="55" spans="1:14" x14ac:dyDescent="0.15">
      <c r="A55" t="s">
        <v>3830</v>
      </c>
      <c r="B55" t="s">
        <v>4903</v>
      </c>
      <c r="C55" t="s">
        <v>1807</v>
      </c>
      <c r="D55" t="s">
        <v>7162</v>
      </c>
      <c r="E55" t="s">
        <v>438</v>
      </c>
      <c r="F55" t="s">
        <v>1543</v>
      </c>
      <c r="G55" t="s">
        <v>7163</v>
      </c>
      <c r="H55" t="s">
        <v>861</v>
      </c>
      <c r="I55" t="s">
        <v>1807</v>
      </c>
      <c r="J55" t="s">
        <v>5619</v>
      </c>
      <c r="K55">
        <v>39820</v>
      </c>
      <c r="L55">
        <v>50</v>
      </c>
      <c r="N55" t="s">
        <v>4477</v>
      </c>
    </row>
    <row r="56" spans="1:14" x14ac:dyDescent="0.15">
      <c r="A56" t="s">
        <v>3830</v>
      </c>
      <c r="B56" t="s">
        <v>4903</v>
      </c>
      <c r="C56" t="s">
        <v>1807</v>
      </c>
      <c r="D56" t="s">
        <v>7132</v>
      </c>
      <c r="E56" t="s">
        <v>1126</v>
      </c>
      <c r="F56" t="s">
        <v>1549</v>
      </c>
      <c r="G56" t="s">
        <v>7133</v>
      </c>
      <c r="H56" t="s">
        <v>1976</v>
      </c>
      <c r="I56" t="s">
        <v>4046</v>
      </c>
      <c r="J56" t="s">
        <v>4508</v>
      </c>
      <c r="K56">
        <v>37246</v>
      </c>
      <c r="L56">
        <v>40</v>
      </c>
      <c r="N56" t="s">
        <v>4478</v>
      </c>
    </row>
    <row r="57" spans="1:14" x14ac:dyDescent="0.15">
      <c r="A57" t="s">
        <v>3830</v>
      </c>
      <c r="B57" t="s">
        <v>4903</v>
      </c>
      <c r="C57" t="s">
        <v>1807</v>
      </c>
      <c r="D57" t="s">
        <v>4193</v>
      </c>
      <c r="E57" t="s">
        <v>438</v>
      </c>
      <c r="F57" t="s">
        <v>1543</v>
      </c>
      <c r="G57" t="s">
        <v>7170</v>
      </c>
      <c r="H57" t="s">
        <v>6571</v>
      </c>
      <c r="I57" t="s">
        <v>4050</v>
      </c>
      <c r="J57" t="s">
        <v>7024</v>
      </c>
      <c r="K57">
        <v>26506</v>
      </c>
      <c r="L57">
        <v>40</v>
      </c>
      <c r="N57" t="s">
        <v>4479</v>
      </c>
    </row>
    <row r="58" spans="1:14" x14ac:dyDescent="0.15">
      <c r="A58" t="s">
        <v>6620</v>
      </c>
      <c r="B58" t="s">
        <v>4903</v>
      </c>
      <c r="C58" t="s">
        <v>1807</v>
      </c>
      <c r="D58" t="s">
        <v>5576</v>
      </c>
      <c r="E58" t="s">
        <v>417</v>
      </c>
      <c r="F58" t="s">
        <v>5795</v>
      </c>
      <c r="G58" t="s">
        <v>7137</v>
      </c>
      <c r="H58" t="s">
        <v>1976</v>
      </c>
      <c r="I58" t="s">
        <v>7138</v>
      </c>
      <c r="J58" t="s">
        <v>2092</v>
      </c>
      <c r="K58">
        <v>39904</v>
      </c>
      <c r="L58">
        <v>40</v>
      </c>
      <c r="N58" t="s">
        <v>6623</v>
      </c>
    </row>
    <row r="59" spans="1:14" x14ac:dyDescent="0.15">
      <c r="A59" t="s">
        <v>5131</v>
      </c>
      <c r="B59" t="s">
        <v>4903</v>
      </c>
      <c r="C59" t="s">
        <v>1807</v>
      </c>
      <c r="D59" t="s">
        <v>5770</v>
      </c>
      <c r="E59" t="s">
        <v>417</v>
      </c>
      <c r="F59" t="s">
        <v>5795</v>
      </c>
      <c r="G59" t="s">
        <v>7137</v>
      </c>
      <c r="H59" t="s">
        <v>1976</v>
      </c>
      <c r="I59" t="s">
        <v>7138</v>
      </c>
      <c r="J59" t="s">
        <v>2092</v>
      </c>
      <c r="K59">
        <v>42461</v>
      </c>
      <c r="L59">
        <v>30</v>
      </c>
      <c r="N59" t="s">
        <v>6623</v>
      </c>
    </row>
    <row r="60" spans="1:14" x14ac:dyDescent="0.15">
      <c r="A60" t="s">
        <v>3013</v>
      </c>
      <c r="B60" t="s">
        <v>4884</v>
      </c>
      <c r="C60" t="s">
        <v>1806</v>
      </c>
      <c r="D60" t="s">
        <v>3014</v>
      </c>
      <c r="E60" t="s">
        <v>30</v>
      </c>
      <c r="F60" t="s">
        <v>31</v>
      </c>
      <c r="G60" t="s">
        <v>6054</v>
      </c>
      <c r="H60" t="s">
        <v>29</v>
      </c>
      <c r="I60" t="s">
        <v>3011</v>
      </c>
      <c r="K60">
        <v>23955</v>
      </c>
      <c r="L60">
        <v>15</v>
      </c>
    </row>
    <row r="61" spans="1:14" x14ac:dyDescent="0.15">
      <c r="A61" t="s">
        <v>3838</v>
      </c>
      <c r="B61" t="s">
        <v>4884</v>
      </c>
      <c r="C61" t="s">
        <v>1806</v>
      </c>
      <c r="D61" t="s">
        <v>4537</v>
      </c>
      <c r="E61" t="s">
        <v>6583</v>
      </c>
      <c r="F61" t="s">
        <v>3888</v>
      </c>
      <c r="G61" t="s">
        <v>6582</v>
      </c>
      <c r="H61" t="s">
        <v>3996</v>
      </c>
      <c r="I61" t="s">
        <v>4026</v>
      </c>
      <c r="J61" t="s">
        <v>6584</v>
      </c>
      <c r="L61" t="s">
        <v>7145</v>
      </c>
      <c r="N61" t="s">
        <v>5774</v>
      </c>
    </row>
    <row r="62" spans="1:14" x14ac:dyDescent="0.15">
      <c r="A62" t="s">
        <v>6419</v>
      </c>
      <c r="B62" t="s">
        <v>4884</v>
      </c>
      <c r="C62" t="s">
        <v>1806</v>
      </c>
      <c r="D62" t="s">
        <v>2101</v>
      </c>
      <c r="E62" t="s">
        <v>930</v>
      </c>
      <c r="F62" t="s">
        <v>6420</v>
      </c>
      <c r="G62" t="s">
        <v>6421</v>
      </c>
      <c r="H62" t="s">
        <v>1976</v>
      </c>
      <c r="I62" t="s">
        <v>4033</v>
      </c>
      <c r="J62" t="s">
        <v>6422</v>
      </c>
      <c r="K62">
        <v>18719</v>
      </c>
      <c r="L62">
        <v>50</v>
      </c>
    </row>
    <row r="63" spans="1:14" x14ac:dyDescent="0.15">
      <c r="A63" t="s">
        <v>6419</v>
      </c>
      <c r="B63" t="s">
        <v>4884</v>
      </c>
      <c r="C63" t="s">
        <v>1806</v>
      </c>
      <c r="D63" t="s">
        <v>6884</v>
      </c>
      <c r="E63" t="s">
        <v>7147</v>
      </c>
      <c r="F63" t="s">
        <v>6423</v>
      </c>
      <c r="G63" t="s">
        <v>7146</v>
      </c>
      <c r="H63" t="s">
        <v>1976</v>
      </c>
      <c r="I63" t="s">
        <v>6424</v>
      </c>
      <c r="J63" t="s">
        <v>6118</v>
      </c>
      <c r="K63">
        <v>23833</v>
      </c>
      <c r="L63">
        <v>80</v>
      </c>
    </row>
    <row r="64" spans="1:14" x14ac:dyDescent="0.15">
      <c r="A64" t="s">
        <v>6419</v>
      </c>
      <c r="B64" t="s">
        <v>4884</v>
      </c>
      <c r="C64" t="s">
        <v>1806</v>
      </c>
      <c r="D64" t="s">
        <v>6885</v>
      </c>
      <c r="E64" t="s">
        <v>2091</v>
      </c>
      <c r="F64" t="s">
        <v>2102</v>
      </c>
      <c r="G64" t="s">
        <v>6433</v>
      </c>
      <c r="H64" t="s">
        <v>1976</v>
      </c>
      <c r="I64" t="s">
        <v>6424</v>
      </c>
      <c r="J64" t="s">
        <v>6891</v>
      </c>
      <c r="K64">
        <v>39539</v>
      </c>
      <c r="L64">
        <v>60</v>
      </c>
    </row>
    <row r="65" spans="1:14" x14ac:dyDescent="0.15">
      <c r="A65" t="s">
        <v>5022</v>
      </c>
      <c r="B65" t="s">
        <v>4884</v>
      </c>
      <c r="C65" t="s">
        <v>1806</v>
      </c>
      <c r="D65" t="s">
        <v>4965</v>
      </c>
      <c r="E65" t="s">
        <v>7151</v>
      </c>
      <c r="F65" t="s">
        <v>7150</v>
      </c>
      <c r="G65" t="s">
        <v>4971</v>
      </c>
      <c r="H65" t="s">
        <v>1976</v>
      </c>
      <c r="I65" t="s">
        <v>4045</v>
      </c>
      <c r="J65" t="s">
        <v>6943</v>
      </c>
      <c r="K65" t="s">
        <v>4975</v>
      </c>
      <c r="L65">
        <v>50</v>
      </c>
      <c r="N65" t="s">
        <v>4973</v>
      </c>
    </row>
    <row r="66" spans="1:14" x14ac:dyDescent="0.15">
      <c r="A66" t="s">
        <v>5023</v>
      </c>
      <c r="B66" t="s">
        <v>4884</v>
      </c>
      <c r="C66" t="s">
        <v>1806</v>
      </c>
      <c r="D66" t="s">
        <v>4031</v>
      </c>
      <c r="E66" t="s">
        <v>930</v>
      </c>
      <c r="F66" t="s">
        <v>6048</v>
      </c>
      <c r="G66" t="s">
        <v>6421</v>
      </c>
      <c r="H66" t="s">
        <v>1976</v>
      </c>
      <c r="I66" t="s">
        <v>4033</v>
      </c>
      <c r="J66" t="s">
        <v>1814</v>
      </c>
      <c r="K66" t="s">
        <v>1534</v>
      </c>
      <c r="L66">
        <v>15</v>
      </c>
      <c r="N66" t="s">
        <v>7153</v>
      </c>
    </row>
    <row r="67" spans="1:14" x14ac:dyDescent="0.15">
      <c r="A67" t="s">
        <v>5023</v>
      </c>
      <c r="B67" t="s">
        <v>4884</v>
      </c>
      <c r="C67" t="s">
        <v>1806</v>
      </c>
      <c r="D67" t="s">
        <v>4032</v>
      </c>
      <c r="E67" t="s">
        <v>295</v>
      </c>
      <c r="F67" t="s">
        <v>7155</v>
      </c>
      <c r="G67" t="s">
        <v>7156</v>
      </c>
      <c r="H67" t="s">
        <v>1976</v>
      </c>
      <c r="I67" t="s">
        <v>7157</v>
      </c>
      <c r="J67" t="s">
        <v>1848</v>
      </c>
      <c r="K67" t="s">
        <v>1536</v>
      </c>
      <c r="L67">
        <v>70</v>
      </c>
      <c r="N67" t="s">
        <v>7158</v>
      </c>
    </row>
    <row r="68" spans="1:14" x14ac:dyDescent="0.15">
      <c r="A68" t="s">
        <v>5132</v>
      </c>
      <c r="B68" t="s">
        <v>4884</v>
      </c>
      <c r="C68" t="s">
        <v>1806</v>
      </c>
      <c r="D68" t="s">
        <v>5140</v>
      </c>
      <c r="E68" t="s">
        <v>701</v>
      </c>
      <c r="F68" t="s">
        <v>5141</v>
      </c>
      <c r="G68" t="s">
        <v>7119</v>
      </c>
      <c r="H68" t="s">
        <v>5134</v>
      </c>
      <c r="I68" t="s">
        <v>7116</v>
      </c>
      <c r="J68" t="s">
        <v>7034</v>
      </c>
      <c r="K68" t="s">
        <v>5144</v>
      </c>
      <c r="L68">
        <v>30</v>
      </c>
      <c r="N68" t="s">
        <v>5137</v>
      </c>
    </row>
    <row r="69" spans="1:14" x14ac:dyDescent="0.15">
      <c r="A69" t="s">
        <v>6562</v>
      </c>
      <c r="B69" t="s">
        <v>4884</v>
      </c>
      <c r="C69" t="s">
        <v>1806</v>
      </c>
      <c r="D69" t="s">
        <v>6563</v>
      </c>
      <c r="E69" t="s">
        <v>295</v>
      </c>
      <c r="F69" t="s">
        <v>6564</v>
      </c>
      <c r="G69" t="s">
        <v>7156</v>
      </c>
      <c r="H69" t="s">
        <v>1976</v>
      </c>
      <c r="I69" t="s">
        <v>7157</v>
      </c>
      <c r="J69" t="s">
        <v>1848</v>
      </c>
      <c r="K69" t="s">
        <v>6565</v>
      </c>
      <c r="L69">
        <v>40</v>
      </c>
      <c r="N69" t="s">
        <v>6566</v>
      </c>
    </row>
    <row r="70" spans="1:14" x14ac:dyDescent="0.15">
      <c r="A70" t="s">
        <v>6607</v>
      </c>
      <c r="B70" t="s">
        <v>4884</v>
      </c>
      <c r="C70" t="s">
        <v>1806</v>
      </c>
      <c r="D70" t="s">
        <v>5767</v>
      </c>
      <c r="E70" t="s">
        <v>6608</v>
      </c>
      <c r="F70" t="s">
        <v>1537</v>
      </c>
      <c r="G70" t="s">
        <v>6582</v>
      </c>
      <c r="H70" t="s">
        <v>3996</v>
      </c>
      <c r="I70" t="s">
        <v>4026</v>
      </c>
      <c r="J70" t="s">
        <v>6609</v>
      </c>
      <c r="K70">
        <v>18049</v>
      </c>
      <c r="L70">
        <v>112</v>
      </c>
      <c r="N70" t="s">
        <v>6610</v>
      </c>
    </row>
    <row r="71" spans="1:14" x14ac:dyDescent="0.15">
      <c r="A71" t="s">
        <v>3830</v>
      </c>
      <c r="B71" t="s">
        <v>4884</v>
      </c>
      <c r="C71" t="s">
        <v>1806</v>
      </c>
      <c r="D71" t="s">
        <v>1538</v>
      </c>
      <c r="E71" t="s">
        <v>1539</v>
      </c>
      <c r="F71" t="s">
        <v>1790</v>
      </c>
      <c r="G71" t="s">
        <v>6582</v>
      </c>
      <c r="H71" t="s">
        <v>3996</v>
      </c>
      <c r="I71" t="s">
        <v>4026</v>
      </c>
      <c r="J71" t="s">
        <v>6609</v>
      </c>
      <c r="K71">
        <v>36982</v>
      </c>
      <c r="L71">
        <v>80</v>
      </c>
      <c r="N71" t="s">
        <v>4474</v>
      </c>
    </row>
    <row r="72" spans="1:14" x14ac:dyDescent="0.15">
      <c r="A72" t="s">
        <v>3830</v>
      </c>
      <c r="B72" t="s">
        <v>4884</v>
      </c>
      <c r="C72" t="s">
        <v>1806</v>
      </c>
      <c r="D72" t="s">
        <v>4044</v>
      </c>
      <c r="E72" t="s">
        <v>7161</v>
      </c>
      <c r="F72" t="s">
        <v>1656</v>
      </c>
      <c r="G72" t="s">
        <v>7160</v>
      </c>
      <c r="H72" t="s">
        <v>1976</v>
      </c>
      <c r="I72" t="s">
        <v>4045</v>
      </c>
      <c r="J72" t="s">
        <v>6943</v>
      </c>
      <c r="K72">
        <v>38443</v>
      </c>
      <c r="L72">
        <v>70</v>
      </c>
      <c r="N72" t="s">
        <v>6618</v>
      </c>
    </row>
    <row r="73" spans="1:14" x14ac:dyDescent="0.15">
      <c r="A73" t="s">
        <v>3830</v>
      </c>
      <c r="B73" t="s">
        <v>4884</v>
      </c>
      <c r="C73" t="s">
        <v>1806</v>
      </c>
      <c r="D73" t="s">
        <v>4517</v>
      </c>
      <c r="E73" t="s">
        <v>295</v>
      </c>
      <c r="F73" t="s">
        <v>1540</v>
      </c>
      <c r="G73" t="s">
        <v>7156</v>
      </c>
      <c r="H73" t="s">
        <v>1976</v>
      </c>
      <c r="I73" t="s">
        <v>7157</v>
      </c>
      <c r="J73" t="s">
        <v>1848</v>
      </c>
      <c r="K73">
        <v>39752</v>
      </c>
      <c r="L73">
        <v>50</v>
      </c>
      <c r="N73" t="s">
        <v>6618</v>
      </c>
    </row>
    <row r="74" spans="1:14" x14ac:dyDescent="0.15">
      <c r="A74" t="s">
        <v>3830</v>
      </c>
      <c r="B74" t="s">
        <v>4884</v>
      </c>
      <c r="C74" t="s">
        <v>1806</v>
      </c>
      <c r="D74" t="s">
        <v>7021</v>
      </c>
      <c r="E74" t="s">
        <v>1787</v>
      </c>
      <c r="F74" t="s">
        <v>1788</v>
      </c>
      <c r="G74" t="s">
        <v>7125</v>
      </c>
      <c r="H74" t="s">
        <v>3996</v>
      </c>
      <c r="I74" t="s">
        <v>4054</v>
      </c>
      <c r="J74" t="s">
        <v>5096</v>
      </c>
      <c r="K74">
        <v>19450</v>
      </c>
      <c r="L74">
        <v>40</v>
      </c>
      <c r="N74" t="s">
        <v>5484</v>
      </c>
    </row>
    <row r="75" spans="1:14" x14ac:dyDescent="0.15">
      <c r="A75" t="s">
        <v>3830</v>
      </c>
      <c r="B75" t="s">
        <v>4884</v>
      </c>
      <c r="C75" t="s">
        <v>1806</v>
      </c>
      <c r="D75" t="s">
        <v>3831</v>
      </c>
      <c r="E75" t="s">
        <v>77</v>
      </c>
      <c r="F75" t="s">
        <v>1499</v>
      </c>
      <c r="G75" t="s">
        <v>7128</v>
      </c>
      <c r="H75" t="s">
        <v>6571</v>
      </c>
      <c r="I75" t="s">
        <v>7129</v>
      </c>
      <c r="J75" t="s">
        <v>5800</v>
      </c>
      <c r="K75">
        <v>40164</v>
      </c>
      <c r="L75">
        <v>40</v>
      </c>
      <c r="N75" t="s">
        <v>6896</v>
      </c>
    </row>
    <row r="76" spans="1:14" x14ac:dyDescent="0.15">
      <c r="A76" t="s">
        <v>3830</v>
      </c>
      <c r="B76" t="s">
        <v>4884</v>
      </c>
      <c r="C76" t="s">
        <v>1806</v>
      </c>
      <c r="D76" t="s">
        <v>3832</v>
      </c>
      <c r="E76" t="s">
        <v>77</v>
      </c>
      <c r="F76" t="s">
        <v>1499</v>
      </c>
      <c r="G76" t="s">
        <v>7136</v>
      </c>
      <c r="H76" t="s">
        <v>6571</v>
      </c>
      <c r="I76" t="s">
        <v>7129</v>
      </c>
      <c r="J76" t="s">
        <v>5800</v>
      </c>
      <c r="K76">
        <v>40164</v>
      </c>
      <c r="L76">
        <v>80</v>
      </c>
      <c r="N76" t="s">
        <v>4479</v>
      </c>
    </row>
    <row r="77" spans="1:14" x14ac:dyDescent="0.15">
      <c r="A77" t="s">
        <v>6624</v>
      </c>
      <c r="B77" t="s">
        <v>4884</v>
      </c>
      <c r="C77" t="s">
        <v>1806</v>
      </c>
      <c r="D77" t="s">
        <v>4178</v>
      </c>
      <c r="E77" t="s">
        <v>1539</v>
      </c>
      <c r="F77" t="s">
        <v>1790</v>
      </c>
      <c r="G77" t="s">
        <v>6582</v>
      </c>
      <c r="H77" t="s">
        <v>3996</v>
      </c>
      <c r="I77" t="s">
        <v>4026</v>
      </c>
      <c r="J77" t="s">
        <v>6609</v>
      </c>
      <c r="K77">
        <v>36800</v>
      </c>
      <c r="L77">
        <v>40</v>
      </c>
      <c r="N77" t="s">
        <v>6625</v>
      </c>
    </row>
    <row r="78" spans="1:14" x14ac:dyDescent="0.15">
      <c r="A78" t="s">
        <v>6626</v>
      </c>
      <c r="B78" t="s">
        <v>4884</v>
      </c>
      <c r="C78" t="s">
        <v>1806</v>
      </c>
      <c r="D78" t="s">
        <v>4179</v>
      </c>
      <c r="E78" t="s">
        <v>1539</v>
      </c>
      <c r="F78" t="s">
        <v>1790</v>
      </c>
      <c r="G78" t="s">
        <v>6582</v>
      </c>
      <c r="H78" t="s">
        <v>3996</v>
      </c>
      <c r="I78" t="s">
        <v>4026</v>
      </c>
      <c r="J78" t="s">
        <v>6609</v>
      </c>
      <c r="K78">
        <v>36800</v>
      </c>
      <c r="L78">
        <v>40</v>
      </c>
      <c r="N78" t="s">
        <v>6625</v>
      </c>
    </row>
    <row r="79" spans="1:14" x14ac:dyDescent="0.15">
      <c r="A79" t="s">
        <v>6627</v>
      </c>
      <c r="B79" t="s">
        <v>4884</v>
      </c>
      <c r="C79" t="s">
        <v>1806</v>
      </c>
      <c r="D79" t="s">
        <v>4180</v>
      </c>
      <c r="E79" t="s">
        <v>1539</v>
      </c>
      <c r="F79" t="s">
        <v>1790</v>
      </c>
      <c r="G79" t="s">
        <v>6582</v>
      </c>
      <c r="H79" t="s">
        <v>3996</v>
      </c>
      <c r="I79" t="s">
        <v>4026</v>
      </c>
      <c r="J79" t="s">
        <v>6609</v>
      </c>
      <c r="K79">
        <v>36800</v>
      </c>
      <c r="L79">
        <v>20</v>
      </c>
      <c r="N79" t="s">
        <v>6625</v>
      </c>
    </row>
    <row r="80" spans="1:14" x14ac:dyDescent="0.15">
      <c r="A80" t="s">
        <v>6628</v>
      </c>
      <c r="B80" t="s">
        <v>4884</v>
      </c>
      <c r="C80" t="s">
        <v>1806</v>
      </c>
      <c r="D80" t="s">
        <v>4182</v>
      </c>
      <c r="E80" t="s">
        <v>1539</v>
      </c>
      <c r="F80" t="s">
        <v>1790</v>
      </c>
      <c r="G80" t="s">
        <v>6582</v>
      </c>
      <c r="H80" t="s">
        <v>3996</v>
      </c>
      <c r="I80" t="s">
        <v>4026</v>
      </c>
      <c r="J80" t="s">
        <v>6609</v>
      </c>
      <c r="K80">
        <v>36800</v>
      </c>
      <c r="L80">
        <v>20</v>
      </c>
      <c r="N80" t="s">
        <v>6625</v>
      </c>
    </row>
    <row r="81" spans="1:14" x14ac:dyDescent="0.15">
      <c r="A81" t="s">
        <v>6628</v>
      </c>
      <c r="B81" t="s">
        <v>4884</v>
      </c>
      <c r="C81" t="s">
        <v>1806</v>
      </c>
      <c r="D81" t="s">
        <v>6707</v>
      </c>
      <c r="E81" t="s">
        <v>295</v>
      </c>
      <c r="F81" t="s">
        <v>7155</v>
      </c>
      <c r="G81" t="s">
        <v>7156</v>
      </c>
      <c r="H81" t="s">
        <v>1976</v>
      </c>
      <c r="I81" t="s">
        <v>7157</v>
      </c>
      <c r="J81" t="s">
        <v>1848</v>
      </c>
      <c r="K81">
        <v>39904</v>
      </c>
      <c r="L81">
        <v>40</v>
      </c>
      <c r="N81" t="s">
        <v>6625</v>
      </c>
    </row>
    <row r="82" spans="1:14" x14ac:dyDescent="0.15">
      <c r="A82" t="s">
        <v>7176</v>
      </c>
      <c r="B82" t="s">
        <v>4884</v>
      </c>
      <c r="C82" t="s">
        <v>1806</v>
      </c>
      <c r="D82" t="s">
        <v>4041</v>
      </c>
      <c r="E82" t="s">
        <v>295</v>
      </c>
      <c r="F82" t="s">
        <v>7155</v>
      </c>
      <c r="G82" t="s">
        <v>7156</v>
      </c>
      <c r="H82" t="s">
        <v>1976</v>
      </c>
      <c r="I82" t="s">
        <v>7157</v>
      </c>
      <c r="J82" t="s">
        <v>1848</v>
      </c>
      <c r="K82">
        <v>39904</v>
      </c>
      <c r="L82">
        <v>30</v>
      </c>
      <c r="N82" t="s">
        <v>6625</v>
      </c>
    </row>
    <row r="83" spans="1:14" x14ac:dyDescent="0.15">
      <c r="A83" t="s">
        <v>7177</v>
      </c>
      <c r="B83" t="s">
        <v>4884</v>
      </c>
      <c r="C83" t="s">
        <v>1806</v>
      </c>
      <c r="D83" t="s">
        <v>4042</v>
      </c>
      <c r="E83" t="s">
        <v>295</v>
      </c>
      <c r="F83" t="s">
        <v>7155</v>
      </c>
      <c r="G83" t="s">
        <v>7156</v>
      </c>
      <c r="H83" t="s">
        <v>1976</v>
      </c>
      <c r="I83" t="s">
        <v>7157</v>
      </c>
      <c r="J83" t="s">
        <v>1848</v>
      </c>
      <c r="K83">
        <v>41730</v>
      </c>
      <c r="L83">
        <v>35</v>
      </c>
      <c r="N83" t="s">
        <v>6623</v>
      </c>
    </row>
    <row r="84" spans="1:14" x14ac:dyDescent="0.15">
      <c r="A84" t="s">
        <v>7178</v>
      </c>
      <c r="B84" t="s">
        <v>4884</v>
      </c>
      <c r="C84" t="s">
        <v>1806</v>
      </c>
      <c r="D84" t="s">
        <v>6897</v>
      </c>
      <c r="E84" t="s">
        <v>2091</v>
      </c>
      <c r="F84" t="s">
        <v>1556</v>
      </c>
      <c r="G84" t="s">
        <v>6433</v>
      </c>
      <c r="H84" t="s">
        <v>1976</v>
      </c>
      <c r="I84" t="s">
        <v>6424</v>
      </c>
      <c r="J84" t="s">
        <v>7070</v>
      </c>
      <c r="K84">
        <v>42095</v>
      </c>
      <c r="L84">
        <v>40</v>
      </c>
      <c r="N84" t="s">
        <v>6625</v>
      </c>
    </row>
    <row r="85" spans="1:14" x14ac:dyDescent="0.15">
      <c r="A85" t="s">
        <v>7179</v>
      </c>
      <c r="B85" t="s">
        <v>4884</v>
      </c>
      <c r="C85" t="s">
        <v>1806</v>
      </c>
      <c r="D85" t="s">
        <v>6897</v>
      </c>
      <c r="E85" t="s">
        <v>2091</v>
      </c>
      <c r="F85" t="s">
        <v>1556</v>
      </c>
      <c r="G85" t="s">
        <v>6433</v>
      </c>
      <c r="H85" t="s">
        <v>1976</v>
      </c>
      <c r="I85" t="s">
        <v>6424</v>
      </c>
      <c r="J85" t="s">
        <v>7070</v>
      </c>
      <c r="K85">
        <v>25294</v>
      </c>
      <c r="L85">
        <v>40</v>
      </c>
      <c r="N85" t="s">
        <v>6625</v>
      </c>
    </row>
    <row r="86" spans="1:14" x14ac:dyDescent="0.15">
      <c r="A86" t="s">
        <v>7179</v>
      </c>
      <c r="B86" t="s">
        <v>4884</v>
      </c>
      <c r="C86" t="s">
        <v>1806</v>
      </c>
      <c r="D86" t="s">
        <v>6898</v>
      </c>
      <c r="E86" t="s">
        <v>7147</v>
      </c>
      <c r="F86" t="s">
        <v>1557</v>
      </c>
      <c r="G86" t="s">
        <v>7146</v>
      </c>
      <c r="H86" t="s">
        <v>1976</v>
      </c>
      <c r="I86" t="s">
        <v>6424</v>
      </c>
      <c r="J86" t="s">
        <v>7071</v>
      </c>
      <c r="K86">
        <v>19815</v>
      </c>
      <c r="L86">
        <v>60</v>
      </c>
      <c r="N86" t="s">
        <v>7158</v>
      </c>
    </row>
    <row r="87" spans="1:14" x14ac:dyDescent="0.15">
      <c r="A87" t="s">
        <v>3830</v>
      </c>
      <c r="B87" t="s">
        <v>4931</v>
      </c>
      <c r="C87" t="s">
        <v>4918</v>
      </c>
      <c r="D87" t="s">
        <v>4195</v>
      </c>
      <c r="E87" t="s">
        <v>1498</v>
      </c>
      <c r="F87" t="s">
        <v>1552</v>
      </c>
      <c r="G87" t="s">
        <v>7171</v>
      </c>
      <c r="H87" t="s">
        <v>3997</v>
      </c>
      <c r="I87" t="s">
        <v>7172</v>
      </c>
      <c r="J87" t="s">
        <v>5620</v>
      </c>
      <c r="K87">
        <v>26023</v>
      </c>
      <c r="L87">
        <v>20</v>
      </c>
      <c r="N87" t="s">
        <v>4479</v>
      </c>
    </row>
    <row r="88" spans="1:14" x14ac:dyDescent="0.15">
      <c r="A88" t="s">
        <v>3013</v>
      </c>
      <c r="B88" t="s">
        <v>5452</v>
      </c>
      <c r="C88" t="s">
        <v>4023</v>
      </c>
      <c r="D88" t="s">
        <v>3016</v>
      </c>
      <c r="E88" t="s">
        <v>38</v>
      </c>
      <c r="F88" t="s">
        <v>39</v>
      </c>
      <c r="G88" t="s">
        <v>6237</v>
      </c>
      <c r="H88" t="s">
        <v>29</v>
      </c>
      <c r="I88" t="s">
        <v>5512</v>
      </c>
      <c r="K88">
        <v>25294</v>
      </c>
      <c r="L88">
        <v>30</v>
      </c>
    </row>
    <row r="89" spans="1:14" x14ac:dyDescent="0.15">
      <c r="A89" t="s">
        <v>3034</v>
      </c>
      <c r="B89" t="s">
        <v>5452</v>
      </c>
      <c r="C89" t="s">
        <v>4023</v>
      </c>
      <c r="D89" t="s">
        <v>7049</v>
      </c>
      <c r="E89" t="s">
        <v>1754</v>
      </c>
      <c r="F89" t="s">
        <v>7050</v>
      </c>
      <c r="G89" t="s">
        <v>7113</v>
      </c>
      <c r="H89" t="s">
        <v>7052</v>
      </c>
      <c r="I89" t="s">
        <v>7053</v>
      </c>
      <c r="K89">
        <v>44637</v>
      </c>
      <c r="L89" t="s">
        <v>7114</v>
      </c>
    </row>
    <row r="90" spans="1:14" x14ac:dyDescent="0.15">
      <c r="A90" t="s">
        <v>5782</v>
      </c>
      <c r="B90" t="s">
        <v>5783</v>
      </c>
      <c r="C90" t="s">
        <v>49</v>
      </c>
      <c r="D90" t="s">
        <v>5784</v>
      </c>
      <c r="E90" t="s">
        <v>28</v>
      </c>
      <c r="F90" t="s">
        <v>1535</v>
      </c>
      <c r="G90" t="s">
        <v>5785</v>
      </c>
      <c r="H90" t="s">
        <v>5786</v>
      </c>
      <c r="I90" t="s">
        <v>5787</v>
      </c>
      <c r="J90" t="s">
        <v>6619</v>
      </c>
      <c r="K90">
        <v>43191</v>
      </c>
      <c r="L90">
        <v>5</v>
      </c>
      <c r="N90" t="s">
        <v>5788</v>
      </c>
    </row>
  </sheetData>
  <sortState xmlns:xlrd2="http://schemas.microsoft.com/office/spreadsheetml/2017/richdata2" ref="A1:N90">
    <sortCondition ref="C16"/>
  </sortState>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3"/>
  <sheetViews>
    <sheetView workbookViewId="0">
      <selection activeCell="G1" sqref="G1:G3"/>
    </sheetView>
  </sheetViews>
  <sheetFormatPr defaultRowHeight="12" x14ac:dyDescent="0.15"/>
  <cols>
    <col min="4" max="4" width="55.140625" customWidth="1"/>
    <col min="6" max="6" width="33.28515625" customWidth="1"/>
  </cols>
  <sheetData>
    <row r="1" spans="1:14" x14ac:dyDescent="0.15">
      <c r="A1" t="s">
        <v>3034</v>
      </c>
      <c r="B1" t="s">
        <v>5452</v>
      </c>
      <c r="C1" t="s">
        <v>4023</v>
      </c>
      <c r="D1" t="s">
        <v>7049</v>
      </c>
      <c r="E1" t="s">
        <v>1754</v>
      </c>
      <c r="F1" t="s">
        <v>7050</v>
      </c>
      <c r="G1" t="s">
        <v>7113</v>
      </c>
      <c r="H1" t="s">
        <v>7052</v>
      </c>
      <c r="I1" t="s">
        <v>7053</v>
      </c>
      <c r="K1">
        <v>44637</v>
      </c>
      <c r="L1" t="s">
        <v>7114</v>
      </c>
    </row>
    <row r="2" spans="1:14" x14ac:dyDescent="0.15">
      <c r="A2" t="s">
        <v>6560</v>
      </c>
      <c r="B2" t="s">
        <v>4916</v>
      </c>
      <c r="C2" t="s">
        <v>4024</v>
      </c>
      <c r="D2" t="s">
        <v>6561</v>
      </c>
      <c r="E2" t="s">
        <v>623</v>
      </c>
      <c r="F2" t="s">
        <v>5826</v>
      </c>
      <c r="G2" t="s">
        <v>7115</v>
      </c>
      <c r="H2" t="s">
        <v>5134</v>
      </c>
      <c r="I2" t="s">
        <v>7116</v>
      </c>
      <c r="J2" t="s">
        <v>7034</v>
      </c>
      <c r="K2" t="s">
        <v>5136</v>
      </c>
      <c r="L2">
        <v>50</v>
      </c>
      <c r="N2" t="s">
        <v>5137</v>
      </c>
    </row>
    <row r="3" spans="1:14" x14ac:dyDescent="0.15">
      <c r="A3" t="s">
        <v>5132</v>
      </c>
      <c r="B3" t="s">
        <v>4916</v>
      </c>
      <c r="C3" t="s">
        <v>4024</v>
      </c>
      <c r="D3" t="s">
        <v>6094</v>
      </c>
      <c r="E3" t="s">
        <v>623</v>
      </c>
      <c r="F3" t="s">
        <v>5826</v>
      </c>
      <c r="G3" t="s">
        <v>7115</v>
      </c>
      <c r="H3" t="s">
        <v>5134</v>
      </c>
      <c r="I3" t="s">
        <v>7116</v>
      </c>
      <c r="J3" t="s">
        <v>7034</v>
      </c>
      <c r="K3" t="s">
        <v>5136</v>
      </c>
      <c r="L3">
        <v>30</v>
      </c>
      <c r="N3" t="s">
        <v>5137</v>
      </c>
    </row>
    <row r="4" spans="1:14" x14ac:dyDescent="0.15">
      <c r="A4" t="s">
        <v>5132</v>
      </c>
      <c r="B4" t="s">
        <v>4871</v>
      </c>
      <c r="C4" t="s">
        <v>4860</v>
      </c>
      <c r="D4" t="s">
        <v>5138</v>
      </c>
      <c r="E4" t="s">
        <v>7118</v>
      </c>
      <c r="F4" t="s">
        <v>7117</v>
      </c>
      <c r="G4" t="s">
        <v>7040</v>
      </c>
      <c r="H4" t="s">
        <v>5134</v>
      </c>
      <c r="I4" t="s">
        <v>7116</v>
      </c>
      <c r="J4" t="s">
        <v>7034</v>
      </c>
      <c r="K4" t="s">
        <v>5139</v>
      </c>
      <c r="L4">
        <v>20</v>
      </c>
      <c r="N4" t="s">
        <v>5137</v>
      </c>
    </row>
    <row r="5" spans="1:14" x14ac:dyDescent="0.15">
      <c r="A5" t="s">
        <v>5132</v>
      </c>
      <c r="B5" t="s">
        <v>4884</v>
      </c>
      <c r="C5" t="s">
        <v>1806</v>
      </c>
      <c r="D5" t="s">
        <v>5140</v>
      </c>
      <c r="E5" t="s">
        <v>701</v>
      </c>
      <c r="F5" t="s">
        <v>5141</v>
      </c>
      <c r="G5" t="s">
        <v>7119</v>
      </c>
      <c r="H5" t="s">
        <v>5134</v>
      </c>
      <c r="I5" t="s">
        <v>7116</v>
      </c>
      <c r="J5" t="s">
        <v>7034</v>
      </c>
      <c r="K5" t="s">
        <v>5144</v>
      </c>
      <c r="L5">
        <v>30</v>
      </c>
      <c r="N5" t="s">
        <v>5137</v>
      </c>
    </row>
    <row r="6" spans="1:14" x14ac:dyDescent="0.15">
      <c r="A6" t="s">
        <v>5132</v>
      </c>
      <c r="B6" t="s">
        <v>4903</v>
      </c>
      <c r="C6" t="s">
        <v>1807</v>
      </c>
      <c r="D6" t="s">
        <v>5145</v>
      </c>
      <c r="E6" t="s">
        <v>7121</v>
      </c>
      <c r="F6" t="s">
        <v>5146</v>
      </c>
      <c r="G6" t="s">
        <v>7120</v>
      </c>
      <c r="H6" t="s">
        <v>1976</v>
      </c>
      <c r="I6" t="s">
        <v>7122</v>
      </c>
      <c r="J6" t="s">
        <v>7035</v>
      </c>
      <c r="K6" t="s">
        <v>5149</v>
      </c>
      <c r="L6">
        <v>30</v>
      </c>
      <c r="N6" t="s">
        <v>5137</v>
      </c>
    </row>
    <row r="7" spans="1:14" x14ac:dyDescent="0.15">
      <c r="A7" t="s">
        <v>5132</v>
      </c>
      <c r="B7" t="s">
        <v>4903</v>
      </c>
      <c r="C7" t="s">
        <v>1807</v>
      </c>
      <c r="D7" t="s">
        <v>5150</v>
      </c>
      <c r="E7" t="s">
        <v>7121</v>
      </c>
      <c r="F7" t="s">
        <v>5146</v>
      </c>
      <c r="G7" t="s">
        <v>7120</v>
      </c>
      <c r="H7" t="s">
        <v>1976</v>
      </c>
      <c r="I7" t="s">
        <v>7122</v>
      </c>
      <c r="J7" t="s">
        <v>7035</v>
      </c>
      <c r="K7" t="s">
        <v>5151</v>
      </c>
      <c r="L7">
        <v>40</v>
      </c>
      <c r="N7" t="s">
        <v>5690</v>
      </c>
    </row>
    <row r="8" spans="1:14" x14ac:dyDescent="0.15">
      <c r="A8" t="s">
        <v>5132</v>
      </c>
      <c r="B8" t="s">
        <v>4871</v>
      </c>
      <c r="C8" t="s">
        <v>4860</v>
      </c>
      <c r="D8" t="s">
        <v>5152</v>
      </c>
      <c r="E8" t="s">
        <v>174</v>
      </c>
      <c r="F8" t="s">
        <v>5153</v>
      </c>
      <c r="G8" t="s">
        <v>7123</v>
      </c>
      <c r="H8" t="s">
        <v>5134</v>
      </c>
      <c r="I8" t="s">
        <v>7124</v>
      </c>
      <c r="J8" t="s">
        <v>5154</v>
      </c>
      <c r="K8" t="s">
        <v>5155</v>
      </c>
      <c r="L8">
        <v>20</v>
      </c>
      <c r="N8" t="s">
        <v>5137</v>
      </c>
    </row>
    <row r="9" spans="1:14" x14ac:dyDescent="0.15">
      <c r="A9" t="s">
        <v>5685</v>
      </c>
      <c r="B9" t="s">
        <v>4931</v>
      </c>
      <c r="C9" t="s">
        <v>4917</v>
      </c>
      <c r="D9" t="s">
        <v>5695</v>
      </c>
      <c r="E9" t="s">
        <v>554</v>
      </c>
      <c r="F9" t="s">
        <v>5696</v>
      </c>
      <c r="G9" t="s">
        <v>7036</v>
      </c>
      <c r="H9" t="s">
        <v>5134</v>
      </c>
      <c r="I9" t="s">
        <v>7116</v>
      </c>
      <c r="J9" t="s">
        <v>7034</v>
      </c>
      <c r="K9" t="s">
        <v>5698</v>
      </c>
      <c r="L9">
        <v>20</v>
      </c>
      <c r="N9" t="s">
        <v>5137</v>
      </c>
    </row>
    <row r="10" spans="1:14" x14ac:dyDescent="0.15">
      <c r="A10" t="s">
        <v>5685</v>
      </c>
      <c r="B10" t="s">
        <v>5452</v>
      </c>
      <c r="C10" t="s">
        <v>4023</v>
      </c>
      <c r="D10" t="s">
        <v>5699</v>
      </c>
      <c r="E10" t="s">
        <v>591</v>
      </c>
      <c r="F10" t="s">
        <v>5700</v>
      </c>
      <c r="G10" t="s">
        <v>3725</v>
      </c>
      <c r="H10" t="s">
        <v>1327</v>
      </c>
      <c r="I10" t="s">
        <v>5702</v>
      </c>
      <c r="J10" t="s">
        <v>6837</v>
      </c>
      <c r="K10" t="s">
        <v>5703</v>
      </c>
      <c r="L10">
        <v>20</v>
      </c>
      <c r="N10" t="s">
        <v>5137</v>
      </c>
    </row>
    <row r="11" spans="1:14" x14ac:dyDescent="0.15">
      <c r="A11" t="s">
        <v>3830</v>
      </c>
      <c r="B11" t="s">
        <v>4884</v>
      </c>
      <c r="C11" t="s">
        <v>1806</v>
      </c>
      <c r="D11" t="s">
        <v>7021</v>
      </c>
      <c r="E11" t="s">
        <v>1787</v>
      </c>
      <c r="F11" t="s">
        <v>1788</v>
      </c>
      <c r="G11" t="s">
        <v>7125</v>
      </c>
      <c r="H11" t="s">
        <v>3996</v>
      </c>
      <c r="I11" t="s">
        <v>4054</v>
      </c>
      <c r="J11" t="s">
        <v>5096</v>
      </c>
      <c r="K11">
        <v>19450</v>
      </c>
      <c r="L11">
        <v>40</v>
      </c>
      <c r="N11" t="s">
        <v>5484</v>
      </c>
    </row>
    <row r="12" spans="1:14" x14ac:dyDescent="0.15">
      <c r="A12" t="s">
        <v>3830</v>
      </c>
      <c r="B12" t="s">
        <v>4903</v>
      </c>
      <c r="C12" t="s">
        <v>1807</v>
      </c>
      <c r="D12" t="s">
        <v>4047</v>
      </c>
      <c r="E12" t="s">
        <v>390</v>
      </c>
      <c r="F12" t="s">
        <v>1542</v>
      </c>
      <c r="G12" t="s">
        <v>7126</v>
      </c>
      <c r="H12" t="s">
        <v>4005</v>
      </c>
      <c r="I12" t="s">
        <v>7127</v>
      </c>
      <c r="J12" t="s">
        <v>1512</v>
      </c>
      <c r="K12">
        <v>32944</v>
      </c>
      <c r="L12">
        <v>50</v>
      </c>
      <c r="N12" t="s">
        <v>5484</v>
      </c>
    </row>
    <row r="13" spans="1:14" x14ac:dyDescent="0.15">
      <c r="A13" t="s">
        <v>3830</v>
      </c>
      <c r="B13" t="s">
        <v>4884</v>
      </c>
      <c r="C13" t="s">
        <v>1806</v>
      </c>
      <c r="D13" t="s">
        <v>3831</v>
      </c>
      <c r="E13" t="s">
        <v>77</v>
      </c>
      <c r="F13" t="s">
        <v>1499</v>
      </c>
      <c r="G13" t="s">
        <v>7128</v>
      </c>
      <c r="H13" t="s">
        <v>6571</v>
      </c>
      <c r="I13" t="s">
        <v>7129</v>
      </c>
      <c r="J13" t="s">
        <v>5800</v>
      </c>
      <c r="K13">
        <v>40164</v>
      </c>
      <c r="L13">
        <v>40</v>
      </c>
      <c r="N13" t="s">
        <v>6896</v>
      </c>
    </row>
    <row r="14" spans="1:14" x14ac:dyDescent="0.15">
      <c r="A14" t="s">
        <v>3830</v>
      </c>
      <c r="B14" t="s">
        <v>4884</v>
      </c>
      <c r="C14" t="s">
        <v>3967</v>
      </c>
      <c r="D14" t="s">
        <v>4200</v>
      </c>
      <c r="E14" t="s">
        <v>1545</v>
      </c>
      <c r="F14" t="s">
        <v>1546</v>
      </c>
      <c r="G14" t="s">
        <v>7130</v>
      </c>
      <c r="H14" t="s">
        <v>3997</v>
      </c>
      <c r="I14" t="s">
        <v>7131</v>
      </c>
      <c r="J14" t="s">
        <v>1602</v>
      </c>
      <c r="K14">
        <v>40883</v>
      </c>
      <c r="L14">
        <v>20</v>
      </c>
      <c r="N14" t="s">
        <v>6896</v>
      </c>
    </row>
    <row r="15" spans="1:14" x14ac:dyDescent="0.15">
      <c r="A15" t="s">
        <v>3830</v>
      </c>
      <c r="B15" t="s">
        <v>4903</v>
      </c>
      <c r="C15" t="s">
        <v>1807</v>
      </c>
      <c r="D15" t="s">
        <v>7132</v>
      </c>
      <c r="E15" t="s">
        <v>1126</v>
      </c>
      <c r="F15" t="s">
        <v>1549</v>
      </c>
      <c r="G15" t="s">
        <v>7133</v>
      </c>
      <c r="H15" t="s">
        <v>1976</v>
      </c>
      <c r="I15" t="s">
        <v>4046</v>
      </c>
      <c r="J15" t="s">
        <v>4508</v>
      </c>
      <c r="K15">
        <v>37246</v>
      </c>
      <c r="L15">
        <v>40</v>
      </c>
      <c r="N15" t="s">
        <v>4478</v>
      </c>
    </row>
    <row r="16" spans="1:14" x14ac:dyDescent="0.15">
      <c r="A16" t="s">
        <v>3830</v>
      </c>
      <c r="B16" t="s">
        <v>4884</v>
      </c>
      <c r="C16" t="s">
        <v>3967</v>
      </c>
      <c r="D16" t="s">
        <v>5575</v>
      </c>
      <c r="E16" t="s">
        <v>483</v>
      </c>
      <c r="F16" t="s">
        <v>7134</v>
      </c>
      <c r="G16" t="s">
        <v>7135</v>
      </c>
      <c r="H16" t="s">
        <v>861</v>
      </c>
      <c r="I16" t="s">
        <v>4002</v>
      </c>
      <c r="J16" t="s">
        <v>6019</v>
      </c>
      <c r="K16">
        <v>37246</v>
      </c>
      <c r="L16">
        <v>40</v>
      </c>
      <c r="N16" t="s">
        <v>4478</v>
      </c>
    </row>
    <row r="17" spans="1:14" x14ac:dyDescent="0.15">
      <c r="A17" t="s">
        <v>3830</v>
      </c>
      <c r="B17" t="s">
        <v>4871</v>
      </c>
      <c r="C17" t="s">
        <v>4860</v>
      </c>
      <c r="D17" t="s">
        <v>6892</v>
      </c>
      <c r="E17" t="s">
        <v>70</v>
      </c>
      <c r="F17" t="s">
        <v>6893</v>
      </c>
      <c r="G17" t="s">
        <v>6894</v>
      </c>
      <c r="H17" t="s">
        <v>1976</v>
      </c>
      <c r="I17" t="s">
        <v>5648</v>
      </c>
      <c r="J17" t="s">
        <v>6895</v>
      </c>
      <c r="K17">
        <v>43801</v>
      </c>
      <c r="L17">
        <v>40</v>
      </c>
      <c r="N17" t="s">
        <v>4478</v>
      </c>
    </row>
    <row r="18" spans="1:14" x14ac:dyDescent="0.15">
      <c r="A18" t="s">
        <v>3830</v>
      </c>
      <c r="B18" t="s">
        <v>4884</v>
      </c>
      <c r="C18" t="s">
        <v>1806</v>
      </c>
      <c r="D18" t="s">
        <v>3832</v>
      </c>
      <c r="E18" t="s">
        <v>77</v>
      </c>
      <c r="F18" t="s">
        <v>1499</v>
      </c>
      <c r="G18" t="s">
        <v>7136</v>
      </c>
      <c r="H18" t="s">
        <v>6571</v>
      </c>
      <c r="I18" t="s">
        <v>7129</v>
      </c>
      <c r="J18" t="s">
        <v>5800</v>
      </c>
      <c r="K18">
        <v>40164</v>
      </c>
      <c r="L18">
        <v>80</v>
      </c>
      <c r="N18" t="s">
        <v>4479</v>
      </c>
    </row>
    <row r="19" spans="1:14" x14ac:dyDescent="0.15">
      <c r="A19" t="s">
        <v>3830</v>
      </c>
      <c r="B19" t="s">
        <v>4884</v>
      </c>
      <c r="C19" t="s">
        <v>3967</v>
      </c>
      <c r="D19" t="s">
        <v>4194</v>
      </c>
      <c r="E19" t="s">
        <v>1545</v>
      </c>
      <c r="F19" t="s">
        <v>1546</v>
      </c>
      <c r="G19" t="s">
        <v>7130</v>
      </c>
      <c r="H19" t="s">
        <v>3997</v>
      </c>
      <c r="I19" t="s">
        <v>7131</v>
      </c>
      <c r="J19" t="s">
        <v>1602</v>
      </c>
      <c r="K19">
        <v>40883</v>
      </c>
      <c r="L19">
        <v>25</v>
      </c>
      <c r="N19" t="s">
        <v>4479</v>
      </c>
    </row>
    <row r="20" spans="1:14" x14ac:dyDescent="0.15">
      <c r="A20" t="s">
        <v>6620</v>
      </c>
      <c r="B20" t="s">
        <v>4903</v>
      </c>
      <c r="C20" t="s">
        <v>1807</v>
      </c>
      <c r="D20" t="s">
        <v>5576</v>
      </c>
      <c r="E20" t="s">
        <v>417</v>
      </c>
      <c r="F20" t="s">
        <v>5795</v>
      </c>
      <c r="G20" t="s">
        <v>7137</v>
      </c>
      <c r="H20" t="s">
        <v>1976</v>
      </c>
      <c r="I20" t="s">
        <v>7138</v>
      </c>
      <c r="J20" t="s">
        <v>2092</v>
      </c>
      <c r="K20">
        <v>39904</v>
      </c>
      <c r="L20">
        <v>40</v>
      </c>
      <c r="N20" t="s">
        <v>6623</v>
      </c>
    </row>
    <row r="21" spans="1:14" x14ac:dyDescent="0.15">
      <c r="A21" t="s">
        <v>6620</v>
      </c>
      <c r="B21" t="s">
        <v>4871</v>
      </c>
      <c r="C21" t="s">
        <v>4860</v>
      </c>
      <c r="D21" t="s">
        <v>4472</v>
      </c>
      <c r="E21" t="s">
        <v>187</v>
      </c>
      <c r="F21" t="s">
        <v>1789</v>
      </c>
      <c r="G21" t="s">
        <v>6621</v>
      </c>
      <c r="H21" t="s">
        <v>1976</v>
      </c>
      <c r="I21" t="s">
        <v>288</v>
      </c>
      <c r="J21" t="s">
        <v>6622</v>
      </c>
      <c r="K21">
        <v>25903</v>
      </c>
      <c r="L21">
        <v>40</v>
      </c>
      <c r="N21" t="s">
        <v>6623</v>
      </c>
    </row>
    <row r="22" spans="1:14" x14ac:dyDescent="0.15">
      <c r="A22" t="s">
        <v>6620</v>
      </c>
      <c r="B22" t="s">
        <v>4871</v>
      </c>
      <c r="C22" t="s">
        <v>4860</v>
      </c>
      <c r="D22" t="s">
        <v>4473</v>
      </c>
      <c r="E22" t="s">
        <v>187</v>
      </c>
      <c r="F22" t="s">
        <v>1789</v>
      </c>
      <c r="G22" t="s">
        <v>6621</v>
      </c>
      <c r="H22" t="s">
        <v>1976</v>
      </c>
      <c r="I22" t="s">
        <v>288</v>
      </c>
      <c r="J22" t="s">
        <v>6622</v>
      </c>
      <c r="K22">
        <v>25903</v>
      </c>
      <c r="L22">
        <v>35</v>
      </c>
      <c r="N22" t="s">
        <v>4468</v>
      </c>
    </row>
    <row r="23" spans="1:14" x14ac:dyDescent="0.15">
      <c r="A23" t="s">
        <v>5131</v>
      </c>
      <c r="B23" t="s">
        <v>4903</v>
      </c>
      <c r="C23" t="s">
        <v>1807</v>
      </c>
      <c r="D23" t="s">
        <v>5770</v>
      </c>
      <c r="E23" t="s">
        <v>417</v>
      </c>
      <c r="F23" t="s">
        <v>5795</v>
      </c>
      <c r="G23" t="s">
        <v>7137</v>
      </c>
      <c r="H23" t="s">
        <v>1976</v>
      </c>
      <c r="I23" t="s">
        <v>7138</v>
      </c>
      <c r="J23" t="s">
        <v>2092</v>
      </c>
      <c r="K23">
        <v>42461</v>
      </c>
      <c r="L23">
        <v>30</v>
      </c>
      <c r="N23" t="s">
        <v>6623</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topLeftCell="A7" workbookViewId="0">
      <selection activeCell="G1" sqref="G1:G3"/>
    </sheetView>
  </sheetViews>
  <sheetFormatPr defaultRowHeight="20.25" customHeight="1" x14ac:dyDescent="0.15"/>
  <cols>
    <col min="4" max="4" width="51.28515625" style="383" customWidth="1"/>
    <col min="5" max="5" width="11.42578125" customWidth="1"/>
    <col min="6" max="6" width="33.28515625" customWidth="1"/>
  </cols>
  <sheetData>
    <row r="1" spans="1:14" ht="20.25" customHeight="1" x14ac:dyDescent="0.15">
      <c r="A1" s="237" t="s">
        <v>6419</v>
      </c>
      <c r="B1" s="220" t="s">
        <v>4884</v>
      </c>
      <c r="C1" s="220" t="s">
        <v>1806</v>
      </c>
      <c r="D1" s="380" t="s">
        <v>2101</v>
      </c>
      <c r="E1" s="240" t="s">
        <v>930</v>
      </c>
      <c r="F1" s="272" t="s">
        <v>6420</v>
      </c>
      <c r="G1" s="239" t="s">
        <v>6421</v>
      </c>
      <c r="H1" s="224" t="s">
        <v>1976</v>
      </c>
      <c r="I1" s="272" t="s">
        <v>4033</v>
      </c>
      <c r="J1" s="240" t="s">
        <v>6422</v>
      </c>
      <c r="K1" s="246">
        <v>18719</v>
      </c>
      <c r="L1" s="244">
        <v>50</v>
      </c>
      <c r="M1" s="244"/>
      <c r="N1" s="245"/>
    </row>
    <row r="2" spans="1:14" ht="20.25" customHeight="1" x14ac:dyDescent="0.15">
      <c r="A2" s="237" t="s">
        <v>6419</v>
      </c>
      <c r="B2" s="220" t="s">
        <v>4884</v>
      </c>
      <c r="C2" s="220" t="s">
        <v>1806</v>
      </c>
      <c r="D2" s="380" t="s">
        <v>6884</v>
      </c>
      <c r="E2" s="240" t="s">
        <v>6888</v>
      </c>
      <c r="F2" s="272" t="s">
        <v>6423</v>
      </c>
      <c r="G2" s="239" t="s">
        <v>6887</v>
      </c>
      <c r="H2" s="224" t="s">
        <v>1976</v>
      </c>
      <c r="I2" s="272" t="s">
        <v>6424</v>
      </c>
      <c r="J2" s="240" t="s">
        <v>6118</v>
      </c>
      <c r="K2" s="246">
        <v>23833</v>
      </c>
      <c r="L2" s="244">
        <v>80</v>
      </c>
      <c r="M2" s="244"/>
      <c r="N2" s="245"/>
    </row>
    <row r="3" spans="1:14" ht="20.25" customHeight="1" x14ac:dyDescent="0.15">
      <c r="A3" s="237" t="s">
        <v>6419</v>
      </c>
      <c r="B3" s="220" t="s">
        <v>4871</v>
      </c>
      <c r="C3" s="220" t="s">
        <v>4860</v>
      </c>
      <c r="D3" s="380" t="s">
        <v>4027</v>
      </c>
      <c r="E3" s="240" t="s">
        <v>1530</v>
      </c>
      <c r="F3" s="272" t="s">
        <v>1531</v>
      </c>
      <c r="G3" s="239" t="s">
        <v>6425</v>
      </c>
      <c r="H3" s="224" t="s">
        <v>1976</v>
      </c>
      <c r="I3" s="272" t="s">
        <v>6426</v>
      </c>
      <c r="J3" s="240" t="s">
        <v>6890</v>
      </c>
      <c r="K3" s="246">
        <v>23833</v>
      </c>
      <c r="L3" s="244">
        <v>60</v>
      </c>
      <c r="M3" s="244"/>
      <c r="N3" s="245"/>
    </row>
    <row r="4" spans="1:14" ht="20.25" customHeight="1" x14ac:dyDescent="0.15">
      <c r="A4" s="237" t="s">
        <v>6419</v>
      </c>
      <c r="B4" s="220" t="s">
        <v>4871</v>
      </c>
      <c r="C4" s="220" t="s">
        <v>4860</v>
      </c>
      <c r="D4" s="380" t="s">
        <v>4028</v>
      </c>
      <c r="E4" s="240" t="s">
        <v>70</v>
      </c>
      <c r="F4" s="272" t="s">
        <v>1532</v>
      </c>
      <c r="G4" s="239" t="s">
        <v>6427</v>
      </c>
      <c r="H4" s="224" t="s">
        <v>1976</v>
      </c>
      <c r="I4" s="272" t="s">
        <v>6428</v>
      </c>
      <c r="J4" s="239" t="s">
        <v>6119</v>
      </c>
      <c r="K4" s="246">
        <v>24563</v>
      </c>
      <c r="L4" s="244">
        <v>50</v>
      </c>
      <c r="M4" s="244"/>
      <c r="N4" s="245"/>
    </row>
    <row r="5" spans="1:14" ht="20.25" customHeight="1" x14ac:dyDescent="0.15">
      <c r="A5" s="237" t="s">
        <v>6419</v>
      </c>
      <c r="B5" s="220" t="s">
        <v>4903</v>
      </c>
      <c r="C5" s="220" t="s">
        <v>1807</v>
      </c>
      <c r="D5" s="380" t="s">
        <v>5766</v>
      </c>
      <c r="E5" s="240" t="s">
        <v>429</v>
      </c>
      <c r="F5" s="272" t="s">
        <v>6429</v>
      </c>
      <c r="G5" s="239" t="s">
        <v>6430</v>
      </c>
      <c r="H5" s="224" t="s">
        <v>1976</v>
      </c>
      <c r="I5" s="272" t="s">
        <v>6431</v>
      </c>
      <c r="J5" s="240" t="s">
        <v>6120</v>
      </c>
      <c r="K5" s="246">
        <v>26390</v>
      </c>
      <c r="L5" s="244">
        <v>80</v>
      </c>
      <c r="M5" s="244"/>
      <c r="N5" s="245"/>
    </row>
    <row r="6" spans="1:14" ht="20.25" customHeight="1" x14ac:dyDescent="0.15">
      <c r="A6" s="237" t="s">
        <v>6419</v>
      </c>
      <c r="B6" s="220" t="s">
        <v>4871</v>
      </c>
      <c r="C6" s="220" t="s">
        <v>4860</v>
      </c>
      <c r="D6" s="380" t="s">
        <v>4029</v>
      </c>
      <c r="E6" s="240" t="s">
        <v>28</v>
      </c>
      <c r="F6" s="272" t="s">
        <v>6886</v>
      </c>
      <c r="G6" s="239" t="s">
        <v>6432</v>
      </c>
      <c r="H6" s="241" t="s">
        <v>1976</v>
      </c>
      <c r="I6" s="272" t="s">
        <v>5787</v>
      </c>
      <c r="J6" s="240" t="s">
        <v>4484</v>
      </c>
      <c r="K6" s="246">
        <v>27120</v>
      </c>
      <c r="L6" s="244">
        <v>100</v>
      </c>
      <c r="M6" s="244"/>
      <c r="N6" s="245"/>
    </row>
    <row r="7" spans="1:14" ht="20.25" customHeight="1" x14ac:dyDescent="0.15">
      <c r="A7" s="237" t="s">
        <v>6419</v>
      </c>
      <c r="B7" s="220" t="s">
        <v>4884</v>
      </c>
      <c r="C7" s="220" t="s">
        <v>1806</v>
      </c>
      <c r="D7" s="380" t="s">
        <v>6885</v>
      </c>
      <c r="E7" s="240" t="s">
        <v>6889</v>
      </c>
      <c r="F7" s="272" t="s">
        <v>2102</v>
      </c>
      <c r="G7" s="239" t="s">
        <v>6433</v>
      </c>
      <c r="H7" s="224" t="s">
        <v>1976</v>
      </c>
      <c r="I7" s="272" t="s">
        <v>6424</v>
      </c>
      <c r="J7" s="240" t="s">
        <v>6891</v>
      </c>
      <c r="K7" s="246">
        <v>39539</v>
      </c>
      <c r="L7" s="244">
        <v>60</v>
      </c>
      <c r="M7" s="244"/>
      <c r="N7" s="245"/>
    </row>
    <row r="8" spans="1:14" ht="20.25" customHeight="1" x14ac:dyDescent="0.15">
      <c r="A8" s="219" t="s">
        <v>6607</v>
      </c>
      <c r="B8" s="220" t="s">
        <v>4884</v>
      </c>
      <c r="C8" s="220" t="s">
        <v>1806</v>
      </c>
      <c r="D8" s="381" t="s">
        <v>5767</v>
      </c>
      <c r="E8" s="223" t="s">
        <v>6608</v>
      </c>
      <c r="F8" s="275" t="s">
        <v>1537</v>
      </c>
      <c r="G8" s="222" t="s">
        <v>6582</v>
      </c>
      <c r="H8" s="224" t="s">
        <v>3996</v>
      </c>
      <c r="I8" s="228" t="s">
        <v>4026</v>
      </c>
      <c r="J8" s="223" t="s">
        <v>6609</v>
      </c>
      <c r="K8" s="226">
        <v>18049</v>
      </c>
      <c r="L8" s="235">
        <v>112</v>
      </c>
      <c r="M8" s="235"/>
      <c r="N8" s="227" t="s">
        <v>6610</v>
      </c>
    </row>
    <row r="9" spans="1:14" ht="20.25" customHeight="1" x14ac:dyDescent="0.15">
      <c r="A9" s="237" t="s">
        <v>6611</v>
      </c>
      <c r="B9" s="220" t="s">
        <v>4871</v>
      </c>
      <c r="C9" s="220" t="s">
        <v>4860</v>
      </c>
      <c r="D9" s="380" t="s">
        <v>5617</v>
      </c>
      <c r="E9" s="240" t="s">
        <v>111</v>
      </c>
      <c r="F9" s="272" t="s">
        <v>1533</v>
      </c>
      <c r="G9" s="239" t="s">
        <v>6612</v>
      </c>
      <c r="H9" s="241" t="s">
        <v>1976</v>
      </c>
      <c r="I9" s="272" t="s">
        <v>4039</v>
      </c>
      <c r="J9" s="240" t="s">
        <v>5799</v>
      </c>
      <c r="K9" s="246">
        <v>38078</v>
      </c>
      <c r="L9" s="244">
        <v>70</v>
      </c>
      <c r="M9" s="244"/>
      <c r="N9" s="245" t="s">
        <v>6610</v>
      </c>
    </row>
    <row r="10" spans="1:14" ht="20.25" customHeight="1" x14ac:dyDescent="0.15">
      <c r="A10" s="219" t="s">
        <v>3272</v>
      </c>
      <c r="B10" s="220" t="s">
        <v>4903</v>
      </c>
      <c r="C10" s="220" t="s">
        <v>1807</v>
      </c>
      <c r="D10" s="328" t="s">
        <v>5576</v>
      </c>
      <c r="E10" s="223" t="s">
        <v>2103</v>
      </c>
      <c r="F10" s="275" t="s">
        <v>5795</v>
      </c>
      <c r="G10" s="222" t="s">
        <v>3280</v>
      </c>
      <c r="H10" s="241" t="s">
        <v>1976</v>
      </c>
      <c r="I10" s="221" t="s">
        <v>4043</v>
      </c>
      <c r="J10" s="223" t="s">
        <v>2092</v>
      </c>
      <c r="K10" s="226">
        <v>39904</v>
      </c>
      <c r="L10" s="235">
        <v>40</v>
      </c>
      <c r="M10" s="235"/>
      <c r="N10" s="283" t="s">
        <v>4471</v>
      </c>
    </row>
    <row r="11" spans="1:14" ht="20.25" customHeight="1" x14ac:dyDescent="0.15">
      <c r="A11" s="219" t="s">
        <v>6620</v>
      </c>
      <c r="B11" s="220" t="s">
        <v>4871</v>
      </c>
      <c r="C11" s="220" t="s">
        <v>4860</v>
      </c>
      <c r="D11" s="382" t="s">
        <v>4472</v>
      </c>
      <c r="E11" s="223" t="s">
        <v>187</v>
      </c>
      <c r="F11" s="275" t="s">
        <v>1789</v>
      </c>
      <c r="G11" s="222" t="s">
        <v>6621</v>
      </c>
      <c r="H11" s="241" t="s">
        <v>1976</v>
      </c>
      <c r="I11" s="221" t="s">
        <v>288</v>
      </c>
      <c r="J11" s="223" t="s">
        <v>6622</v>
      </c>
      <c r="K11" s="226">
        <v>25903</v>
      </c>
      <c r="L11" s="333">
        <v>40</v>
      </c>
      <c r="M11" s="333"/>
      <c r="N11" s="283" t="s">
        <v>6623</v>
      </c>
    </row>
    <row r="12" spans="1:14" ht="20.25" customHeight="1" x14ac:dyDescent="0.15">
      <c r="A12" s="219" t="s">
        <v>6620</v>
      </c>
      <c r="B12" s="220" t="s">
        <v>4871</v>
      </c>
      <c r="C12" s="220" t="s">
        <v>4860</v>
      </c>
      <c r="D12" s="382" t="s">
        <v>4473</v>
      </c>
      <c r="E12" s="223" t="s">
        <v>187</v>
      </c>
      <c r="F12" s="275" t="s">
        <v>1789</v>
      </c>
      <c r="G12" s="222" t="s">
        <v>6621</v>
      </c>
      <c r="H12" s="241" t="s">
        <v>1976</v>
      </c>
      <c r="I12" s="221" t="s">
        <v>288</v>
      </c>
      <c r="J12" s="223" t="s">
        <v>6622</v>
      </c>
      <c r="K12" s="226">
        <v>25903</v>
      </c>
      <c r="L12" s="333">
        <v>35</v>
      </c>
      <c r="M12" s="333"/>
      <c r="N12" s="283" t="s">
        <v>4468</v>
      </c>
    </row>
    <row r="13" spans="1:14" ht="20.25" customHeight="1" x14ac:dyDescent="0.15">
      <c r="A13" s="219" t="s">
        <v>6624</v>
      </c>
      <c r="B13" s="220" t="s">
        <v>4884</v>
      </c>
      <c r="C13" s="220" t="s">
        <v>1806</v>
      </c>
      <c r="D13" s="328" t="s">
        <v>4178</v>
      </c>
      <c r="E13" s="223" t="s">
        <v>1539</v>
      </c>
      <c r="F13" s="275" t="s">
        <v>1790</v>
      </c>
      <c r="G13" s="282" t="s">
        <v>6582</v>
      </c>
      <c r="H13" s="224" t="s">
        <v>3996</v>
      </c>
      <c r="I13" s="228" t="s">
        <v>4026</v>
      </c>
      <c r="J13" s="223" t="s">
        <v>6609</v>
      </c>
      <c r="K13" s="226">
        <v>36800</v>
      </c>
      <c r="L13" s="235">
        <v>40</v>
      </c>
      <c r="M13" s="235"/>
      <c r="N13" s="283" t="s">
        <v>6625</v>
      </c>
    </row>
    <row r="14" spans="1:14" ht="20.25" customHeight="1" x14ac:dyDescent="0.15">
      <c r="A14" s="219" t="s">
        <v>6626</v>
      </c>
      <c r="B14" s="220" t="s">
        <v>4884</v>
      </c>
      <c r="C14" s="220" t="s">
        <v>1806</v>
      </c>
      <c r="D14" s="328" t="s">
        <v>4179</v>
      </c>
      <c r="E14" s="223" t="s">
        <v>1539</v>
      </c>
      <c r="F14" s="275" t="s">
        <v>1790</v>
      </c>
      <c r="G14" s="222" t="s">
        <v>6582</v>
      </c>
      <c r="H14" s="224" t="s">
        <v>3996</v>
      </c>
      <c r="I14" s="228" t="s">
        <v>4026</v>
      </c>
      <c r="J14" s="223" t="s">
        <v>6609</v>
      </c>
      <c r="K14" s="226">
        <v>36800</v>
      </c>
      <c r="L14" s="235">
        <v>40</v>
      </c>
      <c r="M14" s="235"/>
      <c r="N14" s="283" t="s">
        <v>6625</v>
      </c>
    </row>
    <row r="15" spans="1:14" ht="20.25" customHeight="1" x14ac:dyDescent="0.15">
      <c r="A15" s="219" t="s">
        <v>6627</v>
      </c>
      <c r="B15" s="220" t="s">
        <v>4884</v>
      </c>
      <c r="C15" s="220" t="s">
        <v>1806</v>
      </c>
      <c r="D15" s="328" t="s">
        <v>4180</v>
      </c>
      <c r="E15" s="223" t="s">
        <v>1539</v>
      </c>
      <c r="F15" s="275" t="s">
        <v>1790</v>
      </c>
      <c r="G15" s="222" t="s">
        <v>6582</v>
      </c>
      <c r="H15" s="224" t="s">
        <v>3996</v>
      </c>
      <c r="I15" s="228" t="s">
        <v>4026</v>
      </c>
      <c r="J15" s="223" t="s">
        <v>6609</v>
      </c>
      <c r="K15" s="226">
        <v>36800</v>
      </c>
      <c r="L15" s="235">
        <v>20</v>
      </c>
      <c r="M15" s="235"/>
      <c r="N15" s="283" t="s">
        <v>6625</v>
      </c>
    </row>
    <row r="16" spans="1:14" ht="20.25" customHeight="1" x14ac:dyDescent="0.15">
      <c r="A16" s="219" t="s">
        <v>3273</v>
      </c>
      <c r="B16" s="220" t="s">
        <v>4871</v>
      </c>
      <c r="C16" s="220" t="s">
        <v>4860</v>
      </c>
      <c r="D16" s="328" t="s">
        <v>4181</v>
      </c>
      <c r="E16" s="223" t="s">
        <v>5121</v>
      </c>
      <c r="F16" s="275" t="s">
        <v>5119</v>
      </c>
      <c r="G16" s="222" t="s">
        <v>3281</v>
      </c>
      <c r="H16" s="241" t="s">
        <v>6121</v>
      </c>
      <c r="I16" s="328" t="s">
        <v>4025</v>
      </c>
      <c r="J16" s="240" t="s">
        <v>7012</v>
      </c>
      <c r="K16" s="226">
        <v>36251</v>
      </c>
      <c r="L16" s="235">
        <v>31</v>
      </c>
      <c r="M16" s="235"/>
      <c r="N16" s="283" t="s">
        <v>4470</v>
      </c>
    </row>
    <row r="17" spans="1:14" ht="20.25" customHeight="1" x14ac:dyDescent="0.15">
      <c r="A17" s="219" t="s">
        <v>3273</v>
      </c>
      <c r="B17" s="220" t="s">
        <v>4903</v>
      </c>
      <c r="C17" s="220" t="s">
        <v>4893</v>
      </c>
      <c r="D17" s="328" t="s">
        <v>5768</v>
      </c>
      <c r="E17" s="223" t="s">
        <v>5123</v>
      </c>
      <c r="F17" s="275" t="s">
        <v>1553</v>
      </c>
      <c r="G17" s="222" t="s">
        <v>5122</v>
      </c>
      <c r="H17" s="241" t="s">
        <v>1976</v>
      </c>
      <c r="I17" s="228" t="s">
        <v>5124</v>
      </c>
      <c r="J17" s="222" t="s">
        <v>6701</v>
      </c>
      <c r="K17" s="226">
        <v>37712</v>
      </c>
      <c r="L17" s="235">
        <v>40</v>
      </c>
      <c r="M17" s="235"/>
      <c r="N17" s="283" t="s">
        <v>4470</v>
      </c>
    </row>
    <row r="18" spans="1:14" ht="20.25" customHeight="1" x14ac:dyDescent="0.15">
      <c r="A18" s="219" t="s">
        <v>6628</v>
      </c>
      <c r="B18" s="220" t="s">
        <v>4884</v>
      </c>
      <c r="C18" s="220" t="s">
        <v>1806</v>
      </c>
      <c r="D18" s="328" t="s">
        <v>4182</v>
      </c>
      <c r="E18" s="223" t="s">
        <v>1539</v>
      </c>
      <c r="F18" s="275" t="s">
        <v>1790</v>
      </c>
      <c r="G18" s="222" t="s">
        <v>6582</v>
      </c>
      <c r="H18" s="241" t="s">
        <v>3996</v>
      </c>
      <c r="I18" s="272" t="s">
        <v>4026</v>
      </c>
      <c r="J18" s="223" t="s">
        <v>6609</v>
      </c>
      <c r="K18" s="226">
        <v>36800</v>
      </c>
      <c r="L18" s="235">
        <v>20</v>
      </c>
      <c r="M18" s="235"/>
      <c r="N18" s="283" t="s">
        <v>6625</v>
      </c>
    </row>
    <row r="19" spans="1:14" ht="20.25" customHeight="1" x14ac:dyDescent="0.15">
      <c r="A19" s="219" t="s">
        <v>3274</v>
      </c>
      <c r="B19" s="220" t="s">
        <v>4884</v>
      </c>
      <c r="C19" s="220" t="s">
        <v>1806</v>
      </c>
      <c r="D19" s="328" t="s">
        <v>6707</v>
      </c>
      <c r="E19" s="223" t="s">
        <v>295</v>
      </c>
      <c r="F19" s="275" t="s">
        <v>2104</v>
      </c>
      <c r="G19" s="222" t="s">
        <v>3271</v>
      </c>
      <c r="H19" s="241" t="s">
        <v>1976</v>
      </c>
      <c r="I19" s="272" t="s">
        <v>4038</v>
      </c>
      <c r="J19" s="223" t="s">
        <v>1848</v>
      </c>
      <c r="K19" s="226">
        <v>39904</v>
      </c>
      <c r="L19" s="235">
        <v>40</v>
      </c>
      <c r="M19" s="235"/>
      <c r="N19" s="283" t="s">
        <v>4470</v>
      </c>
    </row>
    <row r="20" spans="1:14" ht="20.25" customHeight="1" x14ac:dyDescent="0.15">
      <c r="A20" s="237" t="s">
        <v>3274</v>
      </c>
      <c r="B20" s="220" t="s">
        <v>4903</v>
      </c>
      <c r="C20" s="220" t="s">
        <v>4893</v>
      </c>
      <c r="D20" s="329" t="s">
        <v>5769</v>
      </c>
      <c r="E20" s="240" t="s">
        <v>1328</v>
      </c>
      <c r="F20" s="272" t="s">
        <v>5127</v>
      </c>
      <c r="G20" s="239" t="s">
        <v>5122</v>
      </c>
      <c r="H20" s="241" t="s">
        <v>1976</v>
      </c>
      <c r="I20" s="228" t="s">
        <v>5124</v>
      </c>
      <c r="J20" s="222" t="s">
        <v>6701</v>
      </c>
      <c r="K20" s="246">
        <v>37712</v>
      </c>
      <c r="L20" s="244">
        <v>30</v>
      </c>
      <c r="M20" s="244"/>
      <c r="N20" s="284" t="s">
        <v>4470</v>
      </c>
    </row>
    <row r="21" spans="1:14" ht="20.25" customHeight="1" x14ac:dyDescent="0.15">
      <c r="A21" s="219" t="s">
        <v>3275</v>
      </c>
      <c r="B21" s="220" t="s">
        <v>4884</v>
      </c>
      <c r="C21" s="220" t="s">
        <v>1806</v>
      </c>
      <c r="D21" s="328" t="s">
        <v>4041</v>
      </c>
      <c r="E21" s="223" t="s">
        <v>295</v>
      </c>
      <c r="F21" s="275" t="s">
        <v>2104</v>
      </c>
      <c r="G21" s="222" t="s">
        <v>3271</v>
      </c>
      <c r="H21" s="241" t="s">
        <v>1976</v>
      </c>
      <c r="I21" s="272" t="s">
        <v>4038</v>
      </c>
      <c r="J21" s="223" t="s">
        <v>1848</v>
      </c>
      <c r="K21" s="226">
        <v>39904</v>
      </c>
      <c r="L21" s="235">
        <v>30</v>
      </c>
      <c r="M21" s="235"/>
      <c r="N21" s="283" t="s">
        <v>4470</v>
      </c>
    </row>
    <row r="22" spans="1:14" ht="20.25" customHeight="1" x14ac:dyDescent="0.15">
      <c r="A22" s="237" t="s">
        <v>3276</v>
      </c>
      <c r="B22" s="220" t="s">
        <v>4884</v>
      </c>
      <c r="C22" s="220" t="s">
        <v>1806</v>
      </c>
      <c r="D22" s="329" t="s">
        <v>4042</v>
      </c>
      <c r="E22" s="240" t="s">
        <v>5129</v>
      </c>
      <c r="F22" s="272" t="s">
        <v>2104</v>
      </c>
      <c r="G22" s="239" t="s">
        <v>3271</v>
      </c>
      <c r="H22" s="241" t="s">
        <v>1976</v>
      </c>
      <c r="I22" s="272" t="s">
        <v>4038</v>
      </c>
      <c r="J22" s="240" t="s">
        <v>1848</v>
      </c>
      <c r="K22" s="246">
        <v>41730</v>
      </c>
      <c r="L22" s="244">
        <v>35</v>
      </c>
      <c r="M22" s="244"/>
      <c r="N22" s="284" t="s">
        <v>4471</v>
      </c>
    </row>
    <row r="23" spans="1:14" ht="20.25" customHeight="1" x14ac:dyDescent="0.15">
      <c r="A23" s="237" t="s">
        <v>5131</v>
      </c>
      <c r="B23" s="220" t="s">
        <v>4903</v>
      </c>
      <c r="C23" s="220" t="s">
        <v>1807</v>
      </c>
      <c r="D23" s="328" t="s">
        <v>5770</v>
      </c>
      <c r="E23" s="223" t="s">
        <v>2103</v>
      </c>
      <c r="F23" s="275" t="s">
        <v>5795</v>
      </c>
      <c r="G23" s="222" t="s">
        <v>3280</v>
      </c>
      <c r="H23" s="241" t="s">
        <v>1976</v>
      </c>
      <c r="I23" s="221" t="s">
        <v>4043</v>
      </c>
      <c r="J23" s="223" t="s">
        <v>2092</v>
      </c>
      <c r="K23" s="226">
        <v>42461</v>
      </c>
      <c r="L23" s="235">
        <v>30</v>
      </c>
      <c r="M23" s="235"/>
      <c r="N23" s="283" t="s">
        <v>4471</v>
      </c>
    </row>
    <row r="24" spans="1:14" ht="20.25" customHeight="1" x14ac:dyDescent="0.15">
      <c r="A24" s="237" t="s">
        <v>3277</v>
      </c>
      <c r="B24" s="220" t="s">
        <v>4871</v>
      </c>
      <c r="C24" s="220" t="s">
        <v>4860</v>
      </c>
      <c r="D24" s="329" t="s">
        <v>3279</v>
      </c>
      <c r="E24" s="240" t="s">
        <v>1554</v>
      </c>
      <c r="F24" s="272" t="s">
        <v>1555</v>
      </c>
      <c r="G24" s="239" t="s">
        <v>3281</v>
      </c>
      <c r="H24" s="241" t="s">
        <v>6121</v>
      </c>
      <c r="I24" s="328" t="s">
        <v>4025</v>
      </c>
      <c r="J24" s="240" t="s">
        <v>7012</v>
      </c>
      <c r="K24" s="246">
        <v>39539</v>
      </c>
      <c r="L24" s="244">
        <v>30</v>
      </c>
      <c r="M24" s="244"/>
      <c r="N24" s="284" t="s">
        <v>4470</v>
      </c>
    </row>
    <row r="25" spans="1:14" ht="20.25" customHeight="1" x14ac:dyDescent="0.15">
      <c r="A25" s="237" t="s">
        <v>3277</v>
      </c>
      <c r="B25" s="220" t="s">
        <v>4884</v>
      </c>
      <c r="C25" s="220" t="s">
        <v>1806</v>
      </c>
      <c r="D25" s="329" t="s">
        <v>6897</v>
      </c>
      <c r="E25" s="240" t="s">
        <v>2091</v>
      </c>
      <c r="F25" s="272" t="s">
        <v>1556</v>
      </c>
      <c r="G25" s="239" t="s">
        <v>3282</v>
      </c>
      <c r="H25" s="224" t="s">
        <v>1976</v>
      </c>
      <c r="I25" s="272" t="s">
        <v>4034</v>
      </c>
      <c r="J25" s="240" t="s">
        <v>7070</v>
      </c>
      <c r="K25" s="246">
        <v>42095</v>
      </c>
      <c r="L25" s="244">
        <v>40</v>
      </c>
      <c r="M25" s="244"/>
      <c r="N25" s="284" t="s">
        <v>4470</v>
      </c>
    </row>
    <row r="26" spans="1:14" ht="20.25" customHeight="1" x14ac:dyDescent="0.15">
      <c r="A26" s="237" t="s">
        <v>3278</v>
      </c>
      <c r="B26" s="220" t="s">
        <v>4884</v>
      </c>
      <c r="C26" s="220" t="s">
        <v>1806</v>
      </c>
      <c r="D26" s="329" t="s">
        <v>6897</v>
      </c>
      <c r="E26" s="240" t="s">
        <v>2107</v>
      </c>
      <c r="F26" s="238" t="s">
        <v>1556</v>
      </c>
      <c r="G26" s="239" t="s">
        <v>3270</v>
      </c>
      <c r="H26" s="224" t="s">
        <v>1976</v>
      </c>
      <c r="I26" s="272" t="s">
        <v>4034</v>
      </c>
      <c r="J26" s="240" t="s">
        <v>7070</v>
      </c>
      <c r="K26" s="246">
        <v>25294</v>
      </c>
      <c r="L26" s="244">
        <v>40</v>
      </c>
      <c r="M26" s="244"/>
      <c r="N26" s="284" t="s">
        <v>4470</v>
      </c>
    </row>
    <row r="27" spans="1:14" ht="20.25" customHeight="1" x14ac:dyDescent="0.15">
      <c r="A27" s="237" t="s">
        <v>3278</v>
      </c>
      <c r="B27" s="220" t="s">
        <v>4884</v>
      </c>
      <c r="C27" s="220" t="s">
        <v>1806</v>
      </c>
      <c r="D27" s="329" t="s">
        <v>6898</v>
      </c>
      <c r="E27" s="240" t="s">
        <v>2108</v>
      </c>
      <c r="F27" s="272" t="s">
        <v>1557</v>
      </c>
      <c r="G27" s="239" t="s">
        <v>3268</v>
      </c>
      <c r="H27" s="224" t="s">
        <v>1976</v>
      </c>
      <c r="I27" s="272" t="s">
        <v>4034</v>
      </c>
      <c r="J27" s="240" t="s">
        <v>7071</v>
      </c>
      <c r="K27" s="246">
        <v>19815</v>
      </c>
      <c r="L27" s="244">
        <v>60</v>
      </c>
      <c r="M27" s="244"/>
      <c r="N27" s="284" t="s">
        <v>4469</v>
      </c>
    </row>
    <row r="28" spans="1:14" ht="20.25" customHeight="1" x14ac:dyDescent="0.15">
      <c r="A28" s="237" t="s">
        <v>3278</v>
      </c>
      <c r="B28" s="220" t="s">
        <v>4871</v>
      </c>
      <c r="C28" s="220" t="s">
        <v>4860</v>
      </c>
      <c r="D28" s="329" t="s">
        <v>5837</v>
      </c>
      <c r="E28" s="240" t="s">
        <v>2109</v>
      </c>
      <c r="F28" s="272" t="s">
        <v>5024</v>
      </c>
      <c r="G28" s="239" t="s">
        <v>3269</v>
      </c>
      <c r="H28" s="241" t="s">
        <v>1976</v>
      </c>
      <c r="I28" s="272" t="s">
        <v>4036</v>
      </c>
      <c r="J28" s="240" t="s">
        <v>7069</v>
      </c>
      <c r="K28" s="246">
        <v>27120</v>
      </c>
      <c r="L28" s="244">
        <v>60</v>
      </c>
      <c r="M28" s="244"/>
      <c r="N28" s="284" t="s">
        <v>4469</v>
      </c>
    </row>
    <row r="29" spans="1:14" ht="20.25" customHeight="1" x14ac:dyDescent="0.15">
      <c r="A29" s="237" t="s">
        <v>3278</v>
      </c>
      <c r="B29" s="220" t="s">
        <v>4871</v>
      </c>
      <c r="C29" s="220" t="s">
        <v>4860</v>
      </c>
      <c r="D29" s="329" t="s">
        <v>3279</v>
      </c>
      <c r="E29" s="240" t="s">
        <v>1554</v>
      </c>
      <c r="F29" s="272" t="s">
        <v>1555</v>
      </c>
      <c r="G29" s="239" t="s">
        <v>3281</v>
      </c>
      <c r="H29" s="241" t="s">
        <v>6121</v>
      </c>
      <c r="I29" s="328" t="s">
        <v>4025</v>
      </c>
      <c r="J29" s="240" t="s">
        <v>7012</v>
      </c>
      <c r="K29" s="246">
        <v>39539</v>
      </c>
      <c r="L29" s="244">
        <v>30</v>
      </c>
      <c r="M29" s="244"/>
      <c r="N29" s="284" t="s">
        <v>4470</v>
      </c>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M55"/>
  <sheetViews>
    <sheetView topLeftCell="A22" zoomScaleNormal="100" workbookViewId="0">
      <selection activeCell="E39" sqref="E39"/>
    </sheetView>
  </sheetViews>
  <sheetFormatPr defaultColWidth="11.85546875" defaultRowHeight="12" x14ac:dyDescent="0.15"/>
  <cols>
    <col min="1" max="1" width="5.140625" customWidth="1"/>
  </cols>
  <sheetData>
    <row r="2" spans="2:13" x14ac:dyDescent="0.15">
      <c r="B2" s="114" t="s">
        <v>2857</v>
      </c>
      <c r="C2" s="114" t="s">
        <v>4858</v>
      </c>
      <c r="D2" s="114" t="s">
        <v>2857</v>
      </c>
      <c r="E2" s="114" t="s">
        <v>4858</v>
      </c>
      <c r="F2" s="114" t="s">
        <v>2857</v>
      </c>
      <c r="G2" s="114" t="s">
        <v>4858</v>
      </c>
      <c r="H2" s="114" t="s">
        <v>2857</v>
      </c>
      <c r="I2" s="114" t="s">
        <v>4858</v>
      </c>
      <c r="J2" s="114" t="s">
        <v>2857</v>
      </c>
      <c r="K2" s="114" t="s">
        <v>4858</v>
      </c>
      <c r="L2" s="114" t="s">
        <v>2857</v>
      </c>
      <c r="M2" s="114" t="s">
        <v>4858</v>
      </c>
    </row>
    <row r="3" spans="2:13" x14ac:dyDescent="0.15">
      <c r="B3" s="115" t="str">
        <f>"=保育所"</f>
        <v>=保育所</v>
      </c>
      <c r="C3" s="115" t="s">
        <v>4871</v>
      </c>
      <c r="D3" s="115" t="str">
        <f>"=保育所"</f>
        <v>=保育所</v>
      </c>
      <c r="E3" s="115" t="s">
        <v>4884</v>
      </c>
      <c r="F3" s="115" t="str">
        <f>"=保育所"</f>
        <v>=保育所</v>
      </c>
      <c r="G3" s="115" t="s">
        <v>4994</v>
      </c>
      <c r="H3" s="115" t="str">
        <f>"=保育所"</f>
        <v>=保育所</v>
      </c>
      <c r="I3" s="115" t="s">
        <v>4995</v>
      </c>
      <c r="J3" s="115" t="str">
        <f>"=保育所"</f>
        <v>=保育所</v>
      </c>
      <c r="K3" s="115" t="s">
        <v>4996</v>
      </c>
      <c r="L3" s="115" t="str">
        <f>"=保育所"</f>
        <v>=保育所</v>
      </c>
      <c r="M3" s="115" t="s">
        <v>4997</v>
      </c>
    </row>
    <row r="4" spans="2:13" x14ac:dyDescent="0.15">
      <c r="B4" s="114" t="s">
        <v>2857</v>
      </c>
      <c r="C4" s="114" t="s">
        <v>4858</v>
      </c>
      <c r="D4" s="114" t="s">
        <v>2857</v>
      </c>
      <c r="E4" s="114" t="s">
        <v>4858</v>
      </c>
      <c r="F4" s="114" t="s">
        <v>2857</v>
      </c>
      <c r="G4" s="114" t="s">
        <v>4858</v>
      </c>
      <c r="H4" s="114" t="s">
        <v>2857</v>
      </c>
      <c r="I4" s="114" t="s">
        <v>4858</v>
      </c>
      <c r="J4" s="114" t="s">
        <v>2857</v>
      </c>
      <c r="K4" s="114" t="s">
        <v>4858</v>
      </c>
      <c r="L4" s="114" t="s">
        <v>2857</v>
      </c>
      <c r="M4" s="114" t="s">
        <v>4858</v>
      </c>
    </row>
    <row r="5" spans="2:13" x14ac:dyDescent="0.15">
      <c r="B5" s="115" t="str">
        <f>"=児童養護施設"</f>
        <v>=児童養護施設</v>
      </c>
      <c r="C5" s="115" t="s">
        <v>4871</v>
      </c>
      <c r="D5" s="115" t="str">
        <f>"=児童養護施設"</f>
        <v>=児童養護施設</v>
      </c>
      <c r="E5" s="115" t="s">
        <v>4884</v>
      </c>
      <c r="F5" s="115" t="str">
        <f>"=児童養護施設"</f>
        <v>=児童養護施設</v>
      </c>
      <c r="G5" s="115" t="s">
        <v>4994</v>
      </c>
      <c r="H5" s="115" t="str">
        <f>"=児童養護施設"</f>
        <v>=児童養護施設</v>
      </c>
      <c r="I5" s="115" t="s">
        <v>4995</v>
      </c>
      <c r="J5" s="115" t="str">
        <f>"=児童養護施設"</f>
        <v>=児童養護施設</v>
      </c>
      <c r="K5" s="115" t="s">
        <v>4996</v>
      </c>
      <c r="L5" s="115" t="str">
        <f>"=児童養護施設"</f>
        <v>=児童養護施設</v>
      </c>
      <c r="M5" s="115" t="s">
        <v>4997</v>
      </c>
    </row>
    <row r="6" spans="2:13" x14ac:dyDescent="0.15">
      <c r="B6" s="114" t="s">
        <v>2857</v>
      </c>
      <c r="C6" s="114" t="s">
        <v>4858</v>
      </c>
      <c r="D6" s="114" t="s">
        <v>2857</v>
      </c>
      <c r="E6" s="114" t="s">
        <v>4858</v>
      </c>
      <c r="F6" s="114" t="s">
        <v>2857</v>
      </c>
      <c r="G6" s="114" t="s">
        <v>4858</v>
      </c>
      <c r="H6" s="114" t="s">
        <v>2857</v>
      </c>
      <c r="I6" s="114" t="s">
        <v>4858</v>
      </c>
      <c r="J6" s="114" t="s">
        <v>2857</v>
      </c>
      <c r="K6" s="114" t="s">
        <v>4858</v>
      </c>
      <c r="L6" s="114" t="s">
        <v>2857</v>
      </c>
      <c r="M6" s="114" t="s">
        <v>4858</v>
      </c>
    </row>
    <row r="7" spans="2:13" x14ac:dyDescent="0.15">
      <c r="B7" s="115" t="str">
        <f>"=福祉型障害児入所施設"</f>
        <v>=福祉型障害児入所施設</v>
      </c>
      <c r="C7" s="115" t="s">
        <v>4871</v>
      </c>
      <c r="D7" s="115" t="str">
        <f>"=福祉型障害児入所施設"</f>
        <v>=福祉型障害児入所施設</v>
      </c>
      <c r="E7" s="115" t="s">
        <v>4884</v>
      </c>
      <c r="F7" s="115" t="str">
        <f>"=福祉型障害児入所施設"</f>
        <v>=福祉型障害児入所施設</v>
      </c>
      <c r="G7" s="115" t="s">
        <v>4994</v>
      </c>
      <c r="H7" s="115" t="str">
        <f>"=福祉型障害児入所施設"</f>
        <v>=福祉型障害児入所施設</v>
      </c>
      <c r="I7" s="115" t="s">
        <v>4995</v>
      </c>
      <c r="J7" s="115" t="str">
        <f>"=福祉型障害児入所施設"</f>
        <v>=福祉型障害児入所施設</v>
      </c>
      <c r="K7" s="115" t="s">
        <v>4996</v>
      </c>
      <c r="L7" s="115" t="str">
        <f>"=福祉型障害児入所施設"</f>
        <v>=福祉型障害児入所施設</v>
      </c>
      <c r="M7" s="115" t="s">
        <v>4997</v>
      </c>
    </row>
    <row r="8" spans="2:13" x14ac:dyDescent="0.15">
      <c r="B8" s="114" t="s">
        <v>2857</v>
      </c>
      <c r="C8" s="114" t="s">
        <v>4858</v>
      </c>
      <c r="D8" s="114" t="s">
        <v>2857</v>
      </c>
      <c r="E8" s="114" t="s">
        <v>4858</v>
      </c>
      <c r="F8" s="114" t="s">
        <v>2857</v>
      </c>
      <c r="G8" s="114" t="s">
        <v>4858</v>
      </c>
      <c r="H8" s="114" t="s">
        <v>2857</v>
      </c>
      <c r="I8" s="114" t="s">
        <v>4858</v>
      </c>
      <c r="J8" s="114" t="s">
        <v>2857</v>
      </c>
      <c r="K8" s="114" t="s">
        <v>4858</v>
      </c>
      <c r="L8" s="114" t="s">
        <v>2857</v>
      </c>
      <c r="M8" s="114" t="s">
        <v>4858</v>
      </c>
    </row>
    <row r="9" spans="2:13" x14ac:dyDescent="0.15">
      <c r="B9" s="115" t="str">
        <f>"=児童自立支援施設"</f>
        <v>=児童自立支援施設</v>
      </c>
      <c r="C9" s="115" t="s">
        <v>4871</v>
      </c>
      <c r="D9" s="115" t="str">
        <f>"=児童自立支援施設"</f>
        <v>=児童自立支援施設</v>
      </c>
      <c r="E9" s="115" t="s">
        <v>4884</v>
      </c>
      <c r="F9" s="115" t="str">
        <f>"=児童自立支援施設"</f>
        <v>=児童自立支援施設</v>
      </c>
      <c r="G9" s="115" t="s">
        <v>4994</v>
      </c>
      <c r="H9" s="115" t="str">
        <f>"=児童自立支援施設"</f>
        <v>=児童自立支援施設</v>
      </c>
      <c r="I9" s="115" t="s">
        <v>4995</v>
      </c>
      <c r="J9" s="115" t="str">
        <f>"=児童自立支援施設"</f>
        <v>=児童自立支援施設</v>
      </c>
      <c r="K9" s="115" t="s">
        <v>4996</v>
      </c>
      <c r="L9" s="115" t="str">
        <f>"=児童自立支援施設"</f>
        <v>=児童自立支援施設</v>
      </c>
      <c r="M9" s="115" t="s">
        <v>4997</v>
      </c>
    </row>
    <row r="10" spans="2:13" x14ac:dyDescent="0.15">
      <c r="B10" s="114" t="s">
        <v>2857</v>
      </c>
      <c r="C10" s="114" t="s">
        <v>4858</v>
      </c>
      <c r="D10" s="114" t="s">
        <v>2857</v>
      </c>
      <c r="E10" s="114" t="s">
        <v>4858</v>
      </c>
      <c r="F10" s="114" t="s">
        <v>2857</v>
      </c>
      <c r="G10" s="114" t="s">
        <v>4858</v>
      </c>
      <c r="H10" s="114" t="s">
        <v>2857</v>
      </c>
      <c r="I10" s="114" t="s">
        <v>4858</v>
      </c>
      <c r="J10" s="114" t="s">
        <v>2857</v>
      </c>
      <c r="K10" s="114" t="s">
        <v>4858</v>
      </c>
      <c r="L10" s="114" t="s">
        <v>2857</v>
      </c>
      <c r="M10" s="114" t="s">
        <v>4858</v>
      </c>
    </row>
    <row r="11" spans="2:13" x14ac:dyDescent="0.15">
      <c r="B11" s="115" t="str">
        <f>"=母子生活支援施設"</f>
        <v>=母子生活支援施設</v>
      </c>
      <c r="C11" s="115" t="s">
        <v>4871</v>
      </c>
      <c r="D11" s="115" t="str">
        <f>"=母子生活支援施設"</f>
        <v>=母子生活支援施設</v>
      </c>
      <c r="E11" s="115" t="s">
        <v>4884</v>
      </c>
      <c r="F11" s="115" t="str">
        <f>"=母子生活支援施設"</f>
        <v>=母子生活支援施設</v>
      </c>
      <c r="G11" s="115" t="s">
        <v>4994</v>
      </c>
      <c r="H11" s="115" t="str">
        <f>"=母子生活支援施設"</f>
        <v>=母子生活支援施設</v>
      </c>
      <c r="I11" s="115" t="s">
        <v>4995</v>
      </c>
      <c r="J11" s="115" t="str">
        <f>"=母子生活支援施設"</f>
        <v>=母子生活支援施設</v>
      </c>
      <c r="K11" s="115" t="s">
        <v>4996</v>
      </c>
      <c r="L11" s="115" t="str">
        <f>"=母子生活支援施設"</f>
        <v>=母子生活支援施設</v>
      </c>
      <c r="M11" s="115" t="s">
        <v>4997</v>
      </c>
    </row>
    <row r="12" spans="2:13" x14ac:dyDescent="0.15">
      <c r="B12" s="114" t="s">
        <v>2857</v>
      </c>
      <c r="C12" s="114" t="s">
        <v>4858</v>
      </c>
      <c r="D12" s="114" t="s">
        <v>2857</v>
      </c>
      <c r="E12" s="114" t="s">
        <v>4858</v>
      </c>
      <c r="F12" s="114" t="s">
        <v>2857</v>
      </c>
      <c r="G12" s="114" t="s">
        <v>4858</v>
      </c>
      <c r="H12" s="114" t="s">
        <v>2857</v>
      </c>
      <c r="I12" s="114" t="s">
        <v>4858</v>
      </c>
      <c r="J12" s="114" t="s">
        <v>2857</v>
      </c>
      <c r="K12" s="114" t="s">
        <v>4858</v>
      </c>
      <c r="L12" s="114" t="s">
        <v>2857</v>
      </c>
      <c r="M12" s="114" t="s">
        <v>4858</v>
      </c>
    </row>
    <row r="13" spans="2:13" x14ac:dyDescent="0.15">
      <c r="B13" s="115" t="str">
        <f>"=医療型障害児入所施設
（旧肢体不自由児施設）"</f>
        <v>=医療型障害児入所施設
（旧肢体不自由児施設）</v>
      </c>
      <c r="C13" s="115" t="s">
        <v>4871</v>
      </c>
      <c r="D13" s="115" t="str">
        <f>"=医療型障害児入所施設
（旧肢体不自由児施設）"</f>
        <v>=医療型障害児入所施設
（旧肢体不自由児施設）</v>
      </c>
      <c r="E13" s="115" t="s">
        <v>4884</v>
      </c>
      <c r="F13" s="115" t="str">
        <f>"=医療型障害児入所施設
（旧肢体不自由児施設）"</f>
        <v>=医療型障害児入所施設
（旧肢体不自由児施設）</v>
      </c>
      <c r="G13" s="115" t="s">
        <v>4994</v>
      </c>
      <c r="H13" s="115" t="str">
        <f>"=医療型障害児入所施設
（旧肢体不自由児施設）"</f>
        <v>=医療型障害児入所施設
（旧肢体不自由児施設）</v>
      </c>
      <c r="I13" s="115" t="s">
        <v>4995</v>
      </c>
      <c r="J13" s="115" t="str">
        <f>"=医療型障害児入所施設
（旧肢体不自由児施設）"</f>
        <v>=医療型障害児入所施設
（旧肢体不自由児施設）</v>
      </c>
      <c r="K13" s="115" t="s">
        <v>4996</v>
      </c>
      <c r="L13" s="115" t="str">
        <f>"=医療型障害児入所施設
（旧肢体不自由児施設）"</f>
        <v>=医療型障害児入所施設
（旧肢体不自由児施設）</v>
      </c>
      <c r="M13" s="115" t="s">
        <v>4997</v>
      </c>
    </row>
    <row r="14" spans="2:13" x14ac:dyDescent="0.15">
      <c r="B14" s="114" t="s">
        <v>2857</v>
      </c>
      <c r="C14" s="114" t="s">
        <v>4858</v>
      </c>
      <c r="D14" s="114" t="s">
        <v>2857</v>
      </c>
      <c r="E14" s="114" t="s">
        <v>4858</v>
      </c>
      <c r="F14" s="114" t="s">
        <v>2857</v>
      </c>
      <c r="G14" s="114" t="s">
        <v>4858</v>
      </c>
      <c r="H14" s="114" t="s">
        <v>2857</v>
      </c>
      <c r="I14" s="114" t="s">
        <v>4858</v>
      </c>
      <c r="J14" s="114" t="s">
        <v>2857</v>
      </c>
      <c r="K14" s="114" t="s">
        <v>4858</v>
      </c>
      <c r="L14" s="114" t="s">
        <v>2857</v>
      </c>
      <c r="M14" s="114" t="s">
        <v>4858</v>
      </c>
    </row>
    <row r="15" spans="2:13" x14ac:dyDescent="0.15">
      <c r="B15" s="115" t="str">
        <f>"=進行性筋萎縮症児施設等"</f>
        <v>=進行性筋萎縮症児施設等</v>
      </c>
      <c r="C15" s="115" t="s">
        <v>4871</v>
      </c>
      <c r="D15" s="115" t="str">
        <f>"=進行性筋萎縮症児施設等"</f>
        <v>=進行性筋萎縮症児施設等</v>
      </c>
      <c r="E15" s="115" t="s">
        <v>4884</v>
      </c>
      <c r="F15" s="115" t="str">
        <f>"=進行性筋萎縮症児施設等"</f>
        <v>=進行性筋萎縮症児施設等</v>
      </c>
      <c r="G15" s="115" t="s">
        <v>4994</v>
      </c>
      <c r="H15" s="115" t="str">
        <f>"=進行性筋萎縮症児施設等"</f>
        <v>=進行性筋萎縮症児施設等</v>
      </c>
      <c r="I15" s="115" t="s">
        <v>4995</v>
      </c>
      <c r="J15" s="115" t="str">
        <f>"=進行性筋萎縮症児施設等"</f>
        <v>=進行性筋萎縮症児施設等</v>
      </c>
      <c r="K15" s="115" t="s">
        <v>4996</v>
      </c>
      <c r="L15" s="115" t="str">
        <f>"=進行性筋萎縮症児施設等"</f>
        <v>=進行性筋萎縮症児施設等</v>
      </c>
      <c r="M15" s="115" t="s">
        <v>4997</v>
      </c>
    </row>
    <row r="16" spans="2:13" x14ac:dyDescent="0.15">
      <c r="B16" s="114" t="s">
        <v>2857</v>
      </c>
      <c r="C16" s="114" t="s">
        <v>4858</v>
      </c>
      <c r="D16" s="114" t="s">
        <v>2857</v>
      </c>
      <c r="E16" s="114" t="s">
        <v>4858</v>
      </c>
      <c r="F16" s="114" t="s">
        <v>2857</v>
      </c>
      <c r="G16" s="114" t="s">
        <v>4858</v>
      </c>
      <c r="H16" s="114" t="s">
        <v>2857</v>
      </c>
      <c r="I16" s="114" t="s">
        <v>4858</v>
      </c>
      <c r="J16" s="114" t="s">
        <v>2857</v>
      </c>
      <c r="K16" s="114" t="s">
        <v>4858</v>
      </c>
      <c r="L16" s="114" t="s">
        <v>2857</v>
      </c>
      <c r="M16" s="114" t="s">
        <v>4858</v>
      </c>
    </row>
    <row r="17" spans="2:13" x14ac:dyDescent="0.15">
      <c r="B17" s="115" t="str">
        <f>"=医療型障害児入所施設
（旧重症心身障害児施設等）"</f>
        <v>=医療型障害児入所施設
（旧重症心身障害児施設等）</v>
      </c>
      <c r="C17" s="115" t="s">
        <v>4871</v>
      </c>
      <c r="D17" s="115" t="str">
        <f>"=医療型障害児入所施設
（旧重症心身障害児施設等）"</f>
        <v>=医療型障害児入所施設
（旧重症心身障害児施設等）</v>
      </c>
      <c r="E17" s="115" t="s">
        <v>4884</v>
      </c>
      <c r="F17" s="115" t="str">
        <f>"=医療型障害児入所施設
（旧重症心身障害児施設等）"</f>
        <v>=医療型障害児入所施設
（旧重症心身障害児施設等）</v>
      </c>
      <c r="G17" s="115" t="s">
        <v>4994</v>
      </c>
      <c r="H17" s="115" t="str">
        <f>"=医療型障害児入所施設
（旧重症心身障害児施設等）"</f>
        <v>=医療型障害児入所施設
（旧重症心身障害児施設等）</v>
      </c>
      <c r="I17" s="115" t="s">
        <v>4995</v>
      </c>
      <c r="J17" s="115" t="str">
        <f>"=医療型障害児入所施設
（旧重症心身障害児施設等）"</f>
        <v>=医療型障害児入所施設
（旧重症心身障害児施設等）</v>
      </c>
      <c r="K17" s="115" t="s">
        <v>4996</v>
      </c>
      <c r="L17" s="115" t="str">
        <f>"=医療型障害児入所施設
（旧重症心身障害児施設等）"</f>
        <v>=医療型障害児入所施設
（旧重症心身障害児施設等）</v>
      </c>
      <c r="M17" s="115" t="s">
        <v>4997</v>
      </c>
    </row>
    <row r="18" spans="2:13" x14ac:dyDescent="0.15">
      <c r="B18" s="114" t="s">
        <v>2857</v>
      </c>
      <c r="C18" s="114" t="s">
        <v>4858</v>
      </c>
      <c r="D18" s="114" t="s">
        <v>2857</v>
      </c>
      <c r="E18" s="114" t="s">
        <v>4858</v>
      </c>
      <c r="F18" s="114" t="s">
        <v>2857</v>
      </c>
      <c r="G18" s="114" t="s">
        <v>4858</v>
      </c>
      <c r="H18" s="114" t="s">
        <v>2857</v>
      </c>
      <c r="I18" s="114" t="s">
        <v>4858</v>
      </c>
      <c r="J18" s="114" t="s">
        <v>2857</v>
      </c>
      <c r="K18" s="114" t="s">
        <v>4858</v>
      </c>
      <c r="L18" s="114" t="s">
        <v>2857</v>
      </c>
      <c r="M18" s="114" t="s">
        <v>4858</v>
      </c>
    </row>
    <row r="19" spans="2:13" x14ac:dyDescent="0.15">
      <c r="B19" s="115" t="str">
        <f>"=児童心理治療施設"</f>
        <v>=児童心理治療施設</v>
      </c>
      <c r="C19" s="115" t="s">
        <v>4871</v>
      </c>
      <c r="D19" s="115" t="str">
        <f>"=児童心理治療施設"</f>
        <v>=児童心理治療施設</v>
      </c>
      <c r="E19" s="115" t="s">
        <v>4884</v>
      </c>
      <c r="F19" s="115" t="str">
        <f>"=児童心理治療施設"</f>
        <v>=児童心理治療施設</v>
      </c>
      <c r="G19" s="115" t="s">
        <v>4994</v>
      </c>
      <c r="H19" s="115" t="str">
        <f>"=児童心理治療施設"</f>
        <v>=児童心理治療施設</v>
      </c>
      <c r="I19" s="115" t="s">
        <v>4995</v>
      </c>
      <c r="J19" s="115" t="str">
        <f>"=児童心理治療施設"</f>
        <v>=児童心理治療施設</v>
      </c>
      <c r="K19" s="115" t="s">
        <v>4996</v>
      </c>
      <c r="L19" s="115" t="str">
        <f>"=児童心理治療施設"</f>
        <v>=児童心理治療施設</v>
      </c>
      <c r="M19" s="115" t="s">
        <v>4997</v>
      </c>
    </row>
    <row r="20" spans="2:13" x14ac:dyDescent="0.15">
      <c r="B20" s="114" t="s">
        <v>2857</v>
      </c>
      <c r="C20" s="114" t="s">
        <v>4858</v>
      </c>
      <c r="D20" s="114" t="s">
        <v>2857</v>
      </c>
      <c r="E20" s="114" t="s">
        <v>4858</v>
      </c>
      <c r="F20" s="114" t="s">
        <v>2857</v>
      </c>
      <c r="G20" s="114" t="s">
        <v>4858</v>
      </c>
      <c r="H20" s="114" t="s">
        <v>2857</v>
      </c>
      <c r="I20" s="114" t="s">
        <v>4858</v>
      </c>
      <c r="J20" s="114" t="s">
        <v>2857</v>
      </c>
      <c r="K20" s="114" t="s">
        <v>4858</v>
      </c>
      <c r="L20" s="114" t="s">
        <v>2857</v>
      </c>
      <c r="M20" s="114" t="s">
        <v>4858</v>
      </c>
    </row>
    <row r="21" spans="2:13" x14ac:dyDescent="0.15">
      <c r="B21" s="115" t="str">
        <f>"=児童心理治療施設"</f>
        <v>=児童心理治療施設</v>
      </c>
      <c r="C21" s="115" t="s">
        <v>4871</v>
      </c>
      <c r="D21" s="115" t="str">
        <f>"=児童心理治療施設"</f>
        <v>=児童心理治療施設</v>
      </c>
      <c r="E21" s="115" t="s">
        <v>4884</v>
      </c>
      <c r="F21" s="115" t="str">
        <f>"=児童心理治療施設"</f>
        <v>=児童心理治療施設</v>
      </c>
      <c r="G21" s="115" t="s">
        <v>4994</v>
      </c>
      <c r="H21" s="115" t="str">
        <f>"=児童心理治療施設"</f>
        <v>=児童心理治療施設</v>
      </c>
      <c r="I21" s="115" t="s">
        <v>4995</v>
      </c>
      <c r="J21" s="115" t="str">
        <f>"=児童心理治療施設"</f>
        <v>=児童心理治療施設</v>
      </c>
      <c r="K21" s="115" t="s">
        <v>4996</v>
      </c>
      <c r="L21" s="115" t="str">
        <f>"=児童心理治療施設"</f>
        <v>=児童心理治療施設</v>
      </c>
      <c r="M21" s="115" t="s">
        <v>4997</v>
      </c>
    </row>
    <row r="22" spans="2:13" x14ac:dyDescent="0.15">
      <c r="B22" s="114" t="s">
        <v>2857</v>
      </c>
      <c r="C22" s="114" t="s">
        <v>4858</v>
      </c>
      <c r="D22" s="114" t="s">
        <v>2857</v>
      </c>
      <c r="E22" s="114" t="s">
        <v>4858</v>
      </c>
      <c r="F22" s="114" t="s">
        <v>2857</v>
      </c>
      <c r="G22" s="114" t="s">
        <v>4858</v>
      </c>
      <c r="H22" s="114" t="s">
        <v>2857</v>
      </c>
      <c r="I22" s="114" t="s">
        <v>4858</v>
      </c>
      <c r="J22" s="114" t="s">
        <v>2857</v>
      </c>
      <c r="K22" s="114" t="s">
        <v>4858</v>
      </c>
      <c r="L22" s="114" t="s">
        <v>2857</v>
      </c>
      <c r="M22" s="114" t="s">
        <v>4858</v>
      </c>
    </row>
    <row r="23" spans="2:13" x14ac:dyDescent="0.15">
      <c r="B23" s="115" t="str">
        <f>"=乳児院"</f>
        <v>=乳児院</v>
      </c>
      <c r="C23" s="115" t="s">
        <v>4871</v>
      </c>
      <c r="D23" s="115" t="str">
        <f>"=乳児院"</f>
        <v>=乳児院</v>
      </c>
      <c r="E23" s="115" t="s">
        <v>4884</v>
      </c>
      <c r="F23" s="115" t="str">
        <f>"=乳児院"</f>
        <v>=乳児院</v>
      </c>
      <c r="G23" s="115" t="s">
        <v>4994</v>
      </c>
      <c r="H23" s="115" t="str">
        <f>"=乳児院"</f>
        <v>=乳児院</v>
      </c>
      <c r="I23" s="115" t="s">
        <v>4995</v>
      </c>
      <c r="J23" s="115" t="str">
        <f>"=乳児院"</f>
        <v>=乳児院</v>
      </c>
      <c r="K23" s="115" t="s">
        <v>4996</v>
      </c>
      <c r="L23" s="115" t="str">
        <f>"=乳児院"</f>
        <v>=乳児院</v>
      </c>
      <c r="M23" s="115" t="s">
        <v>4997</v>
      </c>
    </row>
    <row r="24" spans="2:13" x14ac:dyDescent="0.15">
      <c r="B24" s="114" t="s">
        <v>2857</v>
      </c>
      <c r="C24" s="114" t="s">
        <v>4858</v>
      </c>
      <c r="D24" s="114" t="s">
        <v>2857</v>
      </c>
      <c r="E24" s="114" t="s">
        <v>4858</v>
      </c>
      <c r="F24" s="114" t="s">
        <v>2857</v>
      </c>
      <c r="G24" s="114" t="s">
        <v>4858</v>
      </c>
      <c r="H24" s="114" t="s">
        <v>2857</v>
      </c>
      <c r="I24" s="114" t="s">
        <v>4858</v>
      </c>
      <c r="J24" s="114" t="s">
        <v>2857</v>
      </c>
      <c r="K24" s="114" t="s">
        <v>4858</v>
      </c>
      <c r="L24" s="114" t="s">
        <v>2857</v>
      </c>
      <c r="M24" s="114" t="s">
        <v>4858</v>
      </c>
    </row>
    <row r="25" spans="2:13" x14ac:dyDescent="0.15">
      <c r="B25" s="115" t="str">
        <f>"=助産施設"</f>
        <v>=助産施設</v>
      </c>
      <c r="C25" s="115" t="s">
        <v>4871</v>
      </c>
      <c r="D25" s="115" t="str">
        <f>"=助産施設"</f>
        <v>=助産施設</v>
      </c>
      <c r="E25" s="115" t="s">
        <v>4884</v>
      </c>
      <c r="F25" s="115" t="str">
        <f>"=助産施設"</f>
        <v>=助産施設</v>
      </c>
      <c r="G25" s="115" t="s">
        <v>4994</v>
      </c>
      <c r="H25" s="115" t="str">
        <f>"=助産施設"</f>
        <v>=助産施設</v>
      </c>
      <c r="I25" s="115" t="s">
        <v>4995</v>
      </c>
      <c r="J25" s="115" t="str">
        <f>"=助産施設"</f>
        <v>=助産施設</v>
      </c>
      <c r="K25" s="115" t="s">
        <v>4996</v>
      </c>
      <c r="L25" s="115" t="str">
        <f>"=助産施設"</f>
        <v>=助産施設</v>
      </c>
      <c r="M25" s="115" t="s">
        <v>4997</v>
      </c>
    </row>
    <row r="26" spans="2:13" x14ac:dyDescent="0.15">
      <c r="B26" s="114" t="s">
        <v>2857</v>
      </c>
      <c r="C26" s="114" t="s">
        <v>4858</v>
      </c>
      <c r="D26" s="114" t="s">
        <v>2857</v>
      </c>
      <c r="E26" s="114" t="s">
        <v>4858</v>
      </c>
      <c r="F26" s="114" t="s">
        <v>2857</v>
      </c>
      <c r="G26" s="114" t="s">
        <v>4858</v>
      </c>
      <c r="H26" s="114" t="s">
        <v>2857</v>
      </c>
      <c r="I26" s="114" t="s">
        <v>4858</v>
      </c>
      <c r="J26" s="114" t="s">
        <v>2857</v>
      </c>
      <c r="K26" s="114" t="s">
        <v>4858</v>
      </c>
      <c r="L26" s="114" t="s">
        <v>2857</v>
      </c>
      <c r="M26" s="114" t="s">
        <v>4858</v>
      </c>
    </row>
    <row r="27" spans="2:13" x14ac:dyDescent="0.15">
      <c r="B27" s="115" t="str">
        <f>"=幼保連携型認定こども園"</f>
        <v>=幼保連携型認定こども園</v>
      </c>
      <c r="C27" s="115" t="s">
        <v>4871</v>
      </c>
      <c r="D27" s="115" t="str">
        <f>"=幼保連携型認定こども園"</f>
        <v>=幼保連携型認定こども園</v>
      </c>
      <c r="E27" s="115" t="s">
        <v>4884</v>
      </c>
      <c r="F27" s="115" t="str">
        <f>"=幼保連携型認定こども園"</f>
        <v>=幼保連携型認定こども園</v>
      </c>
      <c r="G27" s="115" t="s">
        <v>4994</v>
      </c>
      <c r="H27" s="115" t="str">
        <f>"=幼保連携型認定こども園"</f>
        <v>=幼保連携型認定こども園</v>
      </c>
      <c r="I27" s="115" t="s">
        <v>4995</v>
      </c>
      <c r="J27" s="115" t="str">
        <f>"=幼保連携型認定こども園"</f>
        <v>=幼保連携型認定こども園</v>
      </c>
      <c r="K27" s="115" t="s">
        <v>4996</v>
      </c>
      <c r="L27" s="115" t="str">
        <f>"=幼保連携型認定こども園"</f>
        <v>=幼保連携型認定こども園</v>
      </c>
      <c r="M27" s="115" t="s">
        <v>4997</v>
      </c>
    </row>
    <row r="28" spans="2:13" x14ac:dyDescent="0.15">
      <c r="B28" s="114" t="s">
        <v>2857</v>
      </c>
      <c r="C28" s="114" t="s">
        <v>4858</v>
      </c>
      <c r="D28" s="114" t="s">
        <v>2857</v>
      </c>
      <c r="E28" s="114" t="s">
        <v>4858</v>
      </c>
      <c r="F28" s="114" t="s">
        <v>2857</v>
      </c>
      <c r="G28" s="114" t="s">
        <v>4858</v>
      </c>
      <c r="H28" s="114" t="s">
        <v>2857</v>
      </c>
      <c r="I28" s="114" t="s">
        <v>4858</v>
      </c>
      <c r="J28" s="114" t="s">
        <v>2857</v>
      </c>
      <c r="K28" s="114" t="s">
        <v>4858</v>
      </c>
      <c r="L28" s="114" t="s">
        <v>2857</v>
      </c>
      <c r="M28" s="114" t="s">
        <v>4858</v>
      </c>
    </row>
    <row r="29" spans="2:13" x14ac:dyDescent="0.15">
      <c r="B29" s="115" t="str">
        <f>"=幼稚園型認定こども園"</f>
        <v>=幼稚園型認定こども園</v>
      </c>
      <c r="C29" s="115" t="s">
        <v>4871</v>
      </c>
      <c r="D29" s="115" t="str">
        <f>"=幼稚園型認定こども園"</f>
        <v>=幼稚園型認定こども園</v>
      </c>
      <c r="E29" s="115" t="s">
        <v>4884</v>
      </c>
      <c r="F29" s="115" t="str">
        <f>"=幼稚園型認定こども園"</f>
        <v>=幼稚園型認定こども園</v>
      </c>
      <c r="G29" s="115" t="s">
        <v>4994</v>
      </c>
      <c r="H29" s="115" t="str">
        <f>"=幼稚園型認定こども園"</f>
        <v>=幼稚園型認定こども園</v>
      </c>
      <c r="I29" s="115" t="s">
        <v>4995</v>
      </c>
      <c r="J29" s="115" t="str">
        <f>"=幼稚園型認定こども園"</f>
        <v>=幼稚園型認定こども園</v>
      </c>
      <c r="K29" s="115" t="s">
        <v>4996</v>
      </c>
      <c r="L29" s="115" t="str">
        <f>"=幼稚園型認定こども園"</f>
        <v>=幼稚園型認定こども園</v>
      </c>
      <c r="M29" s="115" t="s">
        <v>4997</v>
      </c>
    </row>
    <row r="30" spans="2:13" x14ac:dyDescent="0.15">
      <c r="B30" s="114" t="s">
        <v>2857</v>
      </c>
      <c r="C30" s="114" t="s">
        <v>4858</v>
      </c>
      <c r="D30" s="114" t="s">
        <v>2857</v>
      </c>
      <c r="E30" s="114" t="s">
        <v>4858</v>
      </c>
      <c r="F30" s="114" t="s">
        <v>2857</v>
      </c>
      <c r="G30" s="114" t="s">
        <v>4858</v>
      </c>
      <c r="H30" s="114" t="s">
        <v>2857</v>
      </c>
      <c r="I30" s="114" t="s">
        <v>4858</v>
      </c>
      <c r="J30" s="114" t="s">
        <v>2857</v>
      </c>
      <c r="K30" s="114" t="s">
        <v>4858</v>
      </c>
      <c r="L30" s="114" t="s">
        <v>2857</v>
      </c>
      <c r="M30" s="114" t="s">
        <v>4858</v>
      </c>
    </row>
    <row r="31" spans="2:13" x14ac:dyDescent="0.15">
      <c r="B31" s="115" t="str">
        <f>"=保育所型認定こども園"</f>
        <v>=保育所型認定こども園</v>
      </c>
      <c r="C31" s="115" t="s">
        <v>4871</v>
      </c>
      <c r="D31" s="115" t="str">
        <f>"=保育所型認定こども園"</f>
        <v>=保育所型認定こども園</v>
      </c>
      <c r="E31" s="115" t="s">
        <v>4884</v>
      </c>
      <c r="F31" s="115" t="str">
        <f>"=保育所型認定こども園"</f>
        <v>=保育所型認定こども園</v>
      </c>
      <c r="G31" s="115" t="s">
        <v>4994</v>
      </c>
      <c r="H31" s="115" t="str">
        <f>"=保育所型認定こども園"</f>
        <v>=保育所型認定こども園</v>
      </c>
      <c r="I31" s="115" t="s">
        <v>4995</v>
      </c>
      <c r="J31" s="115" t="str">
        <f>"=保育所型認定こども園"</f>
        <v>=保育所型認定こども園</v>
      </c>
      <c r="K31" s="115" t="s">
        <v>4996</v>
      </c>
      <c r="L31" s="115" t="str">
        <f>"=保育所型認定こども園"</f>
        <v>=保育所型認定こども園</v>
      </c>
      <c r="M31" s="115" t="s">
        <v>4997</v>
      </c>
    </row>
    <row r="32" spans="2:13" x14ac:dyDescent="0.15">
      <c r="B32" s="114" t="s">
        <v>2857</v>
      </c>
      <c r="C32" s="114" t="s">
        <v>4858</v>
      </c>
      <c r="D32" s="114" t="s">
        <v>2857</v>
      </c>
      <c r="E32" s="114" t="s">
        <v>4858</v>
      </c>
      <c r="F32" s="114" t="s">
        <v>2857</v>
      </c>
      <c r="G32" s="114" t="s">
        <v>4858</v>
      </c>
      <c r="H32" s="114" t="s">
        <v>2857</v>
      </c>
      <c r="I32" s="114" t="s">
        <v>4858</v>
      </c>
      <c r="J32" s="114" t="s">
        <v>2857</v>
      </c>
      <c r="K32" s="114" t="s">
        <v>4858</v>
      </c>
      <c r="L32" s="114" t="s">
        <v>2857</v>
      </c>
      <c r="M32" s="114" t="s">
        <v>4858</v>
      </c>
    </row>
    <row r="33" spans="2:13" x14ac:dyDescent="0.15">
      <c r="B33" s="115" t="str">
        <f>"=障害者支援施設"</f>
        <v>=障害者支援施設</v>
      </c>
      <c r="C33" s="115" t="s">
        <v>4871</v>
      </c>
      <c r="D33" s="115" t="str">
        <f>"=障害者支援施設"</f>
        <v>=障害者支援施設</v>
      </c>
      <c r="E33" s="115" t="s">
        <v>4884</v>
      </c>
      <c r="F33" s="115" t="str">
        <f>"=障害者支援施設"</f>
        <v>=障害者支援施設</v>
      </c>
      <c r="G33" s="115" t="s">
        <v>4994</v>
      </c>
      <c r="H33" s="115" t="str">
        <f>"=障害者支援施設"</f>
        <v>=障害者支援施設</v>
      </c>
      <c r="I33" s="115" t="s">
        <v>4995</v>
      </c>
      <c r="J33" s="115" t="str">
        <f>"=障害者支援施設"</f>
        <v>=障害者支援施設</v>
      </c>
      <c r="K33" s="115" t="s">
        <v>4996</v>
      </c>
      <c r="L33" s="115" t="str">
        <f>"=障害者支援施設"</f>
        <v>=障害者支援施設</v>
      </c>
      <c r="M33" s="115" t="s">
        <v>4997</v>
      </c>
    </row>
    <row r="34" spans="2:13" x14ac:dyDescent="0.15">
      <c r="B34" s="114" t="s">
        <v>2857</v>
      </c>
      <c r="C34" s="114" t="s">
        <v>4858</v>
      </c>
      <c r="D34" s="114" t="s">
        <v>2857</v>
      </c>
      <c r="E34" s="114" t="s">
        <v>4858</v>
      </c>
      <c r="F34" s="114" t="s">
        <v>2857</v>
      </c>
      <c r="G34" s="114" t="s">
        <v>4858</v>
      </c>
      <c r="H34" s="114" t="s">
        <v>2857</v>
      </c>
      <c r="I34" s="114" t="s">
        <v>4858</v>
      </c>
      <c r="J34" s="114" t="s">
        <v>2857</v>
      </c>
      <c r="K34" s="114" t="s">
        <v>4858</v>
      </c>
      <c r="L34" s="114" t="s">
        <v>2857</v>
      </c>
      <c r="M34" s="114" t="s">
        <v>4858</v>
      </c>
    </row>
    <row r="35" spans="2:13" x14ac:dyDescent="0.15">
      <c r="B35" s="115" t="str">
        <f>"=救護施設"</f>
        <v>=救護施設</v>
      </c>
      <c r="C35" s="115" t="s">
        <v>4871</v>
      </c>
      <c r="D35" s="115" t="str">
        <f>"=救護施設"</f>
        <v>=救護施設</v>
      </c>
      <c r="E35" s="115" t="s">
        <v>4884</v>
      </c>
      <c r="F35" s="115" t="str">
        <f>"=救護施設"</f>
        <v>=救護施設</v>
      </c>
      <c r="G35" s="115" t="s">
        <v>4994</v>
      </c>
      <c r="H35" s="115" t="str">
        <f>"=救護施設"</f>
        <v>=救護施設</v>
      </c>
      <c r="I35" s="115" t="s">
        <v>4995</v>
      </c>
      <c r="J35" s="115" t="str">
        <f>"=救護施設"</f>
        <v>=救護施設</v>
      </c>
      <c r="K35" s="115" t="s">
        <v>4996</v>
      </c>
      <c r="L35" s="115" t="str">
        <f>"=救護施設"</f>
        <v>=救護施設</v>
      </c>
      <c r="M35" s="115" t="s">
        <v>4997</v>
      </c>
    </row>
    <row r="36" spans="2:13" x14ac:dyDescent="0.15">
      <c r="B36" s="114" t="s">
        <v>2857</v>
      </c>
      <c r="C36" s="114" t="s">
        <v>4858</v>
      </c>
      <c r="D36" s="114" t="s">
        <v>2857</v>
      </c>
      <c r="E36" s="114" t="s">
        <v>4858</v>
      </c>
      <c r="F36" s="114" t="s">
        <v>2857</v>
      </c>
      <c r="G36" s="114" t="s">
        <v>4858</v>
      </c>
      <c r="H36" s="114" t="s">
        <v>2857</v>
      </c>
      <c r="I36" s="114" t="s">
        <v>4858</v>
      </c>
      <c r="J36" s="114" t="s">
        <v>2857</v>
      </c>
      <c r="K36" s="114" t="s">
        <v>4858</v>
      </c>
      <c r="L36" s="114" t="s">
        <v>2857</v>
      </c>
      <c r="M36" s="114" t="s">
        <v>4858</v>
      </c>
    </row>
    <row r="37" spans="2:13" x14ac:dyDescent="0.15">
      <c r="B37" s="115" t="str">
        <f>"=養護老人ホーム"</f>
        <v>=養護老人ホーム</v>
      </c>
      <c r="C37" s="115" t="s">
        <v>4871</v>
      </c>
      <c r="D37" s="115" t="str">
        <f>"=養護老人ホーム"</f>
        <v>=養護老人ホーム</v>
      </c>
      <c r="E37" s="115" t="s">
        <v>4884</v>
      </c>
      <c r="F37" s="115" t="str">
        <f>"=養護老人ホーム"</f>
        <v>=養護老人ホーム</v>
      </c>
      <c r="G37" s="115" t="s">
        <v>4994</v>
      </c>
      <c r="H37" s="115" t="str">
        <f>"=養護老人ホーム"</f>
        <v>=養護老人ホーム</v>
      </c>
      <c r="I37" s="115" t="s">
        <v>4995</v>
      </c>
      <c r="J37" s="115" t="str">
        <f>"=養護老人ホーム"</f>
        <v>=養護老人ホーム</v>
      </c>
      <c r="K37" s="115" t="s">
        <v>4996</v>
      </c>
      <c r="L37" s="115" t="str">
        <f>"=養護老人ホーム"</f>
        <v>=養護老人ホーム</v>
      </c>
      <c r="M37" s="115" t="s">
        <v>4997</v>
      </c>
    </row>
    <row r="38" spans="2:13" x14ac:dyDescent="0.15">
      <c r="B38" s="114" t="s">
        <v>2857</v>
      </c>
      <c r="C38" s="114" t="s">
        <v>4858</v>
      </c>
      <c r="D38" s="114" t="s">
        <v>2857</v>
      </c>
      <c r="E38" s="114" t="s">
        <v>4858</v>
      </c>
      <c r="F38" s="114" t="s">
        <v>2857</v>
      </c>
      <c r="G38" s="114" t="s">
        <v>4858</v>
      </c>
      <c r="H38" s="114" t="s">
        <v>2857</v>
      </c>
      <c r="I38" s="114" t="s">
        <v>4858</v>
      </c>
      <c r="J38" s="114" t="s">
        <v>2857</v>
      </c>
      <c r="K38" s="114" t="s">
        <v>4858</v>
      </c>
      <c r="L38" s="114" t="s">
        <v>2857</v>
      </c>
      <c r="M38" s="114" t="s">
        <v>4858</v>
      </c>
    </row>
    <row r="39" spans="2:13" x14ac:dyDescent="0.15">
      <c r="B39" s="115" t="str">
        <f>"=特別養護老人ホーム"</f>
        <v>=特別養護老人ホーム</v>
      </c>
      <c r="C39" s="115" t="s">
        <v>4871</v>
      </c>
      <c r="D39" s="115" t="str">
        <f>"=特別養護老人ホーム*"</f>
        <v>=特別養護老人ホーム*</v>
      </c>
      <c r="E39" s="115" t="s">
        <v>4884</v>
      </c>
      <c r="F39" s="115" t="str">
        <f>"=特別養護老人ホーム"</f>
        <v>=特別養護老人ホーム</v>
      </c>
      <c r="G39" s="115" t="s">
        <v>4994</v>
      </c>
      <c r="H39" s="115" t="str">
        <f>"=特別養護老人ホーム"</f>
        <v>=特別養護老人ホーム</v>
      </c>
      <c r="I39" s="115" t="s">
        <v>4995</v>
      </c>
      <c r="J39" s="115" t="str">
        <f>"=特別養護老人ホーム"</f>
        <v>=特別養護老人ホーム</v>
      </c>
      <c r="K39" s="115" t="s">
        <v>4996</v>
      </c>
      <c r="L39" s="115" t="str">
        <f>"=特別養護老人ホーム"</f>
        <v>=特別養護老人ホーム</v>
      </c>
      <c r="M39" s="115" t="s">
        <v>4997</v>
      </c>
    </row>
    <row r="40" spans="2:13" x14ac:dyDescent="0.15">
      <c r="B40" s="114" t="s">
        <v>2857</v>
      </c>
      <c r="C40" s="114" t="s">
        <v>4858</v>
      </c>
      <c r="D40" s="114" t="s">
        <v>2857</v>
      </c>
      <c r="E40" s="114" t="s">
        <v>4858</v>
      </c>
      <c r="F40" s="114" t="s">
        <v>2857</v>
      </c>
      <c r="G40" s="114" t="s">
        <v>4858</v>
      </c>
      <c r="H40" s="114" t="s">
        <v>2857</v>
      </c>
      <c r="I40" s="114" t="s">
        <v>4858</v>
      </c>
      <c r="J40" s="114" t="s">
        <v>2857</v>
      </c>
      <c r="K40" s="114" t="s">
        <v>4858</v>
      </c>
      <c r="L40" s="114" t="s">
        <v>2857</v>
      </c>
      <c r="M40" s="114" t="s">
        <v>4858</v>
      </c>
    </row>
    <row r="41" spans="2:13" x14ac:dyDescent="0.15">
      <c r="B41" s="115" t="str">
        <f>"=軽費老人ホーム（Ａ型）"</f>
        <v>=軽費老人ホーム（Ａ型）</v>
      </c>
      <c r="C41" s="115" t="s">
        <v>4871</v>
      </c>
      <c r="D41" s="115" t="str">
        <f>"=軽費老人ホーム（Ａ型）"</f>
        <v>=軽費老人ホーム（Ａ型）</v>
      </c>
      <c r="E41" s="115" t="s">
        <v>4884</v>
      </c>
      <c r="F41" s="115" t="str">
        <f>"=軽費老人ホーム（Ａ型）"</f>
        <v>=軽費老人ホーム（Ａ型）</v>
      </c>
      <c r="G41" s="115" t="s">
        <v>4994</v>
      </c>
      <c r="H41" s="115" t="str">
        <f>"=軽費老人ホーム（Ａ型）"</f>
        <v>=軽費老人ホーム（Ａ型）</v>
      </c>
      <c r="I41" s="115" t="s">
        <v>4995</v>
      </c>
      <c r="J41" s="115" t="str">
        <f>"=軽費老人ホーム（Ａ型）"</f>
        <v>=軽費老人ホーム（Ａ型）</v>
      </c>
      <c r="K41" s="115" t="s">
        <v>4996</v>
      </c>
      <c r="L41" s="115" t="str">
        <f>"=軽費老人ホーム（Ａ型）"</f>
        <v>=軽費老人ホーム（Ａ型）</v>
      </c>
      <c r="M41" s="115" t="s">
        <v>4997</v>
      </c>
    </row>
    <row r="42" spans="2:13" x14ac:dyDescent="0.15">
      <c r="B42" s="114" t="s">
        <v>2857</v>
      </c>
      <c r="C42" s="114" t="s">
        <v>4858</v>
      </c>
      <c r="D42" s="114" t="s">
        <v>2857</v>
      </c>
      <c r="E42" s="114" t="s">
        <v>4858</v>
      </c>
      <c r="F42" s="114" t="s">
        <v>2857</v>
      </c>
      <c r="G42" s="114" t="s">
        <v>4858</v>
      </c>
      <c r="H42" s="114" t="s">
        <v>2857</v>
      </c>
      <c r="I42" s="114" t="s">
        <v>4858</v>
      </c>
      <c r="J42" s="114" t="s">
        <v>2857</v>
      </c>
      <c r="K42" s="114" t="s">
        <v>4858</v>
      </c>
      <c r="L42" s="114" t="s">
        <v>2857</v>
      </c>
      <c r="M42" s="114" t="s">
        <v>4858</v>
      </c>
    </row>
    <row r="43" spans="2:13" x14ac:dyDescent="0.15">
      <c r="B43" s="115" t="str">
        <f>"=軽費老人ホーム（ケアハウス）"</f>
        <v>=軽費老人ホーム（ケアハウス）</v>
      </c>
      <c r="C43" s="115" t="s">
        <v>4871</v>
      </c>
      <c r="D43" s="115" t="str">
        <f>"=軽費老人ホーム（ケアハウス）"</f>
        <v>=軽費老人ホーム（ケアハウス）</v>
      </c>
      <c r="E43" s="115" t="s">
        <v>4884</v>
      </c>
      <c r="F43" s="115" t="str">
        <f>"=軽費老人ホーム（ケアハウス）"</f>
        <v>=軽費老人ホーム（ケアハウス）</v>
      </c>
      <c r="G43" s="115" t="s">
        <v>4994</v>
      </c>
      <c r="H43" s="115" t="str">
        <f>"=軽費老人ホーム（ケアハウス）"</f>
        <v>=軽費老人ホーム（ケアハウス）</v>
      </c>
      <c r="I43" s="115" t="s">
        <v>4995</v>
      </c>
      <c r="J43" s="115" t="str">
        <f>"=軽費老人ホーム（ケアハウス）"</f>
        <v>=軽費老人ホーム（ケアハウス）</v>
      </c>
      <c r="K43" s="115" t="s">
        <v>4996</v>
      </c>
      <c r="L43" s="115" t="str">
        <f>"=軽費老人ホーム（ケアハウス）"</f>
        <v>=軽費老人ホーム（ケアハウス）</v>
      </c>
      <c r="M43" s="115" t="s">
        <v>4997</v>
      </c>
    </row>
    <row r="44" spans="2:13" x14ac:dyDescent="0.15">
      <c r="B44" s="114" t="s">
        <v>2857</v>
      </c>
      <c r="C44" s="114" t="s">
        <v>4858</v>
      </c>
      <c r="D44" s="114" t="s">
        <v>2857</v>
      </c>
      <c r="E44" s="114" t="s">
        <v>4858</v>
      </c>
      <c r="F44" s="114" t="s">
        <v>2857</v>
      </c>
      <c r="G44" s="114" t="s">
        <v>4858</v>
      </c>
      <c r="H44" s="114" t="s">
        <v>2857</v>
      </c>
      <c r="I44" s="114" t="s">
        <v>4858</v>
      </c>
      <c r="J44" s="114" t="s">
        <v>2857</v>
      </c>
      <c r="K44" s="114" t="s">
        <v>4858</v>
      </c>
      <c r="L44" s="114" t="s">
        <v>2857</v>
      </c>
      <c r="M44" s="114" t="s">
        <v>4858</v>
      </c>
    </row>
    <row r="45" spans="2:13" x14ac:dyDescent="0.15">
      <c r="B45" s="115" t="str">
        <f>"=生活支援ハウス
（高齢者生活福祉ｾﾝﾀｰ）"</f>
        <v>=生活支援ハウス
（高齢者生活福祉ｾﾝﾀｰ）</v>
      </c>
      <c r="C45" s="115" t="s">
        <v>4871</v>
      </c>
      <c r="D45" s="115" t="str">
        <f>"=生活支援ハウス
（高齢者生活福祉ｾﾝﾀｰ）"</f>
        <v>=生活支援ハウス
（高齢者生活福祉ｾﾝﾀｰ）</v>
      </c>
      <c r="E45" s="115" t="s">
        <v>4884</v>
      </c>
      <c r="F45" s="115" t="str">
        <f>"=生活支援ハウス
（高齢者生活福祉ｾﾝﾀｰ）"</f>
        <v>=生活支援ハウス
（高齢者生活福祉ｾﾝﾀｰ）</v>
      </c>
      <c r="G45" s="115" t="s">
        <v>4994</v>
      </c>
      <c r="H45" s="115" t="str">
        <f>"=生活支援ハウス
（高齢者生活福祉ｾﾝﾀｰ）"</f>
        <v>=生活支援ハウス
（高齢者生活福祉ｾﾝﾀｰ）</v>
      </c>
      <c r="I45" s="115" t="s">
        <v>4995</v>
      </c>
      <c r="J45" s="115" t="str">
        <f>"=生活支援ハウス
（高齢者生活福祉ｾﾝﾀｰ）"</f>
        <v>=生活支援ハウス
（高齢者生活福祉ｾﾝﾀｰ）</v>
      </c>
      <c r="K45" s="115" t="s">
        <v>4996</v>
      </c>
      <c r="L45" s="115" t="str">
        <f>"=生活支援ハウス
（高齢者生活福祉ｾﾝﾀｰ）"</f>
        <v>=生活支援ハウス
（高齢者生活福祉ｾﾝﾀｰ）</v>
      </c>
      <c r="M45" s="115" t="s">
        <v>4997</v>
      </c>
    </row>
    <row r="46" spans="2:13" x14ac:dyDescent="0.15">
      <c r="B46" s="114" t="s">
        <v>2857</v>
      </c>
      <c r="C46" s="114" t="s">
        <v>4858</v>
      </c>
      <c r="D46" s="114" t="s">
        <v>2857</v>
      </c>
      <c r="E46" s="114" t="s">
        <v>4858</v>
      </c>
      <c r="F46" s="114" t="s">
        <v>2857</v>
      </c>
      <c r="G46" s="114" t="s">
        <v>4858</v>
      </c>
      <c r="H46" s="114" t="s">
        <v>2857</v>
      </c>
      <c r="I46" s="114" t="s">
        <v>4858</v>
      </c>
      <c r="J46" s="114" t="s">
        <v>2857</v>
      </c>
      <c r="K46" s="114" t="s">
        <v>4858</v>
      </c>
      <c r="L46" s="114" t="s">
        <v>2857</v>
      </c>
      <c r="M46" s="114" t="s">
        <v>4858</v>
      </c>
    </row>
    <row r="47" spans="2:13" x14ac:dyDescent="0.15">
      <c r="B47" s="115" t="str">
        <f>"=介護老人保健施設"</f>
        <v>=介護老人保健施設</v>
      </c>
      <c r="C47" s="115" t="s">
        <v>4871</v>
      </c>
      <c r="D47" s="115" t="str">
        <f>"=介護老人保健施設"</f>
        <v>=介護老人保健施設</v>
      </c>
      <c r="E47" s="115" t="s">
        <v>4884</v>
      </c>
      <c r="F47" s="115" t="str">
        <f>"=介護老人保健施設"</f>
        <v>=介護老人保健施設</v>
      </c>
      <c r="G47" s="115" t="s">
        <v>4994</v>
      </c>
      <c r="H47" s="115" t="str">
        <f>"=介護老人保健施設"</f>
        <v>=介護老人保健施設</v>
      </c>
      <c r="I47" s="115" t="s">
        <v>4995</v>
      </c>
      <c r="J47" s="115" t="str">
        <f>"=介護老人保健施設"</f>
        <v>=介護老人保健施設</v>
      </c>
      <c r="K47" s="115" t="s">
        <v>4996</v>
      </c>
      <c r="L47" s="115" t="str">
        <f>"=介護老人保健施設"</f>
        <v>=介護老人保健施設</v>
      </c>
      <c r="M47" s="115" t="s">
        <v>4997</v>
      </c>
    </row>
    <row r="48" spans="2:13" x14ac:dyDescent="0.15">
      <c r="B48" s="114" t="s">
        <v>2857</v>
      </c>
      <c r="C48" s="114" t="s">
        <v>4858</v>
      </c>
      <c r="D48" s="114" t="s">
        <v>2857</v>
      </c>
      <c r="E48" s="114" t="s">
        <v>4858</v>
      </c>
      <c r="F48" s="114" t="s">
        <v>2857</v>
      </c>
      <c r="G48" s="114" t="s">
        <v>4858</v>
      </c>
      <c r="H48" s="114" t="s">
        <v>2857</v>
      </c>
      <c r="I48" s="114" t="s">
        <v>4858</v>
      </c>
      <c r="J48" s="114" t="s">
        <v>2857</v>
      </c>
      <c r="K48" s="114" t="s">
        <v>4858</v>
      </c>
      <c r="L48" s="114" t="s">
        <v>2857</v>
      </c>
      <c r="M48" s="114" t="s">
        <v>4858</v>
      </c>
    </row>
    <row r="49" spans="2:13" x14ac:dyDescent="0.15">
      <c r="B49" s="115" t="str">
        <f>"=病院"</f>
        <v>=病院</v>
      </c>
      <c r="C49" s="115" t="s">
        <v>4871</v>
      </c>
      <c r="D49" s="115" t="str">
        <f>"=病院"</f>
        <v>=病院</v>
      </c>
      <c r="E49" s="115" t="s">
        <v>4884</v>
      </c>
      <c r="F49" s="115" t="str">
        <f>"=病院"</f>
        <v>=病院</v>
      </c>
      <c r="G49" s="115" t="s">
        <v>4994</v>
      </c>
      <c r="H49" s="115" t="str">
        <f>"=病院"</f>
        <v>=病院</v>
      </c>
      <c r="I49" s="115" t="s">
        <v>4995</v>
      </c>
      <c r="J49" s="115" t="str">
        <f>"=病院"</f>
        <v>=病院</v>
      </c>
      <c r="K49" s="115" t="s">
        <v>4996</v>
      </c>
      <c r="L49" s="115" t="str">
        <f>"=病院"</f>
        <v>=病院</v>
      </c>
      <c r="M49" s="115" t="s">
        <v>4997</v>
      </c>
    </row>
    <row r="50" spans="2:13" x14ac:dyDescent="0.15">
      <c r="B50" s="114" t="s">
        <v>2857</v>
      </c>
      <c r="C50" s="114" t="s">
        <v>4858</v>
      </c>
      <c r="D50" s="114" t="s">
        <v>2857</v>
      </c>
      <c r="E50" s="114" t="s">
        <v>4858</v>
      </c>
      <c r="F50" s="114" t="s">
        <v>2857</v>
      </c>
      <c r="G50" s="114" t="s">
        <v>4858</v>
      </c>
      <c r="H50" s="114" t="s">
        <v>2857</v>
      </c>
      <c r="I50" s="114" t="s">
        <v>4858</v>
      </c>
      <c r="J50" s="114" t="s">
        <v>2857</v>
      </c>
      <c r="K50" s="114" t="s">
        <v>4858</v>
      </c>
      <c r="L50" s="114" t="s">
        <v>2857</v>
      </c>
      <c r="M50" s="114" t="s">
        <v>4858</v>
      </c>
    </row>
    <row r="51" spans="2:13" x14ac:dyDescent="0.15">
      <c r="B51" s="115" t="str">
        <f>"=介護医療院"</f>
        <v>=介護医療院</v>
      </c>
      <c r="C51" s="115" t="s">
        <v>4871</v>
      </c>
      <c r="D51" s="115" t="str">
        <f>"=介護医療院"</f>
        <v>=介護医療院</v>
      </c>
      <c r="E51" s="115" t="s">
        <v>4884</v>
      </c>
      <c r="F51" s="115" t="str">
        <f>"=介護医療院"</f>
        <v>=介護医療院</v>
      </c>
      <c r="G51" s="115" t="s">
        <v>4994</v>
      </c>
      <c r="H51" s="115" t="str">
        <f>"=介護医療院"</f>
        <v>=介護医療院</v>
      </c>
      <c r="I51" s="115" t="s">
        <v>4995</v>
      </c>
      <c r="J51" s="115" t="str">
        <f>"=介護医療院"</f>
        <v>=介護医療院</v>
      </c>
      <c r="K51" s="115" t="s">
        <v>4996</v>
      </c>
      <c r="L51" s="115" t="str">
        <f>"=介護医療院"</f>
        <v>=介護医療院</v>
      </c>
      <c r="M51" s="115" t="s">
        <v>4997</v>
      </c>
    </row>
    <row r="52" spans="2:13" x14ac:dyDescent="0.15">
      <c r="B52" s="114" t="s">
        <v>2857</v>
      </c>
      <c r="C52" s="114" t="s">
        <v>4858</v>
      </c>
      <c r="D52" s="114" t="s">
        <v>2857</v>
      </c>
      <c r="E52" s="114" t="s">
        <v>4858</v>
      </c>
      <c r="F52" s="114" t="s">
        <v>2857</v>
      </c>
      <c r="G52" s="114" t="s">
        <v>4858</v>
      </c>
      <c r="H52" s="114" t="s">
        <v>2857</v>
      </c>
      <c r="I52" s="114" t="s">
        <v>4858</v>
      </c>
      <c r="J52" s="114" t="s">
        <v>2857</v>
      </c>
      <c r="K52" s="114" t="s">
        <v>4858</v>
      </c>
      <c r="L52" s="114" t="s">
        <v>2857</v>
      </c>
      <c r="M52" s="114" t="s">
        <v>4858</v>
      </c>
    </row>
    <row r="53" spans="2:13" x14ac:dyDescent="0.15">
      <c r="B53" s="115" t="str">
        <f>"=無料低額宿泊所"</f>
        <v>=無料低額宿泊所</v>
      </c>
      <c r="C53" s="115" t="s">
        <v>4871</v>
      </c>
      <c r="D53" s="115" t="str">
        <f>"=無料低額宿泊所"</f>
        <v>=無料低額宿泊所</v>
      </c>
      <c r="E53" s="115" t="s">
        <v>4884</v>
      </c>
      <c r="F53" s="115" t="str">
        <f>"=無料低額宿泊所"</f>
        <v>=無料低額宿泊所</v>
      </c>
      <c r="G53" s="115" t="s">
        <v>4994</v>
      </c>
      <c r="H53" s="115" t="str">
        <f>"=無料低額宿泊所"</f>
        <v>=無料低額宿泊所</v>
      </c>
      <c r="I53" s="115" t="s">
        <v>4995</v>
      </c>
      <c r="J53" s="115" t="str">
        <f>"=無料低額宿泊所"</f>
        <v>=無料低額宿泊所</v>
      </c>
      <c r="K53" s="115" t="s">
        <v>4996</v>
      </c>
      <c r="L53" s="115" t="str">
        <f>"=無料低額宿泊所"</f>
        <v>=無料低額宿泊所</v>
      </c>
      <c r="M53" s="115" t="s">
        <v>4997</v>
      </c>
    </row>
    <row r="55" spans="2:13" x14ac:dyDescent="0.15">
      <c r="B55" s="11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目次</vt:lpstr>
      <vt:lpstr>総括表</vt:lpstr>
      <vt:lpstr>健康福祉施設名簿</vt:lpstr>
      <vt:lpstr>（参考）幼稚園名簿</vt:lpstr>
      <vt:lpstr>Sheet5</vt:lpstr>
      <vt:lpstr>Sheet4</vt:lpstr>
      <vt:lpstr>Sheet3</vt:lpstr>
      <vt:lpstr>Sheet1</vt:lpstr>
      <vt:lpstr>Sheet2</vt:lpstr>
      <vt:lpstr>健康福祉施設名簿!Print_Area</vt:lpstr>
      <vt:lpstr>総括表!Print_Area</vt:lpstr>
      <vt:lpstr>表紙!Print_Area</vt:lpstr>
      <vt:lpstr>目次!Print_Area</vt:lpstr>
      <vt:lpstr>'（参考）幼稚園名簿'!Print_Titles</vt:lpstr>
      <vt:lpstr>健康福祉施設名簿!Print_Titles</vt:lpstr>
      <vt:lpstr>総括表!Print_Titles</vt:lpstr>
      <vt:lpstr>健康福祉施設名簿!保育所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2025-11-17T04:25:08Z</cp:lastPrinted>
  <dcterms:created xsi:type="dcterms:W3CDTF">2021-10-18T00:03:35Z</dcterms:created>
  <dcterms:modified xsi:type="dcterms:W3CDTF">2026-06-17T07:41:03Z</dcterms:modified>
</cp:coreProperties>
</file>