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1C346FD-85AC-44A4-8602-9A006E52648B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気温を使う場合" sheetId="6" r:id="rId1"/>
    <sheet name="暑さ指数を使う場合" sheetId="8" r:id="rId2"/>
    <sheet name="　　→　データ元のため編集しないこと！　→　　" sheetId="9" r:id="rId3"/>
    <sheet name="観測所リスト" sheetId="7" r:id="rId4"/>
  </sheets>
  <definedNames>
    <definedName name="_xlnm.Print_Area" localSheetId="3">観測所リスト!$A$1:$J$54</definedName>
    <definedName name="_xlnm.Print_Area" localSheetId="0">気温を使う場合!$A$1:$I$77</definedName>
    <definedName name="_xlnm.Print_Area" localSheetId="1">暑さ指数を使う場合!$A$1:$I$77</definedName>
    <definedName name="_xlnm.Print_Titles" localSheetId="0">気温を使う場合!$1:$11</definedName>
    <definedName name="_xlnm.Print_Titles" localSheetId="1">暑さ指数を使う場合!$1:$11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6" l="1"/>
  <c r="O6" i="6"/>
  <c r="P6" i="8"/>
  <c r="O6" i="8"/>
  <c r="G32" i="7"/>
  <c r="G33" i="7"/>
  <c r="G34" i="7"/>
  <c r="G35" i="7"/>
  <c r="G36" i="7"/>
  <c r="G37" i="7"/>
  <c r="G38" i="7"/>
  <c r="G39" i="7"/>
  <c r="G40" i="7"/>
  <c r="G41" i="7"/>
  <c r="G42" i="7"/>
  <c r="G43" i="7"/>
  <c r="G45" i="7"/>
  <c r="G46" i="7"/>
  <c r="G47" i="7"/>
  <c r="G48" i="7"/>
  <c r="G49" i="7"/>
  <c r="G50" i="7"/>
  <c r="G51" i="7"/>
  <c r="G52" i="7"/>
  <c r="G53" i="7"/>
  <c r="G54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C38" i="7"/>
  <c r="D38" i="7"/>
  <c r="E38" i="7"/>
  <c r="F38" i="7"/>
  <c r="C39" i="7"/>
  <c r="D39" i="7"/>
  <c r="E39" i="7"/>
  <c r="F39" i="7"/>
  <c r="C40" i="7"/>
  <c r="D40" i="7"/>
  <c r="E40" i="7"/>
  <c r="F40" i="7"/>
  <c r="C41" i="7"/>
  <c r="D41" i="7"/>
  <c r="E41" i="7"/>
  <c r="F41" i="7"/>
  <c r="C42" i="7"/>
  <c r="D42" i="7"/>
  <c r="E42" i="7"/>
  <c r="F42" i="7"/>
  <c r="C43" i="7"/>
  <c r="D43" i="7"/>
  <c r="E43" i="7"/>
  <c r="F43" i="7"/>
  <c r="C45" i="7"/>
  <c r="D45" i="7"/>
  <c r="E45" i="7"/>
  <c r="F45" i="7"/>
  <c r="C46" i="7"/>
  <c r="D46" i="7"/>
  <c r="E46" i="7"/>
  <c r="F46" i="7"/>
  <c r="C47" i="7"/>
  <c r="D47" i="7"/>
  <c r="E47" i="7"/>
  <c r="F47" i="7"/>
  <c r="C48" i="7"/>
  <c r="D48" i="7"/>
  <c r="E48" i="7"/>
  <c r="F48" i="7"/>
  <c r="C49" i="7"/>
  <c r="D49" i="7"/>
  <c r="E49" i="7"/>
  <c r="F49" i="7"/>
  <c r="C50" i="7"/>
  <c r="D50" i="7"/>
  <c r="E50" i="7"/>
  <c r="F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I77" i="8"/>
  <c r="H77" i="8"/>
  <c r="C44" i="8"/>
  <c r="B44" i="8"/>
  <c r="I77" i="6"/>
  <c r="H77" i="6"/>
  <c r="N5" i="8"/>
  <c r="N5" i="6" l="1"/>
  <c r="B6" i="6"/>
  <c r="A13" i="8"/>
  <c r="A14" i="8" s="1"/>
  <c r="B6" i="8"/>
  <c r="J4" i="8"/>
  <c r="A13" i="6"/>
  <c r="I27" i="7"/>
  <c r="I54" i="7" s="1"/>
  <c r="H27" i="7"/>
  <c r="I26" i="7"/>
  <c r="I53" i="7" s="1"/>
  <c r="H26" i="7"/>
  <c r="H53" i="7" s="1"/>
  <c r="J53" i="7" s="1"/>
  <c r="I25" i="7"/>
  <c r="I52" i="7" s="1"/>
  <c r="H25" i="7"/>
  <c r="H52" i="7" s="1"/>
  <c r="J52" i="7" s="1"/>
  <c r="I24" i="7"/>
  <c r="I51" i="7" s="1"/>
  <c r="H24" i="7"/>
  <c r="H51" i="7" s="1"/>
  <c r="J51" i="7" s="1"/>
  <c r="I23" i="7"/>
  <c r="I50" i="7" s="1"/>
  <c r="H23" i="7"/>
  <c r="I22" i="7"/>
  <c r="I49" i="7" s="1"/>
  <c r="H22" i="7"/>
  <c r="I21" i="7"/>
  <c r="I48" i="7" s="1"/>
  <c r="H21" i="7"/>
  <c r="I20" i="7"/>
  <c r="I47" i="7" s="1"/>
  <c r="H20" i="7"/>
  <c r="I19" i="7"/>
  <c r="I46" i="7" s="1"/>
  <c r="H19" i="7"/>
  <c r="I18" i="7"/>
  <c r="I45" i="7" s="1"/>
  <c r="H18" i="7"/>
  <c r="H45" i="7" s="1"/>
  <c r="J45" i="7" s="1"/>
  <c r="I17" i="7"/>
  <c r="H17" i="7"/>
  <c r="I16" i="7"/>
  <c r="I43" i="7" s="1"/>
  <c r="H16" i="7"/>
  <c r="H43" i="7" s="1"/>
  <c r="J43" i="7" s="1"/>
  <c r="I15" i="7"/>
  <c r="I42" i="7" s="1"/>
  <c r="H15" i="7"/>
  <c r="I14" i="7"/>
  <c r="I41" i="7" s="1"/>
  <c r="H14" i="7"/>
  <c r="H41" i="7" s="1"/>
  <c r="J41" i="7" s="1"/>
  <c r="I13" i="7"/>
  <c r="I40" i="7" s="1"/>
  <c r="H13" i="7"/>
  <c r="I12" i="7"/>
  <c r="I39" i="7" s="1"/>
  <c r="H12" i="7"/>
  <c r="I11" i="7"/>
  <c r="I38" i="7" s="1"/>
  <c r="H11" i="7"/>
  <c r="H38" i="7" s="1"/>
  <c r="J38" i="7" s="1"/>
  <c r="I10" i="7"/>
  <c r="I37" i="7" s="1"/>
  <c r="H10" i="7"/>
  <c r="I9" i="7"/>
  <c r="I36" i="7" s="1"/>
  <c r="H9" i="7"/>
  <c r="I8" i="7"/>
  <c r="I35" i="7" s="1"/>
  <c r="H8" i="7"/>
  <c r="H35" i="7" s="1"/>
  <c r="J35" i="7" s="1"/>
  <c r="I7" i="7"/>
  <c r="I34" i="7" s="1"/>
  <c r="H7" i="7"/>
  <c r="H34" i="7" s="1"/>
  <c r="J34" i="7" s="1"/>
  <c r="I6" i="7"/>
  <c r="I33" i="7" s="1"/>
  <c r="H6" i="7"/>
  <c r="I5" i="7"/>
  <c r="I32" i="7" s="1"/>
  <c r="H5" i="7"/>
  <c r="J22" i="7" l="1"/>
  <c r="H49" i="7"/>
  <c r="J49" i="7" s="1"/>
  <c r="J9" i="7"/>
  <c r="H36" i="7"/>
  <c r="J36" i="7" s="1"/>
  <c r="J6" i="7"/>
  <c r="H33" i="7"/>
  <c r="J33" i="7" s="1"/>
  <c r="J12" i="7"/>
  <c r="H39" i="7"/>
  <c r="J39" i="7" s="1"/>
  <c r="J15" i="7"/>
  <c r="H42" i="7"/>
  <c r="J42" i="7" s="1"/>
  <c r="J19" i="7"/>
  <c r="H46" i="7"/>
  <c r="J46" i="7" s="1"/>
  <c r="J5" i="7"/>
  <c r="H32" i="7"/>
  <c r="J32" i="7" s="1"/>
  <c r="J23" i="7"/>
  <c r="H50" i="7"/>
  <c r="J50" i="7" s="1"/>
  <c r="J10" i="7"/>
  <c r="H37" i="7"/>
  <c r="J37" i="7" s="1"/>
  <c r="J20" i="7"/>
  <c r="H47" i="7"/>
  <c r="J47" i="7" s="1"/>
  <c r="J13" i="7"/>
  <c r="H40" i="7"/>
  <c r="J40" i="7" s="1"/>
  <c r="J27" i="7"/>
  <c r="H54" i="7"/>
  <c r="J54" i="7" s="1"/>
  <c r="J21" i="7"/>
  <c r="H48" i="7"/>
  <c r="J48" i="7" s="1"/>
  <c r="J17" i="7"/>
  <c r="J7" i="7"/>
  <c r="J8" i="7"/>
  <c r="J25" i="7"/>
  <c r="J14" i="7"/>
  <c r="J16" i="7"/>
  <c r="J24" i="7"/>
  <c r="J26" i="7"/>
  <c r="J11" i="7"/>
  <c r="J18" i="7"/>
  <c r="A15" i="8"/>
  <c r="N6" i="8" l="1"/>
  <c r="N6" i="6"/>
  <c r="A16" i="8"/>
  <c r="A17" i="8" l="1"/>
  <c r="A18" i="8" l="1"/>
  <c r="A19" i="8" l="1"/>
  <c r="A20" i="8" l="1"/>
  <c r="A21" i="8" l="1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J4" i="6"/>
  <c r="A38" i="6" l="1"/>
  <c r="A39" i="6" s="1"/>
  <c r="C44" i="6"/>
  <c r="B44" i="6"/>
  <c r="A22" i="8"/>
  <c r="A40" i="6"/>
  <c r="A41" i="6" s="1"/>
  <c r="A23" i="8" l="1"/>
  <c r="A42" i="6"/>
  <c r="A24" i="8" l="1"/>
  <c r="A43" i="6"/>
  <c r="A25" i="8" l="1"/>
  <c r="D13" i="6"/>
  <c r="A26" i="8" l="1"/>
  <c r="D14" i="6"/>
  <c r="A27" i="8" l="1"/>
  <c r="D15" i="6"/>
  <c r="A28" i="8" l="1"/>
  <c r="D16" i="6"/>
  <c r="A29" i="8" l="1"/>
  <c r="D17" i="6"/>
  <c r="A30" i="8" l="1"/>
  <c r="D18" i="6"/>
  <c r="A31" i="8" l="1"/>
  <c r="D19" i="6"/>
  <c r="A32" i="8" l="1"/>
  <c r="D20" i="6"/>
  <c r="A33" i="8" l="1"/>
  <c r="D21" i="6"/>
  <c r="A34" i="8" l="1"/>
  <c r="D22" i="6"/>
  <c r="A35" i="8" l="1"/>
  <c r="D23" i="6"/>
  <c r="A36" i="8" l="1"/>
  <c r="D24" i="6"/>
  <c r="A37" i="8" l="1"/>
  <c r="D25" i="6"/>
  <c r="A38" i="8" l="1"/>
  <c r="D26" i="6"/>
  <c r="A39" i="8" l="1"/>
  <c r="D27" i="6"/>
  <c r="A40" i="8" l="1"/>
  <c r="D28" i="6"/>
  <c r="A41" i="8" l="1"/>
  <c r="D29" i="6"/>
  <c r="A42" i="8" l="1"/>
  <c r="D30" i="6"/>
  <c r="A43" i="8" l="1"/>
  <c r="D13" i="8" s="1"/>
  <c r="D31" i="6"/>
  <c r="D14" i="8" l="1"/>
  <c r="D32" i="6"/>
  <c r="D15" i="8" l="1"/>
  <c r="D33" i="6"/>
  <c r="F44" i="6" l="1"/>
  <c r="E44" i="6"/>
  <c r="D16" i="8"/>
  <c r="D34" i="6"/>
  <c r="D17" i="8" l="1"/>
  <c r="D35" i="6"/>
  <c r="D18" i="8" l="1"/>
  <c r="D36" i="6"/>
  <c r="D19" i="8" l="1"/>
  <c r="D37" i="6"/>
  <c r="D20" i="8" l="1"/>
  <c r="D38" i="6"/>
  <c r="D21" i="8" l="1"/>
  <c r="D39" i="6"/>
  <c r="D22" i="8" l="1"/>
  <c r="D40" i="6"/>
  <c r="D23" i="8" l="1"/>
  <c r="D41" i="6"/>
  <c r="D24" i="8" l="1"/>
  <c r="D42" i="6"/>
  <c r="D43" i="6" s="1"/>
  <c r="D25" i="8" l="1"/>
  <c r="D26" i="8" l="1"/>
  <c r="G13" i="6"/>
  <c r="D27" i="8" l="1"/>
  <c r="G14" i="6"/>
  <c r="D28" i="8" l="1"/>
  <c r="G15" i="6"/>
  <c r="D29" i="8" l="1"/>
  <c r="G16" i="6"/>
  <c r="D30" i="8" l="1"/>
  <c r="G17" i="6"/>
  <c r="D31" i="8" l="1"/>
  <c r="G18" i="6"/>
  <c r="D32" i="8" l="1"/>
  <c r="G19" i="6"/>
  <c r="D33" i="8" l="1"/>
  <c r="G20" i="6"/>
  <c r="D34" i="8" l="1"/>
  <c r="G21" i="6"/>
  <c r="D35" i="8" l="1"/>
  <c r="G22" i="6"/>
  <c r="D36" i="8" l="1"/>
  <c r="G23" i="6"/>
  <c r="D37" i="8" l="1"/>
  <c r="G24" i="6"/>
  <c r="D38" i="8" l="1"/>
  <c r="G25" i="6"/>
  <c r="D39" i="8" l="1"/>
  <c r="G26" i="6"/>
  <c r="D40" i="8" l="1"/>
  <c r="G27" i="6"/>
  <c r="D41" i="8" l="1"/>
  <c r="G28" i="6"/>
  <c r="D42" i="8" l="1"/>
  <c r="G29" i="6"/>
  <c r="D43" i="8" l="1"/>
  <c r="G30" i="6"/>
  <c r="F44" i="8" l="1"/>
  <c r="E44" i="8"/>
  <c r="G13" i="8"/>
  <c r="G31" i="6"/>
  <c r="G14" i="8" l="1"/>
  <c r="G32" i="6"/>
  <c r="G15" i="8" l="1"/>
  <c r="G33" i="6"/>
  <c r="G16" i="8" l="1"/>
  <c r="G34" i="6"/>
  <c r="G17" i="8" l="1"/>
  <c r="G35" i="6"/>
  <c r="G18" i="8" l="1"/>
  <c r="G36" i="6"/>
  <c r="G19" i="8" l="1"/>
  <c r="G37" i="6"/>
  <c r="G20" i="8" l="1"/>
  <c r="G38" i="6"/>
  <c r="G21" i="8" l="1"/>
  <c r="G39" i="6"/>
  <c r="G22" i="8" l="1"/>
  <c r="G40" i="6"/>
  <c r="G23" i="8" l="1"/>
  <c r="G41" i="6"/>
  <c r="G24" i="8" l="1"/>
  <c r="G42" i="6"/>
  <c r="G25" i="8" l="1"/>
  <c r="G43" i="6"/>
  <c r="H44" i="6" l="1"/>
  <c r="I44" i="6"/>
  <c r="G26" i="8"/>
  <c r="A46" i="6"/>
  <c r="G27" i="8" l="1"/>
  <c r="A47" i="6"/>
  <c r="G28" i="8" l="1"/>
  <c r="A48" i="6"/>
  <c r="G29" i="8" l="1"/>
  <c r="A49" i="6"/>
  <c r="G30" i="8" l="1"/>
  <c r="A50" i="6"/>
  <c r="G31" i="8" l="1"/>
  <c r="A51" i="6"/>
  <c r="G32" i="8" l="1"/>
  <c r="A52" i="6"/>
  <c r="G33" i="8" l="1"/>
  <c r="A53" i="6"/>
  <c r="G34" i="8" l="1"/>
  <c r="A54" i="6"/>
  <c r="G35" i="8" l="1"/>
  <c r="A55" i="6"/>
  <c r="G36" i="8" l="1"/>
  <c r="A56" i="6"/>
  <c r="G37" i="8" l="1"/>
  <c r="A57" i="6"/>
  <c r="G38" i="8" l="1"/>
  <c r="A58" i="6"/>
  <c r="G39" i="8" l="1"/>
  <c r="A59" i="6"/>
  <c r="G40" i="8" l="1"/>
  <c r="A60" i="6"/>
  <c r="G41" i="8" l="1"/>
  <c r="A61" i="6"/>
  <c r="G42" i="8" l="1"/>
  <c r="A62" i="6"/>
  <c r="G43" i="8" l="1"/>
  <c r="A63" i="6"/>
  <c r="I44" i="8" l="1"/>
  <c r="H44" i="8"/>
  <c r="A46" i="8"/>
  <c r="A64" i="6"/>
  <c r="A47" i="8" l="1"/>
  <c r="A65" i="6"/>
  <c r="A48" i="8" l="1"/>
  <c r="A66" i="6"/>
  <c r="A49" i="8" l="1"/>
  <c r="A67" i="6"/>
  <c r="A50" i="8" l="1"/>
  <c r="A68" i="6"/>
  <c r="A51" i="8" l="1"/>
  <c r="A69" i="6"/>
  <c r="A52" i="8" l="1"/>
  <c r="A70" i="6"/>
  <c r="A53" i="8" l="1"/>
  <c r="A71" i="6"/>
  <c r="A54" i="8" l="1"/>
  <c r="A72" i="6"/>
  <c r="A55" i="8" l="1"/>
  <c r="A73" i="6"/>
  <c r="A56" i="8" l="1"/>
  <c r="A74" i="6"/>
  <c r="A57" i="8" l="1"/>
  <c r="A75" i="6"/>
  <c r="A58" i="8" l="1"/>
  <c r="A76" i="6"/>
  <c r="D46" i="6" l="1"/>
  <c r="B77" i="6"/>
  <c r="C77" i="6"/>
  <c r="A59" i="8"/>
  <c r="D47" i="6"/>
  <c r="A60" i="8" l="1"/>
  <c r="D48" i="6"/>
  <c r="A61" i="8" l="1"/>
  <c r="D49" i="6"/>
  <c r="A62" i="8" l="1"/>
  <c r="D50" i="6"/>
  <c r="A63" i="8" l="1"/>
  <c r="D51" i="6"/>
  <c r="A64" i="8" l="1"/>
  <c r="D52" i="6"/>
  <c r="A65" i="8" l="1"/>
  <c r="D53" i="6"/>
  <c r="A66" i="8" l="1"/>
  <c r="D54" i="6"/>
  <c r="A67" i="8" l="1"/>
  <c r="D55" i="6"/>
  <c r="A68" i="8" l="1"/>
  <c r="D56" i="6"/>
  <c r="A69" i="8" l="1"/>
  <c r="D57" i="6"/>
  <c r="A70" i="8" l="1"/>
  <c r="D58" i="6"/>
  <c r="A71" i="8" l="1"/>
  <c r="D59" i="6"/>
  <c r="A72" i="8" l="1"/>
  <c r="D60" i="6"/>
  <c r="A73" i="8" l="1"/>
  <c r="D61" i="6"/>
  <c r="E77" i="6" s="1"/>
  <c r="A74" i="8" l="1"/>
  <c r="D62" i="6"/>
  <c r="A75" i="8" l="1"/>
  <c r="D63" i="6"/>
  <c r="A76" i="8" l="1"/>
  <c r="D64" i="6"/>
  <c r="D46" i="8" l="1"/>
  <c r="B77" i="8"/>
  <c r="C77" i="8"/>
  <c r="D47" i="8"/>
  <c r="D65" i="6"/>
  <c r="D48" i="8" l="1"/>
  <c r="D66" i="6"/>
  <c r="D49" i="8" l="1"/>
  <c r="D67" i="6"/>
  <c r="D50" i="8" l="1"/>
  <c r="D68" i="6"/>
  <c r="D51" i="8" l="1"/>
  <c r="D69" i="6"/>
  <c r="D52" i="8" l="1"/>
  <c r="D70" i="6"/>
  <c r="D53" i="8" l="1"/>
  <c r="D71" i="6"/>
  <c r="D54" i="8" l="1"/>
  <c r="D72" i="6"/>
  <c r="D55" i="8" l="1"/>
  <c r="D73" i="6"/>
  <c r="D56" i="8" l="1"/>
  <c r="D74" i="6"/>
  <c r="D57" i="8" l="1"/>
  <c r="D75" i="6"/>
  <c r="D58" i="8" l="1"/>
  <c r="D76" i="6"/>
  <c r="F77" i="6" s="1"/>
  <c r="D59" i="8" l="1"/>
  <c r="G46" i="6"/>
  <c r="D60" i="8" l="1"/>
  <c r="G47" i="6"/>
  <c r="D61" i="8" l="1"/>
  <c r="G48" i="6"/>
  <c r="D62" i="8" l="1"/>
  <c r="G49" i="6"/>
  <c r="D63" i="8" l="1"/>
  <c r="G50" i="6"/>
  <c r="D64" i="8" l="1"/>
  <c r="G51" i="6"/>
  <c r="D65" i="8" l="1"/>
  <c r="G52" i="6"/>
  <c r="D66" i="8" l="1"/>
  <c r="G53" i="6"/>
  <c r="D67" i="8" l="1"/>
  <c r="G54" i="6"/>
  <c r="D68" i="8" l="1"/>
  <c r="D69" i="8" s="1"/>
  <c r="D70" i="8" s="1"/>
  <c r="D71" i="8"/>
  <c r="G55" i="6"/>
  <c r="D72" i="8" l="1"/>
  <c r="G56" i="6"/>
  <c r="D73" i="8" l="1"/>
  <c r="G57" i="6"/>
  <c r="D74" i="8" l="1"/>
  <c r="G58" i="6"/>
  <c r="D75" i="8" l="1"/>
  <c r="G59" i="6"/>
  <c r="D76" i="8" l="1"/>
  <c r="G46" i="8" s="1"/>
  <c r="G60" i="6"/>
  <c r="E77" i="8" l="1"/>
  <c r="F77" i="8"/>
  <c r="G47" i="8"/>
  <c r="G61" i="6"/>
  <c r="G48" i="8" l="1"/>
  <c r="G62" i="6"/>
  <c r="G49" i="8" l="1"/>
  <c r="G63" i="6"/>
  <c r="G50" i="8" l="1"/>
  <c r="G64" i="6"/>
  <c r="G51" i="8" l="1"/>
  <c r="G65" i="6"/>
  <c r="G52" i="8" l="1"/>
  <c r="G66" i="6"/>
  <c r="G53" i="8" l="1"/>
  <c r="G67" i="6"/>
  <c r="G54" i="8" l="1"/>
  <c r="G68" i="6"/>
  <c r="G55" i="8" l="1"/>
  <c r="G69" i="6"/>
  <c r="G56" i="8" l="1"/>
  <c r="G70" i="6"/>
  <c r="G57" i="8" l="1"/>
  <c r="G71" i="6"/>
  <c r="G58" i="8" l="1"/>
  <c r="G72" i="6"/>
  <c r="G59" i="8" l="1"/>
  <c r="G73" i="6"/>
  <c r="G60" i="8" l="1"/>
  <c r="G74" i="6"/>
  <c r="G61" i="8" l="1"/>
  <c r="G75" i="6"/>
  <c r="G62" i="8" l="1"/>
  <c r="G76" i="6"/>
  <c r="G63" i="8" l="1"/>
  <c r="G64" i="8" l="1"/>
  <c r="B9" i="6"/>
  <c r="E9" i="6" s="1"/>
  <c r="H9" i="6" s="1"/>
  <c r="J9" i="6" s="1"/>
  <c r="M9" i="6" s="1"/>
  <c r="G65" i="8" l="1"/>
  <c r="G66" i="8" l="1"/>
  <c r="G67" i="8" l="1"/>
  <c r="G68" i="8" l="1"/>
  <c r="G69" i="8" l="1"/>
  <c r="G70" i="8" l="1"/>
  <c r="G71" i="8" l="1"/>
  <c r="G72" i="8" l="1"/>
  <c r="G73" i="8" l="1"/>
  <c r="G74" i="8" l="1"/>
  <c r="G75" i="8" l="1"/>
  <c r="G76" i="8" s="1"/>
  <c r="B9" i="8" l="1"/>
  <c r="E9" i="8" s="1"/>
  <c r="H9" i="8" s="1"/>
  <c r="J9" i="8" s="1"/>
  <c r="M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NEC-PCuser</author>
  </authors>
  <commentList>
    <comment ref="K6" authorId="0" shapeId="0" xr:uid="{A758DC28-0BA1-4C15-A63A-68D024B64C5B}">
      <text>
        <r>
          <rPr>
            <b/>
            <sz val="16"/>
            <color indexed="10"/>
            <rFont val="游ゴシック"/>
            <family val="3"/>
            <charset val="128"/>
          </rPr>
          <t>数値（西暦）を入力</t>
        </r>
      </text>
    </comment>
    <comment ref="L6" authorId="0" shapeId="0" xr:uid="{E4BAFF25-DECD-40D6-9A68-C5D84B91C3B9}">
      <text>
        <r>
          <rPr>
            <b/>
            <sz val="16"/>
            <color indexed="10"/>
            <rFont val="游ゴシック"/>
            <family val="3"/>
            <charset val="128"/>
          </rPr>
          <t>数値（1～12）を入力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NEC-PCuser</author>
  </authors>
  <commentList>
    <comment ref="K6" authorId="0" shapeId="0" xr:uid="{A3C0B0D6-4563-4AB7-B3E4-6FE2842A92D9}">
      <text>
        <r>
          <rPr>
            <b/>
            <sz val="16"/>
            <color indexed="10"/>
            <rFont val="游ゴシック"/>
            <family val="3"/>
            <charset val="128"/>
          </rPr>
          <t>数値（西暦）を入力</t>
        </r>
      </text>
    </comment>
    <comment ref="L6" authorId="0" shapeId="0" xr:uid="{FA587AEA-B9A7-4E98-810A-CFF3B2FC221C}">
      <text>
        <r>
          <rPr>
            <b/>
            <sz val="16"/>
            <color indexed="10"/>
            <rFont val="游ゴシック"/>
            <family val="3"/>
            <charset val="128"/>
          </rPr>
          <t>数値（1～12）を入力</t>
        </r>
      </text>
    </comment>
  </commentList>
</comments>
</file>

<file path=xl/sharedStrings.xml><?xml version="1.0" encoding="utf-8"?>
<sst xmlns="http://schemas.openxmlformats.org/spreadsheetml/2006/main" count="295" uniqueCount="80">
  <si>
    <t>工事番号</t>
    <rPh sb="0" eb="2">
      <t>コウジ</t>
    </rPh>
    <rPh sb="2" eb="4">
      <t>バンゴウ</t>
    </rPh>
    <phoneticPr fontId="8"/>
  </si>
  <si>
    <t>受注者名</t>
    <rPh sb="0" eb="3">
      <t>ジュチュウシャ</t>
    </rPh>
    <rPh sb="3" eb="4">
      <t>メイ</t>
    </rPh>
    <phoneticPr fontId="8"/>
  </si>
  <si>
    <t>工事名</t>
    <rPh sb="0" eb="3">
      <t>コウジメイ</t>
    </rPh>
    <phoneticPr fontId="8"/>
  </si>
  <si>
    <t>契約工期</t>
    <rPh sb="0" eb="2">
      <t>ケイヤク</t>
    </rPh>
    <rPh sb="2" eb="4">
      <t>コウキ</t>
    </rPh>
    <phoneticPr fontId="8"/>
  </si>
  <si>
    <t>～</t>
    <phoneticPr fontId="8"/>
  </si>
  <si>
    <t>夏季休暇</t>
    <rPh sb="0" eb="2">
      <t>カキ</t>
    </rPh>
    <rPh sb="2" eb="4">
      <t>キュウカ</t>
    </rPh>
    <phoneticPr fontId="8"/>
  </si>
  <si>
    <t>工場製作</t>
    <rPh sb="0" eb="2">
      <t>コウジョウ</t>
    </rPh>
    <rPh sb="2" eb="4">
      <t>セイサク</t>
    </rPh>
    <phoneticPr fontId="8"/>
  </si>
  <si>
    <t>一時中止</t>
    <rPh sb="0" eb="2">
      <t>イチジ</t>
    </rPh>
    <rPh sb="2" eb="4">
      <t>チュウシ</t>
    </rPh>
    <phoneticPr fontId="8"/>
  </si>
  <si>
    <t>熱中症</t>
    <rPh sb="0" eb="2">
      <t>ネッチュウ</t>
    </rPh>
    <rPh sb="2" eb="3">
      <t>ショウ</t>
    </rPh>
    <phoneticPr fontId="8"/>
  </si>
  <si>
    <t>冬期</t>
    <rPh sb="0" eb="2">
      <t>トウキ</t>
    </rPh>
    <phoneticPr fontId="8"/>
  </si>
  <si>
    <t>緊急工事</t>
    <rPh sb="0" eb="2">
      <t>キンキュウ</t>
    </rPh>
    <rPh sb="2" eb="4">
      <t>コウジ</t>
    </rPh>
    <phoneticPr fontId="8"/>
  </si>
  <si>
    <t>計</t>
    <rPh sb="0" eb="1">
      <t>ケイ</t>
    </rPh>
    <phoneticPr fontId="8"/>
  </si>
  <si>
    <t>真夏日</t>
    <rPh sb="0" eb="3">
      <t>マナツビ</t>
    </rPh>
    <phoneticPr fontId="8"/>
  </si>
  <si>
    <t>真夏日率</t>
    <rPh sb="0" eb="3">
      <t>マナツビ</t>
    </rPh>
    <rPh sb="3" eb="4">
      <t>リツ</t>
    </rPh>
    <phoneticPr fontId="8"/>
  </si>
  <si>
    <t>補正値</t>
    <rPh sb="0" eb="3">
      <t>ホセイチ</t>
    </rPh>
    <phoneticPr fontId="8"/>
  </si>
  <si>
    <t>計算</t>
    <rPh sb="0" eb="2">
      <t>ケイサン</t>
    </rPh>
    <phoneticPr fontId="8"/>
  </si>
  <si>
    <t>固定値</t>
    <rPh sb="0" eb="3">
      <t>コテイチ</t>
    </rPh>
    <phoneticPr fontId="8"/>
  </si>
  <si>
    <t>観測地点</t>
    <rPh sb="0" eb="2">
      <t>カンソク</t>
    </rPh>
    <rPh sb="2" eb="4">
      <t>チテン</t>
    </rPh>
    <phoneticPr fontId="8"/>
  </si>
  <si>
    <t>月日</t>
    <rPh sb="0" eb="2">
      <t>ガッピ</t>
    </rPh>
    <phoneticPr fontId="8"/>
  </si>
  <si>
    <t>暑さ
指数</t>
    <rPh sb="0" eb="1">
      <t>アツ</t>
    </rPh>
    <rPh sb="3" eb="5">
      <t>シスウ</t>
    </rPh>
    <phoneticPr fontId="8"/>
  </si>
  <si>
    <t>環境省熱中症予防サイト</t>
    <rPh sb="0" eb="3">
      <t>カンキョウショウ</t>
    </rPh>
    <rPh sb="3" eb="5">
      <t>ネッチュウ</t>
    </rPh>
    <rPh sb="5" eb="6">
      <t>ショウ</t>
    </rPh>
    <rPh sb="6" eb="8">
      <t>ヨボウ</t>
    </rPh>
    <phoneticPr fontId="8"/>
  </si>
  <si>
    <t>http://www.wbgt.env.go.jp/record_data.php</t>
    <phoneticPr fontId="8"/>
  </si>
  <si>
    <t>対象期間</t>
    <rPh sb="0" eb="4">
      <t>タイショウキカン</t>
    </rPh>
    <phoneticPr fontId="8"/>
  </si>
  <si>
    <t>(現場完了日)</t>
    <rPh sb="1" eb="3">
      <t>ゲンバ</t>
    </rPh>
    <rPh sb="3" eb="5">
      <t>カンリョウ</t>
    </rPh>
    <rPh sb="5" eb="6">
      <t>ニチ</t>
    </rPh>
    <phoneticPr fontId="8"/>
  </si>
  <si>
    <t>(現場着手日)</t>
    <rPh sb="1" eb="3">
      <t>ゲンバ</t>
    </rPh>
    <rPh sb="3" eb="5">
      <t>チャクシュ</t>
    </rPh>
    <rPh sb="5" eb="6">
      <t>ニチ</t>
    </rPh>
    <phoneticPr fontId="8"/>
  </si>
  <si>
    <t>真夏日　計測結果</t>
    <phoneticPr fontId="8"/>
  </si>
  <si>
    <t>※真夏日・対象期間に含まない日数</t>
    <rPh sb="1" eb="4">
      <t>マナツビ</t>
    </rPh>
    <rPh sb="5" eb="7">
      <t>タイショウ</t>
    </rPh>
    <rPh sb="7" eb="9">
      <t>キカン</t>
    </rPh>
    <rPh sb="10" eb="11">
      <t>フク</t>
    </rPh>
    <rPh sb="14" eb="16">
      <t>ニッスウ</t>
    </rPh>
    <phoneticPr fontId="8"/>
  </si>
  <si>
    <t>その他</t>
    <rPh sb="2" eb="3">
      <t>タ</t>
    </rPh>
    <phoneticPr fontId="8"/>
  </si>
  <si>
    <t>休工日</t>
    <rPh sb="0" eb="1">
      <t>キュウ</t>
    </rPh>
    <rPh sb="1" eb="2">
      <t>コウ</t>
    </rPh>
    <rPh sb="2" eb="3">
      <t>ニチ</t>
    </rPh>
    <phoneticPr fontId="8"/>
  </si>
  <si>
    <r>
      <t>真夏日率=真夏日の日数/対象期間の日数　補正値=真夏日率×1.2</t>
    </r>
    <r>
      <rPr>
        <sz val="9"/>
        <color theme="1"/>
        <rFont val="Yu Gothic"/>
        <family val="3"/>
        <charset val="128"/>
        <scheme val="minor"/>
      </rPr>
      <t>　</t>
    </r>
    <r>
      <rPr>
        <sz val="9"/>
        <color rgb="FFFF0000"/>
        <rFont val="Yu Gothic"/>
        <family val="3"/>
        <charset val="128"/>
        <scheme val="minor"/>
      </rPr>
      <t>真夏日率は小数第2位四捨五入</t>
    </r>
    <rPh sb="9" eb="11">
      <t>ニッスウ</t>
    </rPh>
    <rPh sb="12" eb="14">
      <t>タイショウ</t>
    </rPh>
    <rPh sb="14" eb="16">
      <t>キカン</t>
    </rPh>
    <rPh sb="20" eb="23">
      <t>ホセイチ</t>
    </rPh>
    <rPh sb="24" eb="27">
      <t>マナツビ</t>
    </rPh>
    <rPh sb="27" eb="28">
      <t>リツ</t>
    </rPh>
    <rPh sb="33" eb="36">
      <t>マナツビ</t>
    </rPh>
    <rPh sb="36" eb="37">
      <t>リツ</t>
    </rPh>
    <rPh sb="38" eb="40">
      <t>ショウスウ</t>
    </rPh>
    <rPh sb="40" eb="41">
      <t>ダイ</t>
    </rPh>
    <rPh sb="42" eb="43">
      <t>イ</t>
    </rPh>
    <rPh sb="43" eb="47">
      <t>シシャゴニュウ</t>
    </rPh>
    <phoneticPr fontId="8"/>
  </si>
  <si>
    <t>観測所</t>
    <rPh sb="0" eb="2">
      <t>カンソク</t>
    </rPh>
    <rPh sb="2" eb="3">
      <t>ショ</t>
    </rPh>
    <phoneticPr fontId="8"/>
  </si>
  <si>
    <t>日最高
気温(度)</t>
    <rPh sb="0" eb="1">
      <t>ニチ</t>
    </rPh>
    <rPh sb="1" eb="3">
      <t>サイコウ</t>
    </rPh>
    <rPh sb="4" eb="6">
      <t>キオン</t>
    </rPh>
    <rPh sb="7" eb="8">
      <t>ド</t>
    </rPh>
    <phoneticPr fontId="8"/>
  </si>
  <si>
    <t>←積算計上は2%が上限となります。（注意）</t>
    <rPh sb="1" eb="3">
      <t>セキサン</t>
    </rPh>
    <rPh sb="3" eb="5">
      <t>ケイジョウ</t>
    </rPh>
    <rPh sb="9" eb="11">
      <t>ジョウゲン</t>
    </rPh>
    <rPh sb="18" eb="20">
      <t>チュウイ</t>
    </rPh>
    <phoneticPr fontId="8"/>
  </si>
  <si>
    <t>＜参考＞</t>
    <rPh sb="1" eb="3">
      <t>サンコウ</t>
    </rPh>
    <phoneticPr fontId="5"/>
  </si>
  <si>
    <t>https://www.data.jma.go.jp/stats/etrn/select/prefecture.php?prec_no=31</t>
    <phoneticPr fontId="5"/>
  </si>
  <si>
    <t>大間</t>
  </si>
  <si>
    <t>むつ</t>
  </si>
  <si>
    <t>小田野沢</t>
  </si>
  <si>
    <t>今別</t>
  </si>
  <si>
    <t>脇野沢</t>
  </si>
  <si>
    <t>市浦</t>
  </si>
  <si>
    <t>蟹田</t>
  </si>
  <si>
    <t>五所川原</t>
  </si>
  <si>
    <t>青森</t>
  </si>
  <si>
    <t>野辺地</t>
  </si>
  <si>
    <t>六ヶ所</t>
  </si>
  <si>
    <t>鰺ヶ沢</t>
  </si>
  <si>
    <t>青森大谷</t>
  </si>
  <si>
    <t>深浦</t>
  </si>
  <si>
    <t>弘前</t>
  </si>
  <si>
    <t>黒石</t>
  </si>
  <si>
    <t>酸ヶ湯</t>
  </si>
  <si>
    <t>三沢</t>
  </si>
  <si>
    <t>十和田</t>
  </si>
  <si>
    <t>八戸</t>
  </si>
  <si>
    <t>碇ヶ関</t>
  </si>
  <si>
    <t>休屋</t>
  </si>
  <si>
    <t>三戸</t>
  </si>
  <si>
    <t>緯度</t>
  </si>
  <si>
    <t>経度</t>
  </si>
  <si>
    <t>https://www.data.jma.go.jp/risk/obsdl/index.php</t>
    <phoneticPr fontId="5"/>
  </si>
  <si>
    <t>観測所名</t>
    <rPh sb="0" eb="2">
      <t>カンソク</t>
    </rPh>
    <rPh sb="2" eb="3">
      <t>ショ</t>
    </rPh>
    <rPh sb="3" eb="4">
      <t>メイ</t>
    </rPh>
    <phoneticPr fontId="5"/>
  </si>
  <si>
    <t>○</t>
  </si>
  <si>
    <t>↓二枚目を使用しない場合は、非表示にしてください</t>
    <rPh sb="1" eb="4">
      <t>ニマイメ</t>
    </rPh>
    <rPh sb="5" eb="7">
      <t>シヨウ</t>
    </rPh>
    <rPh sb="10" eb="12">
      <t>バアイ</t>
    </rPh>
    <rPh sb="14" eb="17">
      <t>ヒヒョウジ</t>
    </rPh>
    <phoneticPr fontId="5"/>
  </si>
  <si>
    <t>40.79922, 140.82802</t>
    <phoneticPr fontId="5"/>
  </si>
  <si>
    <t>施工現場の座標値（googlemap等より）</t>
    <rPh sb="0" eb="4">
      <t>セコウゲンバ</t>
    </rPh>
    <rPh sb="5" eb="8">
      <t>ザヒョウチ</t>
    </rPh>
    <rPh sb="18" eb="19">
      <t>ナド</t>
    </rPh>
    <phoneticPr fontId="5"/>
  </si>
  <si>
    <t>地点選択画面</t>
    <rPh sb="0" eb="2">
      <t>チテン</t>
    </rPh>
    <rPh sb="2" eb="4">
      <t>センタク</t>
    </rPh>
    <rPh sb="4" eb="6">
      <t>ガメン</t>
    </rPh>
    <phoneticPr fontId="8"/>
  </si>
  <si>
    <t>過去の気象データ・ダウンロード</t>
    <rPh sb="0" eb="2">
      <t>カコ</t>
    </rPh>
    <rPh sb="3" eb="5">
      <t>キショウ</t>
    </rPh>
    <phoneticPr fontId="8"/>
  </si>
  <si>
    <t>直線距離</t>
    <rPh sb="0" eb="2">
      <t>チョクセン</t>
    </rPh>
    <rPh sb="2" eb="4">
      <t>キョリ</t>
    </rPh>
    <phoneticPr fontId="5"/>
  </si>
  <si>
    <t>参考(km)</t>
    <rPh sb="0" eb="2">
      <t>サンコウ</t>
    </rPh>
    <phoneticPr fontId="5"/>
  </si>
  <si>
    <t>定義：暑さ指数</t>
  </si>
  <si>
    <t>定義：日最高気温(度)</t>
  </si>
  <si>
    <t>※青森大谷は「暑さ指数」の取扱無し</t>
    <rPh sb="13" eb="16">
      <t>トリアツカイナ</t>
    </rPh>
    <phoneticPr fontId="5"/>
  </si>
  <si>
    <t>標高</t>
    <phoneticPr fontId="5"/>
  </si>
  <si>
    <t>(m)</t>
  </si>
  <si>
    <t>暑さ指数(WBGT)の過去データよりダウンロードして貼り付け</t>
    <rPh sb="0" eb="1">
      <t>アツ</t>
    </rPh>
    <rPh sb="2" eb="4">
      <t>シスウ</t>
    </rPh>
    <rPh sb="11" eb="13">
      <t>カコ</t>
    </rPh>
    <rPh sb="26" eb="27">
      <t>ハ</t>
    </rPh>
    <rPh sb="28" eb="29">
      <t>ツ</t>
    </rPh>
    <phoneticPr fontId="8"/>
  </si>
  <si>
    <t>一覧開始年</t>
    <rPh sb="0" eb="2">
      <t>イチラン</t>
    </rPh>
    <rPh sb="2" eb="4">
      <t>カイシ</t>
    </rPh>
    <rPh sb="4" eb="5">
      <t>トシ</t>
    </rPh>
    <phoneticPr fontId="5"/>
  </si>
  <si>
    <t>一覧開始月</t>
    <rPh sb="0" eb="2">
      <t>イチラン</t>
    </rPh>
    <rPh sb="2" eb="4">
      <t>カイシ</t>
    </rPh>
    <rPh sb="4" eb="5">
      <t>ツキ</t>
    </rPh>
    <phoneticPr fontId="5"/>
  </si>
  <si>
    <t>気温を使う場合（気象庁）</t>
    <rPh sb="8" eb="11">
      <t>キショウチョウ</t>
    </rPh>
    <phoneticPr fontId="4"/>
  </si>
  <si>
    <t>暑さ指数を使う場合（環境省）　※緯度・経度・標高は気象庁より</t>
    <rPh sb="10" eb="13">
      <t>カンキョウショウ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</si>
</sst>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&quot;日&quot;"/>
    <numFmt numFmtId="177" formatCode="0.0_ "/>
    <numFmt numFmtId="178" formatCode="[$-411]ggge&quot;年&quot;m&quot;月&quot;d&quot;日&quot;;@"/>
    <numFmt numFmtId="179" formatCode="0&quot;日&quot;"/>
    <numFmt numFmtId="180" formatCode="m/d\(aaa\)"/>
    <numFmt numFmtId="181" formatCode="0.00000"/>
    <numFmt numFmtId="182" formatCode="0&quot;月&quot;"/>
    <numFmt numFmtId="183" formatCode="0&quot;年&quot;"/>
    <numFmt numFmtId="184" formatCode="0.0"/>
    <numFmt numFmtId="185" formatCode="0&quot;℃以上&quot;"/>
    <numFmt numFmtId="186" formatCode="0_ "/>
    <numFmt numFmtId="187" formatCode="[$-411]ge\.m\.d&quot;時点&quot;;@"/>
    <numFmt numFmtId="188" formatCode="&quot;直線&quot;0.0&quot;km&quot;"/>
    <numFmt numFmtId="189" formatCode="&quot;標高&quot;0&quot;m&quot;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charset val="128"/>
      <scheme val="minor"/>
    </font>
    <font>
      <sz val="16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16"/>
      <color rgb="FFFF0000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游ゴシック"/>
      <family val="3"/>
      <charset val="128"/>
    </font>
    <font>
      <b/>
      <sz val="16"/>
      <color indexed="10"/>
      <name val="游ゴシック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3">
    <xf numFmtId="0" fontId="0" fillId="0" borderId="0"/>
    <xf numFmtId="0" fontId="4" fillId="0" borderId="0">
      <alignment vertical="center"/>
    </xf>
    <xf numFmtId="0" fontId="12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1">
      <alignment vertical="center"/>
    </xf>
    <xf numFmtId="0" fontId="4" fillId="0" borderId="7" xfId="1" applyBorder="1" applyAlignment="1">
      <alignment horizontal="distributed" vertical="center"/>
    </xf>
    <xf numFmtId="0" fontId="4" fillId="0" borderId="8" xfId="1" applyBorder="1" applyAlignment="1">
      <alignment horizontal="distributed" vertical="center"/>
    </xf>
    <xf numFmtId="0" fontId="4" fillId="0" borderId="0" xfId="1" applyAlignment="1">
      <alignment horizontal="left" vertical="center" indent="1" shrinkToFit="1"/>
    </xf>
    <xf numFmtId="0" fontId="4" fillId="0" borderId="10" xfId="1" applyBorder="1" applyAlignment="1">
      <alignment horizontal="distributed" vertical="center"/>
    </xf>
    <xf numFmtId="0" fontId="4" fillId="0" borderId="12" xfId="1" applyBorder="1" applyAlignment="1">
      <alignment horizontal="distributed" vertical="center"/>
    </xf>
    <xf numFmtId="178" fontId="4" fillId="0" borderId="0" xfId="1" applyNumberFormat="1">
      <alignment vertical="center"/>
    </xf>
    <xf numFmtId="179" fontId="4" fillId="0" borderId="0" xfId="1" applyNumberFormat="1" applyAlignment="1">
      <alignment horizontal="center" vertical="center"/>
    </xf>
    <xf numFmtId="0" fontId="4" fillId="0" borderId="24" xfId="1" applyBorder="1" applyAlignment="1">
      <alignment horizontal="left" vertical="center" wrapText="1"/>
    </xf>
    <xf numFmtId="0" fontId="4" fillId="0" borderId="24" xfId="1" applyBorder="1">
      <alignment vertical="center"/>
    </xf>
    <xf numFmtId="0" fontId="4" fillId="0" borderId="25" xfId="1" applyBorder="1" applyAlignment="1">
      <alignment horizontal="distributed" vertical="center" wrapText="1"/>
    </xf>
    <xf numFmtId="0" fontId="4" fillId="0" borderId="26" xfId="1" applyBorder="1" applyAlignment="1">
      <alignment horizontal="distributed" vertical="center" wrapText="1"/>
    </xf>
    <xf numFmtId="0" fontId="4" fillId="0" borderId="26" xfId="1" applyBorder="1" applyAlignment="1">
      <alignment horizontal="distributed" vertical="center"/>
    </xf>
    <xf numFmtId="179" fontId="4" fillId="0" borderId="4" xfId="1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27" xfId="1" applyBorder="1" applyAlignment="1">
      <alignment horizontal="distributed" vertical="center"/>
    </xf>
    <xf numFmtId="0" fontId="4" fillId="0" borderId="28" xfId="1" applyBorder="1" applyAlignment="1">
      <alignment horizontal="distributed" vertical="center"/>
    </xf>
    <xf numFmtId="10" fontId="4" fillId="0" borderId="4" xfId="1" applyNumberFormat="1" applyBorder="1" applyAlignment="1">
      <alignment horizontal="center" vertical="center"/>
    </xf>
    <xf numFmtId="10" fontId="4" fillId="0" borderId="1" xfId="1" applyNumberFormat="1" applyBorder="1" applyAlignment="1">
      <alignment horizontal="center" vertical="center"/>
    </xf>
    <xf numFmtId="0" fontId="4" fillId="0" borderId="0" xfId="1" applyAlignment="1">
      <alignment horizontal="distributed" vertical="center"/>
    </xf>
    <xf numFmtId="0" fontId="4" fillId="0" borderId="0" xfId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0" xfId="1" applyAlignment="1">
      <alignment horizontal="left"/>
    </xf>
    <xf numFmtId="0" fontId="4" fillId="0" borderId="0" xfId="1" applyAlignment="1">
      <alignment horizontal="center" vertical="center" wrapText="1"/>
    </xf>
    <xf numFmtId="177" fontId="4" fillId="2" borderId="1" xfId="1" applyNumberFormat="1" applyFill="1" applyBorder="1">
      <alignment vertical="center"/>
    </xf>
    <xf numFmtId="0" fontId="4" fillId="2" borderId="1" xfId="1" applyFill="1" applyBorder="1" applyAlignment="1">
      <alignment horizontal="center" vertical="center"/>
    </xf>
    <xf numFmtId="177" fontId="4" fillId="2" borderId="5" xfId="1" applyNumberFormat="1" applyFill="1" applyBorder="1">
      <alignment vertical="center"/>
    </xf>
    <xf numFmtId="0" fontId="4" fillId="2" borderId="5" xfId="1" applyFill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56" fontId="4" fillId="0" borderId="0" xfId="1" applyNumberFormat="1">
      <alignment vertical="center"/>
    </xf>
    <xf numFmtId="176" fontId="4" fillId="0" borderId="0" xfId="1" applyNumberFormat="1" applyAlignment="1">
      <alignment horizontal="left" vertical="center" shrinkToFit="1"/>
    </xf>
    <xf numFmtId="179" fontId="4" fillId="2" borderId="26" xfId="1" applyNumberFormat="1" applyFill="1" applyBorder="1">
      <alignment vertical="center"/>
    </xf>
    <xf numFmtId="0" fontId="3" fillId="0" borderId="0" xfId="1" applyFont="1">
      <alignment vertical="center"/>
    </xf>
    <xf numFmtId="0" fontId="11" fillId="0" borderId="0" xfId="1" applyFont="1">
      <alignment vertical="center"/>
    </xf>
    <xf numFmtId="0" fontId="4" fillId="0" borderId="18" xfId="1" applyBorder="1" applyAlignment="1">
      <alignment vertical="center" shrinkToFit="1"/>
    </xf>
    <xf numFmtId="178" fontId="4" fillId="0" borderId="19" xfId="1" applyNumberFormat="1" applyBorder="1" applyAlignment="1">
      <alignment vertical="center" shrinkToFit="1"/>
    </xf>
    <xf numFmtId="178" fontId="4" fillId="0" borderId="20" xfId="1" applyNumberFormat="1" applyBorder="1">
      <alignment vertical="center"/>
    </xf>
    <xf numFmtId="178" fontId="4" fillId="0" borderId="13" xfId="1" applyNumberFormat="1" applyBorder="1" applyAlignment="1">
      <alignment vertical="center" shrinkToFit="1"/>
    </xf>
    <xf numFmtId="178" fontId="4" fillId="0" borderId="16" xfId="1" applyNumberFormat="1" applyBorder="1" applyAlignment="1">
      <alignment vertical="center" shrinkToFit="1"/>
    </xf>
    <xf numFmtId="178" fontId="4" fillId="0" borderId="14" xfId="1" applyNumberFormat="1" applyBorder="1" applyAlignment="1">
      <alignment vertical="center" shrinkToFit="1"/>
    </xf>
    <xf numFmtId="0" fontId="4" fillId="0" borderId="15" xfId="1" applyBorder="1" applyAlignment="1">
      <alignment horizontal="center" vertical="center" shrinkToFit="1"/>
    </xf>
    <xf numFmtId="0" fontId="4" fillId="0" borderId="19" xfId="1" applyBorder="1" applyAlignment="1">
      <alignment horizontal="center" vertical="center" shrinkToFit="1"/>
    </xf>
    <xf numFmtId="180" fontId="4" fillId="0" borderId="1" xfId="1" applyNumberFormat="1" applyBorder="1" applyAlignment="1">
      <alignment vertical="center" shrinkToFit="1"/>
    </xf>
    <xf numFmtId="0" fontId="12" fillId="0" borderId="0" xfId="2" applyAlignment="1">
      <alignment horizontal="left" vertical="center"/>
    </xf>
    <xf numFmtId="0" fontId="2" fillId="0" borderId="5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0" borderId="24" xfId="1" applyFont="1" applyBorder="1" applyAlignment="1">
      <alignment horizontal="left" vertical="center" wrapText="1"/>
    </xf>
    <xf numFmtId="0" fontId="12" fillId="0" borderId="0" xfId="2" applyAlignment="1">
      <alignment vertical="center"/>
    </xf>
    <xf numFmtId="181" fontId="4" fillId="0" borderId="0" xfId="1" applyNumberFormat="1">
      <alignment vertical="center"/>
    </xf>
    <xf numFmtId="0" fontId="1" fillId="0" borderId="0" xfId="1" applyFont="1" applyAlignment="1">
      <alignment horizontal="center" vertical="center"/>
    </xf>
    <xf numFmtId="183" fontId="13" fillId="2" borderId="1" xfId="0" applyNumberFormat="1" applyFont="1" applyFill="1" applyBorder="1" applyAlignment="1">
      <alignment horizontal="center" vertical="center"/>
    </xf>
    <xf numFmtId="182" fontId="13" fillId="2" borderId="1" xfId="0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81" fontId="0" fillId="0" borderId="1" xfId="0" applyNumberFormat="1" applyBorder="1"/>
    <xf numFmtId="184" fontId="0" fillId="0" borderId="1" xfId="0" applyNumberFormat="1" applyBorder="1"/>
    <xf numFmtId="0" fontId="0" fillId="3" borderId="32" xfId="0" applyFill="1" applyBorder="1"/>
    <xf numFmtId="181" fontId="0" fillId="3" borderId="32" xfId="0" applyNumberFormat="1" applyFill="1" applyBorder="1"/>
    <xf numFmtId="184" fontId="0" fillId="3" borderId="32" xfId="0" applyNumberFormat="1" applyFill="1" applyBorder="1"/>
    <xf numFmtId="185" fontId="1" fillId="0" borderId="1" xfId="1" applyNumberFormat="1" applyFont="1" applyBorder="1" applyAlignment="1">
      <alignment horizontal="center" vertical="center"/>
    </xf>
    <xf numFmtId="181" fontId="0" fillId="3" borderId="1" xfId="0" applyNumberFormat="1" applyFill="1" applyBorder="1"/>
    <xf numFmtId="0" fontId="0" fillId="3" borderId="1" xfId="0" applyFill="1" applyBorder="1"/>
    <xf numFmtId="184" fontId="0" fillId="3" borderId="1" xfId="0" applyNumberFormat="1" applyFill="1" applyBorder="1"/>
    <xf numFmtId="0" fontId="0" fillId="0" borderId="0" xfId="0" applyAlignment="1">
      <alignment horizontal="right"/>
    </xf>
    <xf numFmtId="10" fontId="4" fillId="2" borderId="1" xfId="1" applyNumberFormat="1" applyFill="1" applyBorder="1" applyAlignment="1">
      <alignment horizontal="center" vertical="center"/>
    </xf>
    <xf numFmtId="179" fontId="4" fillId="0" borderId="1" xfId="1" applyNumberFormat="1" applyBorder="1" applyAlignment="1">
      <alignment horizontal="center" vertical="center"/>
    </xf>
    <xf numFmtId="9" fontId="4" fillId="2" borderId="1" xfId="1" applyNumberForma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186" fontId="15" fillId="0" borderId="28" xfId="1" applyNumberFormat="1" applyFont="1" applyBorder="1">
      <alignment vertical="center"/>
    </xf>
    <xf numFmtId="186" fontId="15" fillId="0" borderId="30" xfId="1" applyNumberFormat="1" applyFont="1" applyBorder="1">
      <alignment vertical="center"/>
    </xf>
    <xf numFmtId="186" fontId="15" fillId="0" borderId="29" xfId="1" applyNumberFormat="1" applyFont="1" applyBorder="1">
      <alignment vertical="center"/>
    </xf>
    <xf numFmtId="187" fontId="0" fillId="0" borderId="0" xfId="0" applyNumberFormat="1"/>
    <xf numFmtId="188" fontId="4" fillId="0" borderId="1" xfId="1" applyNumberFormat="1" applyBorder="1" applyAlignment="1">
      <alignment horizontal="center" vertical="center"/>
    </xf>
    <xf numFmtId="189" fontId="4" fillId="0" borderId="1" xfId="1" applyNumberForma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4" fillId="2" borderId="8" xfId="1" applyFill="1" applyBorder="1" applyAlignment="1">
      <alignment horizontal="left" vertical="center" indent="1" shrinkToFit="1"/>
    </xf>
    <xf numFmtId="0" fontId="4" fillId="2" borderId="9" xfId="1" applyFill="1" applyBorder="1" applyAlignment="1">
      <alignment horizontal="left" vertical="center" indent="1" shrinkToFit="1"/>
    </xf>
    <xf numFmtId="0" fontId="4" fillId="2" borderId="1" xfId="1" applyFill="1" applyBorder="1" applyAlignment="1">
      <alignment horizontal="left" vertical="center" indent="1" shrinkToFit="1"/>
    </xf>
    <xf numFmtId="0" fontId="4" fillId="2" borderId="11" xfId="1" applyFill="1" applyBorder="1" applyAlignment="1">
      <alignment horizontal="left" vertical="center" indent="1" shrinkToFit="1"/>
    </xf>
    <xf numFmtId="178" fontId="4" fillId="2" borderId="14" xfId="1" applyNumberFormat="1" applyFill="1" applyBorder="1" applyAlignment="1">
      <alignment horizontal="distributed" vertical="center" shrinkToFit="1"/>
    </xf>
    <xf numFmtId="0" fontId="4" fillId="0" borderId="17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178" fontId="4" fillId="2" borderId="19" xfId="1" applyNumberFormat="1" applyFill="1" applyBorder="1" applyAlignment="1">
      <alignment horizontal="distributed" vertical="center"/>
    </xf>
    <xf numFmtId="179" fontId="4" fillId="0" borderId="2" xfId="1" applyNumberFormat="1" applyBorder="1" applyAlignment="1">
      <alignment horizontal="center" vertical="center"/>
    </xf>
    <xf numFmtId="179" fontId="4" fillId="0" borderId="3" xfId="1" applyNumberFormat="1" applyBorder="1" applyAlignment="1">
      <alignment horizontal="center" vertical="center"/>
    </xf>
    <xf numFmtId="179" fontId="4" fillId="0" borderId="22" xfId="1" applyNumberFormat="1" applyBorder="1" applyAlignment="1">
      <alignment horizontal="center" vertical="center"/>
    </xf>
    <xf numFmtId="0" fontId="4" fillId="0" borderId="21" xfId="1" applyBorder="1" applyAlignment="1">
      <alignment horizontal="left" vertical="center" wrapText="1"/>
    </xf>
    <xf numFmtId="0" fontId="4" fillId="0" borderId="6" xfId="1" applyBorder="1" applyAlignment="1">
      <alignment horizontal="left" vertical="center" wrapText="1"/>
    </xf>
    <xf numFmtId="0" fontId="4" fillId="0" borderId="23" xfId="1" applyBorder="1" applyAlignment="1">
      <alignment horizontal="left" vertical="center" wrapText="1"/>
    </xf>
    <xf numFmtId="176" fontId="4" fillId="2" borderId="13" xfId="1" applyNumberFormat="1" applyFill="1" applyBorder="1">
      <alignment vertical="center"/>
    </xf>
    <xf numFmtId="176" fontId="4" fillId="2" borderId="16" xfId="1" applyNumberFormat="1" applyFill="1" applyBorder="1">
      <alignment vertical="center"/>
    </xf>
    <xf numFmtId="179" fontId="4" fillId="0" borderId="28" xfId="1" applyNumberFormat="1" applyBorder="1" applyAlignment="1">
      <alignment horizontal="center" vertical="center"/>
    </xf>
    <xf numFmtId="177" fontId="6" fillId="0" borderId="28" xfId="1" applyNumberFormat="1" applyFont="1" applyBorder="1" applyAlignment="1">
      <alignment horizontal="center" vertical="center"/>
    </xf>
    <xf numFmtId="10" fontId="6" fillId="0" borderId="28" xfId="1" applyNumberFormat="1" applyFont="1" applyBorder="1" applyAlignment="1">
      <alignment horizontal="center" vertical="center"/>
    </xf>
    <xf numFmtId="10" fontId="6" fillId="0" borderId="29" xfId="1" applyNumberFormat="1" applyFont="1" applyBorder="1" applyAlignment="1">
      <alignment horizontal="center" vertical="center"/>
    </xf>
    <xf numFmtId="0" fontId="4" fillId="2" borderId="5" xfId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FF8BBC5E-4D59-4B95-A61B-E7EB96DD2067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1.bin" />
  <Relationship Id="rId2" Type="http://schemas.openxmlformats.org/officeDocument/2006/relationships/hyperlink" Target="https://www.data.jma.go.jp/risk/obsdl/index.php" TargetMode="External" />
  <Relationship Id="rId1" Type="http://schemas.openxmlformats.org/officeDocument/2006/relationships/hyperlink" Target="https://www.data.jma.go.jp/stats/etrn/select/prefecture.php?prec_no=31" TargetMode="External" />
  <Relationship Id="rId5" Type="http://schemas.openxmlformats.org/officeDocument/2006/relationships/comments" Target="../comments1.xml" />
  <Relationship Id="rId4" Type="http://schemas.openxmlformats.org/officeDocument/2006/relationships/vmlDrawing" Target="../drawings/vmlDrawing1.vml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hyperlink" Target="http://www.wbgt.env.go.jp/record_data.php" TargetMode="External" />
  <Relationship Id="rId2" Type="http://schemas.openxmlformats.org/officeDocument/2006/relationships/hyperlink" Target="https://www.data.jma.go.jp/risk/obsdl/index.php" TargetMode="External" />
  <Relationship Id="rId1" Type="http://schemas.openxmlformats.org/officeDocument/2006/relationships/hyperlink" Target="https://www.data.jma.go.jp/stats/etrn/select/prefecture.php?prec_no=31" TargetMode="External" />
  <Relationship Id="rId6" Type="http://schemas.openxmlformats.org/officeDocument/2006/relationships/comments" Target="../comments2.xml" />
  <Relationship Id="rId5" Type="http://schemas.openxmlformats.org/officeDocument/2006/relationships/vmlDrawing" Target="../drawings/vmlDrawing2.vml" />
  <Relationship Id="rId4" Type="http://schemas.openxmlformats.org/officeDocument/2006/relationships/printerSettings" Target="../printerSettings/printerSettings2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047E-CC18-4B06-991C-17B56505A9AB}">
  <sheetPr>
    <tabColor theme="7" tint="0.79998168889431442"/>
  </sheetPr>
  <dimension ref="A1:P126"/>
  <sheetViews>
    <sheetView tabSelected="1" zoomScaleNormal="100" zoomScaleSheetLayoutView="100" workbookViewId="0">
      <selection activeCell="L6" sqref="L6"/>
    </sheetView>
  </sheetViews>
  <sheetFormatPr defaultRowHeight="18.75" outlineLevelRow="1"/>
  <cols>
    <col min="1" max="9" width="8.625" style="1" customWidth="1"/>
    <col min="10" max="13" width="10.625" style="1" customWidth="1"/>
    <col min="14" max="14" width="19.375" style="1" customWidth="1"/>
    <col min="15" max="16" width="14" style="1" customWidth="1"/>
    <col min="17" max="16384" width="9" style="1"/>
  </cols>
  <sheetData>
    <row r="1" spans="1:16" ht="26.25" thickBot="1">
      <c r="A1" s="78" t="s">
        <v>25</v>
      </c>
      <c r="B1" s="78"/>
      <c r="C1" s="78"/>
      <c r="D1" s="78"/>
      <c r="E1" s="78"/>
      <c r="F1" s="78"/>
      <c r="G1" s="78"/>
      <c r="H1" s="78"/>
      <c r="I1" s="78"/>
    </row>
    <row r="2" spans="1:16" ht="16.5" customHeight="1">
      <c r="A2" s="2" t="s">
        <v>0</v>
      </c>
      <c r="B2" s="79"/>
      <c r="C2" s="79"/>
      <c r="D2" s="3" t="s">
        <v>1</v>
      </c>
      <c r="E2" s="79"/>
      <c r="F2" s="79"/>
      <c r="G2" s="79"/>
      <c r="H2" s="79"/>
      <c r="I2" s="80"/>
      <c r="J2" s="4"/>
      <c r="K2" s="1" t="s">
        <v>71</v>
      </c>
      <c r="N2" s="47" t="s">
        <v>65</v>
      </c>
    </row>
    <row r="3" spans="1:16" ht="16.5" customHeight="1">
      <c r="A3" s="5" t="s">
        <v>2</v>
      </c>
      <c r="B3" s="81"/>
      <c r="C3" s="81"/>
      <c r="D3" s="81"/>
      <c r="E3" s="81"/>
      <c r="F3" s="81"/>
      <c r="G3" s="81"/>
      <c r="H3" s="81"/>
      <c r="I3" s="82"/>
      <c r="J3" s="4"/>
      <c r="K3" s="63">
        <v>30</v>
      </c>
      <c r="N3" s="54" t="s">
        <v>64</v>
      </c>
    </row>
    <row r="4" spans="1:16" ht="16.5" customHeight="1" thickBot="1">
      <c r="A4" s="6" t="s">
        <v>3</v>
      </c>
      <c r="B4" s="38"/>
      <c r="C4" s="83">
        <v>45712</v>
      </c>
      <c r="D4" s="83"/>
      <c r="E4" s="41" t="s">
        <v>4</v>
      </c>
      <c r="F4" s="83">
        <v>45981</v>
      </c>
      <c r="G4" s="83"/>
      <c r="H4" s="40"/>
      <c r="I4" s="39"/>
      <c r="J4" s="31">
        <f>(DATEDIF(C4,F4,"d"))+1</f>
        <v>270</v>
      </c>
    </row>
    <row r="5" spans="1:16" ht="16.5" customHeight="1">
      <c r="A5" s="84" t="s">
        <v>22</v>
      </c>
      <c r="B5" s="35" t="s">
        <v>24</v>
      </c>
      <c r="C5" s="86">
        <v>45772</v>
      </c>
      <c r="D5" s="86"/>
      <c r="E5" s="42" t="s">
        <v>4</v>
      </c>
      <c r="F5" s="86">
        <v>45961</v>
      </c>
      <c r="G5" s="86"/>
      <c r="H5" s="36" t="s">
        <v>23</v>
      </c>
      <c r="I5" s="37"/>
      <c r="J5" s="7"/>
      <c r="K5" s="47" t="s">
        <v>76</v>
      </c>
      <c r="L5" s="47" t="s">
        <v>77</v>
      </c>
      <c r="N5" s="47" t="str">
        <f>"最寄りの"&amp;A11&amp;"（参考）"</f>
        <v>最寄りの観測所（参考）</v>
      </c>
    </row>
    <row r="6" spans="1:16" ht="16.5" customHeight="1">
      <c r="A6" s="85"/>
      <c r="B6" s="87">
        <f>(DATEDIF(C5,F5,"d"))+1-B8-D8-F8-H8</f>
        <v>187</v>
      </c>
      <c r="C6" s="88"/>
      <c r="D6" s="88"/>
      <c r="E6" s="88"/>
      <c r="F6" s="88"/>
      <c r="G6" s="88"/>
      <c r="H6" s="88"/>
      <c r="I6" s="89"/>
      <c r="J6" s="8"/>
      <c r="K6" s="52">
        <v>2025</v>
      </c>
      <c r="L6" s="53">
        <v>5</v>
      </c>
      <c r="N6" s="55" t="str">
        <f>INDEX(観測所リスト!$B$5:$B$27, MATCH(MIN(観測所リスト!$J$5:$J$27), 観測所リスト!$J$5:$J$27, 0))</f>
        <v>青森</v>
      </c>
      <c r="O6" s="76">
        <f>VLOOKUP(N6,観測所リスト!$B$3:$J$27,9,FALSE)</f>
        <v>5.6</v>
      </c>
      <c r="P6" s="77">
        <f>VLOOKUP(N6,観測所リスト!$B$3:$J$27,6,FALSE)</f>
        <v>3</v>
      </c>
    </row>
    <row r="7" spans="1:16" ht="16.5" customHeight="1">
      <c r="A7" s="90" t="s">
        <v>26</v>
      </c>
      <c r="B7" s="91"/>
      <c r="C7" s="91"/>
      <c r="D7" s="91"/>
      <c r="E7" s="91"/>
      <c r="F7" s="91"/>
      <c r="G7" s="91"/>
      <c r="H7" s="91"/>
      <c r="I7" s="92"/>
      <c r="J7" s="48" t="s">
        <v>33</v>
      </c>
      <c r="K7" s="9"/>
      <c r="L7" s="10"/>
      <c r="M7" s="10"/>
    </row>
    <row r="8" spans="1:16" ht="16.5" customHeight="1" thickBot="1">
      <c r="A8" s="11" t="s">
        <v>5</v>
      </c>
      <c r="B8" s="32">
        <v>3</v>
      </c>
      <c r="C8" s="12" t="s">
        <v>6</v>
      </c>
      <c r="D8" s="32">
        <v>0</v>
      </c>
      <c r="E8" s="13" t="s">
        <v>7</v>
      </c>
      <c r="F8" s="32">
        <v>0</v>
      </c>
      <c r="G8" s="13" t="s">
        <v>27</v>
      </c>
      <c r="H8" s="93">
        <v>0</v>
      </c>
      <c r="I8" s="94"/>
      <c r="J8" s="14" t="s">
        <v>8</v>
      </c>
      <c r="K8" s="69" t="s">
        <v>9</v>
      </c>
      <c r="L8" s="15" t="s">
        <v>10</v>
      </c>
      <c r="M8" s="15" t="s">
        <v>11</v>
      </c>
    </row>
    <row r="9" spans="1:16" ht="16.5" customHeight="1" thickBot="1">
      <c r="A9" s="16" t="s">
        <v>12</v>
      </c>
      <c r="B9" s="95">
        <f>B44-C44+E44-F44+H44-I44+B77-C77+E77-F77+H77-I77</f>
        <v>38</v>
      </c>
      <c r="C9" s="95"/>
      <c r="D9" s="17" t="s">
        <v>13</v>
      </c>
      <c r="E9" s="96">
        <f>ROUND(B9/B6,1)</f>
        <v>0.2</v>
      </c>
      <c r="F9" s="96"/>
      <c r="G9" s="17" t="s">
        <v>14</v>
      </c>
      <c r="H9" s="97">
        <f>ROUND(E9*1.2,2)/100</f>
        <v>2.3999999999999998E-3</v>
      </c>
      <c r="I9" s="98"/>
      <c r="J9" s="18">
        <f>H9</f>
        <v>2.3999999999999998E-3</v>
      </c>
      <c r="K9" s="68">
        <v>1.1999999999999999E-3</v>
      </c>
      <c r="L9" s="70">
        <v>0</v>
      </c>
      <c r="M9" s="19">
        <f>J9+K9+L9</f>
        <v>3.5999999999999999E-3</v>
      </c>
      <c r="N9" s="47" t="s">
        <v>32</v>
      </c>
    </row>
    <row r="10" spans="1:16" ht="16.5" customHeight="1">
      <c r="A10" s="33" t="s">
        <v>29</v>
      </c>
      <c r="B10" s="8"/>
      <c r="C10" s="8"/>
      <c r="D10" s="20"/>
      <c r="E10" s="21"/>
      <c r="F10" s="21"/>
      <c r="G10" s="20"/>
      <c r="H10" s="21"/>
      <c r="I10" s="21"/>
      <c r="J10" s="21" t="s">
        <v>15</v>
      </c>
      <c r="K10" s="21" t="s">
        <v>15</v>
      </c>
      <c r="L10" s="21" t="s">
        <v>16</v>
      </c>
    </row>
    <row r="11" spans="1:16" ht="16.5" customHeight="1">
      <c r="A11" s="45" t="s">
        <v>30</v>
      </c>
      <c r="B11" s="99" t="s">
        <v>43</v>
      </c>
      <c r="C11" s="99"/>
    </row>
    <row r="12" spans="1:16" ht="33" customHeight="1">
      <c r="A12" s="15" t="s">
        <v>18</v>
      </c>
      <c r="B12" s="46" t="s">
        <v>31</v>
      </c>
      <c r="C12" s="22" t="s">
        <v>28</v>
      </c>
      <c r="D12" s="15" t="s">
        <v>18</v>
      </c>
      <c r="E12" s="46" t="s">
        <v>31</v>
      </c>
      <c r="F12" s="22" t="s">
        <v>28</v>
      </c>
      <c r="G12" s="15" t="s">
        <v>18</v>
      </c>
      <c r="H12" s="46" t="s">
        <v>31</v>
      </c>
      <c r="I12" s="22" t="s">
        <v>28</v>
      </c>
      <c r="J12" s="23" t="s">
        <v>66</v>
      </c>
      <c r="K12" s="24"/>
    </row>
    <row r="13" spans="1:16" ht="17.100000000000001" customHeight="1">
      <c r="A13" s="43">
        <f>DATE(K6,L6,1)</f>
        <v>45778</v>
      </c>
      <c r="B13" s="25">
        <v>17.8</v>
      </c>
      <c r="C13" s="26"/>
      <c r="D13" s="43">
        <f>MAX(A40:A43)+1</f>
        <v>45809</v>
      </c>
      <c r="E13" s="25">
        <v>20.2</v>
      </c>
      <c r="F13" s="26" t="s">
        <v>62</v>
      </c>
      <c r="G13" s="43">
        <f>MAX(D40:D43)+1</f>
        <v>45839</v>
      </c>
      <c r="H13" s="25">
        <v>30.8</v>
      </c>
      <c r="I13" s="26"/>
      <c r="J13" s="49" t="s">
        <v>34</v>
      </c>
      <c r="K13" s="21"/>
    </row>
    <row r="14" spans="1:16" ht="17.100000000000001" customHeight="1">
      <c r="A14" s="43">
        <f>IF(A13="","",A13+1)</f>
        <v>45779</v>
      </c>
      <c r="B14" s="25">
        <v>24.5</v>
      </c>
      <c r="C14" s="26"/>
      <c r="D14" s="43">
        <f t="shared" ref="D14:D40" si="0">IF(D13="","",D13+1)</f>
        <v>45810</v>
      </c>
      <c r="E14" s="25">
        <v>22.3</v>
      </c>
      <c r="F14" s="26"/>
      <c r="G14" s="43">
        <f t="shared" ref="G14:G40" si="1">IF(G13="","",G13+1)</f>
        <v>45840</v>
      </c>
      <c r="H14" s="25">
        <v>28.6</v>
      </c>
      <c r="I14" s="26"/>
      <c r="K14" s="21"/>
    </row>
    <row r="15" spans="1:16" ht="17.100000000000001" customHeight="1">
      <c r="A15" s="43">
        <f t="shared" ref="A15:A40" si="2">IF(A14="","",A14+1)</f>
        <v>45780</v>
      </c>
      <c r="B15" s="25">
        <v>19</v>
      </c>
      <c r="C15" s="26" t="s">
        <v>62</v>
      </c>
      <c r="D15" s="43">
        <f t="shared" si="0"/>
        <v>45811</v>
      </c>
      <c r="E15" s="25">
        <v>22.9</v>
      </c>
      <c r="F15" s="26"/>
      <c r="G15" s="43">
        <f t="shared" si="1"/>
        <v>45841</v>
      </c>
      <c r="H15" s="25">
        <v>31.2</v>
      </c>
      <c r="I15" s="26"/>
      <c r="J15" s="23" t="s">
        <v>67</v>
      </c>
    </row>
    <row r="16" spans="1:16" ht="17.100000000000001" customHeight="1">
      <c r="A16" s="43">
        <f t="shared" si="2"/>
        <v>45781</v>
      </c>
      <c r="B16" s="25">
        <v>15.9</v>
      </c>
      <c r="C16" s="26" t="s">
        <v>62</v>
      </c>
      <c r="D16" s="43">
        <f t="shared" si="0"/>
        <v>45812</v>
      </c>
      <c r="E16" s="25">
        <v>23.9</v>
      </c>
      <c r="F16" s="26"/>
      <c r="G16" s="43">
        <f t="shared" si="1"/>
        <v>45842</v>
      </c>
      <c r="H16" s="25">
        <v>30.9</v>
      </c>
      <c r="I16" s="26"/>
      <c r="J16" s="49" t="s">
        <v>60</v>
      </c>
    </row>
    <row r="17" spans="1:14" ht="17.100000000000001" customHeight="1">
      <c r="A17" s="43">
        <f t="shared" si="2"/>
        <v>45782</v>
      </c>
      <c r="B17" s="25">
        <v>18.8</v>
      </c>
      <c r="C17" s="26"/>
      <c r="D17" s="43">
        <f t="shared" si="0"/>
        <v>45813</v>
      </c>
      <c r="E17" s="25">
        <v>20.2</v>
      </c>
      <c r="F17" s="26"/>
      <c r="G17" s="43">
        <f t="shared" si="1"/>
        <v>45843</v>
      </c>
      <c r="H17" s="25">
        <v>29.6</v>
      </c>
      <c r="I17" s="26" t="s">
        <v>62</v>
      </c>
      <c r="K17" s="51"/>
    </row>
    <row r="18" spans="1:14" ht="17.100000000000001" customHeight="1">
      <c r="A18" s="43">
        <f t="shared" si="2"/>
        <v>45783</v>
      </c>
      <c r="B18" s="25">
        <v>15.4</v>
      </c>
      <c r="C18" s="26"/>
      <c r="D18" s="43">
        <f t="shared" si="0"/>
        <v>45814</v>
      </c>
      <c r="E18" s="25">
        <v>28.8</v>
      </c>
      <c r="F18" s="26"/>
      <c r="G18" s="43">
        <f t="shared" si="1"/>
        <v>45844</v>
      </c>
      <c r="H18" s="25">
        <v>32.1</v>
      </c>
      <c r="I18" s="26" t="s">
        <v>62</v>
      </c>
      <c r="L18" s="47"/>
      <c r="M18" s="47"/>
      <c r="N18" s="47"/>
    </row>
    <row r="19" spans="1:14" ht="17.100000000000001" customHeight="1">
      <c r="A19" s="43">
        <f t="shared" si="2"/>
        <v>45784</v>
      </c>
      <c r="B19" s="25">
        <v>12.7</v>
      </c>
      <c r="C19" s="26"/>
      <c r="D19" s="43">
        <f t="shared" si="0"/>
        <v>45815</v>
      </c>
      <c r="E19" s="25">
        <v>29</v>
      </c>
      <c r="F19" s="26" t="s">
        <v>62</v>
      </c>
      <c r="G19" s="43">
        <f t="shared" si="1"/>
        <v>45845</v>
      </c>
      <c r="H19" s="25">
        <v>30.9</v>
      </c>
      <c r="I19" s="26"/>
      <c r="K19" s="51"/>
      <c r="L19" s="50"/>
      <c r="M19" s="50"/>
    </row>
    <row r="20" spans="1:14" ht="17.100000000000001" customHeight="1">
      <c r="A20" s="43">
        <f t="shared" si="2"/>
        <v>45785</v>
      </c>
      <c r="B20" s="25">
        <v>22.1</v>
      </c>
      <c r="C20" s="26"/>
      <c r="D20" s="43">
        <f t="shared" si="0"/>
        <v>45816</v>
      </c>
      <c r="E20" s="25">
        <v>25.5</v>
      </c>
      <c r="F20" s="26" t="s">
        <v>62</v>
      </c>
      <c r="G20" s="43">
        <f t="shared" si="1"/>
        <v>45846</v>
      </c>
      <c r="H20" s="25">
        <v>34.200000000000003</v>
      </c>
      <c r="I20" s="26"/>
      <c r="J20" s="21"/>
      <c r="K20" s="51"/>
      <c r="L20" s="50"/>
      <c r="M20" s="50"/>
    </row>
    <row r="21" spans="1:14" ht="17.100000000000001" customHeight="1">
      <c r="A21" s="43">
        <f t="shared" si="2"/>
        <v>45786</v>
      </c>
      <c r="B21" s="25">
        <v>19.2</v>
      </c>
      <c r="C21" s="26"/>
      <c r="D21" s="43">
        <f t="shared" si="0"/>
        <v>45817</v>
      </c>
      <c r="E21" s="25">
        <v>28</v>
      </c>
      <c r="F21" s="26"/>
      <c r="G21" s="43">
        <f t="shared" si="1"/>
        <v>45847</v>
      </c>
      <c r="H21" s="25">
        <v>30.3</v>
      </c>
      <c r="I21" s="26"/>
      <c r="J21" s="21"/>
      <c r="K21" s="51"/>
      <c r="L21" s="50"/>
      <c r="M21" s="50"/>
    </row>
    <row r="22" spans="1:14" ht="17.100000000000001" customHeight="1">
      <c r="A22" s="43">
        <f t="shared" si="2"/>
        <v>45787</v>
      </c>
      <c r="B22" s="25">
        <v>19.3</v>
      </c>
      <c r="C22" s="26" t="s">
        <v>62</v>
      </c>
      <c r="D22" s="43">
        <f t="shared" si="0"/>
        <v>45818</v>
      </c>
      <c r="E22" s="25">
        <v>28.8</v>
      </c>
      <c r="F22" s="26"/>
      <c r="G22" s="43">
        <f t="shared" si="1"/>
        <v>45848</v>
      </c>
      <c r="H22" s="25">
        <v>27.8</v>
      </c>
      <c r="I22" s="26"/>
      <c r="J22" s="21"/>
      <c r="K22" s="51"/>
      <c r="L22" s="50"/>
      <c r="M22" s="50"/>
    </row>
    <row r="23" spans="1:14" ht="17.100000000000001" customHeight="1">
      <c r="A23" s="43">
        <f t="shared" si="2"/>
        <v>45788</v>
      </c>
      <c r="B23" s="25">
        <v>16.600000000000001</v>
      </c>
      <c r="C23" s="26" t="s">
        <v>62</v>
      </c>
      <c r="D23" s="43">
        <f t="shared" si="0"/>
        <v>45819</v>
      </c>
      <c r="E23" s="25">
        <v>25.7</v>
      </c>
      <c r="F23" s="26"/>
      <c r="G23" s="43">
        <f t="shared" si="1"/>
        <v>45849</v>
      </c>
      <c r="H23" s="25">
        <v>25.8</v>
      </c>
      <c r="I23" s="26"/>
      <c r="J23" s="21"/>
      <c r="K23" s="51"/>
      <c r="L23" s="50"/>
      <c r="M23" s="50"/>
    </row>
    <row r="24" spans="1:14" ht="17.100000000000001" customHeight="1">
      <c r="A24" s="43">
        <f t="shared" si="2"/>
        <v>45789</v>
      </c>
      <c r="B24" s="25">
        <v>17.100000000000001</v>
      </c>
      <c r="C24" s="26"/>
      <c r="D24" s="43">
        <f t="shared" si="0"/>
        <v>45820</v>
      </c>
      <c r="E24" s="25">
        <v>19.399999999999999</v>
      </c>
      <c r="F24" s="26"/>
      <c r="G24" s="43">
        <f t="shared" si="1"/>
        <v>45850</v>
      </c>
      <c r="H24" s="25">
        <v>26.3</v>
      </c>
      <c r="I24" s="26" t="s">
        <v>62</v>
      </c>
      <c r="J24" s="21"/>
      <c r="K24" s="51"/>
      <c r="L24" s="50"/>
      <c r="M24" s="50"/>
    </row>
    <row r="25" spans="1:14" ht="17.100000000000001" customHeight="1">
      <c r="A25" s="43">
        <f t="shared" si="2"/>
        <v>45790</v>
      </c>
      <c r="B25" s="25">
        <v>23.8</v>
      </c>
      <c r="C25" s="26"/>
      <c r="D25" s="43">
        <f t="shared" si="0"/>
        <v>45821</v>
      </c>
      <c r="E25" s="25">
        <v>22.7</v>
      </c>
      <c r="F25" s="26"/>
      <c r="G25" s="43">
        <f t="shared" si="1"/>
        <v>45851</v>
      </c>
      <c r="H25" s="25">
        <v>26.7</v>
      </c>
      <c r="I25" s="26" t="s">
        <v>62</v>
      </c>
      <c r="J25" s="21"/>
      <c r="K25" s="51"/>
      <c r="L25" s="50"/>
      <c r="M25" s="50"/>
    </row>
    <row r="26" spans="1:14" ht="17.100000000000001" customHeight="1">
      <c r="A26" s="43">
        <f t="shared" si="2"/>
        <v>45791</v>
      </c>
      <c r="B26" s="25">
        <v>21.3</v>
      </c>
      <c r="C26" s="26"/>
      <c r="D26" s="43">
        <f t="shared" si="0"/>
        <v>45822</v>
      </c>
      <c r="E26" s="25">
        <v>22.8</v>
      </c>
      <c r="F26" s="26" t="s">
        <v>62</v>
      </c>
      <c r="G26" s="43">
        <f t="shared" si="1"/>
        <v>45852</v>
      </c>
      <c r="H26" s="25">
        <v>34.1</v>
      </c>
      <c r="I26" s="26"/>
      <c r="J26" s="21"/>
      <c r="K26" s="51"/>
      <c r="L26" s="50"/>
      <c r="M26" s="50"/>
    </row>
    <row r="27" spans="1:14" ht="17.100000000000001" customHeight="1">
      <c r="A27" s="43">
        <f t="shared" si="2"/>
        <v>45792</v>
      </c>
      <c r="B27" s="25">
        <v>19.3</v>
      </c>
      <c r="C27" s="26"/>
      <c r="D27" s="43">
        <f t="shared" si="0"/>
        <v>45823</v>
      </c>
      <c r="E27" s="25">
        <v>22.7</v>
      </c>
      <c r="F27" s="26" t="s">
        <v>62</v>
      </c>
      <c r="G27" s="43">
        <f t="shared" si="1"/>
        <v>45853</v>
      </c>
      <c r="H27" s="25">
        <v>27.2</v>
      </c>
      <c r="I27" s="26"/>
      <c r="J27" s="21"/>
      <c r="K27" s="51"/>
      <c r="L27" s="50"/>
      <c r="M27" s="50"/>
    </row>
    <row r="28" spans="1:14" ht="17.100000000000001" customHeight="1">
      <c r="A28" s="43">
        <f t="shared" si="2"/>
        <v>45793</v>
      </c>
      <c r="B28" s="25">
        <v>28.7</v>
      </c>
      <c r="C28" s="26"/>
      <c r="D28" s="43">
        <f t="shared" si="0"/>
        <v>45824</v>
      </c>
      <c r="E28" s="25">
        <v>23</v>
      </c>
      <c r="F28" s="26"/>
      <c r="G28" s="43">
        <f t="shared" si="1"/>
        <v>45854</v>
      </c>
      <c r="H28" s="25">
        <v>34.4</v>
      </c>
      <c r="I28" s="26"/>
      <c r="J28" s="21"/>
      <c r="K28" s="51"/>
      <c r="L28" s="50"/>
      <c r="M28" s="50"/>
    </row>
    <row r="29" spans="1:14" ht="17.100000000000001" customHeight="1">
      <c r="A29" s="43">
        <f t="shared" si="2"/>
        <v>45794</v>
      </c>
      <c r="B29" s="25">
        <v>21</v>
      </c>
      <c r="C29" s="26" t="s">
        <v>62</v>
      </c>
      <c r="D29" s="43">
        <f t="shared" si="0"/>
        <v>45825</v>
      </c>
      <c r="E29" s="25">
        <v>30.4</v>
      </c>
      <c r="F29" s="26"/>
      <c r="G29" s="43">
        <f t="shared" si="1"/>
        <v>45855</v>
      </c>
      <c r="H29" s="25">
        <v>36</v>
      </c>
      <c r="I29" s="26"/>
      <c r="J29" s="21"/>
      <c r="K29" s="51"/>
      <c r="L29" s="50"/>
      <c r="M29" s="50"/>
    </row>
    <row r="30" spans="1:14" ht="17.100000000000001" customHeight="1">
      <c r="A30" s="43">
        <f t="shared" si="2"/>
        <v>45795</v>
      </c>
      <c r="B30" s="25">
        <v>23.9</v>
      </c>
      <c r="C30" s="26" t="s">
        <v>62</v>
      </c>
      <c r="D30" s="43">
        <f t="shared" si="0"/>
        <v>45826</v>
      </c>
      <c r="E30" s="25">
        <v>27.9</v>
      </c>
      <c r="F30" s="26"/>
      <c r="G30" s="43">
        <f t="shared" si="1"/>
        <v>45856</v>
      </c>
      <c r="H30" s="25">
        <v>34.700000000000003</v>
      </c>
      <c r="I30" s="26"/>
      <c r="J30" s="21"/>
      <c r="K30" s="51"/>
      <c r="L30" s="50"/>
      <c r="M30" s="50"/>
    </row>
    <row r="31" spans="1:14" ht="17.100000000000001" customHeight="1">
      <c r="A31" s="43">
        <f t="shared" si="2"/>
        <v>45796</v>
      </c>
      <c r="B31" s="25">
        <v>21.2</v>
      </c>
      <c r="C31" s="26"/>
      <c r="D31" s="43">
        <f t="shared" si="0"/>
        <v>45827</v>
      </c>
      <c r="E31" s="25">
        <v>26.8</v>
      </c>
      <c r="F31" s="26"/>
      <c r="G31" s="43">
        <f t="shared" si="1"/>
        <v>45857</v>
      </c>
      <c r="H31" s="25">
        <v>33.4</v>
      </c>
      <c r="I31" s="26" t="s">
        <v>62</v>
      </c>
      <c r="J31" s="21"/>
      <c r="K31" s="51"/>
      <c r="L31" s="50"/>
      <c r="M31" s="50"/>
    </row>
    <row r="32" spans="1:14" ht="17.100000000000001" customHeight="1">
      <c r="A32" s="43">
        <f t="shared" si="2"/>
        <v>45797</v>
      </c>
      <c r="B32" s="25">
        <v>21.6</v>
      </c>
      <c r="C32" s="26"/>
      <c r="D32" s="43">
        <f t="shared" si="0"/>
        <v>45828</v>
      </c>
      <c r="E32" s="25">
        <v>24.1</v>
      </c>
      <c r="F32" s="26"/>
      <c r="G32" s="43">
        <f t="shared" si="1"/>
        <v>45858</v>
      </c>
      <c r="H32" s="25">
        <v>34.9</v>
      </c>
      <c r="I32" s="26" t="s">
        <v>62</v>
      </c>
      <c r="J32" s="21"/>
      <c r="K32" s="51"/>
      <c r="L32" s="50"/>
      <c r="M32" s="50"/>
    </row>
    <row r="33" spans="1:13" ht="17.100000000000001" customHeight="1">
      <c r="A33" s="43">
        <f t="shared" si="2"/>
        <v>45798</v>
      </c>
      <c r="B33" s="25">
        <v>15.5</v>
      </c>
      <c r="C33" s="26"/>
      <c r="D33" s="43">
        <f t="shared" si="0"/>
        <v>45829</v>
      </c>
      <c r="E33" s="25">
        <v>32.200000000000003</v>
      </c>
      <c r="F33" s="26" t="s">
        <v>62</v>
      </c>
      <c r="G33" s="43">
        <f t="shared" si="1"/>
        <v>45859</v>
      </c>
      <c r="H33" s="25">
        <v>34.700000000000003</v>
      </c>
      <c r="I33" s="26"/>
      <c r="J33" s="21"/>
      <c r="K33" s="51"/>
      <c r="L33" s="50"/>
      <c r="M33" s="50"/>
    </row>
    <row r="34" spans="1:13" ht="17.100000000000001" customHeight="1">
      <c r="A34" s="43">
        <f t="shared" si="2"/>
        <v>45799</v>
      </c>
      <c r="B34" s="25">
        <v>18.899999999999999</v>
      </c>
      <c r="C34" s="26"/>
      <c r="D34" s="43">
        <f t="shared" si="0"/>
        <v>45830</v>
      </c>
      <c r="E34" s="25">
        <v>27.7</v>
      </c>
      <c r="F34" s="26" t="s">
        <v>62</v>
      </c>
      <c r="G34" s="43">
        <f t="shared" si="1"/>
        <v>45860</v>
      </c>
      <c r="H34" s="25">
        <v>34.9</v>
      </c>
      <c r="I34" s="26"/>
      <c r="J34" s="21"/>
      <c r="K34" s="51"/>
      <c r="L34" s="50"/>
      <c r="M34" s="50"/>
    </row>
    <row r="35" spans="1:13" ht="17.100000000000001" customHeight="1">
      <c r="A35" s="43">
        <f t="shared" si="2"/>
        <v>45800</v>
      </c>
      <c r="B35" s="25">
        <v>18.8</v>
      </c>
      <c r="C35" s="26"/>
      <c r="D35" s="43">
        <f t="shared" si="0"/>
        <v>45831</v>
      </c>
      <c r="E35" s="25">
        <v>25.3</v>
      </c>
      <c r="F35" s="26"/>
      <c r="G35" s="43">
        <f t="shared" si="1"/>
        <v>45861</v>
      </c>
      <c r="H35" s="25">
        <v>33.5</v>
      </c>
      <c r="I35" s="26"/>
      <c r="J35" s="21"/>
      <c r="K35" s="51"/>
      <c r="L35" s="50"/>
      <c r="M35" s="50"/>
    </row>
    <row r="36" spans="1:13" ht="17.100000000000001" customHeight="1">
      <c r="A36" s="43">
        <f t="shared" si="2"/>
        <v>45801</v>
      </c>
      <c r="B36" s="25">
        <v>17.7</v>
      </c>
      <c r="C36" s="26" t="s">
        <v>62</v>
      </c>
      <c r="D36" s="43">
        <f t="shared" si="0"/>
        <v>45832</v>
      </c>
      <c r="E36" s="25">
        <v>29.2</v>
      </c>
      <c r="F36" s="26"/>
      <c r="G36" s="43">
        <f t="shared" si="1"/>
        <v>45862</v>
      </c>
      <c r="H36" s="25">
        <v>34.1</v>
      </c>
      <c r="I36" s="26"/>
      <c r="J36" s="21"/>
      <c r="K36" s="51"/>
      <c r="L36" s="50"/>
      <c r="M36" s="50"/>
    </row>
    <row r="37" spans="1:13" ht="17.100000000000001" customHeight="1">
      <c r="A37" s="43">
        <f t="shared" si="2"/>
        <v>45802</v>
      </c>
      <c r="B37" s="25">
        <v>32.200000000000003</v>
      </c>
      <c r="C37" s="54" t="s">
        <v>62</v>
      </c>
      <c r="D37" s="43">
        <f t="shared" si="0"/>
        <v>45833</v>
      </c>
      <c r="E37" s="25">
        <v>26.3</v>
      </c>
      <c r="F37" s="54"/>
      <c r="G37" s="43">
        <f t="shared" si="1"/>
        <v>45863</v>
      </c>
      <c r="H37" s="25">
        <v>34.200000000000003</v>
      </c>
      <c r="I37" s="54"/>
      <c r="J37" s="21"/>
      <c r="K37" s="51"/>
      <c r="L37" s="50"/>
      <c r="M37" s="50"/>
    </row>
    <row r="38" spans="1:13" ht="17.100000000000001" customHeight="1">
      <c r="A38" s="43">
        <f t="shared" si="2"/>
        <v>45803</v>
      </c>
      <c r="B38" s="25">
        <v>32.200000000000003</v>
      </c>
      <c r="C38" s="26"/>
      <c r="D38" s="43">
        <f t="shared" si="0"/>
        <v>45834</v>
      </c>
      <c r="E38" s="25">
        <v>24.6</v>
      </c>
      <c r="F38" s="26"/>
      <c r="G38" s="43">
        <f t="shared" si="1"/>
        <v>45864</v>
      </c>
      <c r="H38" s="25">
        <v>33.5</v>
      </c>
      <c r="I38" s="26" t="s">
        <v>62</v>
      </c>
      <c r="J38" s="21"/>
      <c r="K38" s="51"/>
      <c r="L38" s="50"/>
      <c r="M38" s="50"/>
    </row>
    <row r="39" spans="1:13" ht="17.100000000000001" customHeight="1">
      <c r="A39" s="43">
        <f t="shared" si="2"/>
        <v>45804</v>
      </c>
      <c r="B39" s="25">
        <v>18.7</v>
      </c>
      <c r="C39" s="26"/>
      <c r="D39" s="43">
        <f t="shared" si="0"/>
        <v>45835</v>
      </c>
      <c r="E39" s="25">
        <v>25.9</v>
      </c>
      <c r="F39" s="26"/>
      <c r="G39" s="43">
        <f t="shared" si="1"/>
        <v>45865</v>
      </c>
      <c r="H39" s="25">
        <v>33.200000000000003</v>
      </c>
      <c r="I39" s="26" t="s">
        <v>62</v>
      </c>
      <c r="J39" s="21"/>
      <c r="K39" s="51"/>
      <c r="L39" s="50"/>
      <c r="M39" s="50"/>
    </row>
    <row r="40" spans="1:13" ht="17.100000000000001" customHeight="1">
      <c r="A40" s="43">
        <f t="shared" si="2"/>
        <v>45805</v>
      </c>
      <c r="B40" s="25">
        <v>20.7</v>
      </c>
      <c r="C40" s="26"/>
      <c r="D40" s="43">
        <f t="shared" si="0"/>
        <v>45836</v>
      </c>
      <c r="E40" s="25">
        <v>28.4</v>
      </c>
      <c r="F40" s="26" t="s">
        <v>62</v>
      </c>
      <c r="G40" s="43">
        <f t="shared" si="1"/>
        <v>45866</v>
      </c>
      <c r="H40" s="25">
        <v>34.200000000000003</v>
      </c>
      <c r="I40" s="26"/>
      <c r="J40" s="21"/>
      <c r="K40" s="51"/>
      <c r="L40" s="50"/>
      <c r="M40" s="50"/>
    </row>
    <row r="41" spans="1:13" ht="17.100000000000001" customHeight="1">
      <c r="A41" s="43">
        <f>IF(A40="","",IF(DAY(A40)&gt;DAY(A40+1),"",A40+1))</f>
        <v>45806</v>
      </c>
      <c r="B41" s="25">
        <v>25.5</v>
      </c>
      <c r="C41" s="26"/>
      <c r="D41" s="43">
        <f>IF(D40="","",IF(DAY(D40)&gt;DAY(D40+1),"",D40+1))</f>
        <v>45837</v>
      </c>
      <c r="E41" s="25">
        <v>27.6</v>
      </c>
      <c r="F41" s="26" t="s">
        <v>62</v>
      </c>
      <c r="G41" s="43">
        <f>IF(G40="","",IF(DAY(G40)&gt;DAY(G40+1),"",G40+1))</f>
        <v>45867</v>
      </c>
      <c r="H41" s="25">
        <v>33.700000000000003</v>
      </c>
      <c r="I41" s="26"/>
      <c r="J41" s="21"/>
      <c r="K41" s="51"/>
      <c r="L41" s="50"/>
      <c r="M41" s="50"/>
    </row>
    <row r="42" spans="1:13" ht="17.100000000000001" customHeight="1">
      <c r="A42" s="43">
        <f t="shared" ref="A42:A43" si="3">IF(A41="","",IF(DAY(A41)&gt;DAY(A41+1),"",A41+1))</f>
        <v>45807</v>
      </c>
      <c r="B42" s="25">
        <v>22.4</v>
      </c>
      <c r="C42" s="26"/>
      <c r="D42" s="43">
        <f t="shared" ref="D42:D43" si="4">IF(D41="","",IF(DAY(D41)&gt;DAY(D41+1),"",D41+1))</f>
        <v>45838</v>
      </c>
      <c r="E42" s="25">
        <v>26.9</v>
      </c>
      <c r="F42" s="26"/>
      <c r="G42" s="43">
        <f t="shared" ref="G42" si="5">IF(G41="","",IF(DAY(G41)&gt;DAY(G41+1),"",G41+1))</f>
        <v>45868</v>
      </c>
      <c r="H42" s="25">
        <v>31.7</v>
      </c>
      <c r="I42" s="26"/>
      <c r="J42" s="21"/>
      <c r="K42" s="21"/>
    </row>
    <row r="43" spans="1:13" ht="17.100000000000001" customHeight="1" thickBot="1">
      <c r="A43" s="43">
        <f t="shared" si="3"/>
        <v>45808</v>
      </c>
      <c r="B43" s="27">
        <v>17.5</v>
      </c>
      <c r="C43" s="28" t="s">
        <v>62</v>
      </c>
      <c r="D43" s="43" t="str">
        <f t="shared" si="4"/>
        <v/>
      </c>
      <c r="E43" s="27"/>
      <c r="F43" s="28"/>
      <c r="G43" s="43">
        <f>IF(G42="","",IF(DAY(G42)&gt;DAY(G42+1),"",G42+1))</f>
        <v>45869</v>
      </c>
      <c r="H43" s="27">
        <v>32.6</v>
      </c>
      <c r="I43" s="28"/>
      <c r="J43" s="21"/>
      <c r="K43" s="21"/>
    </row>
    <row r="44" spans="1:13" ht="17.100000000000001" customHeight="1" thickBot="1">
      <c r="A44" s="29" t="s">
        <v>11</v>
      </c>
      <c r="B44" s="72">
        <f>COUNTIFS(B13:B43,"&gt;="&amp;$K$3,A13:A43,"&gt;="&amp;$C$5,A13:A43,"&lt;="&amp;$F$5)</f>
        <v>2</v>
      </c>
      <c r="C44" s="72">
        <f>COUNTIFS(B13:B43,"&gt;="&amp;$K$3,A13:A43,"&gt;="&amp;$C$5,A13:A43,"&lt;="&amp;$F$5,C13:C43,"&lt;&gt;"&amp;"")</f>
        <v>1</v>
      </c>
      <c r="D44" s="73"/>
      <c r="E44" s="72">
        <f>COUNTIFS(E13:E43,"&gt;="&amp;$K$3,D13:D43,"&gt;="&amp;$C$5,D13:D43,"&lt;="&amp;$F$5)</f>
        <v>2</v>
      </c>
      <c r="F44" s="72">
        <f>COUNTIFS(E13:E43,"&gt;="&amp;$K$3,D13:D43,"&gt;="&amp;$C$5,D13:D43,"&lt;="&amp;$F$5,F13:F43,"&lt;&gt;"&amp;"")</f>
        <v>1</v>
      </c>
      <c r="G44" s="73"/>
      <c r="H44" s="72">
        <f>COUNTIFS(H13:H43,"&gt;="&amp;$K$3,G13:G43,"&gt;="&amp;$C$5,G13:G43,"&lt;="&amp;$F$5)</f>
        <v>24</v>
      </c>
      <c r="I44" s="74">
        <f>COUNTIFS(H13:H43,"&gt;="&amp;$K$3,G13:G43,"&gt;="&amp;$C$5,G13:G43,"&lt;="&amp;$F$5,I13:I43,"&lt;&gt;"&amp;"")</f>
        <v>5</v>
      </c>
      <c r="J44" s="34" t="s">
        <v>63</v>
      </c>
    </row>
    <row r="45" spans="1:13" ht="33" customHeight="1" outlineLevel="1">
      <c r="A45" s="15" t="s">
        <v>18</v>
      </c>
      <c r="B45" s="46" t="s">
        <v>31</v>
      </c>
      <c r="C45" s="22" t="s">
        <v>28</v>
      </c>
      <c r="D45" s="15" t="s">
        <v>18</v>
      </c>
      <c r="E45" s="46" t="s">
        <v>31</v>
      </c>
      <c r="F45" s="22" t="s">
        <v>28</v>
      </c>
      <c r="G45" s="15" t="s">
        <v>18</v>
      </c>
      <c r="H45" s="46" t="s">
        <v>31</v>
      </c>
      <c r="I45" s="22" t="s">
        <v>28</v>
      </c>
      <c r="J45" s="34"/>
    </row>
    <row r="46" spans="1:13" ht="17.100000000000001" customHeight="1" outlineLevel="1">
      <c r="A46" s="43">
        <f>MAX(G40:G43)+1</f>
        <v>45870</v>
      </c>
      <c r="B46" s="25">
        <v>34.1</v>
      </c>
      <c r="C46" s="26"/>
      <c r="D46" s="43">
        <f>MAX(A73:A76)+1</f>
        <v>45901</v>
      </c>
      <c r="E46" s="25">
        <v>33.1</v>
      </c>
      <c r="F46" s="26"/>
      <c r="G46" s="43">
        <f>MAX(D73:D76)+1</f>
        <v>45931</v>
      </c>
      <c r="H46" s="25">
        <v>23.5</v>
      </c>
      <c r="I46" s="26"/>
    </row>
    <row r="47" spans="1:13" ht="17.100000000000001" customHeight="1" outlineLevel="1">
      <c r="A47" s="43">
        <f>IF(A46="","",A46+1)</f>
        <v>45871</v>
      </c>
      <c r="B47" s="25">
        <v>31.1</v>
      </c>
      <c r="C47" s="26" t="s">
        <v>62</v>
      </c>
      <c r="D47" s="43">
        <f>IF(D46="","",D46+1)</f>
        <v>45902</v>
      </c>
      <c r="E47" s="25">
        <v>27</v>
      </c>
      <c r="F47" s="26"/>
      <c r="G47" s="43">
        <f>IF(G46="","",G46+1)</f>
        <v>45932</v>
      </c>
      <c r="H47" s="25">
        <v>25.9</v>
      </c>
      <c r="I47" s="26"/>
    </row>
    <row r="48" spans="1:13" ht="17.100000000000001" customHeight="1" outlineLevel="1">
      <c r="A48" s="43">
        <f t="shared" ref="A48:A73" si="6">IF(A47="","",A47+1)</f>
        <v>45872</v>
      </c>
      <c r="B48" s="25">
        <v>32.700000000000003</v>
      </c>
      <c r="C48" s="26" t="s">
        <v>62</v>
      </c>
      <c r="D48" s="43">
        <f t="shared" ref="D48:D73" si="7">IF(D47="","",D47+1)</f>
        <v>45903</v>
      </c>
      <c r="E48" s="25">
        <v>29.1</v>
      </c>
      <c r="F48" s="26"/>
      <c r="G48" s="43">
        <f t="shared" ref="G48:G73" si="8">IF(G47="","",G47+1)</f>
        <v>45933</v>
      </c>
      <c r="H48" s="25">
        <v>26.9</v>
      </c>
      <c r="I48" s="26"/>
    </row>
    <row r="49" spans="1:9" ht="17.100000000000001" customHeight="1" outlineLevel="1">
      <c r="A49" s="43">
        <f t="shared" si="6"/>
        <v>45873</v>
      </c>
      <c r="B49" s="25">
        <v>31.7</v>
      </c>
      <c r="C49" s="26"/>
      <c r="D49" s="43">
        <f t="shared" si="7"/>
        <v>45904</v>
      </c>
      <c r="E49" s="25">
        <v>30.2</v>
      </c>
      <c r="F49" s="26"/>
      <c r="G49" s="43">
        <f t="shared" si="8"/>
        <v>45934</v>
      </c>
      <c r="H49" s="25">
        <v>28.4</v>
      </c>
      <c r="I49" s="26" t="s">
        <v>62</v>
      </c>
    </row>
    <row r="50" spans="1:9" ht="17.100000000000001" customHeight="1" outlineLevel="1">
      <c r="A50" s="43">
        <f t="shared" si="6"/>
        <v>45874</v>
      </c>
      <c r="B50" s="25">
        <v>30.5</v>
      </c>
      <c r="C50" s="26"/>
      <c r="D50" s="43">
        <f t="shared" si="7"/>
        <v>45905</v>
      </c>
      <c r="E50" s="25">
        <v>30.3</v>
      </c>
      <c r="F50" s="26"/>
      <c r="G50" s="43">
        <f t="shared" si="8"/>
        <v>45935</v>
      </c>
      <c r="H50" s="25">
        <v>22.9</v>
      </c>
      <c r="I50" s="26" t="s">
        <v>62</v>
      </c>
    </row>
    <row r="51" spans="1:9" ht="17.100000000000001" customHeight="1" outlineLevel="1">
      <c r="A51" s="43">
        <f t="shared" si="6"/>
        <v>45875</v>
      </c>
      <c r="B51" s="25">
        <v>28.6</v>
      </c>
      <c r="C51" s="26"/>
      <c r="D51" s="43">
        <f t="shared" si="7"/>
        <v>45906</v>
      </c>
      <c r="E51" s="25">
        <v>29.3</v>
      </c>
      <c r="F51" s="26" t="s">
        <v>62</v>
      </c>
      <c r="G51" s="43">
        <f t="shared" si="8"/>
        <v>45936</v>
      </c>
      <c r="H51" s="25">
        <v>21.2</v>
      </c>
      <c r="I51" s="26"/>
    </row>
    <row r="52" spans="1:9" ht="17.100000000000001" customHeight="1" outlineLevel="1">
      <c r="A52" s="43">
        <f t="shared" si="6"/>
        <v>45876</v>
      </c>
      <c r="B52" s="25">
        <v>26.2</v>
      </c>
      <c r="C52" s="26"/>
      <c r="D52" s="43">
        <f t="shared" si="7"/>
        <v>45907</v>
      </c>
      <c r="E52" s="25">
        <v>29.1</v>
      </c>
      <c r="F52" s="26" t="s">
        <v>62</v>
      </c>
      <c r="G52" s="43">
        <f t="shared" si="8"/>
        <v>45937</v>
      </c>
      <c r="H52" s="25">
        <v>23.8</v>
      </c>
      <c r="I52" s="26"/>
    </row>
    <row r="53" spans="1:9" ht="17.100000000000001" customHeight="1" outlineLevel="1">
      <c r="A53" s="43">
        <f t="shared" si="6"/>
        <v>45877</v>
      </c>
      <c r="B53" s="25">
        <v>28.2</v>
      </c>
      <c r="C53" s="26"/>
      <c r="D53" s="43">
        <f t="shared" si="7"/>
        <v>45908</v>
      </c>
      <c r="E53" s="25">
        <v>29.8</v>
      </c>
      <c r="F53" s="26"/>
      <c r="G53" s="43">
        <f t="shared" si="8"/>
        <v>45938</v>
      </c>
      <c r="H53" s="25">
        <v>24.1</v>
      </c>
      <c r="I53" s="26"/>
    </row>
    <row r="54" spans="1:9" ht="17.100000000000001" customHeight="1" outlineLevel="1">
      <c r="A54" s="43">
        <f t="shared" si="6"/>
        <v>45878</v>
      </c>
      <c r="B54" s="25">
        <v>30.6</v>
      </c>
      <c r="C54" s="26" t="s">
        <v>62</v>
      </c>
      <c r="D54" s="43">
        <f t="shared" si="7"/>
        <v>45909</v>
      </c>
      <c r="E54" s="25">
        <v>27.7</v>
      </c>
      <c r="F54" s="26"/>
      <c r="G54" s="43">
        <f t="shared" si="8"/>
        <v>45939</v>
      </c>
      <c r="H54" s="25">
        <v>19.3</v>
      </c>
      <c r="I54" s="26"/>
    </row>
    <row r="55" spans="1:9" ht="17.100000000000001" customHeight="1" outlineLevel="1">
      <c r="A55" s="43">
        <f t="shared" si="6"/>
        <v>45879</v>
      </c>
      <c r="B55" s="25">
        <v>28.9</v>
      </c>
      <c r="C55" s="26" t="s">
        <v>62</v>
      </c>
      <c r="D55" s="43">
        <f t="shared" si="7"/>
        <v>45910</v>
      </c>
      <c r="E55" s="25">
        <v>26.7</v>
      </c>
      <c r="F55" s="26"/>
      <c r="G55" s="43">
        <f t="shared" si="8"/>
        <v>45940</v>
      </c>
      <c r="H55" s="25">
        <v>18.2</v>
      </c>
      <c r="I55" s="26"/>
    </row>
    <row r="56" spans="1:9" ht="17.100000000000001" customHeight="1" outlineLevel="1">
      <c r="A56" s="43">
        <f t="shared" si="6"/>
        <v>45880</v>
      </c>
      <c r="B56" s="25">
        <v>30.6</v>
      </c>
      <c r="C56" s="26"/>
      <c r="D56" s="43">
        <f t="shared" si="7"/>
        <v>45911</v>
      </c>
      <c r="E56" s="25">
        <v>27</v>
      </c>
      <c r="F56" s="26"/>
      <c r="G56" s="43">
        <f t="shared" si="8"/>
        <v>45941</v>
      </c>
      <c r="H56" s="25">
        <v>16.5</v>
      </c>
      <c r="I56" s="26" t="s">
        <v>62</v>
      </c>
    </row>
    <row r="57" spans="1:9" ht="17.100000000000001" customHeight="1" outlineLevel="1">
      <c r="A57" s="43">
        <f t="shared" si="6"/>
        <v>45881</v>
      </c>
      <c r="B57" s="25">
        <v>32.299999999999997</v>
      </c>
      <c r="C57" s="26" t="s">
        <v>62</v>
      </c>
      <c r="D57" s="43">
        <f t="shared" si="7"/>
        <v>45912</v>
      </c>
      <c r="E57" s="25">
        <v>30.4</v>
      </c>
      <c r="F57" s="26"/>
      <c r="G57" s="43">
        <f t="shared" si="8"/>
        <v>45942</v>
      </c>
      <c r="H57" s="25">
        <v>19.100000000000001</v>
      </c>
      <c r="I57" s="26" t="s">
        <v>62</v>
      </c>
    </row>
    <row r="58" spans="1:9" ht="17.100000000000001" customHeight="1" outlineLevel="1">
      <c r="A58" s="43">
        <f t="shared" si="6"/>
        <v>45882</v>
      </c>
      <c r="B58" s="25">
        <v>30.4</v>
      </c>
      <c r="C58" s="26" t="s">
        <v>62</v>
      </c>
      <c r="D58" s="43">
        <f t="shared" si="7"/>
        <v>45913</v>
      </c>
      <c r="E58" s="25">
        <v>27.9</v>
      </c>
      <c r="F58" s="26" t="s">
        <v>62</v>
      </c>
      <c r="G58" s="43">
        <f t="shared" si="8"/>
        <v>45943</v>
      </c>
      <c r="H58" s="25">
        <v>21</v>
      </c>
      <c r="I58" s="26"/>
    </row>
    <row r="59" spans="1:9" ht="17.100000000000001" customHeight="1" outlineLevel="1">
      <c r="A59" s="43">
        <f t="shared" si="6"/>
        <v>45883</v>
      </c>
      <c r="B59" s="25">
        <v>29.6</v>
      </c>
      <c r="C59" s="26" t="s">
        <v>62</v>
      </c>
      <c r="D59" s="43">
        <f t="shared" si="7"/>
        <v>45914</v>
      </c>
      <c r="E59" s="25">
        <v>27.5</v>
      </c>
      <c r="F59" s="26" t="s">
        <v>62</v>
      </c>
      <c r="G59" s="43">
        <f t="shared" si="8"/>
        <v>45944</v>
      </c>
      <c r="H59" s="25">
        <v>21.6</v>
      </c>
      <c r="I59" s="26"/>
    </row>
    <row r="60" spans="1:9" ht="17.100000000000001" customHeight="1" outlineLevel="1">
      <c r="A60" s="43">
        <f t="shared" si="6"/>
        <v>45884</v>
      </c>
      <c r="B60" s="25">
        <v>31.3</v>
      </c>
      <c r="C60" s="26"/>
      <c r="D60" s="43">
        <f t="shared" si="7"/>
        <v>45915</v>
      </c>
      <c r="E60" s="25">
        <v>29.6</v>
      </c>
      <c r="F60" s="26"/>
      <c r="G60" s="43">
        <f t="shared" si="8"/>
        <v>45945</v>
      </c>
      <c r="H60" s="25">
        <v>21.5</v>
      </c>
      <c r="I60" s="26"/>
    </row>
    <row r="61" spans="1:9" ht="17.100000000000001" customHeight="1" outlineLevel="1">
      <c r="A61" s="43">
        <f t="shared" si="6"/>
        <v>45885</v>
      </c>
      <c r="B61" s="25">
        <v>32.799999999999997</v>
      </c>
      <c r="C61" s="26" t="s">
        <v>62</v>
      </c>
      <c r="D61" s="43">
        <f t="shared" si="7"/>
        <v>45916</v>
      </c>
      <c r="E61" s="25">
        <v>31.5</v>
      </c>
      <c r="F61" s="26"/>
      <c r="G61" s="43">
        <f t="shared" si="8"/>
        <v>45946</v>
      </c>
      <c r="H61" s="25">
        <v>17.8</v>
      </c>
      <c r="I61" s="26"/>
    </row>
    <row r="62" spans="1:9" ht="17.100000000000001" customHeight="1" outlineLevel="1">
      <c r="A62" s="43">
        <f t="shared" si="6"/>
        <v>45886</v>
      </c>
      <c r="B62" s="25">
        <v>33.1</v>
      </c>
      <c r="C62" s="26" t="s">
        <v>62</v>
      </c>
      <c r="D62" s="43">
        <f t="shared" si="7"/>
        <v>45917</v>
      </c>
      <c r="E62" s="25">
        <v>29</v>
      </c>
      <c r="F62" s="26"/>
      <c r="G62" s="43">
        <f t="shared" si="8"/>
        <v>45947</v>
      </c>
      <c r="H62" s="25">
        <v>21.5</v>
      </c>
      <c r="I62" s="26"/>
    </row>
    <row r="63" spans="1:9" ht="17.100000000000001" customHeight="1" outlineLevel="1">
      <c r="A63" s="43">
        <f t="shared" si="6"/>
        <v>45887</v>
      </c>
      <c r="B63" s="25">
        <v>31.7</v>
      </c>
      <c r="C63" s="26"/>
      <c r="D63" s="43">
        <f t="shared" si="7"/>
        <v>45918</v>
      </c>
      <c r="E63" s="25">
        <v>25.8</v>
      </c>
      <c r="F63" s="26"/>
      <c r="G63" s="43">
        <f t="shared" si="8"/>
        <v>45948</v>
      </c>
      <c r="H63" s="25">
        <v>19.399999999999999</v>
      </c>
      <c r="I63" s="26" t="s">
        <v>62</v>
      </c>
    </row>
    <row r="64" spans="1:9" ht="17.100000000000001" customHeight="1" outlineLevel="1">
      <c r="A64" s="43">
        <f t="shared" si="6"/>
        <v>45888</v>
      </c>
      <c r="B64" s="25">
        <v>31.9</v>
      </c>
      <c r="C64" s="26"/>
      <c r="D64" s="43">
        <f t="shared" si="7"/>
        <v>45919</v>
      </c>
      <c r="E64" s="25">
        <v>23.9</v>
      </c>
      <c r="F64" s="26"/>
      <c r="G64" s="43">
        <f t="shared" si="8"/>
        <v>45949</v>
      </c>
      <c r="H64" s="25">
        <v>14.9</v>
      </c>
      <c r="I64" s="26" t="s">
        <v>62</v>
      </c>
    </row>
    <row r="65" spans="1:9" ht="17.100000000000001" customHeight="1" outlineLevel="1">
      <c r="A65" s="43">
        <f t="shared" si="6"/>
        <v>45889</v>
      </c>
      <c r="B65" s="25">
        <v>30.7</v>
      </c>
      <c r="C65" s="26"/>
      <c r="D65" s="43">
        <f t="shared" si="7"/>
        <v>45920</v>
      </c>
      <c r="E65" s="25">
        <v>24.6</v>
      </c>
      <c r="F65" s="26" t="s">
        <v>62</v>
      </c>
      <c r="G65" s="43">
        <f t="shared" si="8"/>
        <v>45950</v>
      </c>
      <c r="H65" s="25">
        <v>11.8</v>
      </c>
      <c r="I65" s="26"/>
    </row>
    <row r="66" spans="1:9" ht="17.100000000000001" customHeight="1" outlineLevel="1">
      <c r="A66" s="43">
        <f t="shared" si="6"/>
        <v>45890</v>
      </c>
      <c r="B66" s="25">
        <v>30.8</v>
      </c>
      <c r="C66" s="26"/>
      <c r="D66" s="43">
        <f t="shared" si="7"/>
        <v>45921</v>
      </c>
      <c r="E66" s="25">
        <v>24.5</v>
      </c>
      <c r="F66" s="26" t="s">
        <v>62</v>
      </c>
      <c r="G66" s="43">
        <f t="shared" si="8"/>
        <v>45951</v>
      </c>
      <c r="H66" s="25">
        <v>11.5</v>
      </c>
      <c r="I66" s="26"/>
    </row>
    <row r="67" spans="1:9" ht="17.100000000000001" customHeight="1" outlineLevel="1">
      <c r="A67" s="43">
        <f t="shared" si="6"/>
        <v>45891</v>
      </c>
      <c r="B67" s="25">
        <v>28.7</v>
      </c>
      <c r="C67" s="26"/>
      <c r="D67" s="43">
        <f t="shared" si="7"/>
        <v>45922</v>
      </c>
      <c r="E67" s="25">
        <v>24.6</v>
      </c>
      <c r="F67" s="26"/>
      <c r="G67" s="43">
        <f t="shared" si="8"/>
        <v>45952</v>
      </c>
      <c r="H67" s="25">
        <v>11.6</v>
      </c>
      <c r="I67" s="26"/>
    </row>
    <row r="68" spans="1:9" ht="17.100000000000001" customHeight="1" outlineLevel="1">
      <c r="A68" s="43">
        <f t="shared" si="6"/>
        <v>45892</v>
      </c>
      <c r="B68" s="25">
        <v>33.5</v>
      </c>
      <c r="C68" s="26" t="s">
        <v>62</v>
      </c>
      <c r="D68" s="43">
        <f t="shared" si="7"/>
        <v>45923</v>
      </c>
      <c r="E68" s="25">
        <v>25.8</v>
      </c>
      <c r="F68" s="26"/>
      <c r="G68" s="43">
        <f t="shared" si="8"/>
        <v>45953</v>
      </c>
      <c r="H68" s="25">
        <v>13.8</v>
      </c>
      <c r="I68" s="26"/>
    </row>
    <row r="69" spans="1:9" ht="17.100000000000001" customHeight="1" outlineLevel="1">
      <c r="A69" s="43">
        <f t="shared" si="6"/>
        <v>45893</v>
      </c>
      <c r="B69" s="25">
        <v>29.8</v>
      </c>
      <c r="C69" s="26" t="s">
        <v>62</v>
      </c>
      <c r="D69" s="43">
        <f t="shared" si="7"/>
        <v>45924</v>
      </c>
      <c r="E69" s="25">
        <v>25.9</v>
      </c>
      <c r="F69" s="26"/>
      <c r="G69" s="43">
        <f t="shared" si="8"/>
        <v>45954</v>
      </c>
      <c r="H69" s="25">
        <v>13.2</v>
      </c>
      <c r="I69" s="26"/>
    </row>
    <row r="70" spans="1:9" ht="17.100000000000001" customHeight="1" outlineLevel="1">
      <c r="A70" s="43">
        <f t="shared" si="6"/>
        <v>45894</v>
      </c>
      <c r="B70" s="25">
        <v>30.8</v>
      </c>
      <c r="C70" s="54"/>
      <c r="D70" s="43">
        <f t="shared" si="7"/>
        <v>45925</v>
      </c>
      <c r="E70" s="25">
        <v>25.2</v>
      </c>
      <c r="F70" s="54"/>
      <c r="G70" s="43">
        <f t="shared" si="8"/>
        <v>45955</v>
      </c>
      <c r="H70" s="25">
        <v>15.6</v>
      </c>
      <c r="I70" s="54" t="s">
        <v>62</v>
      </c>
    </row>
    <row r="71" spans="1:9" ht="17.100000000000001" customHeight="1" outlineLevel="1">
      <c r="A71" s="43">
        <f t="shared" si="6"/>
        <v>45895</v>
      </c>
      <c r="B71" s="25">
        <v>35.200000000000003</v>
      </c>
      <c r="C71" s="26"/>
      <c r="D71" s="43">
        <f t="shared" si="7"/>
        <v>45926</v>
      </c>
      <c r="E71" s="25">
        <v>27.3</v>
      </c>
      <c r="F71" s="26"/>
      <c r="G71" s="43">
        <f t="shared" si="8"/>
        <v>45956</v>
      </c>
      <c r="H71" s="25">
        <v>19.5</v>
      </c>
      <c r="I71" s="26" t="s">
        <v>62</v>
      </c>
    </row>
    <row r="72" spans="1:9" ht="17.100000000000001" customHeight="1" outlineLevel="1">
      <c r="A72" s="43">
        <f t="shared" si="6"/>
        <v>45896</v>
      </c>
      <c r="B72" s="25">
        <v>30.6</v>
      </c>
      <c r="C72" s="26"/>
      <c r="D72" s="43">
        <f t="shared" si="7"/>
        <v>45927</v>
      </c>
      <c r="E72" s="25">
        <v>25.4</v>
      </c>
      <c r="F72" s="26" t="s">
        <v>62</v>
      </c>
      <c r="G72" s="43">
        <f t="shared" si="8"/>
        <v>45957</v>
      </c>
      <c r="H72" s="25">
        <v>17.899999999999999</v>
      </c>
      <c r="I72" s="26"/>
    </row>
    <row r="73" spans="1:9" ht="17.100000000000001" customHeight="1" outlineLevel="1">
      <c r="A73" s="43">
        <f t="shared" si="6"/>
        <v>45897</v>
      </c>
      <c r="B73" s="25">
        <v>29</v>
      </c>
      <c r="C73" s="26"/>
      <c r="D73" s="43">
        <f t="shared" si="7"/>
        <v>45928</v>
      </c>
      <c r="E73" s="25">
        <v>26.4</v>
      </c>
      <c r="F73" s="26" t="s">
        <v>62</v>
      </c>
      <c r="G73" s="43">
        <f t="shared" si="8"/>
        <v>45958</v>
      </c>
      <c r="H73" s="25">
        <v>8.4</v>
      </c>
      <c r="I73" s="26"/>
    </row>
    <row r="74" spans="1:9" ht="17.100000000000001" customHeight="1" outlineLevel="1">
      <c r="A74" s="43">
        <f>IF(A73="","",IF(DAY(A73)&gt;DAY(A73+1),"",A73+1))</f>
        <v>45898</v>
      </c>
      <c r="B74" s="25">
        <v>26.5</v>
      </c>
      <c r="C74" s="26"/>
      <c r="D74" s="43">
        <f>IF(D73="","",IF(DAY(D73)&gt;DAY(D73+1),"",D73+1))</f>
        <v>45929</v>
      </c>
      <c r="E74" s="25">
        <v>21.1</v>
      </c>
      <c r="F74" s="26"/>
      <c r="G74" s="43">
        <f>IF(G73="","",IF(DAY(G73)&gt;DAY(G73+1),"",G73+1))</f>
        <v>45959</v>
      </c>
      <c r="H74" s="25">
        <v>13.7</v>
      </c>
      <c r="I74" s="26"/>
    </row>
    <row r="75" spans="1:9" ht="17.100000000000001" customHeight="1" outlineLevel="1">
      <c r="A75" s="43">
        <f t="shared" ref="A75:A76" si="9">IF(A74="","",IF(DAY(A74)&gt;DAY(A74+1),"",A74+1))</f>
        <v>45899</v>
      </c>
      <c r="B75" s="25">
        <v>31.3</v>
      </c>
      <c r="C75" s="26" t="s">
        <v>62</v>
      </c>
      <c r="D75" s="43">
        <f t="shared" ref="D75:D76" si="10">IF(D74="","",IF(DAY(D74)&gt;DAY(D74+1),"",D74+1))</f>
        <v>45930</v>
      </c>
      <c r="E75" s="25">
        <v>26.5</v>
      </c>
      <c r="F75" s="26"/>
      <c r="G75" s="43">
        <f t="shared" ref="G75:G76" si="11">IF(G74="","",IF(DAY(G74)&gt;DAY(G74+1),"",G74+1))</f>
        <v>45960</v>
      </c>
      <c r="H75" s="25">
        <v>14.6</v>
      </c>
      <c r="I75" s="26"/>
    </row>
    <row r="76" spans="1:9" ht="17.100000000000001" customHeight="1" outlineLevel="1" thickBot="1">
      <c r="A76" s="43">
        <f t="shared" si="9"/>
        <v>45900</v>
      </c>
      <c r="B76" s="27">
        <v>30</v>
      </c>
      <c r="C76" s="28" t="s">
        <v>62</v>
      </c>
      <c r="D76" s="43" t="str">
        <f t="shared" si="10"/>
        <v/>
      </c>
      <c r="E76" s="27"/>
      <c r="F76" s="28"/>
      <c r="G76" s="43">
        <f t="shared" si="11"/>
        <v>45961</v>
      </c>
      <c r="H76" s="27">
        <v>15.1</v>
      </c>
      <c r="I76" s="28"/>
    </row>
    <row r="77" spans="1:9" ht="17.100000000000001" customHeight="1" outlineLevel="1" thickBot="1">
      <c r="A77" s="29" t="s">
        <v>11</v>
      </c>
      <c r="B77" s="72">
        <f>COUNTIFS(B46:B76,"&gt;="&amp;$K$3,A46:A76,"&gt;="&amp;$C$5,A46:A76,"&lt;="&amp;$F$5)</f>
        <v>22</v>
      </c>
      <c r="C77" s="72">
        <f>COUNTIFS(B46:B76,"&gt;="&amp;$K$3,A46:A76,"&gt;="&amp;$C$5,A46:A76,"&lt;="&amp;$F$5,C46:C76,"&lt;&gt;"&amp;"")</f>
        <v>10</v>
      </c>
      <c r="D77" s="73"/>
      <c r="E77" s="72">
        <f>COUNTIFS(E46:E76,"&gt;="&amp;$K$3,D46:D76,"&gt;="&amp;$C$5,D46:D76,"&lt;="&amp;$F$5)</f>
        <v>5</v>
      </c>
      <c r="F77" s="72">
        <f>COUNTIFS(E46:E76,"&gt;="&amp;$K$3,D46:D76,"&gt;="&amp;$C$5,D46:D76,"&lt;="&amp;$F$5,F46:F76,"&lt;&gt;"&amp;"")</f>
        <v>0</v>
      </c>
      <c r="G77" s="73"/>
      <c r="H77" s="72">
        <f>COUNTIFS(H46:H76,"&gt;="&amp;$K$3,G46:G76,"&gt;="&amp;$C$5,G46:G76,"&lt;="&amp;$F$5)</f>
        <v>0</v>
      </c>
      <c r="I77" s="74">
        <f>COUNTIFS(H46:H76,"&gt;="&amp;$K$3,G46:G76,"&gt;="&amp;$C$5,G46:G76,"&lt;="&amp;$F$5,I46:I76,"&lt;&gt;"&amp;"")</f>
        <v>0</v>
      </c>
    </row>
    <row r="78" spans="1:9">
      <c r="C78" s="21"/>
    </row>
    <row r="79" spans="1:9">
      <c r="C79" s="21"/>
    </row>
    <row r="80" spans="1:9">
      <c r="C80" s="21"/>
    </row>
    <row r="81" spans="1:3">
      <c r="C81" s="21"/>
    </row>
    <row r="82" spans="1:3">
      <c r="C82" s="21"/>
    </row>
    <row r="83" spans="1:3">
      <c r="C83" s="21"/>
    </row>
    <row r="84" spans="1:3">
      <c r="C84" s="21"/>
    </row>
    <row r="85" spans="1:3">
      <c r="C85" s="21"/>
    </row>
    <row r="86" spans="1:3">
      <c r="C86" s="21"/>
    </row>
    <row r="87" spans="1:3">
      <c r="C87" s="21"/>
    </row>
    <row r="88" spans="1:3">
      <c r="C88" s="21"/>
    </row>
    <row r="89" spans="1:3">
      <c r="C89" s="21"/>
    </row>
    <row r="90" spans="1:3">
      <c r="C90" s="21"/>
    </row>
    <row r="91" spans="1:3">
      <c r="C91" s="21"/>
    </row>
    <row r="92" spans="1:3">
      <c r="A92" s="30"/>
    </row>
    <row r="93" spans="1:3">
      <c r="A93" s="30"/>
    </row>
    <row r="94" spans="1:3">
      <c r="A94" s="30"/>
    </row>
    <row r="95" spans="1:3">
      <c r="A95" s="30"/>
    </row>
    <row r="96" spans="1:3">
      <c r="A96" s="30"/>
    </row>
    <row r="97" spans="1:1">
      <c r="A97" s="30"/>
    </row>
    <row r="98" spans="1:1">
      <c r="A98" s="30"/>
    </row>
    <row r="99" spans="1:1">
      <c r="A99" s="30"/>
    </row>
    <row r="100" spans="1:1">
      <c r="A100" s="30"/>
    </row>
    <row r="101" spans="1:1">
      <c r="A101" s="30"/>
    </row>
    <row r="102" spans="1:1">
      <c r="A102" s="30"/>
    </row>
    <row r="103" spans="1:1">
      <c r="A103" s="30"/>
    </row>
    <row r="104" spans="1:1">
      <c r="A104" s="30"/>
    </row>
    <row r="105" spans="1:1">
      <c r="A105" s="30"/>
    </row>
    <row r="106" spans="1:1">
      <c r="A106" s="30"/>
    </row>
    <row r="107" spans="1:1">
      <c r="A107" s="30"/>
    </row>
    <row r="108" spans="1:1">
      <c r="A108" s="30"/>
    </row>
    <row r="109" spans="1:1">
      <c r="A109" s="30"/>
    </row>
    <row r="110" spans="1:1">
      <c r="A110" s="30"/>
    </row>
    <row r="111" spans="1:1">
      <c r="A111" s="30"/>
    </row>
    <row r="112" spans="1:1">
      <c r="A112" s="30"/>
    </row>
    <row r="113" spans="1:1">
      <c r="A113" s="30"/>
    </row>
    <row r="114" spans="1:1">
      <c r="A114" s="30"/>
    </row>
    <row r="115" spans="1:1">
      <c r="A115" s="30"/>
    </row>
    <row r="116" spans="1:1">
      <c r="A116" s="30"/>
    </row>
    <row r="117" spans="1:1">
      <c r="A117" s="30"/>
    </row>
    <row r="118" spans="1:1">
      <c r="A118" s="30"/>
    </row>
    <row r="119" spans="1:1">
      <c r="A119" s="30"/>
    </row>
    <row r="120" spans="1:1">
      <c r="A120" s="30"/>
    </row>
    <row r="121" spans="1:1">
      <c r="A121" s="30"/>
    </row>
    <row r="122" spans="1:1">
      <c r="A122" s="30"/>
    </row>
    <row r="123" spans="1:1">
      <c r="A123" s="30"/>
    </row>
    <row r="124" spans="1:1">
      <c r="A124" s="30"/>
    </row>
    <row r="125" spans="1:1">
      <c r="A125" s="30"/>
    </row>
    <row r="126" spans="1:1">
      <c r="A126" s="30"/>
    </row>
  </sheetData>
  <mergeCells count="16">
    <mergeCell ref="H8:I8"/>
    <mergeCell ref="B9:C9"/>
    <mergeCell ref="E9:F9"/>
    <mergeCell ref="H9:I9"/>
    <mergeCell ref="B11:C11"/>
    <mergeCell ref="A5:A6"/>
    <mergeCell ref="C5:D5"/>
    <mergeCell ref="F5:G5"/>
    <mergeCell ref="B6:I6"/>
    <mergeCell ref="A7:I7"/>
    <mergeCell ref="A1:I1"/>
    <mergeCell ref="B2:C2"/>
    <mergeCell ref="E2:I2"/>
    <mergeCell ref="B3:I3"/>
    <mergeCell ref="C4:D4"/>
    <mergeCell ref="F4:G4"/>
  </mergeCells>
  <phoneticPr fontId="5"/>
  <conditionalFormatting sqref="A13:C43 A46:C76">
    <cfRule type="expression" dxfId="7" priority="4">
      <formula>OR($C$5&gt;$A13,$F$5&lt;$A13)</formula>
    </cfRule>
  </conditionalFormatting>
  <conditionalFormatting sqref="B13:B43 E13:E43 H13:H43 B46:B76 E46:E76 H46:H76">
    <cfRule type="cellIs" dxfId="6" priority="1" operator="greaterThanOrEqual">
      <formula>$K$3</formula>
    </cfRule>
  </conditionalFormatting>
  <conditionalFormatting sqref="D13:F43 D46:F76">
    <cfRule type="expression" dxfId="5" priority="3">
      <formula>OR($C$5&gt;$D13,$F$5&lt;$D13)</formula>
    </cfRule>
  </conditionalFormatting>
  <conditionalFormatting sqref="G13:I43 G46:I76">
    <cfRule type="expression" dxfId="4" priority="2">
      <formula>OR($C$5&gt;$G13,$F$5&lt;$G13)</formula>
    </cfRule>
  </conditionalFormatting>
  <dataValidations count="3">
    <dataValidation type="whole" allowBlank="1" showInputMessage="1" showErrorMessage="1" sqref="L6" xr:uid="{CAD403A3-3217-44F9-818C-AE68B1CE1606}">
      <formula1>1</formula1>
      <formula2>12</formula2>
    </dataValidation>
    <dataValidation type="list" allowBlank="1" showInputMessage="1" showErrorMessage="1" sqref="L6" xr:uid="{42424737-1A54-4D6F-ADC7-02115EBC085E}">
      <formula1>"屋外工事,屋内工事等"</formula1>
    </dataValidation>
    <dataValidation type="list" allowBlank="1" showInputMessage="1" sqref="C13:C43 F13:F43 I13:I43 C46:C76 F46:F76 I46:I76" xr:uid="{66CE74CF-7059-4865-9007-50BC7B26BBFA}">
      <formula1>"○"</formula1>
    </dataValidation>
  </dataValidations>
  <hyperlinks>
    <hyperlink ref="J13" r:id="rId1" xr:uid="{559C9241-DD3F-463C-8E5D-D267AE30398F}"/>
    <hyperlink ref="J16" r:id="rId2" xr:uid="{B720EE67-1F68-4948-A090-A373C1C20D2F}"/>
  </hyperlinks>
  <pageMargins left="1.1023622047244095" right="0.51181102362204722" top="0.55118110236220474" bottom="0.35433070866141736" header="0.31496062992125984" footer="0.31496062992125984"/>
  <pageSetup paperSize="9" orientation="portrait" r:id="rId3"/>
  <headerFooter>
    <oddHeader>&amp;R別紙</oddHeader>
    <oddFooter>&amp;C&amp;P/&amp;N</oddFooter>
  </headerFooter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1FC95A9-FA9A-4CBA-99C6-7E91CD90C31C}">
          <x14:formula1>
            <xm:f>観測所リスト!$B$5:$B$27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CB1F-C3EE-41F1-B168-32105B54D82D}">
  <sheetPr>
    <tabColor theme="7" tint="0.79998168889431442"/>
  </sheetPr>
  <dimension ref="A1:P126"/>
  <sheetViews>
    <sheetView zoomScaleNormal="100" zoomScaleSheetLayoutView="100" workbookViewId="0">
      <selection sqref="A1:I1"/>
    </sheetView>
  </sheetViews>
  <sheetFormatPr defaultRowHeight="18.75" outlineLevelRow="1"/>
  <cols>
    <col min="1" max="9" width="8.625" style="1" customWidth="1"/>
    <col min="10" max="13" width="10.625" style="1" customWidth="1"/>
    <col min="14" max="14" width="19.375" style="1" customWidth="1"/>
    <col min="15" max="16" width="14" style="1" customWidth="1"/>
    <col min="17" max="16384" width="9" style="1"/>
  </cols>
  <sheetData>
    <row r="1" spans="1:16" ht="26.25" thickBot="1">
      <c r="A1" s="78" t="s">
        <v>25</v>
      </c>
      <c r="B1" s="78"/>
      <c r="C1" s="78"/>
      <c r="D1" s="78"/>
      <c r="E1" s="78"/>
      <c r="F1" s="78"/>
      <c r="G1" s="78"/>
      <c r="H1" s="78"/>
      <c r="I1" s="78"/>
    </row>
    <row r="2" spans="1:16" ht="16.5" customHeight="1">
      <c r="A2" s="2" t="s">
        <v>0</v>
      </c>
      <c r="B2" s="79"/>
      <c r="C2" s="79"/>
      <c r="D2" s="3" t="s">
        <v>1</v>
      </c>
      <c r="E2" s="79"/>
      <c r="F2" s="79"/>
      <c r="G2" s="79"/>
      <c r="H2" s="79"/>
      <c r="I2" s="80"/>
      <c r="J2" s="4"/>
      <c r="K2" s="1" t="s">
        <v>70</v>
      </c>
      <c r="N2" s="47" t="s">
        <v>65</v>
      </c>
    </row>
    <row r="3" spans="1:16" ht="16.5" customHeight="1">
      <c r="A3" s="5" t="s">
        <v>2</v>
      </c>
      <c r="B3" s="81"/>
      <c r="C3" s="81"/>
      <c r="D3" s="81"/>
      <c r="E3" s="81"/>
      <c r="F3" s="81"/>
      <c r="G3" s="81"/>
      <c r="H3" s="81"/>
      <c r="I3" s="82"/>
      <c r="J3" s="4"/>
      <c r="K3" s="63">
        <v>25</v>
      </c>
      <c r="N3" s="54" t="s">
        <v>64</v>
      </c>
    </row>
    <row r="4" spans="1:16" ht="16.5" customHeight="1" thickBot="1">
      <c r="A4" s="6" t="s">
        <v>3</v>
      </c>
      <c r="B4" s="38"/>
      <c r="C4" s="83">
        <v>45712</v>
      </c>
      <c r="D4" s="83"/>
      <c r="E4" s="41" t="s">
        <v>4</v>
      </c>
      <c r="F4" s="83">
        <v>45981</v>
      </c>
      <c r="G4" s="83"/>
      <c r="H4" s="40"/>
      <c r="I4" s="39"/>
      <c r="J4" s="31">
        <f>(DATEDIF(C4,F4,"d"))+1</f>
        <v>270</v>
      </c>
    </row>
    <row r="5" spans="1:16" ht="16.5" customHeight="1">
      <c r="A5" s="84" t="s">
        <v>22</v>
      </c>
      <c r="B5" s="35" t="s">
        <v>24</v>
      </c>
      <c r="C5" s="86">
        <v>45772</v>
      </c>
      <c r="D5" s="86"/>
      <c r="E5" s="42" t="s">
        <v>4</v>
      </c>
      <c r="F5" s="86">
        <v>45961</v>
      </c>
      <c r="G5" s="86"/>
      <c r="H5" s="36" t="s">
        <v>23</v>
      </c>
      <c r="I5" s="37"/>
      <c r="J5" s="7"/>
      <c r="K5" s="47" t="s">
        <v>76</v>
      </c>
      <c r="L5" s="47" t="s">
        <v>77</v>
      </c>
      <c r="N5" s="47" t="str">
        <f>"最寄りの"&amp;A11&amp;"（参考）"</f>
        <v>最寄りの観測地点（参考）</v>
      </c>
    </row>
    <row r="6" spans="1:16" ht="16.5" customHeight="1">
      <c r="A6" s="85"/>
      <c r="B6" s="87">
        <f>(DATEDIF(C5,F5,"d"))+1-B8-D8-F8-H8</f>
        <v>187</v>
      </c>
      <c r="C6" s="88"/>
      <c r="D6" s="88"/>
      <c r="E6" s="88"/>
      <c r="F6" s="88"/>
      <c r="G6" s="88"/>
      <c r="H6" s="88"/>
      <c r="I6" s="89"/>
      <c r="J6" s="8"/>
      <c r="K6" s="52">
        <v>2025</v>
      </c>
      <c r="L6" s="53">
        <v>5</v>
      </c>
      <c r="N6" s="55" t="str">
        <f>INDEX(観測所リスト!$B$32:$B$54, MATCH(MIN(観測所リスト!$J$32:$J$54), 観測所リスト!$J$32:$J$54, 0))</f>
        <v>青森</v>
      </c>
      <c r="O6" s="76">
        <f>VLOOKUP(N6,観測所リスト!$B$30:$J$54,9,FALSE)</f>
        <v>5.6</v>
      </c>
      <c r="P6" s="77">
        <f>VLOOKUP(N6,観測所リスト!$B$30:$J$54,6,FALSE)</f>
        <v>3</v>
      </c>
    </row>
    <row r="7" spans="1:16" ht="16.5" customHeight="1">
      <c r="A7" s="90" t="s">
        <v>26</v>
      </c>
      <c r="B7" s="91"/>
      <c r="C7" s="91"/>
      <c r="D7" s="91"/>
      <c r="E7" s="91"/>
      <c r="F7" s="91"/>
      <c r="G7" s="91"/>
      <c r="H7" s="91"/>
      <c r="I7" s="92"/>
      <c r="J7" s="48" t="s">
        <v>33</v>
      </c>
      <c r="K7" s="9"/>
      <c r="L7" s="10"/>
      <c r="M7" s="10"/>
    </row>
    <row r="8" spans="1:16" ht="16.5" customHeight="1" thickBot="1">
      <c r="A8" s="11" t="s">
        <v>5</v>
      </c>
      <c r="B8" s="32">
        <v>3</v>
      </c>
      <c r="C8" s="12" t="s">
        <v>6</v>
      </c>
      <c r="D8" s="32">
        <v>0</v>
      </c>
      <c r="E8" s="13" t="s">
        <v>7</v>
      </c>
      <c r="F8" s="32">
        <v>0</v>
      </c>
      <c r="G8" s="13" t="s">
        <v>27</v>
      </c>
      <c r="H8" s="93">
        <v>0</v>
      </c>
      <c r="I8" s="94"/>
      <c r="J8" s="14" t="s">
        <v>8</v>
      </c>
      <c r="K8" s="69" t="s">
        <v>9</v>
      </c>
      <c r="L8" s="15" t="s">
        <v>10</v>
      </c>
      <c r="M8" s="15" t="s">
        <v>11</v>
      </c>
    </row>
    <row r="9" spans="1:16" ht="16.5" customHeight="1" thickBot="1">
      <c r="A9" s="16" t="s">
        <v>12</v>
      </c>
      <c r="B9" s="95">
        <f>B44-C44+E44-F44+H44-I44+B77-C77+E77-F77+H77-I77</f>
        <v>58</v>
      </c>
      <c r="C9" s="95"/>
      <c r="D9" s="17" t="s">
        <v>13</v>
      </c>
      <c r="E9" s="96">
        <f>ROUND(B9/B6,1)</f>
        <v>0.3</v>
      </c>
      <c r="F9" s="96"/>
      <c r="G9" s="17" t="s">
        <v>14</v>
      </c>
      <c r="H9" s="97">
        <f>ROUND(E9*1.2,2)/100</f>
        <v>3.5999999999999999E-3</v>
      </c>
      <c r="I9" s="98"/>
      <c r="J9" s="18">
        <f>H9</f>
        <v>3.5999999999999999E-3</v>
      </c>
      <c r="K9" s="68">
        <v>1.1999999999999999E-3</v>
      </c>
      <c r="L9" s="70">
        <v>0</v>
      </c>
      <c r="M9" s="19">
        <f>J9+K9+L9</f>
        <v>4.7999999999999996E-3</v>
      </c>
      <c r="N9" s="47" t="s">
        <v>32</v>
      </c>
    </row>
    <row r="10" spans="1:16" ht="16.5" customHeight="1">
      <c r="A10" s="33" t="s">
        <v>29</v>
      </c>
      <c r="B10" s="8"/>
      <c r="C10" s="8"/>
      <c r="D10" s="20"/>
      <c r="E10" s="21"/>
      <c r="F10" s="21"/>
      <c r="G10" s="20"/>
      <c r="H10" s="21"/>
      <c r="I10" s="21"/>
      <c r="J10" s="21" t="s">
        <v>15</v>
      </c>
      <c r="K10" s="21" t="s">
        <v>15</v>
      </c>
      <c r="L10" s="21" t="s">
        <v>16</v>
      </c>
    </row>
    <row r="11" spans="1:16" ht="16.5" customHeight="1">
      <c r="A11" s="45" t="s">
        <v>17</v>
      </c>
      <c r="B11" s="99" t="s">
        <v>43</v>
      </c>
      <c r="C11" s="99"/>
    </row>
    <row r="12" spans="1:16" ht="33" customHeight="1">
      <c r="A12" s="15" t="s">
        <v>18</v>
      </c>
      <c r="B12" s="46" t="s">
        <v>19</v>
      </c>
      <c r="C12" s="22" t="s">
        <v>28</v>
      </c>
      <c r="D12" s="15" t="s">
        <v>18</v>
      </c>
      <c r="E12" s="46" t="s">
        <v>19</v>
      </c>
      <c r="F12" s="22" t="s">
        <v>28</v>
      </c>
      <c r="G12" s="15" t="s">
        <v>18</v>
      </c>
      <c r="H12" s="46" t="s">
        <v>19</v>
      </c>
      <c r="I12" s="22" t="s">
        <v>28</v>
      </c>
      <c r="J12" s="23" t="s">
        <v>20</v>
      </c>
      <c r="K12" s="24"/>
    </row>
    <row r="13" spans="1:16" ht="17.100000000000001" customHeight="1">
      <c r="A13" s="43">
        <f>DATE(K6,L6,1)</f>
        <v>45778</v>
      </c>
      <c r="B13" s="25">
        <v>16</v>
      </c>
      <c r="C13" s="26"/>
      <c r="D13" s="43">
        <f>MAX(A40:A43)+1</f>
        <v>45809</v>
      </c>
      <c r="E13" s="25">
        <v>17</v>
      </c>
      <c r="F13" s="26" t="s">
        <v>62</v>
      </c>
      <c r="G13" s="43">
        <f>MAX(D40:D43)+1</f>
        <v>45839</v>
      </c>
      <c r="H13" s="25">
        <v>28.6</v>
      </c>
      <c r="I13" s="26"/>
      <c r="J13" s="44" t="s">
        <v>21</v>
      </c>
      <c r="K13" s="21"/>
    </row>
    <row r="14" spans="1:16" ht="17.100000000000001" customHeight="1">
      <c r="A14" s="43">
        <f>IF(A13="","",A13+1)</f>
        <v>45779</v>
      </c>
      <c r="B14" s="25">
        <v>18.8</v>
      </c>
      <c r="C14" s="26"/>
      <c r="D14" s="43">
        <f t="shared" ref="D14:D40" si="0">IF(D13="","",D13+1)</f>
        <v>45810</v>
      </c>
      <c r="E14" s="25">
        <v>19.100000000000001</v>
      </c>
      <c r="F14" s="26"/>
      <c r="G14" s="43">
        <f t="shared" ref="G14:G40" si="1">IF(G13="","",G13+1)</f>
        <v>45840</v>
      </c>
      <c r="H14" s="25">
        <v>28.1</v>
      </c>
      <c r="I14" s="26"/>
      <c r="J14" s="71" t="s">
        <v>75</v>
      </c>
      <c r="K14" s="21"/>
    </row>
    <row r="15" spans="1:16" ht="17.100000000000001" customHeight="1">
      <c r="A15" s="43">
        <f t="shared" ref="A15:A40" si="2">IF(A14="","",A14+1)</f>
        <v>45780</v>
      </c>
      <c r="B15" s="25">
        <v>14.5</v>
      </c>
      <c r="C15" s="26" t="s">
        <v>62</v>
      </c>
      <c r="D15" s="43">
        <f t="shared" si="0"/>
        <v>45811</v>
      </c>
      <c r="E15" s="25">
        <v>20.7</v>
      </c>
      <c r="F15" s="26"/>
      <c r="G15" s="43">
        <f t="shared" si="1"/>
        <v>45841</v>
      </c>
      <c r="H15" s="25">
        <v>29.4</v>
      </c>
      <c r="I15" s="26"/>
      <c r="J15" s="21"/>
      <c r="K15" s="21"/>
      <c r="L15" s="21"/>
      <c r="M15" s="21"/>
      <c r="N15" s="21"/>
    </row>
    <row r="16" spans="1:16" ht="17.100000000000001" customHeight="1">
      <c r="A16" s="43">
        <f t="shared" si="2"/>
        <v>45781</v>
      </c>
      <c r="B16" s="25">
        <v>13.5</v>
      </c>
      <c r="C16" s="26" t="s">
        <v>62</v>
      </c>
      <c r="D16" s="43">
        <f t="shared" si="0"/>
        <v>45812</v>
      </c>
      <c r="E16" s="25">
        <v>20.2</v>
      </c>
      <c r="F16" s="26"/>
      <c r="G16" s="43">
        <f t="shared" si="1"/>
        <v>45842</v>
      </c>
      <c r="H16" s="25">
        <v>27.6</v>
      </c>
      <c r="I16" s="26"/>
      <c r="J16" s="21"/>
      <c r="K16" s="21"/>
      <c r="L16" s="21"/>
      <c r="M16" s="21"/>
      <c r="N16" s="21"/>
    </row>
    <row r="17" spans="1:14" ht="17.100000000000001" customHeight="1">
      <c r="A17" s="43">
        <f t="shared" si="2"/>
        <v>45782</v>
      </c>
      <c r="B17" s="25">
        <v>14.6</v>
      </c>
      <c r="C17" s="26"/>
      <c r="D17" s="43">
        <f t="shared" si="0"/>
        <v>45813</v>
      </c>
      <c r="E17" s="25">
        <v>17.5</v>
      </c>
      <c r="F17" s="26"/>
      <c r="G17" s="43">
        <f t="shared" si="1"/>
        <v>45843</v>
      </c>
      <c r="H17" s="25">
        <v>28.3</v>
      </c>
      <c r="I17" s="26" t="s">
        <v>62</v>
      </c>
      <c r="J17" s="21"/>
      <c r="K17" s="21"/>
      <c r="L17" s="21"/>
      <c r="M17" s="21"/>
      <c r="N17" s="21"/>
    </row>
    <row r="18" spans="1:14" ht="17.100000000000001" customHeight="1">
      <c r="A18" s="43">
        <f t="shared" si="2"/>
        <v>45783</v>
      </c>
      <c r="B18" s="25">
        <v>14</v>
      </c>
      <c r="C18" s="26"/>
      <c r="D18" s="43">
        <f t="shared" si="0"/>
        <v>45814</v>
      </c>
      <c r="E18" s="25">
        <v>20.100000000000001</v>
      </c>
      <c r="F18" s="26"/>
      <c r="G18" s="43">
        <f t="shared" si="1"/>
        <v>45844</v>
      </c>
      <c r="H18" s="25">
        <v>29</v>
      </c>
      <c r="I18" s="26" t="s">
        <v>62</v>
      </c>
      <c r="J18" s="21"/>
      <c r="K18" s="21"/>
      <c r="L18" s="21"/>
      <c r="M18" s="21"/>
      <c r="N18" s="21"/>
    </row>
    <row r="19" spans="1:14" ht="17.100000000000001" customHeight="1">
      <c r="A19" s="43">
        <f t="shared" si="2"/>
        <v>45784</v>
      </c>
      <c r="B19" s="25">
        <v>13.2</v>
      </c>
      <c r="C19" s="26"/>
      <c r="D19" s="43">
        <f t="shared" si="0"/>
        <v>45815</v>
      </c>
      <c r="E19" s="25">
        <v>21.5</v>
      </c>
      <c r="F19" s="26" t="s">
        <v>62</v>
      </c>
      <c r="G19" s="43">
        <f t="shared" si="1"/>
        <v>45845</v>
      </c>
      <c r="H19" s="25">
        <v>28.1</v>
      </c>
      <c r="I19" s="26"/>
      <c r="J19" s="21"/>
      <c r="K19" s="21"/>
      <c r="L19" s="21"/>
      <c r="M19" s="21"/>
      <c r="N19" s="21"/>
    </row>
    <row r="20" spans="1:14" ht="17.100000000000001" customHeight="1">
      <c r="A20" s="43">
        <f t="shared" si="2"/>
        <v>45785</v>
      </c>
      <c r="B20" s="25">
        <v>15.7</v>
      </c>
      <c r="C20" s="26"/>
      <c r="D20" s="43">
        <f t="shared" si="0"/>
        <v>45816</v>
      </c>
      <c r="E20" s="25">
        <v>21.5</v>
      </c>
      <c r="F20" s="26" t="s">
        <v>62</v>
      </c>
      <c r="G20" s="43">
        <f t="shared" si="1"/>
        <v>45846</v>
      </c>
      <c r="H20" s="25">
        <v>28.1</v>
      </c>
      <c r="I20" s="26"/>
      <c r="J20" s="21"/>
      <c r="K20" s="51"/>
      <c r="L20" s="50"/>
      <c r="M20" s="50"/>
    </row>
    <row r="21" spans="1:14" ht="17.100000000000001" customHeight="1">
      <c r="A21" s="43">
        <f t="shared" si="2"/>
        <v>45786</v>
      </c>
      <c r="B21" s="25">
        <v>15.8</v>
      </c>
      <c r="C21" s="26"/>
      <c r="D21" s="43">
        <f t="shared" si="0"/>
        <v>45817</v>
      </c>
      <c r="E21" s="25">
        <v>23.7</v>
      </c>
      <c r="F21" s="26"/>
      <c r="G21" s="43">
        <f t="shared" si="1"/>
        <v>45847</v>
      </c>
      <c r="H21" s="25">
        <v>27.3</v>
      </c>
      <c r="I21" s="26"/>
      <c r="J21" s="21"/>
      <c r="K21" s="51"/>
      <c r="L21" s="50"/>
      <c r="M21" s="50"/>
    </row>
    <row r="22" spans="1:14" ht="17.100000000000001" customHeight="1">
      <c r="A22" s="43">
        <f t="shared" si="2"/>
        <v>45787</v>
      </c>
      <c r="B22" s="25">
        <v>16.100000000000001</v>
      </c>
      <c r="C22" s="26" t="s">
        <v>62</v>
      </c>
      <c r="D22" s="43">
        <f t="shared" si="0"/>
        <v>45818</v>
      </c>
      <c r="E22" s="25">
        <v>24.4</v>
      </c>
      <c r="F22" s="26"/>
      <c r="G22" s="43">
        <f t="shared" si="1"/>
        <v>45848</v>
      </c>
      <c r="H22" s="25">
        <v>24.5</v>
      </c>
      <c r="I22" s="26"/>
      <c r="J22" s="21"/>
      <c r="K22" s="51"/>
      <c r="L22" s="50"/>
      <c r="M22" s="50"/>
    </row>
    <row r="23" spans="1:14" ht="17.100000000000001" customHeight="1">
      <c r="A23" s="43">
        <f t="shared" si="2"/>
        <v>45788</v>
      </c>
      <c r="B23" s="25">
        <v>14.1</v>
      </c>
      <c r="C23" s="26" t="s">
        <v>62</v>
      </c>
      <c r="D23" s="43">
        <f t="shared" si="0"/>
        <v>45819</v>
      </c>
      <c r="E23" s="25">
        <v>23.3</v>
      </c>
      <c r="F23" s="26"/>
      <c r="G23" s="43">
        <f t="shared" si="1"/>
        <v>45849</v>
      </c>
      <c r="H23" s="25">
        <v>22.6</v>
      </c>
      <c r="I23" s="26"/>
      <c r="J23" s="21"/>
      <c r="K23" s="51"/>
      <c r="L23" s="50"/>
      <c r="M23" s="50"/>
    </row>
    <row r="24" spans="1:14" ht="17.100000000000001" customHeight="1">
      <c r="A24" s="43">
        <f t="shared" si="2"/>
        <v>45789</v>
      </c>
      <c r="B24" s="25">
        <v>14.7</v>
      </c>
      <c r="C24" s="26"/>
      <c r="D24" s="43">
        <f t="shared" si="0"/>
        <v>45820</v>
      </c>
      <c r="E24" s="25">
        <v>18.100000000000001</v>
      </c>
      <c r="F24" s="26"/>
      <c r="G24" s="43">
        <f t="shared" si="1"/>
        <v>45850</v>
      </c>
      <c r="H24" s="25">
        <v>22.7</v>
      </c>
      <c r="I24" s="26" t="s">
        <v>62</v>
      </c>
      <c r="J24" s="21"/>
      <c r="K24" s="51"/>
      <c r="L24" s="50"/>
      <c r="M24" s="50"/>
    </row>
    <row r="25" spans="1:14" ht="17.100000000000001" customHeight="1">
      <c r="A25" s="43">
        <f t="shared" si="2"/>
        <v>45790</v>
      </c>
      <c r="B25" s="25">
        <v>19.3</v>
      </c>
      <c r="C25" s="26"/>
      <c r="D25" s="43">
        <f t="shared" si="0"/>
        <v>45821</v>
      </c>
      <c r="E25" s="25">
        <v>21.2</v>
      </c>
      <c r="F25" s="26"/>
      <c r="G25" s="43">
        <f t="shared" si="1"/>
        <v>45851</v>
      </c>
      <c r="H25" s="25">
        <v>25.5</v>
      </c>
      <c r="I25" s="26" t="s">
        <v>62</v>
      </c>
      <c r="J25" s="21"/>
      <c r="K25" s="51"/>
      <c r="L25" s="50"/>
      <c r="M25" s="50"/>
    </row>
    <row r="26" spans="1:14" ht="17.100000000000001" customHeight="1">
      <c r="A26" s="43">
        <f t="shared" si="2"/>
        <v>45791</v>
      </c>
      <c r="B26" s="25">
        <v>17.8</v>
      </c>
      <c r="C26" s="26"/>
      <c r="D26" s="43">
        <f t="shared" si="0"/>
        <v>45822</v>
      </c>
      <c r="E26" s="25">
        <v>21</v>
      </c>
      <c r="F26" s="26" t="s">
        <v>62</v>
      </c>
      <c r="G26" s="43">
        <f t="shared" si="1"/>
        <v>45852</v>
      </c>
      <c r="H26" s="25">
        <v>29.1</v>
      </c>
      <c r="I26" s="26"/>
      <c r="J26" s="21"/>
      <c r="K26" s="51"/>
      <c r="L26" s="50"/>
      <c r="M26" s="50"/>
    </row>
    <row r="27" spans="1:14" ht="17.100000000000001" customHeight="1">
      <c r="A27" s="43">
        <f t="shared" si="2"/>
        <v>45792</v>
      </c>
      <c r="B27" s="25">
        <v>17.600000000000001</v>
      </c>
      <c r="C27" s="26"/>
      <c r="D27" s="43">
        <f t="shared" si="0"/>
        <v>45823</v>
      </c>
      <c r="E27" s="25">
        <v>22.6</v>
      </c>
      <c r="F27" s="26" t="s">
        <v>62</v>
      </c>
      <c r="G27" s="43">
        <f t="shared" si="1"/>
        <v>45853</v>
      </c>
      <c r="H27" s="25">
        <v>26.6</v>
      </c>
      <c r="I27" s="26"/>
      <c r="J27" s="21"/>
      <c r="K27" s="51"/>
      <c r="L27" s="50"/>
      <c r="M27" s="50"/>
    </row>
    <row r="28" spans="1:14" ht="17.100000000000001" customHeight="1">
      <c r="A28" s="43">
        <f t="shared" si="2"/>
        <v>45793</v>
      </c>
      <c r="B28" s="25">
        <v>23.4</v>
      </c>
      <c r="C28" s="26"/>
      <c r="D28" s="43">
        <f t="shared" si="0"/>
        <v>45824</v>
      </c>
      <c r="E28" s="25">
        <v>23.5</v>
      </c>
      <c r="F28" s="26"/>
      <c r="G28" s="43">
        <f t="shared" si="1"/>
        <v>45854</v>
      </c>
      <c r="H28" s="25">
        <v>30.1</v>
      </c>
      <c r="I28" s="26"/>
      <c r="J28" s="21"/>
      <c r="K28" s="51"/>
      <c r="L28" s="50"/>
      <c r="M28" s="50"/>
    </row>
    <row r="29" spans="1:14" ht="17.100000000000001" customHeight="1">
      <c r="A29" s="43">
        <f t="shared" si="2"/>
        <v>45794</v>
      </c>
      <c r="B29" s="25">
        <v>18.899999999999999</v>
      </c>
      <c r="C29" s="26" t="s">
        <v>62</v>
      </c>
      <c r="D29" s="43">
        <f t="shared" si="0"/>
        <v>45825</v>
      </c>
      <c r="E29" s="25">
        <v>26.3</v>
      </c>
      <c r="F29" s="26"/>
      <c r="G29" s="43">
        <f t="shared" si="1"/>
        <v>45855</v>
      </c>
      <c r="H29" s="25">
        <v>30.7</v>
      </c>
      <c r="I29" s="26"/>
      <c r="J29" s="21"/>
      <c r="K29" s="51"/>
      <c r="L29" s="50"/>
      <c r="M29" s="50"/>
    </row>
    <row r="30" spans="1:14" ht="17.100000000000001" customHeight="1">
      <c r="A30" s="43">
        <f t="shared" si="2"/>
        <v>45795</v>
      </c>
      <c r="B30" s="25">
        <v>20.399999999999999</v>
      </c>
      <c r="C30" s="26" t="s">
        <v>62</v>
      </c>
      <c r="D30" s="43">
        <f t="shared" si="0"/>
        <v>45826</v>
      </c>
      <c r="E30" s="25">
        <v>24.7</v>
      </c>
      <c r="F30" s="26"/>
      <c r="G30" s="43">
        <f t="shared" si="1"/>
        <v>45856</v>
      </c>
      <c r="H30" s="25">
        <v>29.4</v>
      </c>
      <c r="I30" s="26"/>
      <c r="J30" s="21"/>
      <c r="K30" s="51"/>
      <c r="L30" s="50"/>
      <c r="M30" s="50"/>
    </row>
    <row r="31" spans="1:14" ht="17.100000000000001" customHeight="1">
      <c r="A31" s="43">
        <f t="shared" si="2"/>
        <v>45796</v>
      </c>
      <c r="B31" s="25">
        <v>16.2</v>
      </c>
      <c r="C31" s="26"/>
      <c r="D31" s="43">
        <f t="shared" si="0"/>
        <v>45827</v>
      </c>
      <c r="E31" s="25">
        <v>25.6</v>
      </c>
      <c r="F31" s="26"/>
      <c r="G31" s="43">
        <f t="shared" si="1"/>
        <v>45857</v>
      </c>
      <c r="H31" s="25">
        <v>29.3</v>
      </c>
      <c r="I31" s="26" t="s">
        <v>62</v>
      </c>
      <c r="J31" s="21"/>
      <c r="K31" s="51"/>
      <c r="L31" s="50"/>
      <c r="M31" s="50"/>
    </row>
    <row r="32" spans="1:14" ht="17.100000000000001" customHeight="1">
      <c r="A32" s="43">
        <f t="shared" si="2"/>
        <v>45797</v>
      </c>
      <c r="B32" s="25">
        <v>18.3</v>
      </c>
      <c r="C32" s="26"/>
      <c r="D32" s="43">
        <f t="shared" si="0"/>
        <v>45828</v>
      </c>
      <c r="E32" s="25">
        <v>25</v>
      </c>
      <c r="F32" s="26"/>
      <c r="G32" s="43">
        <f t="shared" si="1"/>
        <v>45858</v>
      </c>
      <c r="H32" s="25">
        <v>28.9</v>
      </c>
      <c r="I32" s="26" t="s">
        <v>62</v>
      </c>
      <c r="J32" s="21"/>
      <c r="K32" s="51"/>
      <c r="L32" s="50"/>
      <c r="M32" s="50"/>
    </row>
    <row r="33" spans="1:13" ht="17.100000000000001" customHeight="1">
      <c r="A33" s="43">
        <f t="shared" si="2"/>
        <v>45798</v>
      </c>
      <c r="B33" s="25">
        <v>16.100000000000001</v>
      </c>
      <c r="C33" s="26"/>
      <c r="D33" s="43">
        <f t="shared" si="0"/>
        <v>45829</v>
      </c>
      <c r="E33" s="25">
        <v>27.5</v>
      </c>
      <c r="F33" s="26" t="s">
        <v>62</v>
      </c>
      <c r="G33" s="43">
        <f t="shared" si="1"/>
        <v>45859</v>
      </c>
      <c r="H33" s="25">
        <v>29.3</v>
      </c>
      <c r="I33" s="26"/>
      <c r="J33" s="21"/>
      <c r="K33" s="51"/>
      <c r="L33" s="50"/>
      <c r="M33" s="50"/>
    </row>
    <row r="34" spans="1:13" ht="17.100000000000001" customHeight="1">
      <c r="A34" s="43">
        <f t="shared" si="2"/>
        <v>45799</v>
      </c>
      <c r="B34" s="25">
        <v>18.100000000000001</v>
      </c>
      <c r="C34" s="26"/>
      <c r="D34" s="43">
        <f t="shared" si="0"/>
        <v>45830</v>
      </c>
      <c r="E34" s="25">
        <v>23</v>
      </c>
      <c r="F34" s="26" t="s">
        <v>62</v>
      </c>
      <c r="G34" s="43">
        <f t="shared" si="1"/>
        <v>45860</v>
      </c>
      <c r="H34" s="25">
        <v>29.8</v>
      </c>
      <c r="I34" s="26"/>
      <c r="J34" s="21"/>
      <c r="K34" s="51"/>
      <c r="L34" s="50"/>
      <c r="M34" s="50"/>
    </row>
    <row r="35" spans="1:13" ht="17.100000000000001" customHeight="1">
      <c r="A35" s="43">
        <f t="shared" si="2"/>
        <v>45800</v>
      </c>
      <c r="B35" s="25">
        <v>16.399999999999999</v>
      </c>
      <c r="C35" s="26"/>
      <c r="D35" s="43">
        <f t="shared" si="0"/>
        <v>45831</v>
      </c>
      <c r="E35" s="25">
        <v>23.8</v>
      </c>
      <c r="F35" s="26"/>
      <c r="G35" s="43">
        <f t="shared" si="1"/>
        <v>45861</v>
      </c>
      <c r="H35" s="25">
        <v>29.9</v>
      </c>
      <c r="I35" s="26"/>
      <c r="J35" s="21"/>
      <c r="K35" s="51"/>
      <c r="L35" s="50"/>
      <c r="M35" s="50"/>
    </row>
    <row r="36" spans="1:13" ht="17.100000000000001" customHeight="1">
      <c r="A36" s="43">
        <f t="shared" si="2"/>
        <v>45801</v>
      </c>
      <c r="B36" s="25">
        <v>16.2</v>
      </c>
      <c r="C36" s="26" t="s">
        <v>62</v>
      </c>
      <c r="D36" s="43">
        <f t="shared" si="0"/>
        <v>45832</v>
      </c>
      <c r="E36" s="25">
        <v>25.6</v>
      </c>
      <c r="F36" s="26"/>
      <c r="G36" s="43">
        <f t="shared" si="1"/>
        <v>45862</v>
      </c>
      <c r="H36" s="25">
        <v>30.6</v>
      </c>
      <c r="I36" s="26"/>
      <c r="J36" s="21"/>
      <c r="K36" s="51"/>
      <c r="L36" s="50"/>
      <c r="M36" s="50"/>
    </row>
    <row r="37" spans="1:13" ht="17.100000000000001" customHeight="1">
      <c r="A37" s="43">
        <f t="shared" si="2"/>
        <v>45802</v>
      </c>
      <c r="B37" s="25">
        <v>12.5</v>
      </c>
      <c r="C37" s="54" t="s">
        <v>62</v>
      </c>
      <c r="D37" s="43">
        <f t="shared" si="0"/>
        <v>45833</v>
      </c>
      <c r="E37" s="25">
        <v>25.7</v>
      </c>
      <c r="F37" s="54"/>
      <c r="G37" s="43">
        <f t="shared" si="1"/>
        <v>45863</v>
      </c>
      <c r="H37" s="25">
        <v>27.9</v>
      </c>
      <c r="I37" s="54"/>
      <c r="J37" s="21"/>
      <c r="K37" s="51"/>
      <c r="L37" s="50"/>
      <c r="M37" s="50"/>
    </row>
    <row r="38" spans="1:13" ht="17.100000000000001" customHeight="1">
      <c r="A38" s="43">
        <f t="shared" si="2"/>
        <v>45803</v>
      </c>
      <c r="B38" s="25">
        <v>15.5</v>
      </c>
      <c r="C38" s="26"/>
      <c r="D38" s="43">
        <f t="shared" si="0"/>
        <v>45834</v>
      </c>
      <c r="E38" s="25">
        <v>25.4</v>
      </c>
      <c r="F38" s="26"/>
      <c r="G38" s="43">
        <f t="shared" si="1"/>
        <v>45864</v>
      </c>
      <c r="H38" s="25">
        <v>30</v>
      </c>
      <c r="I38" s="26" t="s">
        <v>62</v>
      </c>
      <c r="J38" s="21"/>
      <c r="K38" s="51"/>
      <c r="L38" s="50"/>
      <c r="M38" s="50"/>
    </row>
    <row r="39" spans="1:13" ht="17.100000000000001" customHeight="1">
      <c r="A39" s="43">
        <f t="shared" si="2"/>
        <v>45804</v>
      </c>
      <c r="B39" s="25">
        <v>17.5</v>
      </c>
      <c r="C39" s="26"/>
      <c r="D39" s="43">
        <f t="shared" si="0"/>
        <v>45835</v>
      </c>
      <c r="E39" s="25">
        <v>23.4</v>
      </c>
      <c r="F39" s="26"/>
      <c r="G39" s="43">
        <f t="shared" si="1"/>
        <v>45865</v>
      </c>
      <c r="H39" s="25">
        <v>28.5</v>
      </c>
      <c r="I39" s="26" t="s">
        <v>62</v>
      </c>
      <c r="J39" s="21"/>
      <c r="K39" s="51"/>
      <c r="L39" s="50"/>
      <c r="M39" s="50"/>
    </row>
    <row r="40" spans="1:13" ht="17.100000000000001" customHeight="1">
      <c r="A40" s="43">
        <f t="shared" si="2"/>
        <v>45805</v>
      </c>
      <c r="B40" s="25">
        <v>19.2</v>
      </c>
      <c r="C40" s="26"/>
      <c r="D40" s="43">
        <f t="shared" si="0"/>
        <v>45836</v>
      </c>
      <c r="E40" s="25">
        <v>25</v>
      </c>
      <c r="F40" s="26" t="s">
        <v>62</v>
      </c>
      <c r="G40" s="43">
        <f t="shared" si="1"/>
        <v>45866</v>
      </c>
      <c r="H40" s="25">
        <v>31</v>
      </c>
      <c r="I40" s="26"/>
      <c r="J40" s="21"/>
      <c r="K40" s="51"/>
      <c r="L40" s="50"/>
      <c r="M40" s="50"/>
    </row>
    <row r="41" spans="1:13" ht="17.100000000000001" customHeight="1">
      <c r="A41" s="43">
        <f>IF(A40="","",IF(DAY(A40)&gt;DAY(A40+1),"",A40+1))</f>
        <v>45806</v>
      </c>
      <c r="B41" s="25">
        <v>18.600000000000001</v>
      </c>
      <c r="C41" s="26"/>
      <c r="D41" s="43">
        <f>IF(D40="","",IF(DAY(D40)&gt;DAY(D40+1),"",D40+1))</f>
        <v>45837</v>
      </c>
      <c r="E41" s="25">
        <v>26.1</v>
      </c>
      <c r="F41" s="26" t="s">
        <v>62</v>
      </c>
      <c r="G41" s="43">
        <f>IF(G40="","",IF(DAY(G40)&gt;DAY(G40+1),"",G40+1))</f>
        <v>45867</v>
      </c>
      <c r="H41" s="25">
        <v>30.4</v>
      </c>
      <c r="I41" s="26"/>
      <c r="J41" s="21"/>
      <c r="K41" s="51"/>
      <c r="L41" s="50"/>
      <c r="M41" s="50"/>
    </row>
    <row r="42" spans="1:13" ht="17.100000000000001" customHeight="1">
      <c r="A42" s="43">
        <f t="shared" ref="A42:A43" si="3">IF(A41="","",IF(DAY(A41)&gt;DAY(A41+1),"",A41+1))</f>
        <v>45807</v>
      </c>
      <c r="B42" s="25">
        <v>18.5</v>
      </c>
      <c r="C42" s="26"/>
      <c r="D42" s="43">
        <f t="shared" ref="D42:D43" si="4">IF(D41="","",IF(DAY(D41)&gt;DAY(D41+1),"",D41+1))</f>
        <v>45838</v>
      </c>
      <c r="E42" s="25">
        <v>25.3</v>
      </c>
      <c r="F42" s="26"/>
      <c r="G42" s="43">
        <f t="shared" ref="G42" si="5">IF(G41="","",IF(DAY(G41)&gt;DAY(G41+1),"",G41+1))</f>
        <v>45868</v>
      </c>
      <c r="H42" s="25">
        <v>29.1</v>
      </c>
      <c r="I42" s="26"/>
      <c r="J42" s="21"/>
      <c r="K42" s="21"/>
    </row>
    <row r="43" spans="1:13" ht="17.100000000000001" customHeight="1" thickBot="1">
      <c r="A43" s="43">
        <f t="shared" si="3"/>
        <v>45808</v>
      </c>
      <c r="B43" s="27">
        <v>14.8</v>
      </c>
      <c r="C43" s="28" t="s">
        <v>62</v>
      </c>
      <c r="D43" s="43" t="str">
        <f t="shared" si="4"/>
        <v/>
      </c>
      <c r="E43" s="27"/>
      <c r="F43" s="28"/>
      <c r="G43" s="43">
        <f>IF(G42="","",IF(DAY(G42)&gt;DAY(G42+1),"",G42+1))</f>
        <v>45869</v>
      </c>
      <c r="H43" s="27">
        <v>29.7</v>
      </c>
      <c r="I43" s="28"/>
      <c r="J43" s="21"/>
      <c r="K43" s="21"/>
    </row>
    <row r="44" spans="1:13" ht="17.100000000000001" customHeight="1" thickBot="1">
      <c r="A44" s="29" t="s">
        <v>11</v>
      </c>
      <c r="B44" s="72">
        <f>COUNTIFS(B13:B43,"&gt;="&amp;$K$3,A13:A43,"&gt;="&amp;$C$5,A13:A43,"&lt;="&amp;$F$5)</f>
        <v>0</v>
      </c>
      <c r="C44" s="72">
        <f>COUNTIFS(B13:B43,"&gt;="&amp;$K$3,A13:A43,"&gt;="&amp;$C$5,A13:A43,"&lt;="&amp;$F$5,C13:C43,"&lt;&gt;"&amp;"")</f>
        <v>0</v>
      </c>
      <c r="D44" s="73"/>
      <c r="E44" s="72">
        <f>COUNTIFS(E13:E43,"&gt;="&amp;$K$3,D13:D43,"&gt;="&amp;$C$5,D13:D43,"&lt;="&amp;$F$5)</f>
        <v>10</v>
      </c>
      <c r="F44" s="72">
        <f>COUNTIFS(E13:E43,"&gt;="&amp;$K$3,D13:D43,"&gt;="&amp;$C$5,D13:D43,"&lt;="&amp;$F$5,F13:F43,"&lt;&gt;"&amp;"")</f>
        <v>3</v>
      </c>
      <c r="G44" s="73"/>
      <c r="H44" s="72">
        <f>COUNTIFS(H13:H43,"&gt;="&amp;$K$3,G13:G43,"&gt;="&amp;$C$5,G13:G43,"&lt;="&amp;$F$5)</f>
        <v>28</v>
      </c>
      <c r="I44" s="74">
        <f>COUNTIFS(H13:H43,"&gt;="&amp;$K$3,G13:G43,"&gt;="&amp;$C$5,G13:G43,"&lt;="&amp;$F$5,I13:I43,"&lt;&gt;"&amp;"")</f>
        <v>7</v>
      </c>
      <c r="J44" s="34" t="s">
        <v>63</v>
      </c>
    </row>
    <row r="45" spans="1:13" ht="33" customHeight="1" outlineLevel="1">
      <c r="A45" s="15" t="s">
        <v>18</v>
      </c>
      <c r="B45" s="46" t="s">
        <v>19</v>
      </c>
      <c r="C45" s="22" t="s">
        <v>28</v>
      </c>
      <c r="D45" s="15" t="s">
        <v>18</v>
      </c>
      <c r="E45" s="46" t="s">
        <v>19</v>
      </c>
      <c r="F45" s="22" t="s">
        <v>28</v>
      </c>
      <c r="G45" s="15" t="s">
        <v>18</v>
      </c>
      <c r="H45" s="46" t="s">
        <v>19</v>
      </c>
      <c r="I45" s="22" t="s">
        <v>28</v>
      </c>
      <c r="J45" s="34"/>
    </row>
    <row r="46" spans="1:13" ht="17.100000000000001" customHeight="1" outlineLevel="1">
      <c r="A46" s="43">
        <f>MAX(G40:G43)+1</f>
        <v>45870</v>
      </c>
      <c r="B46" s="25">
        <v>29.2</v>
      </c>
      <c r="C46" s="26"/>
      <c r="D46" s="43">
        <f>MAX(A73:A76)+1</f>
        <v>45901</v>
      </c>
      <c r="E46" s="25">
        <v>30.1</v>
      </c>
      <c r="F46" s="26"/>
      <c r="G46" s="43">
        <f>MAX(D73:D76)+1</f>
        <v>45931</v>
      </c>
      <c r="H46" s="25">
        <v>21.9</v>
      </c>
      <c r="I46" s="26"/>
    </row>
    <row r="47" spans="1:13" ht="17.100000000000001" customHeight="1" outlineLevel="1">
      <c r="A47" s="43">
        <f>IF(A46="","",A46+1)</f>
        <v>45871</v>
      </c>
      <c r="B47" s="25">
        <v>30</v>
      </c>
      <c r="C47" s="26" t="s">
        <v>62</v>
      </c>
      <c r="D47" s="43">
        <f>IF(D46="","",D46+1)</f>
        <v>45902</v>
      </c>
      <c r="E47" s="25">
        <v>26.2</v>
      </c>
      <c r="F47" s="26"/>
      <c r="G47" s="43">
        <f>IF(G46="","",G46+1)</f>
        <v>45932</v>
      </c>
      <c r="H47" s="25">
        <v>22.3</v>
      </c>
      <c r="I47" s="26"/>
    </row>
    <row r="48" spans="1:13" ht="17.100000000000001" customHeight="1" outlineLevel="1">
      <c r="A48" s="43">
        <f t="shared" ref="A48:A73" si="6">IF(A47="","",A47+1)</f>
        <v>45872</v>
      </c>
      <c r="B48" s="25">
        <v>30.3</v>
      </c>
      <c r="C48" s="26" t="s">
        <v>62</v>
      </c>
      <c r="D48" s="43">
        <f t="shared" ref="D48:D73" si="7">IF(D47="","",D47+1)</f>
        <v>45903</v>
      </c>
      <c r="E48" s="25">
        <v>25.6</v>
      </c>
      <c r="F48" s="26"/>
      <c r="G48" s="43">
        <f t="shared" ref="G48:G73" si="8">IF(G47="","",G47+1)</f>
        <v>45933</v>
      </c>
      <c r="H48" s="25">
        <v>22.9</v>
      </c>
      <c r="I48" s="26"/>
    </row>
    <row r="49" spans="1:9" ht="17.100000000000001" customHeight="1" outlineLevel="1">
      <c r="A49" s="43">
        <f t="shared" si="6"/>
        <v>45873</v>
      </c>
      <c r="B49" s="25">
        <v>30.5</v>
      </c>
      <c r="C49" s="26"/>
      <c r="D49" s="43">
        <f t="shared" si="7"/>
        <v>45904</v>
      </c>
      <c r="E49" s="25">
        <v>27.2</v>
      </c>
      <c r="F49" s="26"/>
      <c r="G49" s="43">
        <f t="shared" si="8"/>
        <v>45934</v>
      </c>
      <c r="H49" s="25">
        <v>23.6</v>
      </c>
      <c r="I49" s="26" t="s">
        <v>62</v>
      </c>
    </row>
    <row r="50" spans="1:9" ht="17.100000000000001" customHeight="1" outlineLevel="1">
      <c r="A50" s="43">
        <f t="shared" si="6"/>
        <v>45874</v>
      </c>
      <c r="B50" s="25">
        <v>29.2</v>
      </c>
      <c r="C50" s="26"/>
      <c r="D50" s="43">
        <f t="shared" si="7"/>
        <v>45905</v>
      </c>
      <c r="E50" s="25">
        <v>28.8</v>
      </c>
      <c r="F50" s="26"/>
      <c r="G50" s="43">
        <f t="shared" si="8"/>
        <v>45935</v>
      </c>
      <c r="H50" s="25">
        <v>22.4</v>
      </c>
      <c r="I50" s="26" t="s">
        <v>62</v>
      </c>
    </row>
    <row r="51" spans="1:9" ht="17.100000000000001" customHeight="1" outlineLevel="1">
      <c r="A51" s="43">
        <f t="shared" si="6"/>
        <v>45875</v>
      </c>
      <c r="B51" s="25">
        <v>26.5</v>
      </c>
      <c r="C51" s="26"/>
      <c r="D51" s="43">
        <f t="shared" si="7"/>
        <v>45906</v>
      </c>
      <c r="E51" s="25">
        <v>27.4</v>
      </c>
      <c r="F51" s="26" t="s">
        <v>62</v>
      </c>
      <c r="G51" s="43">
        <f t="shared" si="8"/>
        <v>45936</v>
      </c>
      <c r="H51" s="25">
        <v>19.3</v>
      </c>
      <c r="I51" s="26"/>
    </row>
    <row r="52" spans="1:9" ht="17.100000000000001" customHeight="1" outlineLevel="1">
      <c r="A52" s="43">
        <f t="shared" si="6"/>
        <v>45876</v>
      </c>
      <c r="B52" s="25">
        <v>25.1</v>
      </c>
      <c r="C52" s="26"/>
      <c r="D52" s="43">
        <f t="shared" si="7"/>
        <v>45907</v>
      </c>
      <c r="E52" s="25">
        <v>27.2</v>
      </c>
      <c r="F52" s="26" t="s">
        <v>62</v>
      </c>
      <c r="G52" s="43">
        <f t="shared" si="8"/>
        <v>45937</v>
      </c>
      <c r="H52" s="25">
        <v>20.3</v>
      </c>
      <c r="I52" s="26"/>
    </row>
    <row r="53" spans="1:9" ht="17.100000000000001" customHeight="1" outlineLevel="1">
      <c r="A53" s="43">
        <f t="shared" si="6"/>
        <v>45877</v>
      </c>
      <c r="B53" s="25">
        <v>26.2</v>
      </c>
      <c r="C53" s="26"/>
      <c r="D53" s="43">
        <f t="shared" si="7"/>
        <v>45908</v>
      </c>
      <c r="E53" s="25">
        <v>26.2</v>
      </c>
      <c r="F53" s="26"/>
      <c r="G53" s="43">
        <f t="shared" si="8"/>
        <v>45938</v>
      </c>
      <c r="H53" s="25">
        <v>21.3</v>
      </c>
      <c r="I53" s="26"/>
    </row>
    <row r="54" spans="1:9" ht="17.100000000000001" customHeight="1" outlineLevel="1">
      <c r="A54" s="43">
        <f t="shared" si="6"/>
        <v>45878</v>
      </c>
      <c r="B54" s="25">
        <v>26.9</v>
      </c>
      <c r="C54" s="26" t="s">
        <v>62</v>
      </c>
      <c r="D54" s="43">
        <f t="shared" si="7"/>
        <v>45909</v>
      </c>
      <c r="E54" s="25">
        <v>25.4</v>
      </c>
      <c r="F54" s="26"/>
      <c r="G54" s="43">
        <f t="shared" si="8"/>
        <v>45939</v>
      </c>
      <c r="H54" s="25">
        <v>16.8</v>
      </c>
      <c r="I54" s="26"/>
    </row>
    <row r="55" spans="1:9" ht="17.100000000000001" customHeight="1" outlineLevel="1">
      <c r="A55" s="43">
        <f t="shared" si="6"/>
        <v>45879</v>
      </c>
      <c r="B55" s="25">
        <v>27.5</v>
      </c>
      <c r="C55" s="26" t="s">
        <v>62</v>
      </c>
      <c r="D55" s="43">
        <f t="shared" si="7"/>
        <v>45910</v>
      </c>
      <c r="E55" s="25">
        <v>25.3</v>
      </c>
      <c r="F55" s="26"/>
      <c r="G55" s="43">
        <f t="shared" si="8"/>
        <v>45940</v>
      </c>
      <c r="H55" s="25">
        <v>15.6</v>
      </c>
      <c r="I55" s="26"/>
    </row>
    <row r="56" spans="1:9" ht="17.100000000000001" customHeight="1" outlineLevel="1">
      <c r="A56" s="43">
        <f t="shared" si="6"/>
        <v>45880</v>
      </c>
      <c r="B56" s="25">
        <v>28.8</v>
      </c>
      <c r="C56" s="26"/>
      <c r="D56" s="43">
        <f t="shared" si="7"/>
        <v>45911</v>
      </c>
      <c r="E56" s="25">
        <v>26</v>
      </c>
      <c r="F56" s="26"/>
      <c r="G56" s="43">
        <f t="shared" si="8"/>
        <v>45941</v>
      </c>
      <c r="H56" s="25">
        <v>12.2</v>
      </c>
      <c r="I56" s="26" t="s">
        <v>62</v>
      </c>
    </row>
    <row r="57" spans="1:9" ht="17.100000000000001" customHeight="1" outlineLevel="1">
      <c r="A57" s="43">
        <f t="shared" si="6"/>
        <v>45881</v>
      </c>
      <c r="B57" s="25">
        <v>28.3</v>
      </c>
      <c r="C57" s="26" t="s">
        <v>62</v>
      </c>
      <c r="D57" s="43">
        <f t="shared" si="7"/>
        <v>45912</v>
      </c>
      <c r="E57" s="25">
        <v>25.8</v>
      </c>
      <c r="F57" s="26"/>
      <c r="G57" s="43">
        <f t="shared" si="8"/>
        <v>45942</v>
      </c>
      <c r="H57" s="25">
        <v>17.100000000000001</v>
      </c>
      <c r="I57" s="26" t="s">
        <v>62</v>
      </c>
    </row>
    <row r="58" spans="1:9" ht="17.100000000000001" customHeight="1" outlineLevel="1">
      <c r="A58" s="43">
        <f t="shared" si="6"/>
        <v>45882</v>
      </c>
      <c r="B58" s="25">
        <v>27.3</v>
      </c>
      <c r="C58" s="26" t="s">
        <v>62</v>
      </c>
      <c r="D58" s="43">
        <f t="shared" si="7"/>
        <v>45913</v>
      </c>
      <c r="E58" s="25">
        <v>24.2</v>
      </c>
      <c r="F58" s="26" t="s">
        <v>62</v>
      </c>
      <c r="G58" s="43">
        <f t="shared" si="8"/>
        <v>45943</v>
      </c>
      <c r="H58" s="25">
        <v>19.600000000000001</v>
      </c>
      <c r="I58" s="26"/>
    </row>
    <row r="59" spans="1:9" ht="17.100000000000001" customHeight="1" outlineLevel="1">
      <c r="A59" s="43">
        <f t="shared" si="6"/>
        <v>45883</v>
      </c>
      <c r="B59" s="25">
        <v>27.5</v>
      </c>
      <c r="C59" s="26" t="s">
        <v>62</v>
      </c>
      <c r="D59" s="43">
        <f t="shared" si="7"/>
        <v>45914</v>
      </c>
      <c r="E59" s="25">
        <v>24.2</v>
      </c>
      <c r="F59" s="26" t="s">
        <v>62</v>
      </c>
      <c r="G59" s="43">
        <f t="shared" si="8"/>
        <v>45944</v>
      </c>
      <c r="H59" s="25">
        <v>18.7</v>
      </c>
      <c r="I59" s="26"/>
    </row>
    <row r="60" spans="1:9" ht="17.100000000000001" customHeight="1" outlineLevel="1">
      <c r="A60" s="43">
        <f t="shared" si="6"/>
        <v>45884</v>
      </c>
      <c r="B60" s="25">
        <v>27.9</v>
      </c>
      <c r="C60" s="26"/>
      <c r="D60" s="43">
        <f t="shared" si="7"/>
        <v>45915</v>
      </c>
      <c r="E60" s="25">
        <v>25.5</v>
      </c>
      <c r="F60" s="26"/>
      <c r="G60" s="43">
        <f t="shared" si="8"/>
        <v>45945</v>
      </c>
      <c r="H60" s="25">
        <v>19.399999999999999</v>
      </c>
      <c r="I60" s="26"/>
    </row>
    <row r="61" spans="1:9" ht="17.100000000000001" customHeight="1" outlineLevel="1">
      <c r="A61" s="43">
        <f t="shared" si="6"/>
        <v>45885</v>
      </c>
      <c r="B61" s="25">
        <v>26.1</v>
      </c>
      <c r="C61" s="26" t="s">
        <v>62</v>
      </c>
      <c r="D61" s="43">
        <f t="shared" si="7"/>
        <v>45916</v>
      </c>
      <c r="E61" s="25">
        <v>25.1</v>
      </c>
      <c r="F61" s="26"/>
      <c r="G61" s="43">
        <f t="shared" si="8"/>
        <v>45946</v>
      </c>
      <c r="H61" s="25">
        <v>15.5</v>
      </c>
      <c r="I61" s="26"/>
    </row>
    <row r="62" spans="1:9" ht="17.100000000000001" customHeight="1" outlineLevel="1">
      <c r="A62" s="43">
        <f t="shared" si="6"/>
        <v>45886</v>
      </c>
      <c r="B62" s="25">
        <v>28.8</v>
      </c>
      <c r="C62" s="26" t="s">
        <v>62</v>
      </c>
      <c r="D62" s="43">
        <f t="shared" si="7"/>
        <v>45917</v>
      </c>
      <c r="E62" s="25">
        <v>27.1</v>
      </c>
      <c r="F62" s="26"/>
      <c r="G62" s="43">
        <f t="shared" si="8"/>
        <v>45947</v>
      </c>
      <c r="H62" s="25">
        <v>20.399999999999999</v>
      </c>
      <c r="I62" s="26"/>
    </row>
    <row r="63" spans="1:9" ht="17.100000000000001" customHeight="1" outlineLevel="1">
      <c r="A63" s="43">
        <f t="shared" si="6"/>
        <v>45887</v>
      </c>
      <c r="B63" s="25">
        <v>26.5</v>
      </c>
      <c r="C63" s="26"/>
      <c r="D63" s="43">
        <f t="shared" si="7"/>
        <v>45918</v>
      </c>
      <c r="E63" s="25">
        <v>21.5</v>
      </c>
      <c r="F63" s="26"/>
      <c r="G63" s="43">
        <f t="shared" si="8"/>
        <v>45948</v>
      </c>
      <c r="H63" s="25">
        <v>17.399999999999999</v>
      </c>
      <c r="I63" s="26" t="s">
        <v>62</v>
      </c>
    </row>
    <row r="64" spans="1:9" ht="17.100000000000001" customHeight="1" outlineLevel="1">
      <c r="A64" s="43">
        <f t="shared" si="6"/>
        <v>45888</v>
      </c>
      <c r="B64" s="25">
        <v>28.3</v>
      </c>
      <c r="C64" s="26"/>
      <c r="D64" s="43">
        <f t="shared" si="7"/>
        <v>45919</v>
      </c>
      <c r="E64" s="25">
        <v>19.3</v>
      </c>
      <c r="F64" s="26"/>
      <c r="G64" s="43">
        <f t="shared" si="8"/>
        <v>45949</v>
      </c>
      <c r="H64" s="25">
        <v>12.3</v>
      </c>
      <c r="I64" s="26" t="s">
        <v>62</v>
      </c>
    </row>
    <row r="65" spans="1:9" ht="17.100000000000001" customHeight="1" outlineLevel="1">
      <c r="A65" s="43">
        <f t="shared" si="6"/>
        <v>45889</v>
      </c>
      <c r="B65" s="25">
        <v>29.4</v>
      </c>
      <c r="C65" s="26"/>
      <c r="D65" s="43">
        <f t="shared" si="7"/>
        <v>45920</v>
      </c>
      <c r="E65" s="25">
        <v>21.5</v>
      </c>
      <c r="F65" s="26" t="s">
        <v>62</v>
      </c>
      <c r="G65" s="43">
        <f t="shared" si="8"/>
        <v>45950</v>
      </c>
      <c r="H65" s="25">
        <v>10</v>
      </c>
      <c r="I65" s="26"/>
    </row>
    <row r="66" spans="1:9" ht="17.100000000000001" customHeight="1" outlineLevel="1">
      <c r="A66" s="43">
        <f t="shared" si="6"/>
        <v>45890</v>
      </c>
      <c r="B66" s="25">
        <v>26.9</v>
      </c>
      <c r="C66" s="26"/>
      <c r="D66" s="43">
        <f t="shared" si="7"/>
        <v>45921</v>
      </c>
      <c r="E66" s="25">
        <v>20.9</v>
      </c>
      <c r="F66" s="26" t="s">
        <v>62</v>
      </c>
      <c r="G66" s="43">
        <f t="shared" si="8"/>
        <v>45951</v>
      </c>
      <c r="H66" s="25">
        <v>11.7</v>
      </c>
      <c r="I66" s="26"/>
    </row>
    <row r="67" spans="1:9" ht="17.100000000000001" customHeight="1" outlineLevel="1">
      <c r="A67" s="43">
        <f t="shared" si="6"/>
        <v>45891</v>
      </c>
      <c r="B67" s="25">
        <v>26.7</v>
      </c>
      <c r="C67" s="26"/>
      <c r="D67" s="43">
        <f t="shared" si="7"/>
        <v>45922</v>
      </c>
      <c r="E67" s="25">
        <v>20.399999999999999</v>
      </c>
      <c r="F67" s="26"/>
      <c r="G67" s="43">
        <f t="shared" si="8"/>
        <v>45952</v>
      </c>
      <c r="H67" s="25">
        <v>11.7</v>
      </c>
      <c r="I67" s="26"/>
    </row>
    <row r="68" spans="1:9" ht="17.100000000000001" customHeight="1" outlineLevel="1">
      <c r="A68" s="43">
        <f t="shared" si="6"/>
        <v>45892</v>
      </c>
      <c r="B68" s="25">
        <v>28.5</v>
      </c>
      <c r="C68" s="26" t="s">
        <v>62</v>
      </c>
      <c r="D68" s="43">
        <f t="shared" si="7"/>
        <v>45923</v>
      </c>
      <c r="E68" s="25">
        <v>22.2</v>
      </c>
      <c r="F68" s="26"/>
      <c r="G68" s="43">
        <f t="shared" si="8"/>
        <v>45953</v>
      </c>
      <c r="H68" s="25"/>
      <c r="I68" s="26"/>
    </row>
    <row r="69" spans="1:9" ht="17.100000000000001" customHeight="1" outlineLevel="1">
      <c r="A69" s="43">
        <f t="shared" si="6"/>
        <v>45893</v>
      </c>
      <c r="B69" s="25">
        <v>27.9</v>
      </c>
      <c r="C69" s="26" t="s">
        <v>62</v>
      </c>
      <c r="D69" s="43">
        <f t="shared" si="7"/>
        <v>45924</v>
      </c>
      <c r="E69" s="25">
        <v>22.8</v>
      </c>
      <c r="F69" s="26"/>
      <c r="G69" s="43">
        <f t="shared" si="8"/>
        <v>45954</v>
      </c>
      <c r="H69" s="25"/>
      <c r="I69" s="26"/>
    </row>
    <row r="70" spans="1:9" ht="17.100000000000001" customHeight="1" outlineLevel="1">
      <c r="A70" s="43">
        <f t="shared" si="6"/>
        <v>45894</v>
      </c>
      <c r="B70" s="25">
        <v>28.8</v>
      </c>
      <c r="C70" s="54"/>
      <c r="D70" s="43">
        <f t="shared" si="7"/>
        <v>45925</v>
      </c>
      <c r="E70" s="25">
        <v>23.8</v>
      </c>
      <c r="F70" s="54"/>
      <c r="G70" s="43">
        <f t="shared" si="8"/>
        <v>45955</v>
      </c>
      <c r="H70" s="25"/>
      <c r="I70" s="54" t="s">
        <v>62</v>
      </c>
    </row>
    <row r="71" spans="1:9" ht="17.100000000000001" customHeight="1" outlineLevel="1">
      <c r="A71" s="43">
        <f t="shared" si="6"/>
        <v>45895</v>
      </c>
      <c r="B71" s="25">
        <v>29.9</v>
      </c>
      <c r="C71" s="26"/>
      <c r="D71" s="43">
        <f t="shared" si="7"/>
        <v>45926</v>
      </c>
      <c r="E71" s="25">
        <v>23.1</v>
      </c>
      <c r="F71" s="26"/>
      <c r="G71" s="43">
        <f t="shared" si="8"/>
        <v>45956</v>
      </c>
      <c r="H71" s="25"/>
      <c r="I71" s="26" t="s">
        <v>62</v>
      </c>
    </row>
    <row r="72" spans="1:9" ht="17.100000000000001" customHeight="1" outlineLevel="1">
      <c r="A72" s="43">
        <f t="shared" si="6"/>
        <v>45896</v>
      </c>
      <c r="B72" s="25">
        <v>28.3</v>
      </c>
      <c r="C72" s="26"/>
      <c r="D72" s="43">
        <f t="shared" si="7"/>
        <v>45927</v>
      </c>
      <c r="E72" s="25">
        <v>21.3</v>
      </c>
      <c r="F72" s="26" t="s">
        <v>62</v>
      </c>
      <c r="G72" s="43">
        <f t="shared" si="8"/>
        <v>45957</v>
      </c>
      <c r="H72" s="25"/>
      <c r="I72" s="26"/>
    </row>
    <row r="73" spans="1:9" ht="17.100000000000001" customHeight="1" outlineLevel="1">
      <c r="A73" s="43">
        <f t="shared" si="6"/>
        <v>45897</v>
      </c>
      <c r="B73" s="25">
        <v>25.5</v>
      </c>
      <c r="C73" s="26"/>
      <c r="D73" s="43">
        <f t="shared" si="7"/>
        <v>45928</v>
      </c>
      <c r="E73" s="25">
        <v>22.2</v>
      </c>
      <c r="F73" s="26" t="s">
        <v>62</v>
      </c>
      <c r="G73" s="43">
        <f t="shared" si="8"/>
        <v>45958</v>
      </c>
      <c r="H73" s="25"/>
      <c r="I73" s="26"/>
    </row>
    <row r="74" spans="1:9" ht="17.100000000000001" customHeight="1" outlineLevel="1">
      <c r="A74" s="43">
        <f>IF(A73="","",IF(DAY(A73)&gt;DAY(A73+1),"",A73+1))</f>
        <v>45898</v>
      </c>
      <c r="B74" s="25">
        <v>24.1</v>
      </c>
      <c r="C74" s="26"/>
      <c r="D74" s="43">
        <f>IF(D73="","",IF(DAY(D73)&gt;DAY(D73+1),"",D73+1))</f>
        <v>45929</v>
      </c>
      <c r="E74" s="25">
        <v>21.3</v>
      </c>
      <c r="F74" s="26"/>
      <c r="G74" s="43">
        <f>IF(G73="","",IF(DAY(G73)&gt;DAY(G73+1),"",G73+1))</f>
        <v>45959</v>
      </c>
      <c r="H74" s="25"/>
      <c r="I74" s="26"/>
    </row>
    <row r="75" spans="1:9" ht="17.100000000000001" customHeight="1" outlineLevel="1">
      <c r="A75" s="43">
        <f t="shared" ref="A75:A76" si="9">IF(A74="","",IF(DAY(A74)&gt;DAY(A74+1),"",A74+1))</f>
        <v>45899</v>
      </c>
      <c r="B75" s="25">
        <v>28.9</v>
      </c>
      <c r="C75" s="26" t="s">
        <v>62</v>
      </c>
      <c r="D75" s="43">
        <f t="shared" ref="D75:D76" si="10">IF(D74="","",IF(DAY(D74)&gt;DAY(D74+1),"",D74+1))</f>
        <v>45930</v>
      </c>
      <c r="E75" s="25">
        <v>24.4</v>
      </c>
      <c r="F75" s="26"/>
      <c r="G75" s="43">
        <f t="shared" ref="G75:G76" si="11">IF(G74="","",IF(DAY(G74)&gt;DAY(G74+1),"",G74+1))</f>
        <v>45960</v>
      </c>
      <c r="H75" s="25"/>
      <c r="I75" s="26"/>
    </row>
    <row r="76" spans="1:9" ht="17.100000000000001" customHeight="1" outlineLevel="1" thickBot="1">
      <c r="A76" s="43">
        <f t="shared" si="9"/>
        <v>45900</v>
      </c>
      <c r="B76" s="27">
        <v>27.1</v>
      </c>
      <c r="C76" s="28" t="s">
        <v>62</v>
      </c>
      <c r="D76" s="43" t="str">
        <f t="shared" si="10"/>
        <v/>
      </c>
      <c r="E76" s="27"/>
      <c r="F76" s="28"/>
      <c r="G76" s="43">
        <f t="shared" si="11"/>
        <v>45961</v>
      </c>
      <c r="H76" s="27"/>
      <c r="I76" s="28"/>
    </row>
    <row r="77" spans="1:9" ht="17.100000000000001" customHeight="1" outlineLevel="1" thickBot="1">
      <c r="A77" s="29" t="s">
        <v>11</v>
      </c>
      <c r="B77" s="72">
        <f>COUNTIFS(B46:B76,"&gt;="&amp;$K$3,A46:A76,"&gt;="&amp;$C$5,A46:A76,"&lt;="&amp;$F$5)</f>
        <v>30</v>
      </c>
      <c r="C77" s="72">
        <f>COUNTIFS(B46:B76,"&gt;="&amp;$K$3,A46:A76,"&gt;="&amp;$C$5,A46:A76,"&lt;="&amp;$F$5,C46:C76,"&lt;&gt;"&amp;"")</f>
        <v>13</v>
      </c>
      <c r="D77" s="73"/>
      <c r="E77" s="72">
        <f>COUNTIFS(E46:E76,"&gt;="&amp;$K$3,D46:D76,"&gt;="&amp;$C$5,D46:D76,"&lt;="&amp;$F$5)</f>
        <v>15</v>
      </c>
      <c r="F77" s="72">
        <f>COUNTIFS(E46:E76,"&gt;="&amp;$K$3,D46:D76,"&gt;="&amp;$C$5,D46:D76,"&lt;="&amp;$F$5,F46:F76,"&lt;&gt;"&amp;"")</f>
        <v>2</v>
      </c>
      <c r="G77" s="73"/>
      <c r="H77" s="72">
        <f>COUNTIFS(H46:H76,"&gt;="&amp;$K$3,G46:G76,"&gt;="&amp;$C$5,G46:G76,"&lt;="&amp;$F$5)</f>
        <v>0</v>
      </c>
      <c r="I77" s="74">
        <f>COUNTIFS(H46:H76,"&gt;="&amp;$K$3,G46:G76,"&gt;="&amp;$C$5,G46:G76,"&lt;="&amp;$F$5,I46:I76,"&lt;&gt;"&amp;"")</f>
        <v>0</v>
      </c>
    </row>
    <row r="78" spans="1:9">
      <c r="C78" s="21"/>
    </row>
    <row r="79" spans="1:9">
      <c r="C79" s="21"/>
    </row>
    <row r="80" spans="1:9">
      <c r="C80" s="21"/>
    </row>
    <row r="81" spans="1:3">
      <c r="C81" s="21"/>
    </row>
    <row r="82" spans="1:3">
      <c r="C82" s="21"/>
    </row>
    <row r="83" spans="1:3">
      <c r="C83" s="21"/>
    </row>
    <row r="84" spans="1:3">
      <c r="C84" s="21"/>
    </row>
    <row r="85" spans="1:3">
      <c r="C85" s="21"/>
    </row>
    <row r="86" spans="1:3">
      <c r="C86" s="21"/>
    </row>
    <row r="87" spans="1:3">
      <c r="C87" s="21"/>
    </row>
    <row r="88" spans="1:3">
      <c r="C88" s="21"/>
    </row>
    <row r="89" spans="1:3">
      <c r="C89" s="21"/>
    </row>
    <row r="90" spans="1:3">
      <c r="C90" s="21"/>
    </row>
    <row r="91" spans="1:3">
      <c r="C91" s="21"/>
    </row>
    <row r="92" spans="1:3">
      <c r="A92" s="30"/>
    </row>
    <row r="93" spans="1:3">
      <c r="A93" s="30"/>
    </row>
    <row r="94" spans="1:3">
      <c r="A94" s="30"/>
    </row>
    <row r="95" spans="1:3">
      <c r="A95" s="30"/>
    </row>
    <row r="96" spans="1:3">
      <c r="A96" s="30"/>
    </row>
    <row r="97" spans="1:1">
      <c r="A97" s="30"/>
    </row>
    <row r="98" spans="1:1">
      <c r="A98" s="30"/>
    </row>
    <row r="99" spans="1:1">
      <c r="A99" s="30"/>
    </row>
    <row r="100" spans="1:1">
      <c r="A100" s="30"/>
    </row>
    <row r="101" spans="1:1">
      <c r="A101" s="30"/>
    </row>
    <row r="102" spans="1:1">
      <c r="A102" s="30"/>
    </row>
    <row r="103" spans="1:1">
      <c r="A103" s="30"/>
    </row>
    <row r="104" spans="1:1">
      <c r="A104" s="30"/>
    </row>
    <row r="105" spans="1:1">
      <c r="A105" s="30"/>
    </row>
    <row r="106" spans="1:1">
      <c r="A106" s="30"/>
    </row>
    <row r="107" spans="1:1">
      <c r="A107" s="30"/>
    </row>
    <row r="108" spans="1:1">
      <c r="A108" s="30"/>
    </row>
    <row r="109" spans="1:1">
      <c r="A109" s="30"/>
    </row>
    <row r="110" spans="1:1">
      <c r="A110" s="30"/>
    </row>
    <row r="111" spans="1:1">
      <c r="A111" s="30"/>
    </row>
    <row r="112" spans="1:1">
      <c r="A112" s="30"/>
    </row>
    <row r="113" spans="1:1">
      <c r="A113" s="30"/>
    </row>
    <row r="114" spans="1:1">
      <c r="A114" s="30"/>
    </row>
    <row r="115" spans="1:1">
      <c r="A115" s="30"/>
    </row>
    <row r="116" spans="1:1">
      <c r="A116" s="30"/>
    </row>
    <row r="117" spans="1:1">
      <c r="A117" s="30"/>
    </row>
    <row r="118" spans="1:1">
      <c r="A118" s="30"/>
    </row>
    <row r="119" spans="1:1">
      <c r="A119" s="30"/>
    </row>
    <row r="120" spans="1:1">
      <c r="A120" s="30"/>
    </row>
    <row r="121" spans="1:1">
      <c r="A121" s="30"/>
    </row>
    <row r="122" spans="1:1">
      <c r="A122" s="30"/>
    </row>
    <row r="123" spans="1:1">
      <c r="A123" s="30"/>
    </row>
    <row r="124" spans="1:1">
      <c r="A124" s="30"/>
    </row>
    <row r="125" spans="1:1">
      <c r="A125" s="30"/>
    </row>
    <row r="126" spans="1:1">
      <c r="A126" s="30"/>
    </row>
  </sheetData>
  <mergeCells count="16">
    <mergeCell ref="A1:I1"/>
    <mergeCell ref="B2:C2"/>
    <mergeCell ref="E2:I2"/>
    <mergeCell ref="B3:I3"/>
    <mergeCell ref="C4:D4"/>
    <mergeCell ref="F4:G4"/>
    <mergeCell ref="B9:C9"/>
    <mergeCell ref="E9:F9"/>
    <mergeCell ref="H9:I9"/>
    <mergeCell ref="B11:C11"/>
    <mergeCell ref="A5:A6"/>
    <mergeCell ref="C5:D5"/>
    <mergeCell ref="F5:G5"/>
    <mergeCell ref="B6:I6"/>
    <mergeCell ref="A7:I7"/>
    <mergeCell ref="H8:I8"/>
  </mergeCells>
  <phoneticPr fontId="5"/>
  <conditionalFormatting sqref="A13:C43 A46:C76">
    <cfRule type="expression" dxfId="3" priority="4">
      <formula>OR($C$5&gt;$A13,$F$5&lt;$A13)</formula>
    </cfRule>
  </conditionalFormatting>
  <conditionalFormatting sqref="B13:B43 E13:E43 H13:H43 B46:B76 E46:E76 H46:H76">
    <cfRule type="cellIs" dxfId="2" priority="1" operator="greaterThanOrEqual">
      <formula>$K$3</formula>
    </cfRule>
  </conditionalFormatting>
  <conditionalFormatting sqref="D13:F43 D46:F76">
    <cfRule type="expression" dxfId="1" priority="3">
      <formula>OR($C$5&gt;$D13,$F$5&lt;$D13)</formula>
    </cfRule>
  </conditionalFormatting>
  <conditionalFormatting sqref="G13:I43 G46:I76">
    <cfRule type="expression" dxfId="0" priority="2">
      <formula>OR($C$5&gt;$G13,$F$5&lt;$G13)</formula>
    </cfRule>
  </conditionalFormatting>
  <dataValidations count="2">
    <dataValidation type="list" allowBlank="1" showInputMessage="1" sqref="C13:C43 F13:F43 I13:I43 C46:C76 F46:F76 I46:I76" xr:uid="{630610A9-789A-48A7-B2B1-BD3E2E1F4A06}">
      <formula1>"○"</formula1>
    </dataValidation>
    <dataValidation type="whole" allowBlank="1" showInputMessage="1" showErrorMessage="1" sqref="L6" xr:uid="{7E58587B-03ED-4B0C-B52A-09B5EA4CE4F8}">
      <formula1>1</formula1>
      <formula2>12</formula2>
    </dataValidation>
  </dataValidations>
  <hyperlinks>
    <hyperlink ref="L15" r:id="rId1" display="https://www.data.jma.go.jp/stats/etrn/select/prefecture.php?prec_no=31" xr:uid="{5185E648-1F7B-4445-9D38-19CEC9718BC5}"/>
    <hyperlink ref="L16" r:id="rId2" display="https://www.data.jma.go.jp/risk/obsdl/index.php" xr:uid="{89B2B8C1-0B0E-4659-9BE6-6D469885C43D}"/>
    <hyperlink ref="J13" r:id="rId3" xr:uid="{5FDF4334-6B67-4F78-AE63-144EC1FC5BF0}"/>
  </hyperlinks>
  <pageMargins left="1.1023622047244095" right="0.51181102362204722" top="0.55118110236220474" bottom="0.35433070866141736" header="0.31496062992125984" footer="0.31496062992125984"/>
  <pageSetup paperSize="9" orientation="portrait" r:id="rId4"/>
  <headerFooter>
    <oddHeader>&amp;R別紙</oddHeader>
    <oddFooter>&amp;C&amp;P/&amp;N</oddFooter>
  </headerFooter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34997DE5-F1DB-4D09-B932-A42D129272DB}">
          <x14:formula1>
            <xm:f>観測所リスト!$B$32:$B$54</xm:f>
          </x14:formula1>
          <xm:sqref>B11:C11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B8E2-A40D-4D9E-9B58-5B010F6EC070}">
  <sheetPr>
    <tabColor theme="1"/>
  </sheetPr>
  <dimension ref="A1"/>
  <sheetViews>
    <sheetView workbookViewId="0"/>
  </sheetViews>
  <sheetFormatPr defaultRowHeight="18.75"/>
  <sheetData/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1747-A681-4CE0-B9FC-C4DF408D8146}">
  <dimension ref="B1:K54"/>
  <sheetViews>
    <sheetView zoomScaleNormal="100" workbookViewId="0"/>
  </sheetViews>
  <sheetFormatPr defaultRowHeight="18.75"/>
  <cols>
    <col min="1" max="1" width="2.5" customWidth="1"/>
    <col min="3" max="3" width="7.375" customWidth="1"/>
    <col min="4" max="4" width="7.5" customWidth="1"/>
    <col min="5" max="5" width="7.375" customWidth="1"/>
    <col min="6" max="6" width="7.5" customWidth="1"/>
    <col min="7" max="7" width="7.375" customWidth="1"/>
    <col min="8" max="9" width="10" bestFit="1" customWidth="1"/>
    <col min="10" max="10" width="11.125" bestFit="1" customWidth="1"/>
  </cols>
  <sheetData>
    <row r="1" spans="2:10">
      <c r="J1" s="1"/>
    </row>
    <row r="2" spans="2:10">
      <c r="B2" t="s">
        <v>78</v>
      </c>
      <c r="J2" s="75">
        <v>46086</v>
      </c>
    </row>
    <row r="3" spans="2:10">
      <c r="B3" s="100" t="s">
        <v>61</v>
      </c>
      <c r="C3" s="102" t="s">
        <v>58</v>
      </c>
      <c r="D3" s="102"/>
      <c r="E3" s="102" t="s">
        <v>59</v>
      </c>
      <c r="F3" s="102"/>
      <c r="G3" s="56" t="s">
        <v>73</v>
      </c>
      <c r="H3" s="102" t="s">
        <v>58</v>
      </c>
      <c r="I3" s="102" t="s">
        <v>59</v>
      </c>
      <c r="J3" s="56" t="s">
        <v>68</v>
      </c>
    </row>
    <row r="4" spans="2:10">
      <c r="B4" s="101"/>
      <c r="C4" s="102"/>
      <c r="D4" s="102"/>
      <c r="E4" s="102"/>
      <c r="F4" s="102"/>
      <c r="G4" s="56" t="s">
        <v>74</v>
      </c>
      <c r="H4" s="102"/>
      <c r="I4" s="102"/>
      <c r="J4" s="56" t="s">
        <v>69</v>
      </c>
    </row>
    <row r="5" spans="2:10">
      <c r="B5" s="57" t="s">
        <v>35</v>
      </c>
      <c r="C5" s="57">
        <v>41</v>
      </c>
      <c r="D5" s="59">
        <v>31.6</v>
      </c>
      <c r="E5" s="57">
        <v>140</v>
      </c>
      <c r="F5" s="59">
        <v>54.7</v>
      </c>
      <c r="G5" s="57">
        <v>14</v>
      </c>
      <c r="H5" s="58">
        <f t="shared" ref="H5:H27" si="0">ROUND(C5+D5/60,5)</f>
        <v>41.526670000000003</v>
      </c>
      <c r="I5" s="58">
        <f t="shared" ref="I5:I27" si="1">ROUND(E5+F5/60,5)</f>
        <v>140.91166999999999</v>
      </c>
      <c r="J5" s="59">
        <f>IF(H5="","",ROUND(6378.137*ACOS(SIN(RADIANS(LEFT(気温を使う場合!$N$3,FIND(",",気温を使う場合!$N$3)-1)))*SIN(RADIANS(H5))+COS(RADIANS(LEFT(気温を使う場合!$N$3,FIND(",",気温を使う場合!$N$3)-1)))*COS(RADIANS(H5))*COS(RADIANS(ABS(I5-RIGHT(気温を使う場合!$N$3,LEN(気温を使う場合!$N$3)-FIND(",",気温を使う場合!$N$3)))))),1))</f>
        <v>81.3</v>
      </c>
    </row>
    <row r="6" spans="2:10">
      <c r="B6" s="57" t="s">
        <v>36</v>
      </c>
      <c r="C6" s="57">
        <v>41</v>
      </c>
      <c r="D6" s="59">
        <v>17</v>
      </c>
      <c r="E6" s="57">
        <v>141</v>
      </c>
      <c r="F6" s="59">
        <v>12.6</v>
      </c>
      <c r="G6" s="57">
        <v>3</v>
      </c>
      <c r="H6" s="58">
        <f t="shared" si="0"/>
        <v>41.283329999999999</v>
      </c>
      <c r="I6" s="58">
        <f t="shared" si="1"/>
        <v>141.21</v>
      </c>
      <c r="J6" s="59">
        <f>IF(H6="","",ROUND(6378.137*ACOS(SIN(RADIANS(LEFT(気温を使う場合!$N$3,FIND(",",気温を使う場合!$N$3)-1)))*SIN(RADIANS(H6))+COS(RADIANS(LEFT(気温を使う場合!$N$3,FIND(",",気温を使う場合!$N$3)-1)))*COS(RADIANS(H6))*COS(RADIANS(ABS(I6-RIGHT(気温を使う場合!$N$3,LEN(気温を使う場合!$N$3)-FIND(",",気温を使う場合!$N$3)))))),1))</f>
        <v>62.7</v>
      </c>
    </row>
    <row r="7" spans="2:10">
      <c r="B7" s="57" t="s">
        <v>37</v>
      </c>
      <c r="C7" s="57">
        <v>41</v>
      </c>
      <c r="D7" s="59">
        <v>14.1</v>
      </c>
      <c r="E7" s="57">
        <v>141</v>
      </c>
      <c r="F7" s="59">
        <v>23.8</v>
      </c>
      <c r="G7" s="57">
        <v>6</v>
      </c>
      <c r="H7" s="58">
        <f t="shared" si="0"/>
        <v>41.234999999999999</v>
      </c>
      <c r="I7" s="58">
        <f t="shared" si="1"/>
        <v>141.39667</v>
      </c>
      <c r="J7" s="59">
        <f>IF(H7="","",ROUND(6378.137*ACOS(SIN(RADIANS(LEFT(気温を使う場合!$N$3,FIND(",",気温を使う場合!$N$3)-1)))*SIN(RADIANS(H7))+COS(RADIANS(LEFT(気温を使う場合!$N$3,FIND(",",気温を使う場合!$N$3)-1)))*COS(RADIANS(H7))*COS(RADIANS(ABS(I7-RIGHT(気温を使う場合!$N$3,LEN(気温を使う場合!$N$3)-FIND(",",気温を使う場合!$N$3)))))),1))</f>
        <v>68.099999999999994</v>
      </c>
    </row>
    <row r="8" spans="2:10">
      <c r="B8" s="57" t="s">
        <v>38</v>
      </c>
      <c r="C8" s="57">
        <v>41</v>
      </c>
      <c r="D8" s="59">
        <v>10.8</v>
      </c>
      <c r="E8" s="57">
        <v>140</v>
      </c>
      <c r="F8" s="59">
        <v>28.9</v>
      </c>
      <c r="G8" s="57">
        <v>30</v>
      </c>
      <c r="H8" s="58">
        <f t="shared" si="0"/>
        <v>41.18</v>
      </c>
      <c r="I8" s="58">
        <f t="shared" si="1"/>
        <v>140.48167000000001</v>
      </c>
      <c r="J8" s="59">
        <f>IF(H8="","",ROUND(6378.137*ACOS(SIN(RADIANS(LEFT(気温を使う場合!$N$3,FIND(",",気温を使う場合!$N$3)-1)))*SIN(RADIANS(H8))+COS(RADIANS(LEFT(気温を使う場合!$N$3,FIND(",",気温を使う場合!$N$3)-1)))*COS(RADIANS(H8))*COS(RADIANS(ABS(I8-RIGHT(気温を使う場合!$N$3,LEN(気温を使う場合!$N$3)-FIND(",",気温を使う場合!$N$3)))))),1))</f>
        <v>51.4</v>
      </c>
    </row>
    <row r="9" spans="2:10">
      <c r="B9" s="57" t="s">
        <v>39</v>
      </c>
      <c r="C9" s="57">
        <v>41</v>
      </c>
      <c r="D9" s="59">
        <v>8.6999999999999993</v>
      </c>
      <c r="E9" s="57">
        <v>140</v>
      </c>
      <c r="F9" s="59">
        <v>49.3</v>
      </c>
      <c r="G9" s="57">
        <v>15</v>
      </c>
      <c r="H9" s="58">
        <f t="shared" si="0"/>
        <v>41.145000000000003</v>
      </c>
      <c r="I9" s="58">
        <f t="shared" si="1"/>
        <v>140.82167000000001</v>
      </c>
      <c r="J9" s="59">
        <f>IF(H9="","",ROUND(6378.137*ACOS(SIN(RADIANS(LEFT(気温を使う場合!$N$3,FIND(",",気温を使う場合!$N$3)-1)))*SIN(RADIANS(H9))+COS(RADIANS(LEFT(気温を使う場合!$N$3,FIND(",",気温を使う場合!$N$3)-1)))*COS(RADIANS(H9))*COS(RADIANS(ABS(I9-RIGHT(気温を使う場合!$N$3,LEN(気温を使う場合!$N$3)-FIND(",",気温を使う場合!$N$3)))))),1))</f>
        <v>38.5</v>
      </c>
    </row>
    <row r="10" spans="2:10">
      <c r="B10" s="57" t="s">
        <v>40</v>
      </c>
      <c r="C10" s="57">
        <v>41</v>
      </c>
      <c r="D10" s="59">
        <v>3.4</v>
      </c>
      <c r="E10" s="57">
        <v>140</v>
      </c>
      <c r="F10" s="59">
        <v>20.8</v>
      </c>
      <c r="G10" s="57">
        <v>20</v>
      </c>
      <c r="H10" s="58">
        <f t="shared" si="0"/>
        <v>41.056669999999997</v>
      </c>
      <c r="I10" s="58">
        <f t="shared" si="1"/>
        <v>140.34666999999999</v>
      </c>
      <c r="J10" s="59">
        <f>IF(H10="","",ROUND(6378.137*ACOS(SIN(RADIANS(LEFT(気温を使う場合!$N$3,FIND(",",気温を使う場合!$N$3)-1)))*SIN(RADIANS(H10))+COS(RADIANS(LEFT(気温を使う場合!$N$3,FIND(",",気温を使う場合!$N$3)-1)))*COS(RADIANS(H10))*COS(RADIANS(ABS(I10-RIGHT(気温を使う場合!$N$3,LEN(気温を使う場合!$N$3)-FIND(",",気温を使う場合!$N$3)))))),1))</f>
        <v>49.6</v>
      </c>
    </row>
    <row r="11" spans="2:10">
      <c r="B11" s="57" t="s">
        <v>41</v>
      </c>
      <c r="C11" s="57">
        <v>41</v>
      </c>
      <c r="D11" s="59">
        <v>2.7</v>
      </c>
      <c r="E11" s="57">
        <v>140</v>
      </c>
      <c r="F11" s="59">
        <v>38</v>
      </c>
      <c r="G11" s="57">
        <v>5</v>
      </c>
      <c r="H11" s="58">
        <f t="shared" si="0"/>
        <v>41.045000000000002</v>
      </c>
      <c r="I11" s="58">
        <f t="shared" si="1"/>
        <v>140.63333</v>
      </c>
      <c r="J11" s="59">
        <f>IF(H11="","",ROUND(6378.137*ACOS(SIN(RADIANS(LEFT(気温を使う場合!$N$3,FIND(",",気温を使う場合!$N$3)-1)))*SIN(RADIANS(H11))+COS(RADIANS(LEFT(気温を使う場合!$N$3,FIND(",",気温を使う場合!$N$3)-1)))*COS(RADIANS(H11))*COS(RADIANS(ABS(I11-RIGHT(気温を使う場合!$N$3,LEN(気温を使う場合!$N$3)-FIND(",",気温を使う場合!$N$3)))))),1))</f>
        <v>31.9</v>
      </c>
    </row>
    <row r="12" spans="2:10">
      <c r="B12" s="57" t="s">
        <v>42</v>
      </c>
      <c r="C12" s="57">
        <v>40</v>
      </c>
      <c r="D12" s="59">
        <v>48.5</v>
      </c>
      <c r="E12" s="57">
        <v>140</v>
      </c>
      <c r="F12" s="59">
        <v>27.5</v>
      </c>
      <c r="G12" s="57">
        <v>9</v>
      </c>
      <c r="H12" s="58">
        <f t="shared" si="0"/>
        <v>40.808329999999998</v>
      </c>
      <c r="I12" s="58">
        <f t="shared" si="1"/>
        <v>140.45832999999999</v>
      </c>
      <c r="J12" s="59">
        <f>IF(H12="","",ROUND(6378.137*ACOS(SIN(RADIANS(LEFT(気温を使う場合!$N$3,FIND(",",気温を使う場合!$N$3)-1)))*SIN(RADIANS(H12))+COS(RADIANS(LEFT(気温を使う場合!$N$3,FIND(",",気温を使う場合!$N$3)-1)))*COS(RADIANS(H12))*COS(RADIANS(ABS(I12-RIGHT(気温を使う場合!$N$3,LEN(気温を使う場合!$N$3)-FIND(",",気温を使う場合!$N$3)))))),1))</f>
        <v>31.2</v>
      </c>
    </row>
    <row r="13" spans="2:10">
      <c r="B13" s="57" t="s">
        <v>43</v>
      </c>
      <c r="C13" s="57">
        <v>40</v>
      </c>
      <c r="D13" s="59">
        <v>49.3</v>
      </c>
      <c r="E13" s="57">
        <v>140</v>
      </c>
      <c r="F13" s="59">
        <v>46.1</v>
      </c>
      <c r="G13" s="57">
        <v>3</v>
      </c>
      <c r="H13" s="58">
        <f t="shared" si="0"/>
        <v>40.821669999999997</v>
      </c>
      <c r="I13" s="58">
        <f t="shared" si="1"/>
        <v>140.76832999999999</v>
      </c>
      <c r="J13" s="59">
        <f>IF(H13="","",ROUND(6378.137*ACOS(SIN(RADIANS(LEFT(気温を使う場合!$N$3,FIND(",",気温を使う場合!$N$3)-1)))*SIN(RADIANS(H13))+COS(RADIANS(LEFT(気温を使う場合!$N$3,FIND(",",気温を使う場合!$N$3)-1)))*COS(RADIANS(H13))*COS(RADIANS(ABS(I13-RIGHT(気温を使う場合!$N$3,LEN(気温を使う場合!$N$3)-FIND(",",気温を使う場合!$N$3)))))),1))</f>
        <v>5.6</v>
      </c>
    </row>
    <row r="14" spans="2:10">
      <c r="B14" s="57" t="s">
        <v>44</v>
      </c>
      <c r="C14" s="57">
        <v>40</v>
      </c>
      <c r="D14" s="59">
        <v>53.1</v>
      </c>
      <c r="E14" s="57">
        <v>141</v>
      </c>
      <c r="F14" s="59">
        <v>9.6</v>
      </c>
      <c r="G14" s="57">
        <v>14</v>
      </c>
      <c r="H14" s="58">
        <f t="shared" si="0"/>
        <v>40.884999999999998</v>
      </c>
      <c r="I14" s="58">
        <f t="shared" si="1"/>
        <v>141.16</v>
      </c>
      <c r="J14" s="59">
        <f>IF(H14="","",ROUND(6378.137*ACOS(SIN(RADIANS(LEFT(気温を使う場合!$N$3,FIND(",",気温を使う場合!$N$3)-1)))*SIN(RADIANS(H14))+COS(RADIANS(LEFT(気温を使う場合!$N$3,FIND(",",気温を使う場合!$N$3)-1)))*COS(RADIANS(H14))*COS(RADIANS(ABS(I14-RIGHT(気温を使う場合!$N$3,LEN(気温を使う場合!$N$3)-FIND(",",気温を使う場合!$N$3)))))),1))</f>
        <v>29.5</v>
      </c>
    </row>
    <row r="15" spans="2:10">
      <c r="B15" s="57" t="s">
        <v>45</v>
      </c>
      <c r="C15" s="57">
        <v>40</v>
      </c>
      <c r="D15" s="59">
        <v>53.1</v>
      </c>
      <c r="E15" s="57">
        <v>141</v>
      </c>
      <c r="F15" s="59">
        <v>16.3</v>
      </c>
      <c r="G15" s="57">
        <v>80</v>
      </c>
      <c r="H15" s="58">
        <f t="shared" si="0"/>
        <v>40.884999999999998</v>
      </c>
      <c r="I15" s="58">
        <f t="shared" si="1"/>
        <v>141.27167</v>
      </c>
      <c r="J15" s="59">
        <f>IF(H15="","",ROUND(6378.137*ACOS(SIN(RADIANS(LEFT(気温を使う場合!$N$3,FIND(",",気温を使う場合!$N$3)-1)))*SIN(RADIANS(H15))+COS(RADIANS(LEFT(気温を使う場合!$N$3,FIND(",",気温を使う場合!$N$3)-1)))*COS(RADIANS(H15))*COS(RADIANS(ABS(I15-RIGHT(気温を使う場合!$N$3,LEN(気温を使う場合!$N$3)-FIND(",",気温を使う場合!$N$3)))))),1))</f>
        <v>38.6</v>
      </c>
    </row>
    <row r="16" spans="2:10">
      <c r="B16" s="57" t="s">
        <v>46</v>
      </c>
      <c r="C16" s="57">
        <v>40</v>
      </c>
      <c r="D16" s="59">
        <v>46.6</v>
      </c>
      <c r="E16" s="57">
        <v>140</v>
      </c>
      <c r="F16" s="59">
        <v>12.3</v>
      </c>
      <c r="G16" s="57">
        <v>40</v>
      </c>
      <c r="H16" s="58">
        <f t="shared" si="0"/>
        <v>40.776670000000003</v>
      </c>
      <c r="I16" s="58">
        <f t="shared" si="1"/>
        <v>140.20500000000001</v>
      </c>
      <c r="J16" s="59">
        <f>IF(H16="","",ROUND(6378.137*ACOS(SIN(RADIANS(LEFT(気温を使う場合!$N$3,FIND(",",気温を使う場合!$N$3)-1)))*SIN(RADIANS(H16))+COS(RADIANS(LEFT(気温を使う場合!$N$3,FIND(",",気温を使う場合!$N$3)-1)))*COS(RADIANS(H16))*COS(RADIANS(ABS(I16-RIGHT(気温を使う場合!$N$3,LEN(気温を使う場合!$N$3)-FIND(",",気温を使う場合!$N$3)))))),1))</f>
        <v>52.6</v>
      </c>
    </row>
    <row r="17" spans="2:10">
      <c r="B17" s="57" t="s">
        <v>47</v>
      </c>
      <c r="C17" s="57">
        <v>40</v>
      </c>
      <c r="D17" s="59">
        <v>44</v>
      </c>
      <c r="E17" s="57">
        <v>140</v>
      </c>
      <c r="F17" s="59">
        <v>41.3</v>
      </c>
      <c r="G17" s="57">
        <v>198</v>
      </c>
      <c r="H17" s="58">
        <f t="shared" si="0"/>
        <v>40.733330000000002</v>
      </c>
      <c r="I17" s="58">
        <f t="shared" si="1"/>
        <v>140.68833000000001</v>
      </c>
      <c r="J17" s="59">
        <f>IF(H17="","",ROUND(6378.137*ACOS(SIN(RADIANS(LEFT(気温を使う場合!$N$3,FIND(",",気温を使う場合!$N$3)-1)))*SIN(RADIANS(H17))+COS(RADIANS(LEFT(気温を使う場合!$N$3,FIND(",",気温を使う場合!$N$3)-1)))*COS(RADIANS(H17))*COS(RADIANS(ABS(I17-RIGHT(気温を使う場合!$N$3,LEN(気温を使う場合!$N$3)-FIND(",",気温を使う場合!$N$3)))))),1))</f>
        <v>13.9</v>
      </c>
    </row>
    <row r="18" spans="2:10">
      <c r="B18" s="57" t="s">
        <v>48</v>
      </c>
      <c r="C18" s="57">
        <v>40</v>
      </c>
      <c r="D18" s="59">
        <v>38.700000000000003</v>
      </c>
      <c r="E18" s="57">
        <v>139</v>
      </c>
      <c r="F18" s="59">
        <v>55.9</v>
      </c>
      <c r="G18" s="57">
        <v>66</v>
      </c>
      <c r="H18" s="58">
        <f t="shared" si="0"/>
        <v>40.645000000000003</v>
      </c>
      <c r="I18" s="58">
        <f t="shared" si="1"/>
        <v>139.93167</v>
      </c>
      <c r="J18" s="59">
        <f>IF(H18="","",ROUND(6378.137*ACOS(SIN(RADIANS(LEFT(気温を使う場合!$N$3,FIND(",",気温を使う場合!$N$3)-1)))*SIN(RADIANS(H18))+COS(RADIANS(LEFT(気温を使う場合!$N$3,FIND(",",気温を使う場合!$N$3)-1)))*COS(RADIANS(H18))*COS(RADIANS(ABS(I18-RIGHT(気温を使う場合!$N$3,LEN(気温を使う場合!$N$3)-FIND(",",気温を使う場合!$N$3)))))),1))</f>
        <v>77.5</v>
      </c>
    </row>
    <row r="19" spans="2:10">
      <c r="B19" s="57" t="s">
        <v>49</v>
      </c>
      <c r="C19" s="57">
        <v>40</v>
      </c>
      <c r="D19" s="59">
        <v>36.700000000000003</v>
      </c>
      <c r="E19" s="57">
        <v>140</v>
      </c>
      <c r="F19" s="59">
        <v>27.3</v>
      </c>
      <c r="G19" s="57">
        <v>30</v>
      </c>
      <c r="H19" s="58">
        <f t="shared" si="0"/>
        <v>40.611669999999997</v>
      </c>
      <c r="I19" s="58">
        <f t="shared" si="1"/>
        <v>140.45500000000001</v>
      </c>
      <c r="J19" s="59">
        <f>IF(H19="","",ROUND(6378.137*ACOS(SIN(RADIANS(LEFT(気温を使う場合!$N$3,FIND(",",気温を使う場合!$N$3)-1)))*SIN(RADIANS(H19))+COS(RADIANS(LEFT(気温を使う場合!$N$3,FIND(",",気温を使う場合!$N$3)-1)))*COS(RADIANS(H19))*COS(RADIANS(ABS(I19-RIGHT(気温を使う場合!$N$3,LEN(気温を使う場合!$N$3)-FIND(",",気温を使う場合!$N$3)))))),1))</f>
        <v>37.799999999999997</v>
      </c>
    </row>
    <row r="20" spans="2:10">
      <c r="B20" s="57" t="s">
        <v>50</v>
      </c>
      <c r="C20" s="57">
        <v>40</v>
      </c>
      <c r="D20" s="59">
        <v>40</v>
      </c>
      <c r="E20" s="57">
        <v>140</v>
      </c>
      <c r="F20" s="59">
        <v>35.1</v>
      </c>
      <c r="G20" s="57">
        <v>30</v>
      </c>
      <c r="H20" s="58">
        <f t="shared" si="0"/>
        <v>40.666670000000003</v>
      </c>
      <c r="I20" s="58">
        <f t="shared" si="1"/>
        <v>140.58500000000001</v>
      </c>
      <c r="J20" s="59">
        <f>IF(H20="","",ROUND(6378.137*ACOS(SIN(RADIANS(LEFT(気温を使う場合!$N$3,FIND(",",気温を使う場合!$N$3)-1)))*SIN(RADIANS(H20))+COS(RADIANS(LEFT(気温を使う場合!$N$3,FIND(",",気温を使う場合!$N$3)-1)))*COS(RADIANS(H20))*COS(RADIANS(ABS(I20-RIGHT(気温を使う場合!$N$3,LEN(気温を使う場合!$N$3)-FIND(",",気温を使う場合!$N$3)))))),1))</f>
        <v>25.3</v>
      </c>
    </row>
    <row r="21" spans="2:10">
      <c r="B21" s="57" t="s">
        <v>51</v>
      </c>
      <c r="C21" s="57">
        <v>40</v>
      </c>
      <c r="D21" s="59">
        <v>38.9</v>
      </c>
      <c r="E21" s="57">
        <v>140</v>
      </c>
      <c r="F21" s="59">
        <v>50.9</v>
      </c>
      <c r="G21" s="57">
        <v>890</v>
      </c>
      <c r="H21" s="58">
        <f t="shared" si="0"/>
        <v>40.648330000000001</v>
      </c>
      <c r="I21" s="58">
        <f t="shared" si="1"/>
        <v>140.84833</v>
      </c>
      <c r="J21" s="59">
        <f>IF(H21="","",ROUND(6378.137*ACOS(SIN(RADIANS(LEFT(気温を使う場合!$N$3,FIND(",",気温を使う場合!$N$3)-1)))*SIN(RADIANS(H21))+COS(RADIANS(LEFT(気温を使う場合!$N$3,FIND(",",気温を使う場合!$N$3)-1)))*COS(RADIANS(H21))*COS(RADIANS(ABS(I21-RIGHT(気温を使う場合!$N$3,LEN(気温を使う場合!$N$3)-FIND(",",気温を使う場合!$N$3)))))),1))</f>
        <v>16.899999999999999</v>
      </c>
    </row>
    <row r="22" spans="2:10">
      <c r="B22" s="57" t="s">
        <v>52</v>
      </c>
      <c r="C22" s="57">
        <v>40</v>
      </c>
      <c r="D22" s="59">
        <v>40.5</v>
      </c>
      <c r="E22" s="57">
        <v>141</v>
      </c>
      <c r="F22" s="59">
        <v>22.5</v>
      </c>
      <c r="G22" s="57">
        <v>39</v>
      </c>
      <c r="H22" s="58">
        <f t="shared" si="0"/>
        <v>40.674999999999997</v>
      </c>
      <c r="I22" s="58">
        <f t="shared" si="1"/>
        <v>141.375</v>
      </c>
      <c r="J22" s="59">
        <f>IF(H22="","",ROUND(6378.137*ACOS(SIN(RADIANS(LEFT(気温を使う場合!$N$3,FIND(",",気温を使う場合!$N$3)-1)))*SIN(RADIANS(H22))+COS(RADIANS(LEFT(気温を使う場合!$N$3,FIND(",",気温を使う場合!$N$3)-1)))*COS(RADIANS(H22))*COS(RADIANS(ABS(I22-RIGHT(気温を使う場合!$N$3,LEN(気温を使う場合!$N$3)-FIND(",",気温を使う場合!$N$3)))))),1))</f>
        <v>48.2</v>
      </c>
    </row>
    <row r="23" spans="2:10">
      <c r="B23" s="57" t="s">
        <v>53</v>
      </c>
      <c r="C23" s="57">
        <v>40</v>
      </c>
      <c r="D23" s="59">
        <v>36.4</v>
      </c>
      <c r="E23" s="57">
        <v>141</v>
      </c>
      <c r="F23" s="59">
        <v>14</v>
      </c>
      <c r="G23" s="57">
        <v>55</v>
      </c>
      <c r="H23" s="58">
        <f t="shared" si="0"/>
        <v>40.606670000000001</v>
      </c>
      <c r="I23" s="58">
        <f t="shared" si="1"/>
        <v>141.23333</v>
      </c>
      <c r="J23" s="59">
        <f>IF(H23="","",ROUND(6378.137*ACOS(SIN(RADIANS(LEFT(気温を使う場合!$N$3,FIND(",",気温を使う場合!$N$3)-1)))*SIN(RADIANS(H23))+COS(RADIANS(LEFT(気温を使う場合!$N$3,FIND(",",気温を使う場合!$N$3)-1)))*COS(RADIANS(H23))*COS(RADIANS(ABS(I23-RIGHT(気温を使う場合!$N$3,LEN(気温を使う場合!$N$3)-FIND(",",気温を使う場合!$N$3)))))),1))</f>
        <v>40.4</v>
      </c>
    </row>
    <row r="24" spans="2:10">
      <c r="B24" s="57" t="s">
        <v>54</v>
      </c>
      <c r="C24" s="57">
        <v>40</v>
      </c>
      <c r="D24" s="59">
        <v>31.6</v>
      </c>
      <c r="E24" s="57">
        <v>141</v>
      </c>
      <c r="F24" s="59">
        <v>31.3</v>
      </c>
      <c r="G24" s="57">
        <v>27</v>
      </c>
      <c r="H24" s="58">
        <f t="shared" si="0"/>
        <v>40.526670000000003</v>
      </c>
      <c r="I24" s="58">
        <f t="shared" si="1"/>
        <v>141.52167</v>
      </c>
      <c r="J24" s="59">
        <f>IF(H24="","",ROUND(6378.137*ACOS(SIN(RADIANS(LEFT(気温を使う場合!$N$3,FIND(",",気温を使う場合!$N$3)-1)))*SIN(RADIANS(H24))+COS(RADIANS(LEFT(気温を使う場合!$N$3,FIND(",",気温を使う場合!$N$3)-1)))*COS(RADIANS(H24))*COS(RADIANS(ABS(I24-RIGHT(気温を使う場合!$N$3,LEN(気温を使う場合!$N$3)-FIND(",",気温を使う場合!$N$3)))))),1))</f>
        <v>66</v>
      </c>
    </row>
    <row r="25" spans="2:10">
      <c r="B25" s="57" t="s">
        <v>55</v>
      </c>
      <c r="C25" s="57">
        <v>40</v>
      </c>
      <c r="D25" s="59">
        <v>28.9</v>
      </c>
      <c r="E25" s="57">
        <v>140</v>
      </c>
      <c r="F25" s="59">
        <v>37.200000000000003</v>
      </c>
      <c r="G25" s="57">
        <v>135</v>
      </c>
      <c r="H25" s="58">
        <f t="shared" si="0"/>
        <v>40.481670000000001</v>
      </c>
      <c r="I25" s="58">
        <f t="shared" si="1"/>
        <v>140.62</v>
      </c>
      <c r="J25" s="59">
        <f>IF(H25="","",ROUND(6378.137*ACOS(SIN(RADIANS(LEFT(気温を使う場合!$N$3,FIND(",",気温を使う場合!$N$3)-1)))*SIN(RADIANS(H25))+COS(RADIANS(LEFT(気温を使う場合!$N$3,FIND(",",気温を使う場合!$N$3)-1)))*COS(RADIANS(H25))*COS(RADIANS(ABS(I25-RIGHT(気温を使う場合!$N$3,LEN(気温を使う場合!$N$3)-FIND(",",気温を使う場合!$N$3)))))),1))</f>
        <v>39.5</v>
      </c>
    </row>
    <row r="26" spans="2:10">
      <c r="B26" s="57" t="s">
        <v>56</v>
      </c>
      <c r="C26" s="57">
        <v>40</v>
      </c>
      <c r="D26" s="59">
        <v>25.6</v>
      </c>
      <c r="E26" s="57">
        <v>140</v>
      </c>
      <c r="F26" s="59">
        <v>53.9</v>
      </c>
      <c r="G26" s="57">
        <v>414</v>
      </c>
      <c r="H26" s="58">
        <f t="shared" si="0"/>
        <v>40.426670000000001</v>
      </c>
      <c r="I26" s="58">
        <f t="shared" si="1"/>
        <v>140.89832999999999</v>
      </c>
      <c r="J26" s="59">
        <f>IF(H26="","",ROUND(6378.137*ACOS(SIN(RADIANS(LEFT(気温を使う場合!$N$3,FIND(",",気温を使う場合!$N$3)-1)))*SIN(RADIANS(H26))+COS(RADIANS(LEFT(気温を使う場合!$N$3,FIND(",",気温を使う場合!$N$3)-1)))*COS(RADIANS(H26))*COS(RADIANS(ABS(I26-RIGHT(気温を使う場合!$N$3,LEN(気温を使う場合!$N$3)-FIND(",",気温を使う場合!$N$3)))))),1))</f>
        <v>41.9</v>
      </c>
    </row>
    <row r="27" spans="2:10">
      <c r="B27" s="57" t="s">
        <v>57</v>
      </c>
      <c r="C27" s="57">
        <v>40</v>
      </c>
      <c r="D27" s="59">
        <v>23</v>
      </c>
      <c r="E27" s="57">
        <v>141</v>
      </c>
      <c r="F27" s="59">
        <v>15.4</v>
      </c>
      <c r="G27" s="57">
        <v>60</v>
      </c>
      <c r="H27" s="58">
        <f t="shared" si="0"/>
        <v>40.383330000000001</v>
      </c>
      <c r="I27" s="58">
        <f t="shared" si="1"/>
        <v>141.25667000000001</v>
      </c>
      <c r="J27" s="59">
        <f>IF(H27="","",ROUND(6378.137*ACOS(SIN(RADIANS(LEFT(気温を使う場合!$N$3,FIND(",",気温を使う場合!$N$3)-1)))*SIN(RADIANS(H27))+COS(RADIANS(LEFT(気温を使う場合!$N$3,FIND(",",気温を使う場合!$N$3)-1)))*COS(RADIANS(H27))*COS(RADIANS(ABS(I27-RIGHT(気温を使う場合!$N$3,LEN(気温を使う場合!$N$3)-FIND(",",気温を使う場合!$N$3)))))),1))</f>
        <v>58.8</v>
      </c>
    </row>
    <row r="29" spans="2:10">
      <c r="B29" t="s">
        <v>79</v>
      </c>
      <c r="F29" s="67"/>
      <c r="J29" s="75">
        <v>46086</v>
      </c>
    </row>
    <row r="30" spans="2:10">
      <c r="B30" s="100" t="s">
        <v>61</v>
      </c>
      <c r="C30" s="102" t="s">
        <v>58</v>
      </c>
      <c r="D30" s="102"/>
      <c r="E30" s="102" t="s">
        <v>59</v>
      </c>
      <c r="F30" s="102"/>
      <c r="G30" s="56" t="s">
        <v>73</v>
      </c>
      <c r="H30" s="102" t="s">
        <v>58</v>
      </c>
      <c r="I30" s="102" t="s">
        <v>59</v>
      </c>
      <c r="J30" s="56" t="s">
        <v>68</v>
      </c>
    </row>
    <row r="31" spans="2:10">
      <c r="B31" s="101"/>
      <c r="C31" s="102"/>
      <c r="D31" s="102"/>
      <c r="E31" s="102"/>
      <c r="F31" s="102"/>
      <c r="G31" s="56" t="s">
        <v>74</v>
      </c>
      <c r="H31" s="102"/>
      <c r="I31" s="102"/>
      <c r="J31" s="56" t="s">
        <v>69</v>
      </c>
    </row>
    <row r="32" spans="2:10">
      <c r="B32" s="57" t="s">
        <v>35</v>
      </c>
      <c r="C32" s="65">
        <f t="shared" ref="C32:F43" si="2">C5</f>
        <v>41</v>
      </c>
      <c r="D32" s="66">
        <f t="shared" si="2"/>
        <v>31.6</v>
      </c>
      <c r="E32" s="65">
        <f t="shared" si="2"/>
        <v>140</v>
      </c>
      <c r="F32" s="66">
        <f t="shared" si="2"/>
        <v>54.7</v>
      </c>
      <c r="G32" s="65">
        <f t="shared" ref="G32:G43" si="3">G5</f>
        <v>14</v>
      </c>
      <c r="H32" s="64">
        <f t="shared" ref="H32:I43" si="4">H5</f>
        <v>41.526670000000003</v>
      </c>
      <c r="I32" s="64">
        <f t="shared" si="4"/>
        <v>140.91166999999999</v>
      </c>
      <c r="J32" s="59">
        <f>IF(H32="","",ROUND(6378.137*ACOS(SIN(RADIANS(LEFT(暑さ指数を使う場合!$N$3,FIND(",",暑さ指数を使う場合!$N$3)-1)))*SIN(RADIANS(H32))+COS(RADIANS(LEFT(暑さ指数を使う場合!$N$3,FIND(",",暑さ指数を使う場合!$N$3)-1)))*COS(RADIANS(H32))*COS(RADIANS(ABS(I32-RIGHT(暑さ指数を使う場合!$N$3,LEN(暑さ指数を使う場合!$N$3)-FIND(",",暑さ指数を使う場合!$N$3)))))),1))</f>
        <v>81.3</v>
      </c>
    </row>
    <row r="33" spans="2:11">
      <c r="B33" s="57" t="s">
        <v>36</v>
      </c>
      <c r="C33" s="65">
        <f t="shared" si="2"/>
        <v>41</v>
      </c>
      <c r="D33" s="66">
        <f t="shared" si="2"/>
        <v>17</v>
      </c>
      <c r="E33" s="65">
        <f t="shared" si="2"/>
        <v>141</v>
      </c>
      <c r="F33" s="66">
        <f t="shared" si="2"/>
        <v>12.6</v>
      </c>
      <c r="G33" s="65">
        <f t="shared" si="3"/>
        <v>3</v>
      </c>
      <c r="H33" s="64">
        <f t="shared" si="4"/>
        <v>41.283329999999999</v>
      </c>
      <c r="I33" s="64">
        <f t="shared" si="4"/>
        <v>141.21</v>
      </c>
      <c r="J33" s="59">
        <f>IF(H33="","",ROUND(6378.137*ACOS(SIN(RADIANS(LEFT(暑さ指数を使う場合!$N$3,FIND(",",暑さ指数を使う場合!$N$3)-1)))*SIN(RADIANS(H33))+COS(RADIANS(LEFT(暑さ指数を使う場合!$N$3,FIND(",",暑さ指数を使う場合!$N$3)-1)))*COS(RADIANS(H33))*COS(RADIANS(ABS(I33-RIGHT(暑さ指数を使う場合!$N$3,LEN(暑さ指数を使う場合!$N$3)-FIND(",",暑さ指数を使う場合!$N$3)))))),1))</f>
        <v>62.7</v>
      </c>
    </row>
    <row r="34" spans="2:11">
      <c r="B34" s="57" t="s">
        <v>37</v>
      </c>
      <c r="C34" s="65">
        <f t="shared" si="2"/>
        <v>41</v>
      </c>
      <c r="D34" s="66">
        <f t="shared" si="2"/>
        <v>14.1</v>
      </c>
      <c r="E34" s="65">
        <f t="shared" si="2"/>
        <v>141</v>
      </c>
      <c r="F34" s="66">
        <f t="shared" si="2"/>
        <v>23.8</v>
      </c>
      <c r="G34" s="65">
        <f t="shared" si="3"/>
        <v>6</v>
      </c>
      <c r="H34" s="64">
        <f t="shared" si="4"/>
        <v>41.234999999999999</v>
      </c>
      <c r="I34" s="64">
        <f t="shared" si="4"/>
        <v>141.39667</v>
      </c>
      <c r="J34" s="59">
        <f>IF(H34="","",ROUND(6378.137*ACOS(SIN(RADIANS(LEFT(暑さ指数を使う場合!$N$3,FIND(",",暑さ指数を使う場合!$N$3)-1)))*SIN(RADIANS(H34))+COS(RADIANS(LEFT(暑さ指数を使う場合!$N$3,FIND(",",暑さ指数を使う場合!$N$3)-1)))*COS(RADIANS(H34))*COS(RADIANS(ABS(I34-RIGHT(暑さ指数を使う場合!$N$3,LEN(暑さ指数を使う場合!$N$3)-FIND(",",暑さ指数を使う場合!$N$3)))))),1))</f>
        <v>68.099999999999994</v>
      </c>
    </row>
    <row r="35" spans="2:11">
      <c r="B35" s="57" t="s">
        <v>38</v>
      </c>
      <c r="C35" s="65">
        <f t="shared" si="2"/>
        <v>41</v>
      </c>
      <c r="D35" s="66">
        <f t="shared" si="2"/>
        <v>10.8</v>
      </c>
      <c r="E35" s="65">
        <f t="shared" si="2"/>
        <v>140</v>
      </c>
      <c r="F35" s="66">
        <f t="shared" si="2"/>
        <v>28.9</v>
      </c>
      <c r="G35" s="65">
        <f t="shared" si="3"/>
        <v>30</v>
      </c>
      <c r="H35" s="64">
        <f t="shared" si="4"/>
        <v>41.18</v>
      </c>
      <c r="I35" s="64">
        <f t="shared" si="4"/>
        <v>140.48167000000001</v>
      </c>
      <c r="J35" s="59">
        <f>IF(H35="","",ROUND(6378.137*ACOS(SIN(RADIANS(LEFT(暑さ指数を使う場合!$N$3,FIND(",",暑さ指数を使う場合!$N$3)-1)))*SIN(RADIANS(H35))+COS(RADIANS(LEFT(暑さ指数を使う場合!$N$3,FIND(",",暑さ指数を使う場合!$N$3)-1)))*COS(RADIANS(H35))*COS(RADIANS(ABS(I35-RIGHT(暑さ指数を使う場合!$N$3,LEN(暑さ指数を使う場合!$N$3)-FIND(",",暑さ指数を使う場合!$N$3)))))),1))</f>
        <v>51.4</v>
      </c>
    </row>
    <row r="36" spans="2:11">
      <c r="B36" s="57" t="s">
        <v>39</v>
      </c>
      <c r="C36" s="65">
        <f t="shared" si="2"/>
        <v>41</v>
      </c>
      <c r="D36" s="66">
        <f t="shared" si="2"/>
        <v>8.6999999999999993</v>
      </c>
      <c r="E36" s="65">
        <f t="shared" si="2"/>
        <v>140</v>
      </c>
      <c r="F36" s="66">
        <f t="shared" si="2"/>
        <v>49.3</v>
      </c>
      <c r="G36" s="65">
        <f t="shared" si="3"/>
        <v>15</v>
      </c>
      <c r="H36" s="64">
        <f t="shared" si="4"/>
        <v>41.145000000000003</v>
      </c>
      <c r="I36" s="64">
        <f t="shared" si="4"/>
        <v>140.82167000000001</v>
      </c>
      <c r="J36" s="59">
        <f>IF(H36="","",ROUND(6378.137*ACOS(SIN(RADIANS(LEFT(暑さ指数を使う場合!$N$3,FIND(",",暑さ指数を使う場合!$N$3)-1)))*SIN(RADIANS(H36))+COS(RADIANS(LEFT(暑さ指数を使う場合!$N$3,FIND(",",暑さ指数を使う場合!$N$3)-1)))*COS(RADIANS(H36))*COS(RADIANS(ABS(I36-RIGHT(暑さ指数を使う場合!$N$3,LEN(暑さ指数を使う場合!$N$3)-FIND(",",暑さ指数を使う場合!$N$3)))))),1))</f>
        <v>38.5</v>
      </c>
    </row>
    <row r="37" spans="2:11" ht="18" customHeight="1">
      <c r="B37" s="57" t="s">
        <v>40</v>
      </c>
      <c r="C37" s="65">
        <f t="shared" si="2"/>
        <v>41</v>
      </c>
      <c r="D37" s="66">
        <f t="shared" si="2"/>
        <v>3.4</v>
      </c>
      <c r="E37" s="65">
        <f t="shared" si="2"/>
        <v>140</v>
      </c>
      <c r="F37" s="66">
        <f t="shared" si="2"/>
        <v>20.8</v>
      </c>
      <c r="G37" s="65">
        <f t="shared" si="3"/>
        <v>20</v>
      </c>
      <c r="H37" s="64">
        <f t="shared" si="4"/>
        <v>41.056669999999997</v>
      </c>
      <c r="I37" s="64">
        <f t="shared" si="4"/>
        <v>140.34666999999999</v>
      </c>
      <c r="J37" s="59">
        <f>IF(H37="","",ROUND(6378.137*ACOS(SIN(RADIANS(LEFT(暑さ指数を使う場合!$N$3,FIND(",",暑さ指数を使う場合!$N$3)-1)))*SIN(RADIANS(H37))+COS(RADIANS(LEFT(暑さ指数を使う場合!$N$3,FIND(",",暑さ指数を使う場合!$N$3)-1)))*COS(RADIANS(H37))*COS(RADIANS(ABS(I37-RIGHT(暑さ指数を使う場合!$N$3,LEN(暑さ指数を使う場合!$N$3)-FIND(",",暑さ指数を使う場合!$N$3)))))),1))</f>
        <v>49.6</v>
      </c>
    </row>
    <row r="38" spans="2:11">
      <c r="B38" s="57" t="s">
        <v>41</v>
      </c>
      <c r="C38" s="65">
        <f t="shared" si="2"/>
        <v>41</v>
      </c>
      <c r="D38" s="66">
        <f t="shared" si="2"/>
        <v>2.7</v>
      </c>
      <c r="E38" s="65">
        <f t="shared" si="2"/>
        <v>140</v>
      </c>
      <c r="F38" s="66">
        <f t="shared" si="2"/>
        <v>38</v>
      </c>
      <c r="G38" s="65">
        <f t="shared" si="3"/>
        <v>5</v>
      </c>
      <c r="H38" s="64">
        <f t="shared" si="4"/>
        <v>41.045000000000002</v>
      </c>
      <c r="I38" s="64">
        <f t="shared" si="4"/>
        <v>140.63333</v>
      </c>
      <c r="J38" s="59">
        <f>IF(H38="","",ROUND(6378.137*ACOS(SIN(RADIANS(LEFT(暑さ指数を使う場合!$N$3,FIND(",",暑さ指数を使う場合!$N$3)-1)))*SIN(RADIANS(H38))+COS(RADIANS(LEFT(暑さ指数を使う場合!$N$3,FIND(",",暑さ指数を使う場合!$N$3)-1)))*COS(RADIANS(H38))*COS(RADIANS(ABS(I38-RIGHT(暑さ指数を使う場合!$N$3,LEN(暑さ指数を使う場合!$N$3)-FIND(",",暑さ指数を使う場合!$N$3)))))),1))</f>
        <v>31.9</v>
      </c>
    </row>
    <row r="39" spans="2:11">
      <c r="B39" s="57" t="s">
        <v>42</v>
      </c>
      <c r="C39" s="65">
        <f t="shared" si="2"/>
        <v>40</v>
      </c>
      <c r="D39" s="66">
        <f t="shared" si="2"/>
        <v>48.5</v>
      </c>
      <c r="E39" s="65">
        <f t="shared" si="2"/>
        <v>140</v>
      </c>
      <c r="F39" s="66">
        <f t="shared" si="2"/>
        <v>27.5</v>
      </c>
      <c r="G39" s="65">
        <f t="shared" si="3"/>
        <v>9</v>
      </c>
      <c r="H39" s="64">
        <f t="shared" si="4"/>
        <v>40.808329999999998</v>
      </c>
      <c r="I39" s="64">
        <f t="shared" si="4"/>
        <v>140.45832999999999</v>
      </c>
      <c r="J39" s="59">
        <f>IF(H39="","",ROUND(6378.137*ACOS(SIN(RADIANS(LEFT(暑さ指数を使う場合!$N$3,FIND(",",暑さ指数を使う場合!$N$3)-1)))*SIN(RADIANS(H39))+COS(RADIANS(LEFT(暑さ指数を使う場合!$N$3,FIND(",",暑さ指数を使う場合!$N$3)-1)))*COS(RADIANS(H39))*COS(RADIANS(ABS(I39-RIGHT(暑さ指数を使う場合!$N$3,LEN(暑さ指数を使う場合!$N$3)-FIND(",",暑さ指数を使う場合!$N$3)))))),1))</f>
        <v>31.2</v>
      </c>
    </row>
    <row r="40" spans="2:11">
      <c r="B40" s="57" t="s">
        <v>43</v>
      </c>
      <c r="C40" s="65">
        <f t="shared" si="2"/>
        <v>40</v>
      </c>
      <c r="D40" s="66">
        <f t="shared" si="2"/>
        <v>49.3</v>
      </c>
      <c r="E40" s="65">
        <f t="shared" si="2"/>
        <v>140</v>
      </c>
      <c r="F40" s="66">
        <f t="shared" si="2"/>
        <v>46.1</v>
      </c>
      <c r="G40" s="65">
        <f t="shared" si="3"/>
        <v>3</v>
      </c>
      <c r="H40" s="64">
        <f t="shared" si="4"/>
        <v>40.821669999999997</v>
      </c>
      <c r="I40" s="64">
        <f t="shared" si="4"/>
        <v>140.76832999999999</v>
      </c>
      <c r="J40" s="59">
        <f>IF(H40="","",ROUND(6378.137*ACOS(SIN(RADIANS(LEFT(暑さ指数を使う場合!$N$3,FIND(",",暑さ指数を使う場合!$N$3)-1)))*SIN(RADIANS(H40))+COS(RADIANS(LEFT(暑さ指数を使う場合!$N$3,FIND(",",暑さ指数を使う場合!$N$3)-1)))*COS(RADIANS(H40))*COS(RADIANS(ABS(I40-RIGHT(暑さ指数を使う場合!$N$3,LEN(暑さ指数を使う場合!$N$3)-FIND(",",暑さ指数を使う場合!$N$3)))))),1))</f>
        <v>5.6</v>
      </c>
    </row>
    <row r="41" spans="2:11">
      <c r="B41" s="57" t="s">
        <v>44</v>
      </c>
      <c r="C41" s="65">
        <f t="shared" si="2"/>
        <v>40</v>
      </c>
      <c r="D41" s="66">
        <f t="shared" si="2"/>
        <v>53.1</v>
      </c>
      <c r="E41" s="65">
        <f t="shared" si="2"/>
        <v>141</v>
      </c>
      <c r="F41" s="66">
        <f t="shared" si="2"/>
        <v>9.6</v>
      </c>
      <c r="G41" s="65">
        <f t="shared" si="3"/>
        <v>14</v>
      </c>
      <c r="H41" s="64">
        <f t="shared" si="4"/>
        <v>40.884999999999998</v>
      </c>
      <c r="I41" s="64">
        <f t="shared" si="4"/>
        <v>141.16</v>
      </c>
      <c r="J41" s="59">
        <f>IF(H41="","",ROUND(6378.137*ACOS(SIN(RADIANS(LEFT(暑さ指数を使う場合!$N$3,FIND(",",暑さ指数を使う場合!$N$3)-1)))*SIN(RADIANS(H41))+COS(RADIANS(LEFT(暑さ指数を使う場合!$N$3,FIND(",",暑さ指数を使う場合!$N$3)-1)))*COS(RADIANS(H41))*COS(RADIANS(ABS(I41-RIGHT(暑さ指数を使う場合!$N$3,LEN(暑さ指数を使う場合!$N$3)-FIND(",",暑さ指数を使う場合!$N$3)))))),1))</f>
        <v>29.5</v>
      </c>
    </row>
    <row r="42" spans="2:11">
      <c r="B42" s="57" t="s">
        <v>45</v>
      </c>
      <c r="C42" s="65">
        <f t="shared" si="2"/>
        <v>40</v>
      </c>
      <c r="D42" s="66">
        <f t="shared" si="2"/>
        <v>53.1</v>
      </c>
      <c r="E42" s="65">
        <f t="shared" si="2"/>
        <v>141</v>
      </c>
      <c r="F42" s="66">
        <f t="shared" si="2"/>
        <v>16.3</v>
      </c>
      <c r="G42" s="65">
        <f t="shared" si="3"/>
        <v>80</v>
      </c>
      <c r="H42" s="64">
        <f t="shared" si="4"/>
        <v>40.884999999999998</v>
      </c>
      <c r="I42" s="64">
        <f t="shared" si="4"/>
        <v>141.27167</v>
      </c>
      <c r="J42" s="59">
        <f>IF(H42="","",ROUND(6378.137*ACOS(SIN(RADIANS(LEFT(暑さ指数を使う場合!$N$3,FIND(",",暑さ指数を使う場合!$N$3)-1)))*SIN(RADIANS(H42))+COS(RADIANS(LEFT(暑さ指数を使う場合!$N$3,FIND(",",暑さ指数を使う場合!$N$3)-1)))*COS(RADIANS(H42))*COS(RADIANS(ABS(I42-RIGHT(暑さ指数を使う場合!$N$3,LEN(暑さ指数を使う場合!$N$3)-FIND(",",暑さ指数を使う場合!$N$3)))))),1))</f>
        <v>38.6</v>
      </c>
    </row>
    <row r="43" spans="2:11">
      <c r="B43" s="57" t="s">
        <v>46</v>
      </c>
      <c r="C43" s="65">
        <f t="shared" si="2"/>
        <v>40</v>
      </c>
      <c r="D43" s="66">
        <f t="shared" si="2"/>
        <v>46.6</v>
      </c>
      <c r="E43" s="65">
        <f t="shared" si="2"/>
        <v>140</v>
      </c>
      <c r="F43" s="66">
        <f t="shared" si="2"/>
        <v>12.3</v>
      </c>
      <c r="G43" s="65">
        <f t="shared" si="3"/>
        <v>40</v>
      </c>
      <c r="H43" s="64">
        <f t="shared" si="4"/>
        <v>40.776670000000003</v>
      </c>
      <c r="I43" s="64">
        <f t="shared" si="4"/>
        <v>140.20500000000001</v>
      </c>
      <c r="J43" s="59">
        <f>IF(H43="","",ROUND(6378.137*ACOS(SIN(RADIANS(LEFT(暑さ指数を使う場合!$N$3,FIND(",",暑さ指数を使う場合!$N$3)-1)))*SIN(RADIANS(H43))+COS(RADIANS(LEFT(暑さ指数を使う場合!$N$3,FIND(",",暑さ指数を使う場合!$N$3)-1)))*COS(RADIANS(H43))*COS(RADIANS(ABS(I43-RIGHT(暑さ指数を使う場合!$N$3,LEN(暑さ指数を使う場合!$N$3)-FIND(",",暑さ指数を使う場合!$N$3)))))),1))</f>
        <v>52.6</v>
      </c>
    </row>
    <row r="44" spans="2:11">
      <c r="B44" s="60"/>
      <c r="C44" s="60"/>
      <c r="D44" s="62"/>
      <c r="E44" s="60"/>
      <c r="F44" s="62"/>
      <c r="G44" s="60"/>
      <c r="H44" s="61"/>
      <c r="I44" s="61"/>
      <c r="J44" s="62"/>
      <c r="K44" t="s">
        <v>72</v>
      </c>
    </row>
    <row r="45" spans="2:11">
      <c r="B45" s="57" t="s">
        <v>48</v>
      </c>
      <c r="C45" s="65">
        <f t="shared" ref="C45:F54" si="5">C18</f>
        <v>40</v>
      </c>
      <c r="D45" s="66">
        <f t="shared" si="5"/>
        <v>38.700000000000003</v>
      </c>
      <c r="E45" s="65">
        <f t="shared" si="5"/>
        <v>139</v>
      </c>
      <c r="F45" s="66">
        <f t="shared" si="5"/>
        <v>55.9</v>
      </c>
      <c r="G45" s="65">
        <f t="shared" ref="G45:G54" si="6">G18</f>
        <v>66</v>
      </c>
      <c r="H45" s="64">
        <f t="shared" ref="H45:I54" si="7">H18</f>
        <v>40.645000000000003</v>
      </c>
      <c r="I45" s="64">
        <f t="shared" si="7"/>
        <v>139.93167</v>
      </c>
      <c r="J45" s="59">
        <f>IF(H45="","",ROUND(6378.137*ACOS(SIN(RADIANS(LEFT(暑さ指数を使う場合!$N$3,FIND(",",暑さ指数を使う場合!$N$3)-1)))*SIN(RADIANS(H45))+COS(RADIANS(LEFT(暑さ指数を使う場合!$N$3,FIND(",",暑さ指数を使う場合!$N$3)-1)))*COS(RADIANS(H45))*COS(RADIANS(ABS(I45-RIGHT(暑さ指数を使う場合!$N$3,LEN(暑さ指数を使う場合!$N$3)-FIND(",",暑さ指数を使う場合!$N$3)))))),1))</f>
        <v>77.5</v>
      </c>
    </row>
    <row r="46" spans="2:11">
      <c r="B46" s="57" t="s">
        <v>49</v>
      </c>
      <c r="C46" s="65">
        <f t="shared" si="5"/>
        <v>40</v>
      </c>
      <c r="D46" s="66">
        <f t="shared" si="5"/>
        <v>36.700000000000003</v>
      </c>
      <c r="E46" s="65">
        <f t="shared" si="5"/>
        <v>140</v>
      </c>
      <c r="F46" s="66">
        <f t="shared" si="5"/>
        <v>27.3</v>
      </c>
      <c r="G46" s="65">
        <f t="shared" si="6"/>
        <v>30</v>
      </c>
      <c r="H46" s="64">
        <f t="shared" si="7"/>
        <v>40.611669999999997</v>
      </c>
      <c r="I46" s="64">
        <f t="shared" si="7"/>
        <v>140.45500000000001</v>
      </c>
      <c r="J46" s="59">
        <f>IF(H46="","",ROUND(6378.137*ACOS(SIN(RADIANS(LEFT(暑さ指数を使う場合!$N$3,FIND(",",暑さ指数を使う場合!$N$3)-1)))*SIN(RADIANS(H46))+COS(RADIANS(LEFT(暑さ指数を使う場合!$N$3,FIND(",",暑さ指数を使う場合!$N$3)-1)))*COS(RADIANS(H46))*COS(RADIANS(ABS(I46-RIGHT(暑さ指数を使う場合!$N$3,LEN(暑さ指数を使う場合!$N$3)-FIND(",",暑さ指数を使う場合!$N$3)))))),1))</f>
        <v>37.799999999999997</v>
      </c>
    </row>
    <row r="47" spans="2:11">
      <c r="B47" s="57" t="s">
        <v>50</v>
      </c>
      <c r="C47" s="65">
        <f t="shared" si="5"/>
        <v>40</v>
      </c>
      <c r="D47" s="66">
        <f t="shared" si="5"/>
        <v>40</v>
      </c>
      <c r="E47" s="65">
        <f t="shared" si="5"/>
        <v>140</v>
      </c>
      <c r="F47" s="66">
        <f t="shared" si="5"/>
        <v>35.1</v>
      </c>
      <c r="G47" s="65">
        <f t="shared" si="6"/>
        <v>30</v>
      </c>
      <c r="H47" s="64">
        <f t="shared" si="7"/>
        <v>40.666670000000003</v>
      </c>
      <c r="I47" s="64">
        <f t="shared" si="7"/>
        <v>140.58500000000001</v>
      </c>
      <c r="J47" s="59">
        <f>IF(H47="","",ROUND(6378.137*ACOS(SIN(RADIANS(LEFT(暑さ指数を使う場合!$N$3,FIND(",",暑さ指数を使う場合!$N$3)-1)))*SIN(RADIANS(H47))+COS(RADIANS(LEFT(暑さ指数を使う場合!$N$3,FIND(",",暑さ指数を使う場合!$N$3)-1)))*COS(RADIANS(H47))*COS(RADIANS(ABS(I47-RIGHT(暑さ指数を使う場合!$N$3,LEN(暑さ指数を使う場合!$N$3)-FIND(",",暑さ指数を使う場合!$N$3)))))),1))</f>
        <v>25.3</v>
      </c>
    </row>
    <row r="48" spans="2:11">
      <c r="B48" s="57" t="s">
        <v>51</v>
      </c>
      <c r="C48" s="65">
        <f t="shared" si="5"/>
        <v>40</v>
      </c>
      <c r="D48" s="66">
        <f t="shared" si="5"/>
        <v>38.9</v>
      </c>
      <c r="E48" s="65">
        <f t="shared" si="5"/>
        <v>140</v>
      </c>
      <c r="F48" s="66">
        <f t="shared" si="5"/>
        <v>50.9</v>
      </c>
      <c r="G48" s="65">
        <f t="shared" si="6"/>
        <v>890</v>
      </c>
      <c r="H48" s="64">
        <f t="shared" si="7"/>
        <v>40.648330000000001</v>
      </c>
      <c r="I48" s="64">
        <f t="shared" si="7"/>
        <v>140.84833</v>
      </c>
      <c r="J48" s="59">
        <f>IF(H48="","",ROUND(6378.137*ACOS(SIN(RADIANS(LEFT(暑さ指数を使う場合!$N$3,FIND(",",暑さ指数を使う場合!$N$3)-1)))*SIN(RADIANS(H48))+COS(RADIANS(LEFT(暑さ指数を使う場合!$N$3,FIND(",",暑さ指数を使う場合!$N$3)-1)))*COS(RADIANS(H48))*COS(RADIANS(ABS(I48-RIGHT(暑さ指数を使う場合!$N$3,LEN(暑さ指数を使う場合!$N$3)-FIND(",",暑さ指数を使う場合!$N$3)))))),1))</f>
        <v>16.899999999999999</v>
      </c>
    </row>
    <row r="49" spans="2:10">
      <c r="B49" s="57" t="s">
        <v>52</v>
      </c>
      <c r="C49" s="65">
        <f t="shared" si="5"/>
        <v>40</v>
      </c>
      <c r="D49" s="66">
        <f t="shared" si="5"/>
        <v>40.5</v>
      </c>
      <c r="E49" s="65">
        <f t="shared" si="5"/>
        <v>141</v>
      </c>
      <c r="F49" s="66">
        <f t="shared" si="5"/>
        <v>22.5</v>
      </c>
      <c r="G49" s="65">
        <f t="shared" si="6"/>
        <v>39</v>
      </c>
      <c r="H49" s="64">
        <f t="shared" si="7"/>
        <v>40.674999999999997</v>
      </c>
      <c r="I49" s="64">
        <f t="shared" si="7"/>
        <v>141.375</v>
      </c>
      <c r="J49" s="59">
        <f>IF(H49="","",ROUND(6378.137*ACOS(SIN(RADIANS(LEFT(暑さ指数を使う場合!$N$3,FIND(",",暑さ指数を使う場合!$N$3)-1)))*SIN(RADIANS(H49))+COS(RADIANS(LEFT(暑さ指数を使う場合!$N$3,FIND(",",暑さ指数を使う場合!$N$3)-1)))*COS(RADIANS(H49))*COS(RADIANS(ABS(I49-RIGHT(暑さ指数を使う場合!$N$3,LEN(暑さ指数を使う場合!$N$3)-FIND(",",暑さ指数を使う場合!$N$3)))))),1))</f>
        <v>48.2</v>
      </c>
    </row>
    <row r="50" spans="2:10">
      <c r="B50" s="57" t="s">
        <v>53</v>
      </c>
      <c r="C50" s="65">
        <f t="shared" si="5"/>
        <v>40</v>
      </c>
      <c r="D50" s="66">
        <f t="shared" si="5"/>
        <v>36.4</v>
      </c>
      <c r="E50" s="65">
        <f t="shared" si="5"/>
        <v>141</v>
      </c>
      <c r="F50" s="66">
        <f t="shared" si="5"/>
        <v>14</v>
      </c>
      <c r="G50" s="65">
        <f t="shared" si="6"/>
        <v>55</v>
      </c>
      <c r="H50" s="64">
        <f t="shared" si="7"/>
        <v>40.606670000000001</v>
      </c>
      <c r="I50" s="64">
        <f t="shared" si="7"/>
        <v>141.23333</v>
      </c>
      <c r="J50" s="59">
        <f>IF(H50="","",ROUND(6378.137*ACOS(SIN(RADIANS(LEFT(暑さ指数を使う場合!$N$3,FIND(",",暑さ指数を使う場合!$N$3)-1)))*SIN(RADIANS(H50))+COS(RADIANS(LEFT(暑さ指数を使う場合!$N$3,FIND(",",暑さ指数を使う場合!$N$3)-1)))*COS(RADIANS(H50))*COS(RADIANS(ABS(I50-RIGHT(暑さ指数を使う場合!$N$3,LEN(暑さ指数を使う場合!$N$3)-FIND(",",暑さ指数を使う場合!$N$3)))))),1))</f>
        <v>40.4</v>
      </c>
    </row>
    <row r="51" spans="2:10">
      <c r="B51" s="57" t="s">
        <v>54</v>
      </c>
      <c r="C51" s="65">
        <f t="shared" si="5"/>
        <v>40</v>
      </c>
      <c r="D51" s="66">
        <f t="shared" si="5"/>
        <v>31.6</v>
      </c>
      <c r="E51" s="65">
        <f t="shared" si="5"/>
        <v>141</v>
      </c>
      <c r="F51" s="66">
        <f t="shared" si="5"/>
        <v>31.3</v>
      </c>
      <c r="G51" s="65">
        <f t="shared" si="6"/>
        <v>27</v>
      </c>
      <c r="H51" s="64">
        <f t="shared" si="7"/>
        <v>40.526670000000003</v>
      </c>
      <c r="I51" s="64">
        <f t="shared" si="7"/>
        <v>141.52167</v>
      </c>
      <c r="J51" s="59">
        <f>IF(H51="","",ROUND(6378.137*ACOS(SIN(RADIANS(LEFT(暑さ指数を使う場合!$N$3,FIND(",",暑さ指数を使う場合!$N$3)-1)))*SIN(RADIANS(H51))+COS(RADIANS(LEFT(暑さ指数を使う場合!$N$3,FIND(",",暑さ指数を使う場合!$N$3)-1)))*COS(RADIANS(H51))*COS(RADIANS(ABS(I51-RIGHT(暑さ指数を使う場合!$N$3,LEN(暑さ指数を使う場合!$N$3)-FIND(",",暑さ指数を使う場合!$N$3)))))),1))</f>
        <v>66</v>
      </c>
    </row>
    <row r="52" spans="2:10">
      <c r="B52" s="57" t="s">
        <v>55</v>
      </c>
      <c r="C52" s="65">
        <f t="shared" si="5"/>
        <v>40</v>
      </c>
      <c r="D52" s="66">
        <f t="shared" si="5"/>
        <v>28.9</v>
      </c>
      <c r="E52" s="65">
        <f t="shared" si="5"/>
        <v>140</v>
      </c>
      <c r="F52" s="66">
        <f t="shared" si="5"/>
        <v>37.200000000000003</v>
      </c>
      <c r="G52" s="65">
        <f t="shared" si="6"/>
        <v>135</v>
      </c>
      <c r="H52" s="64">
        <f t="shared" si="7"/>
        <v>40.481670000000001</v>
      </c>
      <c r="I52" s="64">
        <f t="shared" si="7"/>
        <v>140.62</v>
      </c>
      <c r="J52" s="59">
        <f>IF(H52="","",ROUND(6378.137*ACOS(SIN(RADIANS(LEFT(暑さ指数を使う場合!$N$3,FIND(",",暑さ指数を使う場合!$N$3)-1)))*SIN(RADIANS(H52))+COS(RADIANS(LEFT(暑さ指数を使う場合!$N$3,FIND(",",暑さ指数を使う場合!$N$3)-1)))*COS(RADIANS(H52))*COS(RADIANS(ABS(I52-RIGHT(暑さ指数を使う場合!$N$3,LEN(暑さ指数を使う場合!$N$3)-FIND(",",暑さ指数を使う場合!$N$3)))))),1))</f>
        <v>39.5</v>
      </c>
    </row>
    <row r="53" spans="2:10">
      <c r="B53" s="57" t="s">
        <v>56</v>
      </c>
      <c r="C53" s="65">
        <f t="shared" si="5"/>
        <v>40</v>
      </c>
      <c r="D53" s="66">
        <f t="shared" si="5"/>
        <v>25.6</v>
      </c>
      <c r="E53" s="65">
        <f t="shared" si="5"/>
        <v>140</v>
      </c>
      <c r="F53" s="66">
        <f t="shared" si="5"/>
        <v>53.9</v>
      </c>
      <c r="G53" s="65">
        <f t="shared" si="6"/>
        <v>414</v>
      </c>
      <c r="H53" s="64">
        <f t="shared" si="7"/>
        <v>40.426670000000001</v>
      </c>
      <c r="I53" s="64">
        <f t="shared" si="7"/>
        <v>140.89832999999999</v>
      </c>
      <c r="J53" s="59">
        <f>IF(H53="","",ROUND(6378.137*ACOS(SIN(RADIANS(LEFT(暑さ指数を使う場合!$N$3,FIND(",",暑さ指数を使う場合!$N$3)-1)))*SIN(RADIANS(H53))+COS(RADIANS(LEFT(暑さ指数を使う場合!$N$3,FIND(",",暑さ指数を使う場合!$N$3)-1)))*COS(RADIANS(H53))*COS(RADIANS(ABS(I53-RIGHT(暑さ指数を使う場合!$N$3,LEN(暑さ指数を使う場合!$N$3)-FIND(",",暑さ指数を使う場合!$N$3)))))),1))</f>
        <v>41.9</v>
      </c>
    </row>
    <row r="54" spans="2:10">
      <c r="B54" s="57" t="s">
        <v>57</v>
      </c>
      <c r="C54" s="65">
        <f t="shared" si="5"/>
        <v>40</v>
      </c>
      <c r="D54" s="66">
        <f t="shared" si="5"/>
        <v>23</v>
      </c>
      <c r="E54" s="65">
        <f t="shared" si="5"/>
        <v>141</v>
      </c>
      <c r="F54" s="66">
        <f t="shared" si="5"/>
        <v>15.4</v>
      </c>
      <c r="G54" s="65">
        <f t="shared" si="6"/>
        <v>60</v>
      </c>
      <c r="H54" s="64">
        <f t="shared" si="7"/>
        <v>40.383330000000001</v>
      </c>
      <c r="I54" s="64">
        <f t="shared" si="7"/>
        <v>141.25667000000001</v>
      </c>
      <c r="J54" s="59">
        <f>IF(H54="","",ROUND(6378.137*ACOS(SIN(RADIANS(LEFT(暑さ指数を使う場合!$N$3,FIND(",",暑さ指数を使う場合!$N$3)-1)))*SIN(RADIANS(H54))+COS(RADIANS(LEFT(暑さ指数を使う場合!$N$3,FIND(",",暑さ指数を使う場合!$N$3)-1)))*COS(RADIANS(H54))*COS(RADIANS(ABS(I54-RIGHT(暑さ指数を使う場合!$N$3,LEN(暑さ指数を使う場合!$N$3)-FIND(",",暑さ指数を使う場合!$N$3)))))),1))</f>
        <v>58.8</v>
      </c>
    </row>
  </sheetData>
  <mergeCells count="10">
    <mergeCell ref="B3:B4"/>
    <mergeCell ref="H30:H31"/>
    <mergeCell ref="I30:I31"/>
    <mergeCell ref="C30:D31"/>
    <mergeCell ref="E30:F31"/>
    <mergeCell ref="B30:B31"/>
    <mergeCell ref="E3:F4"/>
    <mergeCell ref="C3:D4"/>
    <mergeCell ref="I3:I4"/>
    <mergeCell ref="H3:H4"/>
  </mergeCells>
  <phoneticPr fontId="5"/>
  <pageMargins left="0.70866141732283472" right="0.70866141732283472" top="0.74803149606299213" bottom="0.74803149606299213" header="0.31496062992125984" footer="0.31496062992125984"/>
  <pageSetup paperSize="9" fitToHeight="2" orientation="portrait" copies="0" r:id="rId1"/>
  <rowBreaks count="1" manualBreakCount="1">
    <brk id="27" max="9" man="1"/>
  </rowBreaks>
</worksheet>
</file>