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32.80.115\junkan\82_【R6-8】地域資源循環システム創出事業\取組１　循環資源の活用に必要な情報の「見える化」\08_データベース作成関係\10_HP掲載データ\4_★掲載データ（最新）\ロック後データ\"/>
    </mc:Choice>
  </mc:AlternateContent>
  <xr:revisionPtr revIDLastSave="0" documentId="13_ncr:1_{4825F474-AAEA-40D0-8F05-0CAFFD2E0889}" xr6:coauthVersionLast="47" xr6:coauthVersionMax="47" xr10:uidLastSave="{00000000-0000-0000-0000-000000000000}"/>
  <bookViews>
    <workbookView xWindow="-120" yWindow="-120" windowWidth="29040" windowHeight="15720" tabRatio="739" xr2:uid="{11C54B6A-5631-45A9-BBC9-97A05A7A82B9}"/>
  </bookViews>
  <sheets>
    <sheet name="検索ツール" sheetId="3" r:id="rId1"/>
    <sheet name="リスト" sheetId="13" state="hidden" r:id="rId2"/>
    <sheet name="㈱青森廃棄物処理センター桐ノ沢堆肥場" sheetId="4" r:id="rId3"/>
    <sheet name="㈲エコ・ネット新里工場" sheetId="14" r:id="rId4"/>
    <sheet name="弘前リサイクル工房" sheetId="15" r:id="rId5"/>
    <sheet name="県南環境保全センター十和田工場" sheetId="16" r:id="rId6"/>
    <sheet name="バイオガスエネルギーとわだ" sheetId="17" r:id="rId7"/>
    <sheet name="㈱木村牧場" sheetId="18" r:id="rId8"/>
    <sheet name="鶴田町作業所" sheetId="19" r:id="rId9"/>
  </sheets>
  <definedNames>
    <definedName name="_xlnm._FilterDatabase" localSheetId="0" hidden="1">検索ツール!$C$6:$K$50</definedName>
    <definedName name="_xlnm.Print_Area" localSheetId="6">バイオガスエネルギーとわだ!$B$2:$C$10</definedName>
    <definedName name="_xlnm.Print_Area" localSheetId="2">㈱青森廃棄物処理センター桐ノ沢堆肥場!$B$2:$C$10</definedName>
    <definedName name="_xlnm.Print_Area" localSheetId="7">㈱木村牧場!$B$2:$C$10</definedName>
    <definedName name="_xlnm.Print_Area" localSheetId="5">県南環境保全センター十和田工場!$B$2:$C$10</definedName>
    <definedName name="_xlnm.Print_Area" localSheetId="4">弘前リサイクル工房!$B$2:$C$10</definedName>
    <definedName name="_xlnm.Print_Area" localSheetId="8">鶴田町作業所!$B$2:$C$10</definedName>
    <definedName name="_xlnm.Print_Area" localSheetId="3">㈲エコ・ネット新里工場!$B$2:$C$10</definedName>
    <definedName name="一覧">検索ツール!XEY$6:$L$50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3" l="1"/>
  <c r="Q6" i="13"/>
  <c r="Q5" i="13"/>
  <c r="Q4" i="13"/>
  <c r="Q3" i="13"/>
  <c r="Q8" i="13"/>
  <c r="C7" i="19"/>
  <c r="C2" i="19" a="1"/>
  <c r="C4" i="19"/>
  <c r="C10" i="19"/>
  <c r="C9" i="19"/>
  <c r="C5" i="19"/>
  <c r="C6" i="19"/>
  <c r="C3" i="19"/>
  <c r="C2" i="19" l="1"/>
  <c r="C10" i="18"/>
  <c r="C3" i="17"/>
  <c r="C4" i="18"/>
  <c r="C2" i="18" a="1"/>
  <c r="C7" i="17"/>
  <c r="C2" i="17" a="1"/>
  <c r="C4" i="17"/>
  <c r="C7" i="18"/>
  <c r="C5" i="18"/>
  <c r="C6" i="18"/>
  <c r="C6" i="17"/>
  <c r="C3" i="18"/>
  <c r="C10" i="17"/>
  <c r="C9" i="18"/>
  <c r="C5" i="17"/>
  <c r="C9" i="17"/>
  <c r="C2" i="18" l="1"/>
  <c r="C2" i="17"/>
  <c r="C3" i="16"/>
  <c r="C7" i="16"/>
  <c r="C4" i="16"/>
  <c r="C6" i="16"/>
  <c r="C9" i="16"/>
  <c r="C10" i="16"/>
  <c r="C2" i="16" a="1"/>
  <c r="C5" i="16"/>
  <c r="C2" i="16" l="1"/>
  <c r="C7" i="15"/>
  <c r="C4" i="15"/>
  <c r="C10" i="15"/>
  <c r="C3" i="15"/>
  <c r="C2" i="15" a="1"/>
  <c r="C6" i="15"/>
  <c r="C9" i="15"/>
  <c r="C5" i="15"/>
  <c r="C2" i="15" l="1"/>
  <c r="Q2" i="13"/>
  <c r="C6" i="4"/>
  <c r="C10" i="14"/>
  <c r="C10" i="4"/>
  <c r="C6" i="14"/>
  <c r="C4" i="4"/>
  <c r="C9" i="14"/>
  <c r="A7" i="3"/>
  <c r="C5" i="4"/>
  <c r="C3" i="4"/>
  <c r="C4" i="14"/>
  <c r="C3" i="14"/>
  <c r="C7" i="4"/>
  <c r="C2" i="14" a="1"/>
  <c r="C9" i="4"/>
  <c r="C5" i="14"/>
  <c r="C7" i="14"/>
  <c r="C2" i="14" l="1"/>
  <c r="A8" i="3"/>
  <c r="D7" i="3" a="1"/>
  <c r="J7" i="3"/>
  <c r="C2" i="4" a="1"/>
  <c r="I7" i="3"/>
  <c r="F7" i="3"/>
  <c r="H7" i="3"/>
  <c r="G7" i="3"/>
  <c r="E7" i="3"/>
  <c r="D7" i="3" l="1"/>
  <c r="C2" i="4"/>
  <c r="G8" i="3"/>
  <c r="C7" i="3" a="1"/>
  <c r="J8" i="3"/>
  <c r="E8" i="3"/>
  <c r="H8" i="3"/>
  <c r="D8" i="3" a="1"/>
  <c r="I8" i="3"/>
  <c r="F8" i="3"/>
  <c r="A9" i="3"/>
  <c r="D8" i="3" l="1"/>
  <c r="C7" i="3"/>
  <c r="D9" i="3" a="1"/>
  <c r="C8" i="3" a="1"/>
  <c r="F9" i="3"/>
  <c r="G9" i="3"/>
  <c r="H9" i="3"/>
  <c r="C9" i="3" a="1"/>
  <c r="A10" i="3"/>
  <c r="D9" i="3" l="1"/>
  <c r="C9" i="3"/>
  <c r="L7" i="3"/>
  <c r="K7" i="3" s="1"/>
  <c r="C8" i="3"/>
  <c r="A11" i="3"/>
  <c r="D10" i="3" a="1"/>
  <c r="E10" i="3"/>
  <c r="E9" i="3"/>
  <c r="I9" i="3"/>
  <c r="J9" i="3"/>
  <c r="C10" i="3" a="1"/>
  <c r="J10" i="3"/>
  <c r="D10" i="3" l="1"/>
  <c r="C10" i="3"/>
  <c r="L8" i="3"/>
  <c r="J11" i="3"/>
  <c r="D11" i="3" a="1"/>
  <c r="A12" i="3"/>
  <c r="I10" i="3"/>
  <c r="F11" i="3"/>
  <c r="G11" i="3"/>
  <c r="F10" i="3"/>
  <c r="I11" i="3"/>
  <c r="G10" i="3"/>
  <c r="C11" i="3" a="1"/>
  <c r="E11" i="3"/>
  <c r="H10" i="3"/>
  <c r="H11" i="3"/>
  <c r="D11" i="3" l="1"/>
  <c r="K8" i="3"/>
  <c r="C11" i="3"/>
  <c r="L9" i="3"/>
  <c r="K9" i="3" s="1"/>
  <c r="L10" i="3"/>
  <c r="K10" i="3" s="1"/>
  <c r="H12" i="3"/>
  <c r="I12" i="3"/>
  <c r="G12" i="3"/>
  <c r="A13" i="3"/>
  <c r="J12" i="3"/>
  <c r="C12" i="3" a="1"/>
  <c r="D12" i="3" a="1"/>
  <c r="E12" i="3"/>
  <c r="D12" i="3" l="1"/>
  <c r="C12" i="3"/>
  <c r="L11" i="3"/>
  <c r="K11" i="3" s="1"/>
  <c r="A14" i="3"/>
  <c r="J13" i="3"/>
  <c r="E13" i="3"/>
  <c r="C13" i="3" a="1"/>
  <c r="I13" i="3"/>
  <c r="F12" i="3"/>
  <c r="H13" i="3"/>
  <c r="F13" i="3"/>
  <c r="D13" i="3" a="1"/>
  <c r="D13" i="3" l="1"/>
  <c r="C13" i="3"/>
  <c r="L12" i="3"/>
  <c r="K12" i="3" s="1"/>
  <c r="G13" i="3"/>
  <c r="G14" i="3"/>
  <c r="C14" i="3" a="1"/>
  <c r="F14" i="3"/>
  <c r="A15" i="3"/>
  <c r="C14" i="3" l="1"/>
  <c r="L13" i="3"/>
  <c r="K13" i="3" s="1"/>
  <c r="E14" i="3"/>
  <c r="H14" i="3"/>
  <c r="I15" i="3"/>
  <c r="C15" i="3" a="1"/>
  <c r="A16" i="3"/>
  <c r="J14" i="3"/>
  <c r="I14" i="3"/>
  <c r="K14" i="3" l="1"/>
  <c r="F15" i="3"/>
  <c r="G15" i="3"/>
  <c r="J15" i="3"/>
  <c r="E15" i="3"/>
  <c r="H15" i="3"/>
  <c r="K15" i="3" l="1"/>
  <c r="C15" i="3"/>
  <c r="L14" i="3"/>
  <c r="F16" i="3"/>
  <c r="E16" i="3"/>
  <c r="C16" i="3" a="1"/>
  <c r="H16" i="3"/>
  <c r="A17" i="3"/>
  <c r="K16" i="3" l="1"/>
  <c r="C16" i="3"/>
  <c r="L15" i="3"/>
  <c r="I17" i="3"/>
  <c r="I16" i="3"/>
  <c r="G16" i="3"/>
  <c r="H17" i="3"/>
  <c r="J16" i="3"/>
  <c r="F17" i="3"/>
  <c r="A18" i="3"/>
  <c r="E17" i="3"/>
  <c r="C17" i="3" a="1"/>
  <c r="K17" i="3" l="1"/>
  <c r="C17" i="3"/>
  <c r="L16" i="3"/>
  <c r="E18" i="3"/>
  <c r="C18" i="3" a="1"/>
  <c r="F18" i="3"/>
  <c r="J18" i="3"/>
  <c r="G17" i="3"/>
  <c r="G18" i="3"/>
  <c r="I18" i="3"/>
  <c r="H18" i="3"/>
  <c r="J17" i="3"/>
  <c r="A19" i="3"/>
  <c r="C18" i="3" l="1"/>
  <c r="K18" i="3"/>
  <c r="L17" i="3"/>
  <c r="C19" i="3" a="1"/>
  <c r="E19" i="3"/>
  <c r="I19" i="3"/>
  <c r="G19" i="3"/>
  <c r="A20" i="3"/>
  <c r="F19" i="3"/>
  <c r="H19" i="3"/>
  <c r="K19" i="3" l="1"/>
  <c r="C19" i="3"/>
  <c r="L18" i="3"/>
  <c r="I20" i="3"/>
  <c r="J19" i="3"/>
  <c r="C20" i="3" a="1"/>
  <c r="A21" i="3"/>
  <c r="J20" i="3"/>
  <c r="H20" i="3"/>
  <c r="C20" i="3" l="1"/>
  <c r="L19" i="3"/>
  <c r="E20" i="3"/>
  <c r="I21" i="3"/>
  <c r="G20" i="3"/>
  <c r="C21" i="3" a="1"/>
  <c r="E21" i="3"/>
  <c r="F20" i="3"/>
  <c r="H21" i="3"/>
  <c r="K20" i="3" l="1"/>
  <c r="A22" i="3"/>
  <c r="F21" i="3"/>
  <c r="J21" i="3"/>
  <c r="G21" i="3"/>
  <c r="K21" i="3" l="1"/>
  <c r="C21" i="3"/>
  <c r="L20" i="3"/>
  <c r="F22" i="3"/>
  <c r="H22" i="3"/>
  <c r="J22" i="3"/>
  <c r="G22" i="3"/>
  <c r="E22" i="3"/>
  <c r="A23" i="3"/>
  <c r="C22" i="3" a="1"/>
  <c r="C22" i="3" l="1"/>
  <c r="K22" i="3"/>
  <c r="L21" i="3"/>
  <c r="G23" i="3"/>
  <c r="E23" i="3"/>
  <c r="C23" i="3" a="1"/>
  <c r="I23" i="3"/>
  <c r="F23" i="3"/>
  <c r="I22" i="3"/>
  <c r="A24" i="3"/>
  <c r="K23" i="3" l="1"/>
  <c r="C23" i="3"/>
  <c r="L22" i="3"/>
  <c r="G24" i="3"/>
  <c r="F24" i="3"/>
  <c r="J23" i="3"/>
  <c r="H24" i="3"/>
  <c r="H23" i="3"/>
  <c r="E24" i="3"/>
  <c r="J24" i="3"/>
  <c r="A25" i="3"/>
  <c r="I24" i="3"/>
  <c r="C24" i="3" a="1"/>
  <c r="C24" i="3" l="1"/>
  <c r="K24" i="3"/>
  <c r="L23" i="3"/>
  <c r="G25" i="3"/>
  <c r="C25" i="3" a="1"/>
  <c r="A26" i="3"/>
  <c r="H25" i="3"/>
  <c r="C25" i="3" l="1"/>
  <c r="L24" i="3"/>
  <c r="E25" i="3"/>
  <c r="J25" i="3"/>
  <c r="A27" i="3"/>
  <c r="I26" i="3"/>
  <c r="I25" i="3"/>
  <c r="F25" i="3"/>
  <c r="K25" i="3" l="1"/>
  <c r="E26" i="3"/>
  <c r="C26" i="3" a="1"/>
  <c r="G26" i="3"/>
  <c r="H26" i="3"/>
  <c r="C26" i="3" l="1"/>
  <c r="K26" i="3"/>
  <c r="L25" i="3"/>
  <c r="F27" i="3"/>
  <c r="F26" i="3"/>
  <c r="A28" i="3"/>
  <c r="C27" i="3" a="1"/>
  <c r="E27" i="3"/>
  <c r="H27" i="3"/>
  <c r="J27" i="3"/>
  <c r="G27" i="3"/>
  <c r="I27" i="3"/>
  <c r="J26" i="3"/>
  <c r="K27" i="3" l="1"/>
  <c r="C27" i="3"/>
  <c r="L26" i="3"/>
  <c r="C28" i="3" a="1"/>
  <c r="A29" i="3"/>
  <c r="E28" i="3"/>
  <c r="G28" i="3"/>
  <c r="J28" i="3"/>
  <c r="H28" i="3"/>
  <c r="F28" i="3"/>
  <c r="C28" i="3" l="1"/>
  <c r="K28" i="3"/>
  <c r="L27" i="3"/>
  <c r="A30" i="3"/>
  <c r="I28" i="3"/>
  <c r="C29" i="3" a="1"/>
  <c r="C29" i="3" l="1"/>
  <c r="L28" i="3"/>
  <c r="F29" i="3"/>
  <c r="J29" i="3"/>
  <c r="G29" i="3"/>
  <c r="I29" i="3"/>
  <c r="A31" i="3"/>
  <c r="H29" i="3"/>
  <c r="E29" i="3"/>
  <c r="K29" i="3" l="1"/>
  <c r="G30" i="3"/>
  <c r="C30" i="3" a="1"/>
  <c r="E30" i="3"/>
  <c r="J30" i="3"/>
  <c r="I30" i="3"/>
  <c r="H30" i="3"/>
  <c r="F30" i="3"/>
  <c r="C30" i="3" l="1"/>
  <c r="K30" i="3"/>
  <c r="L29" i="3"/>
  <c r="I31" i="3"/>
  <c r="J31" i="3"/>
  <c r="C31" i="3" a="1"/>
  <c r="A32" i="3"/>
  <c r="F31" i="3"/>
  <c r="G31" i="3"/>
  <c r="H31" i="3"/>
  <c r="E31" i="3"/>
  <c r="K31" i="3" l="1"/>
  <c r="C31" i="3"/>
  <c r="L30" i="3"/>
  <c r="I32" i="3"/>
  <c r="H32" i="3"/>
  <c r="C32" i="3" a="1"/>
  <c r="E32" i="3"/>
  <c r="J32" i="3"/>
  <c r="F32" i="3"/>
  <c r="G32" i="3"/>
  <c r="A33" i="3"/>
  <c r="C32" i="3" l="1"/>
  <c r="K32" i="3"/>
  <c r="L31" i="3"/>
  <c r="A34" i="3"/>
  <c r="C33" i="3" a="1"/>
  <c r="E33" i="3"/>
  <c r="K33" i="3" l="1"/>
  <c r="C33" i="3"/>
  <c r="L32" i="3"/>
  <c r="G33" i="3"/>
  <c r="H34" i="3"/>
  <c r="F33" i="3"/>
  <c r="H33" i="3"/>
  <c r="C34" i="3" a="1"/>
  <c r="A35" i="3"/>
  <c r="J33" i="3"/>
  <c r="I33" i="3"/>
  <c r="C34" i="3" l="1"/>
  <c r="L33" i="3"/>
  <c r="F34" i="3"/>
  <c r="I34" i="3"/>
  <c r="A36" i="3"/>
  <c r="E35" i="3"/>
  <c r="H35" i="3"/>
  <c r="G34" i="3"/>
  <c r="J34" i="3"/>
  <c r="E34" i="3"/>
  <c r="K34" i="3" l="1"/>
  <c r="I35" i="3"/>
  <c r="G35" i="3"/>
  <c r="C35" i="3" a="1"/>
  <c r="K35" i="3" l="1"/>
  <c r="C35" i="3"/>
  <c r="L34" i="3"/>
  <c r="F35" i="3"/>
  <c r="J35" i="3"/>
  <c r="J36" i="3"/>
  <c r="I36" i="3"/>
  <c r="F36" i="3"/>
  <c r="H36" i="3"/>
  <c r="C36" i="3" a="1"/>
  <c r="A37" i="3"/>
  <c r="E36" i="3"/>
  <c r="G36" i="3"/>
  <c r="C36" i="3" l="1"/>
  <c r="K36" i="3"/>
  <c r="L35" i="3"/>
  <c r="G37" i="3"/>
  <c r="J37" i="3"/>
  <c r="A38" i="3"/>
  <c r="F37" i="3"/>
  <c r="H37" i="3"/>
  <c r="C37" i="3" a="1"/>
  <c r="I37" i="3"/>
  <c r="E37" i="3"/>
  <c r="K37" i="3" l="1"/>
  <c r="C37" i="3"/>
  <c r="L36" i="3"/>
  <c r="J38" i="3"/>
  <c r="C38" i="3" a="1"/>
  <c r="F38" i="3"/>
  <c r="G38" i="3"/>
  <c r="A39" i="3"/>
  <c r="I38" i="3"/>
  <c r="C38" i="3" l="1"/>
  <c r="L37" i="3"/>
  <c r="G39" i="3"/>
  <c r="H38" i="3"/>
  <c r="J39" i="3"/>
  <c r="F39" i="3"/>
  <c r="E38" i="3"/>
  <c r="E39" i="3"/>
  <c r="I39" i="3"/>
  <c r="A40" i="3"/>
  <c r="K38" i="3" l="1"/>
  <c r="H39" i="3"/>
  <c r="C39" i="3" a="1"/>
  <c r="C39" i="3" l="1"/>
  <c r="K39" i="3"/>
  <c r="L38" i="3"/>
  <c r="H40" i="3"/>
  <c r="F40" i="3"/>
  <c r="A41" i="3"/>
  <c r="C40" i="3" a="1"/>
  <c r="C40" i="3" l="1"/>
  <c r="L39" i="3"/>
  <c r="J40" i="3"/>
  <c r="C41" i="3" a="1"/>
  <c r="E40" i="3"/>
  <c r="G40" i="3"/>
  <c r="H41" i="3"/>
  <c r="I40" i="3"/>
  <c r="K40" i="3" l="1"/>
  <c r="E41" i="3"/>
  <c r="A42" i="3"/>
  <c r="J41" i="3"/>
  <c r="I41" i="3"/>
  <c r="G41" i="3"/>
  <c r="K41" i="3" l="1"/>
  <c r="C41" i="3"/>
  <c r="L40" i="3"/>
  <c r="E42" i="3"/>
  <c r="J42" i="3"/>
  <c r="H42" i="3"/>
  <c r="F41" i="3"/>
  <c r="A43" i="3"/>
  <c r="G42" i="3"/>
  <c r="C42" i="3" a="1"/>
  <c r="I42" i="3"/>
  <c r="C42" i="3" l="1"/>
  <c r="K42" i="3"/>
  <c r="L41" i="3"/>
  <c r="F42" i="3"/>
  <c r="F43" i="3"/>
  <c r="I43" i="3"/>
  <c r="A44" i="3"/>
  <c r="C43" i="3" a="1"/>
  <c r="J43" i="3"/>
  <c r="C43" i="3" l="1"/>
  <c r="L42" i="3"/>
  <c r="J44" i="3"/>
  <c r="H43" i="3"/>
  <c r="G43" i="3"/>
  <c r="I44" i="3"/>
  <c r="H44" i="3"/>
  <c r="G44" i="3"/>
  <c r="E43" i="3"/>
  <c r="A45" i="3"/>
  <c r="K43" i="3" l="1"/>
  <c r="E44" i="3"/>
  <c r="C44" i="3" a="1"/>
  <c r="K44" i="3" l="1"/>
  <c r="C44" i="3"/>
  <c r="L43" i="3"/>
  <c r="G45" i="3"/>
  <c r="F44" i="3"/>
  <c r="C45" i="3" a="1"/>
  <c r="A46" i="3"/>
  <c r="C45" i="3" l="1"/>
  <c r="L44" i="3"/>
  <c r="I45" i="3"/>
  <c r="H45" i="3"/>
  <c r="J45" i="3"/>
  <c r="C46" i="3" a="1"/>
  <c r="F45" i="3"/>
  <c r="E45" i="3"/>
  <c r="K45" i="3" l="1"/>
  <c r="F46" i="3"/>
  <c r="I46" i="3"/>
  <c r="A47" i="3"/>
  <c r="H46" i="3"/>
  <c r="C46" i="3" l="1"/>
  <c r="L45" i="3"/>
  <c r="G47" i="3"/>
  <c r="E46" i="3"/>
  <c r="I47" i="3"/>
  <c r="G46" i="3"/>
  <c r="A48" i="3"/>
  <c r="J46" i="3"/>
  <c r="K46" i="3" l="1"/>
  <c r="E47" i="3"/>
  <c r="C47" i="3" a="1"/>
  <c r="H47" i="3"/>
  <c r="F47" i="3"/>
  <c r="J47" i="3"/>
  <c r="K47" i="3" l="1"/>
  <c r="C47" i="3"/>
  <c r="L46" i="3"/>
  <c r="H48" i="3"/>
  <c r="J48" i="3"/>
  <c r="G48" i="3"/>
  <c r="E48" i="3"/>
  <c r="C48" i="3" a="1"/>
  <c r="A49" i="3"/>
  <c r="I48" i="3"/>
  <c r="C48" i="3" l="1"/>
  <c r="K48" i="3"/>
  <c r="L47" i="3"/>
  <c r="G49" i="3"/>
  <c r="E49" i="3"/>
  <c r="I49" i="3"/>
  <c r="A50" i="3"/>
  <c r="C49" i="3" a="1"/>
  <c r="F48" i="3"/>
  <c r="F49" i="3"/>
  <c r="J49" i="3"/>
  <c r="K49" i="3" l="1"/>
  <c r="C49" i="3"/>
  <c r="L48" i="3"/>
  <c r="J50" i="3"/>
  <c r="A51" i="3"/>
  <c r="F50" i="3"/>
  <c r="H50" i="3"/>
  <c r="H49" i="3"/>
  <c r="C50" i="3" a="1"/>
  <c r="I50" i="3"/>
  <c r="G50" i="3"/>
  <c r="C50" i="3" l="1"/>
  <c r="L49" i="3"/>
  <c r="F51" i="3"/>
  <c r="G51" i="3"/>
  <c r="J51" i="3"/>
  <c r="E51" i="3"/>
  <c r="I51" i="3"/>
  <c r="C51" i="3" a="1"/>
  <c r="E50" i="3"/>
  <c r="A52" i="3"/>
  <c r="K50" i="3" l="1"/>
  <c r="H51" i="3"/>
  <c r="C51" i="3" l="1"/>
  <c r="K51" i="3"/>
  <c r="L50" i="3"/>
  <c r="C52" i="3" a="1"/>
  <c r="A53" i="3"/>
  <c r="I52" i="3"/>
  <c r="C52" i="3" l="1"/>
  <c r="G53" i="3"/>
  <c r="H52" i="3"/>
  <c r="J52" i="3"/>
  <c r="I53" i="3"/>
  <c r="F52" i="3"/>
  <c r="A54" i="3"/>
  <c r="E53" i="3"/>
  <c r="C53" i="3" a="1"/>
  <c r="E52" i="3"/>
  <c r="G52" i="3"/>
  <c r="K52" i="3" l="1"/>
  <c r="J53" i="3"/>
  <c r="F53" i="3"/>
  <c r="H53" i="3"/>
  <c r="K53" i="3" l="1"/>
  <c r="C53" i="3"/>
  <c r="E54" i="3"/>
  <c r="C54" i="3" a="1"/>
  <c r="H54" i="3"/>
  <c r="A55" i="3"/>
  <c r="J54" i="3"/>
  <c r="F54" i="3"/>
  <c r="G54" i="3"/>
  <c r="C54" i="3" l="1"/>
  <c r="K54" i="3"/>
  <c r="F55" i="3"/>
  <c r="I54" i="3"/>
  <c r="I55" i="3"/>
  <c r="C55" i="3" a="1"/>
  <c r="A56" i="3"/>
  <c r="G55" i="3"/>
  <c r="J55" i="3"/>
  <c r="H55" i="3"/>
  <c r="E55" i="3"/>
  <c r="C55" i="3" l="1"/>
  <c r="K55" i="3"/>
  <c r="J56" i="3"/>
  <c r="C56" i="3" a="1"/>
  <c r="C56" i="3" l="1"/>
  <c r="F56" i="3"/>
  <c r="G56" i="3"/>
  <c r="E56" i="3"/>
  <c r="H56" i="3"/>
  <c r="I56" i="3"/>
  <c r="K5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<sst xmlns="http://schemas.openxmlformats.org/spreadsheetml/2006/main" count="207" uniqueCount="113">
  <si>
    <t>事業者名</t>
    <rPh sb="0" eb="4">
      <t>ジギョウシャメイ</t>
    </rPh>
    <phoneticPr fontId="2"/>
  </si>
  <si>
    <t>回収拠点の名称</t>
    <rPh sb="0" eb="2">
      <t>カイシュウ</t>
    </rPh>
    <rPh sb="2" eb="4">
      <t>キョテン</t>
    </rPh>
    <rPh sb="5" eb="7">
      <t>メイショウ</t>
    </rPh>
    <phoneticPr fontId="2"/>
  </si>
  <si>
    <t>回収拠点の所在地</t>
    <rPh sb="0" eb="2">
      <t>カイシュウ</t>
    </rPh>
    <rPh sb="2" eb="4">
      <t>キョテン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</si>
  <si>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</si>
  <si>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</si>
  <si>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主な排出業種</t>
    <rPh sb="0" eb="1">
      <t>オモ</t>
    </rPh>
    <rPh sb="2" eb="4">
      <t>ハイシュツ</t>
    </rPh>
    <rPh sb="4" eb="6">
      <t>ギョウシュ</t>
    </rPh>
    <phoneticPr fontId="2"/>
  </si>
  <si>
    <t>処理施設</t>
    <rPh sb="0" eb="2">
      <t>ショリ</t>
    </rPh>
    <rPh sb="2" eb="4">
      <t>シセツ</t>
    </rPh>
    <phoneticPr fontId="2"/>
  </si>
  <si>
    <t>-</t>
    <phoneticPr fontId="2"/>
  </si>
  <si>
    <t>事業者名</t>
    <rPh sb="0" eb="3">
      <t>ジギョウシャ</t>
    </rPh>
    <rPh sb="3" eb="4">
      <t>メイ</t>
    </rPh>
    <phoneticPr fontId="1"/>
  </si>
  <si>
    <t>詳細情報</t>
    <rPh sb="0" eb="2">
      <t>ショウサイ</t>
    </rPh>
    <rPh sb="2" eb="4">
      <t>ジョウホウ</t>
    </rPh>
    <phoneticPr fontId="1"/>
  </si>
  <si>
    <t>No.</t>
    <phoneticPr fontId="2"/>
  </si>
  <si>
    <t>処理施設の所在地</t>
    <rPh sb="0" eb="2">
      <t>ショリ</t>
    </rPh>
    <rPh sb="2" eb="4">
      <t>シセツ</t>
    </rPh>
    <rPh sb="5" eb="8">
      <t>ショザイチ</t>
    </rPh>
    <phoneticPr fontId="2"/>
  </si>
  <si>
    <t>分別方法、受入基準等</t>
    <rPh sb="0" eb="2">
      <t>ブンベツ</t>
    </rPh>
    <rPh sb="2" eb="4">
      <t>ホウホウ</t>
    </rPh>
    <rPh sb="5" eb="6">
      <t>ウ</t>
    </rPh>
    <rPh sb="6" eb="7">
      <t>イ</t>
    </rPh>
    <rPh sb="7" eb="9">
      <t>キジュン</t>
    </rPh>
    <rPh sb="9" eb="10">
      <t>トウ</t>
    </rPh>
    <phoneticPr fontId="2"/>
  </si>
  <si>
    <t>電話番号（回収拠点）</t>
    <rPh sb="0" eb="2">
      <t>デンワ</t>
    </rPh>
    <rPh sb="2" eb="4">
      <t>バンゴウ</t>
    </rPh>
    <rPh sb="5" eb="7">
      <t>カイシュウ</t>
    </rPh>
    <rPh sb="7" eb="9">
      <t>キョテン</t>
    </rPh>
    <phoneticPr fontId="2"/>
  </si>
  <si>
    <t>処理施設の設置事業場の名称</t>
    <rPh sb="0" eb="2">
      <t>ショリ</t>
    </rPh>
    <rPh sb="2" eb="4">
      <t>シセツ</t>
    </rPh>
    <rPh sb="5" eb="7">
      <t>セッチ</t>
    </rPh>
    <rPh sb="7" eb="10">
      <t>ジギョウジョウ</t>
    </rPh>
    <rPh sb="11" eb="13">
      <t>メイショウ</t>
    </rPh>
    <phoneticPr fontId="2"/>
  </si>
  <si>
    <t>製造事業場の名称</t>
    <rPh sb="0" eb="2">
      <t>セイゾウ</t>
    </rPh>
    <rPh sb="2" eb="5">
      <t>ジギョウジョウ</t>
    </rPh>
    <rPh sb="6" eb="8">
      <t>メイショウ</t>
    </rPh>
    <phoneticPr fontId="2"/>
  </si>
  <si>
    <t>製造事業場の名称</t>
    <rPh sb="0" eb="2">
      <t>セイゾウ</t>
    </rPh>
    <rPh sb="2" eb="5">
      <t>ジギョウジョウ</t>
    </rPh>
    <rPh sb="6" eb="8">
      <t>メイショウ</t>
    </rPh>
    <phoneticPr fontId="2"/>
  </si>
  <si>
    <t>製造事業場の所在地</t>
    <rPh sb="0" eb="2">
      <t>セイゾウ</t>
    </rPh>
    <rPh sb="2" eb="5">
      <t>ジギョウジョウ</t>
    </rPh>
    <rPh sb="6" eb="9">
      <t>ショザイチ</t>
    </rPh>
    <phoneticPr fontId="2"/>
  </si>
  <si>
    <t>製造事業場の所在地</t>
    <rPh sb="0" eb="2">
      <t>セイゾウ</t>
    </rPh>
    <rPh sb="2" eb="5">
      <t>ジギョウジョウ</t>
    </rPh>
    <rPh sb="6" eb="9">
      <t>ショザイチ</t>
    </rPh>
    <phoneticPr fontId="1"/>
  </si>
  <si>
    <t>処理施設の設置事業場の電話番号</t>
    <rPh sb="0" eb="2">
      <t>ショリ</t>
    </rPh>
    <rPh sb="2" eb="4">
      <t>シセツ</t>
    </rPh>
    <rPh sb="5" eb="7">
      <t>セッチ</t>
    </rPh>
    <rPh sb="7" eb="10">
      <t>ジギョウジョウ</t>
    </rPh>
    <rPh sb="11" eb="13">
      <t>デンワ</t>
    </rPh>
    <rPh sb="13" eb="15">
      <t>バンゴウ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</si>
  <si>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</si>
  <si>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製造事業者データベース</t>
    <rPh sb="0" eb="2">
      <t>セイゾウ</t>
    </rPh>
    <rPh sb="2" eb="5">
      <t>ジギョウシャ</t>
    </rPh>
    <phoneticPr fontId="2"/>
  </si>
  <si>
    <t>再生処理の内容</t>
    <rPh sb="5" eb="7">
      <t>ナイヨウ</t>
    </rPh>
    <phoneticPr fontId="1"/>
  </si>
  <si>
    <t>再生処理後の製品・原材料</t>
    <rPh sb="4" eb="5">
      <t>ゴ</t>
    </rPh>
    <rPh sb="6" eb="8">
      <t>セイヒン</t>
    </rPh>
    <rPh sb="9" eb="12">
      <t>ゲンザイリョウ</t>
    </rPh>
    <phoneticPr fontId="1"/>
  </si>
  <si>
    <t>再生処理後の製品・原材料の紹介</t>
    <rPh sb="4" eb="5">
      <t>ゴ</t>
    </rPh>
    <rPh sb="6" eb="8">
      <t>セイヒン</t>
    </rPh>
    <rPh sb="9" eb="12">
      <t>ゲンザイリョウ</t>
    </rPh>
    <rPh sb="13" eb="15">
      <t>ショウカイ</t>
    </rPh>
    <phoneticPr fontId="1"/>
  </si>
  <si>
    <t>再生処理の内容</t>
    <rPh sb="5" eb="7">
      <t>ナイヨウ</t>
    </rPh>
    <phoneticPr fontId="2"/>
  </si>
  <si>
    <t>再生処理後の製品・原材料</t>
    <rPh sb="4" eb="5">
      <t>ゴ</t>
    </rPh>
    <rPh sb="6" eb="8">
      <t>セイヒン</t>
    </rPh>
    <rPh sb="9" eb="12">
      <t>ゲンザイリョウ</t>
    </rPh>
    <phoneticPr fontId="2"/>
  </si>
  <si>
    <t>再生処理後の製品・原材料の紹介</t>
    <rPh sb="4" eb="5">
      <t>ゴ</t>
    </rPh>
    <rPh sb="6" eb="8">
      <t>セイヒン</t>
    </rPh>
    <rPh sb="9" eb="12">
      <t>ゲンザイリョウ</t>
    </rPh>
    <rPh sb="13" eb="15">
      <t>ショウカイ</t>
    </rPh>
    <phoneticPr fontId="2"/>
  </si>
  <si>
    <t>再生利用できる食品廃棄物</t>
    <rPh sb="0" eb="4">
      <t>サイセイリヨウ</t>
    </rPh>
    <rPh sb="7" eb="12">
      <t>ショクヒンハイキブツ</t>
    </rPh>
    <phoneticPr fontId="2"/>
  </si>
  <si>
    <t>中間処理の内容</t>
    <rPh sb="0" eb="4">
      <t>チュウカンショリ</t>
    </rPh>
    <rPh sb="5" eb="7">
      <t>ナイヨウ</t>
    </rPh>
    <phoneticPr fontId="2"/>
  </si>
  <si>
    <t>再生処理後の製品</t>
    <rPh sb="4" eb="5">
      <t>アト</t>
    </rPh>
    <rPh sb="6" eb="8">
      <t>セイヒン</t>
    </rPh>
    <phoneticPr fontId="2"/>
  </si>
  <si>
    <t>製品の用途等</t>
    <rPh sb="0" eb="2">
      <t>セイヒン</t>
    </rPh>
    <rPh sb="3" eb="5">
      <t>ヨウト</t>
    </rPh>
    <rPh sb="5" eb="6">
      <t>トウ</t>
    </rPh>
    <phoneticPr fontId="2"/>
  </si>
  <si>
    <t>再生利用できる食品廃棄物</t>
    <phoneticPr fontId="2"/>
  </si>
  <si>
    <t>㈱青森廃棄物処理センター</t>
    <rPh sb="1" eb="3">
      <t>アオモリ</t>
    </rPh>
    <rPh sb="3" eb="6">
      <t>ハイキブツ</t>
    </rPh>
    <rPh sb="6" eb="8">
      <t>ショリ</t>
    </rPh>
    <phoneticPr fontId="2"/>
  </si>
  <si>
    <t>㈱青森廃棄物処理センター桐ノ沢堆肥場</t>
    <rPh sb="1" eb="3">
      <t>アオモリ</t>
    </rPh>
    <rPh sb="3" eb="6">
      <t>ハイキブツ</t>
    </rPh>
    <rPh sb="6" eb="8">
      <t>ショリ</t>
    </rPh>
    <rPh sb="12" eb="13">
      <t>キリ</t>
    </rPh>
    <rPh sb="14" eb="15">
      <t>サワ</t>
    </rPh>
    <rPh sb="15" eb="17">
      <t>タイヒ</t>
    </rPh>
    <rPh sb="17" eb="18">
      <t>ジョウ</t>
    </rPh>
    <phoneticPr fontId="2"/>
  </si>
  <si>
    <t>青森市大字駒込字桐ノ沢170番4</t>
    <rPh sb="0" eb="3">
      <t>アオモリシ</t>
    </rPh>
    <rPh sb="3" eb="5">
      <t>オオアザ</t>
    </rPh>
    <rPh sb="5" eb="7">
      <t>コマゴメ</t>
    </rPh>
    <rPh sb="7" eb="8">
      <t>アザ</t>
    </rPh>
    <rPh sb="8" eb="9">
      <t>キリ</t>
    </rPh>
    <rPh sb="10" eb="11">
      <t>サワ</t>
    </rPh>
    <rPh sb="14" eb="15">
      <t>バン</t>
    </rPh>
    <phoneticPr fontId="2"/>
  </si>
  <si>
    <t>なし</t>
    <phoneticPr fontId="2"/>
  </si>
  <si>
    <t>残飯、調理くず、売れ残り</t>
    <rPh sb="0" eb="2">
      <t>ザンパン</t>
    </rPh>
    <rPh sb="3" eb="5">
      <t>チョウリ</t>
    </rPh>
    <rPh sb="8" eb="9">
      <t>ウ</t>
    </rPh>
    <rPh sb="10" eb="11">
      <t>ノコ</t>
    </rPh>
    <phoneticPr fontId="2"/>
  </si>
  <si>
    <t>食品小売業、外食産業</t>
    <rPh sb="0" eb="5">
      <t>ショクヒンコウリギョウ</t>
    </rPh>
    <rPh sb="6" eb="8">
      <t>ガイショク</t>
    </rPh>
    <rPh sb="8" eb="10">
      <t>サンギョウ</t>
    </rPh>
    <phoneticPr fontId="2"/>
  </si>
  <si>
    <t>堆肥化</t>
    <rPh sb="0" eb="3">
      <t>タイヒカ</t>
    </rPh>
    <phoneticPr fontId="2"/>
  </si>
  <si>
    <t>堆肥（あぐり）</t>
    <rPh sb="0" eb="2">
      <t>タイヒ</t>
    </rPh>
    <phoneticPr fontId="2"/>
  </si>
  <si>
    <t>肥料の品質の確保等に関する法律に基づく届出済の堆肥です。</t>
    <rPh sb="0" eb="2">
      <t>ヒリョウ</t>
    </rPh>
    <rPh sb="3" eb="5">
      <t>ヒンシツ</t>
    </rPh>
    <rPh sb="6" eb="9">
      <t>カクホトウ</t>
    </rPh>
    <rPh sb="10" eb="11">
      <t>カン</t>
    </rPh>
    <rPh sb="13" eb="15">
      <t>ホウリツ</t>
    </rPh>
    <rPh sb="16" eb="17">
      <t>モト</t>
    </rPh>
    <rPh sb="19" eb="22">
      <t>トドケデズミ</t>
    </rPh>
    <rPh sb="23" eb="25">
      <t>タイヒ</t>
    </rPh>
    <phoneticPr fontId="2"/>
  </si>
  <si>
    <t>塩分を多く含む食品は受け入れない。</t>
    <rPh sb="0" eb="2">
      <t>エンブン</t>
    </rPh>
    <rPh sb="3" eb="4">
      <t>オオ</t>
    </rPh>
    <rPh sb="5" eb="6">
      <t>フク</t>
    </rPh>
    <rPh sb="7" eb="9">
      <t>ショクヒン</t>
    </rPh>
    <rPh sb="10" eb="11">
      <t>ウ</t>
    </rPh>
    <rPh sb="12" eb="13">
      <t>イ</t>
    </rPh>
    <phoneticPr fontId="2"/>
  </si>
  <si>
    <t>発酵（堆肥化）施設（4ｔ／日）</t>
    <rPh sb="0" eb="2">
      <t>ハッコウ</t>
    </rPh>
    <rPh sb="3" eb="6">
      <t>タイヒカ</t>
    </rPh>
    <rPh sb="7" eb="9">
      <t>シセツ</t>
    </rPh>
    <rPh sb="13" eb="14">
      <t>ニチ</t>
    </rPh>
    <phoneticPr fontId="2"/>
  </si>
  <si>
    <t>排出事業場からの収集運搬も行っています。</t>
    <rPh sb="0" eb="2">
      <t>ハイシュツ</t>
    </rPh>
    <rPh sb="2" eb="5">
      <t>ジギョウバ</t>
    </rPh>
    <rPh sb="8" eb="10">
      <t>シュウシュウ</t>
    </rPh>
    <rPh sb="10" eb="12">
      <t>ウンパン</t>
    </rPh>
    <rPh sb="13" eb="14">
      <t>オコナ</t>
    </rPh>
    <phoneticPr fontId="2"/>
  </si>
  <si>
    <t>県南環境保全センター㈱</t>
    <rPh sb="0" eb="2">
      <t>ケンナン</t>
    </rPh>
    <rPh sb="2" eb="4">
      <t>カンキョウ</t>
    </rPh>
    <rPh sb="4" eb="6">
      <t>ホゼン</t>
    </rPh>
    <phoneticPr fontId="2"/>
  </si>
  <si>
    <t>0176-22-2061</t>
    <phoneticPr fontId="2"/>
  </si>
  <si>
    <t>食品製造業、食品卸売業、食品小売業、外食産業</t>
    <rPh sb="0" eb="5">
      <t>ショクヒンセイゾウギョウ</t>
    </rPh>
    <rPh sb="6" eb="8">
      <t>ショクヒン</t>
    </rPh>
    <rPh sb="8" eb="11">
      <t>オロシウリギョウ</t>
    </rPh>
    <rPh sb="12" eb="17">
      <t>ショクヒンコウリギョウ</t>
    </rPh>
    <rPh sb="18" eb="20">
      <t>ガイショク</t>
    </rPh>
    <rPh sb="20" eb="22">
      <t>サンギョウ</t>
    </rPh>
    <phoneticPr fontId="2"/>
  </si>
  <si>
    <t>肥料の品質の確保等に関する法律に基づく届出済の堆肥です（アースライフ：生第85798号）。排出事業者（スーパー）に卸している農家や地元の農家で使用。</t>
    <rPh sb="0" eb="2">
      <t>ヒリョウ</t>
    </rPh>
    <rPh sb="3" eb="5">
      <t>ヒンシツ</t>
    </rPh>
    <rPh sb="6" eb="9">
      <t>カクホトウ</t>
    </rPh>
    <rPh sb="10" eb="11">
      <t>カン</t>
    </rPh>
    <rPh sb="13" eb="15">
      <t>ホウリツ</t>
    </rPh>
    <rPh sb="16" eb="17">
      <t>モト</t>
    </rPh>
    <rPh sb="19" eb="22">
      <t>トドケデズミ</t>
    </rPh>
    <rPh sb="23" eb="25">
      <t>タイヒ</t>
    </rPh>
    <rPh sb="35" eb="36">
      <t>セイ</t>
    </rPh>
    <rPh sb="36" eb="37">
      <t>ダイ</t>
    </rPh>
    <rPh sb="42" eb="43">
      <t>ゴウ</t>
    </rPh>
    <rPh sb="45" eb="50">
      <t>ハイシュツジギョウシャ</t>
    </rPh>
    <rPh sb="57" eb="58">
      <t>オロ</t>
    </rPh>
    <rPh sb="62" eb="64">
      <t>ノウカ</t>
    </rPh>
    <rPh sb="65" eb="67">
      <t>ジモト</t>
    </rPh>
    <rPh sb="68" eb="70">
      <t>ノウカ</t>
    </rPh>
    <rPh sb="71" eb="73">
      <t>シヨウ</t>
    </rPh>
    <phoneticPr fontId="2"/>
  </si>
  <si>
    <t>有機物を受け入れ、塩分が多いものに関しては事前に性状分析を実施し、日受入量等を決定。</t>
    <rPh sb="0" eb="3">
      <t>ユウキブツ</t>
    </rPh>
    <rPh sb="4" eb="5">
      <t>ウ</t>
    </rPh>
    <rPh sb="6" eb="7">
      <t>イ</t>
    </rPh>
    <rPh sb="9" eb="11">
      <t>エンブン</t>
    </rPh>
    <rPh sb="12" eb="13">
      <t>オオ</t>
    </rPh>
    <rPh sb="17" eb="18">
      <t>カン</t>
    </rPh>
    <rPh sb="21" eb="23">
      <t>ジゼン</t>
    </rPh>
    <rPh sb="24" eb="26">
      <t>セイジョウ</t>
    </rPh>
    <rPh sb="26" eb="28">
      <t>ブンセキ</t>
    </rPh>
    <rPh sb="29" eb="31">
      <t>ジッシ</t>
    </rPh>
    <rPh sb="33" eb="34">
      <t>ニチ</t>
    </rPh>
    <rPh sb="34" eb="37">
      <t>ウケイレリョウ</t>
    </rPh>
    <rPh sb="37" eb="38">
      <t>トウ</t>
    </rPh>
    <rPh sb="39" eb="41">
      <t>ケッテイ</t>
    </rPh>
    <phoneticPr fontId="2"/>
  </si>
  <si>
    <t>十和田市大字相坂字下夕川原221-2</t>
    <rPh sb="0" eb="4">
      <t>トワダシ</t>
    </rPh>
    <rPh sb="4" eb="6">
      <t>オオアザ</t>
    </rPh>
    <rPh sb="6" eb="8">
      <t>アイサカ</t>
    </rPh>
    <rPh sb="8" eb="9">
      <t>アザ</t>
    </rPh>
    <rPh sb="9" eb="10">
      <t>シタ</t>
    </rPh>
    <rPh sb="10" eb="11">
      <t>ユウ</t>
    </rPh>
    <rPh sb="11" eb="12">
      <t>カワ</t>
    </rPh>
    <rPh sb="12" eb="13">
      <t>ハラ</t>
    </rPh>
    <phoneticPr fontId="2"/>
  </si>
  <si>
    <t>0176-51-0381</t>
    <phoneticPr fontId="2"/>
  </si>
  <si>
    <t>十和田市大字切田字西大沼平1-754,1-756</t>
    <rPh sb="0" eb="4">
      <t>トワダシ</t>
    </rPh>
    <rPh sb="4" eb="6">
      <t>オオアザ</t>
    </rPh>
    <rPh sb="6" eb="7">
      <t>キ</t>
    </rPh>
    <rPh sb="7" eb="8">
      <t>タ</t>
    </rPh>
    <rPh sb="8" eb="9">
      <t>アザ</t>
    </rPh>
    <rPh sb="9" eb="10">
      <t>ニシ</t>
    </rPh>
    <rPh sb="10" eb="12">
      <t>オオヌマ</t>
    </rPh>
    <rPh sb="12" eb="13">
      <t>ヒラ</t>
    </rPh>
    <phoneticPr fontId="2"/>
  </si>
  <si>
    <t>0176-22-2706</t>
    <phoneticPr fontId="2"/>
  </si>
  <si>
    <t>㈱木村牧場</t>
    <rPh sb="1" eb="3">
      <t>キムラ</t>
    </rPh>
    <rPh sb="3" eb="5">
      <t>ボクジョウ</t>
    </rPh>
    <phoneticPr fontId="2"/>
  </si>
  <si>
    <t>つがる市木造丸山竹鼻118番地5</t>
    <rPh sb="3" eb="4">
      <t>シ</t>
    </rPh>
    <rPh sb="4" eb="6">
      <t>キゾウ</t>
    </rPh>
    <rPh sb="6" eb="7">
      <t>マル</t>
    </rPh>
    <rPh sb="7" eb="8">
      <t>ヤマ</t>
    </rPh>
    <rPh sb="8" eb="9">
      <t>タケ</t>
    </rPh>
    <rPh sb="9" eb="10">
      <t>ハナ</t>
    </rPh>
    <rPh sb="13" eb="15">
      <t>バンチ</t>
    </rPh>
    <phoneticPr fontId="2"/>
  </si>
  <si>
    <t>0173-26-4177</t>
    <phoneticPr fontId="2"/>
  </si>
  <si>
    <t>リンゴ粕、お茶葉、おから、パン屑、菓子、麵生地</t>
    <rPh sb="3" eb="4">
      <t>カス</t>
    </rPh>
    <rPh sb="6" eb="7">
      <t>チャ</t>
    </rPh>
    <rPh sb="7" eb="8">
      <t>ハ</t>
    </rPh>
    <rPh sb="15" eb="16">
      <t>クズ</t>
    </rPh>
    <rPh sb="17" eb="19">
      <t>カシ</t>
    </rPh>
    <rPh sb="20" eb="23">
      <t>メンキジ</t>
    </rPh>
    <phoneticPr fontId="2"/>
  </si>
  <si>
    <t>食品製造業</t>
    <rPh sb="0" eb="5">
      <t>ショクヒンセイゾウギョウ</t>
    </rPh>
    <phoneticPr fontId="2"/>
  </si>
  <si>
    <t>飼料（エコフィードつがる）</t>
    <rPh sb="0" eb="2">
      <t>シリョウ</t>
    </rPh>
    <phoneticPr fontId="2"/>
  </si>
  <si>
    <t>豚に飼料として与えてます。</t>
    <rPh sb="0" eb="1">
      <t>ブタ</t>
    </rPh>
    <rPh sb="2" eb="4">
      <t>シリョウ</t>
    </rPh>
    <rPh sb="7" eb="8">
      <t>アタ</t>
    </rPh>
    <phoneticPr fontId="2"/>
  </si>
  <si>
    <t>肉類は受け入れない</t>
    <rPh sb="0" eb="2">
      <t>ニクルイ</t>
    </rPh>
    <rPh sb="3" eb="4">
      <t>ウ</t>
    </rPh>
    <rPh sb="5" eb="6">
      <t>イ</t>
    </rPh>
    <phoneticPr fontId="2"/>
  </si>
  <si>
    <t>飼料（飼料化）施設（90ｔ／日）</t>
    <rPh sb="0" eb="2">
      <t>シリョウ</t>
    </rPh>
    <rPh sb="3" eb="6">
      <t>シリョウカ</t>
    </rPh>
    <rPh sb="7" eb="9">
      <t>シセツ</t>
    </rPh>
    <rPh sb="13" eb="15">
      <t>･ニチ</t>
    </rPh>
    <phoneticPr fontId="2"/>
  </si>
  <si>
    <t>㈱木村牧場</t>
    <rPh sb="1" eb="5">
      <t>キムラボクジョウ</t>
    </rPh>
    <phoneticPr fontId="2"/>
  </si>
  <si>
    <t>㈱津軽衛生公社</t>
    <rPh sb="1" eb="3">
      <t>ツガル</t>
    </rPh>
    <rPh sb="3" eb="7">
      <t>エイセイコウシャ</t>
    </rPh>
    <phoneticPr fontId="2"/>
  </si>
  <si>
    <t>弘前市大字向外瀬字豊田357番地1</t>
    <rPh sb="0" eb="3">
      <t>ヒロサキシ</t>
    </rPh>
    <rPh sb="3" eb="5">
      <t>オオアザ</t>
    </rPh>
    <rPh sb="5" eb="6">
      <t>ムケ</t>
    </rPh>
    <rPh sb="6" eb="7">
      <t>ソト</t>
    </rPh>
    <rPh sb="7" eb="8">
      <t>セ</t>
    </rPh>
    <rPh sb="8" eb="9">
      <t>アザ</t>
    </rPh>
    <rPh sb="9" eb="11">
      <t>トヨタ</t>
    </rPh>
    <rPh sb="14" eb="16">
      <t>バンチ</t>
    </rPh>
    <phoneticPr fontId="2"/>
  </si>
  <si>
    <t>0172-37-3338</t>
    <phoneticPr fontId="2"/>
  </si>
  <si>
    <t>残飯、調理くず、売れ残り、野菜くずなど</t>
    <rPh sb="0" eb="2">
      <t>ザンパン</t>
    </rPh>
    <rPh sb="3" eb="5">
      <t>チョウリ</t>
    </rPh>
    <rPh sb="8" eb="9">
      <t>ウ</t>
    </rPh>
    <rPh sb="10" eb="11">
      <t>ノコ</t>
    </rPh>
    <rPh sb="13" eb="15">
      <t>ヤサイ</t>
    </rPh>
    <phoneticPr fontId="2"/>
  </si>
  <si>
    <t>食品卸売業、食品小売業、外食産業</t>
    <rPh sb="0" eb="5">
      <t>ショクヒンオロシウリギョウ</t>
    </rPh>
    <rPh sb="6" eb="8">
      <t>ショクヒン</t>
    </rPh>
    <rPh sb="8" eb="11">
      <t>コウリギョウ</t>
    </rPh>
    <rPh sb="12" eb="14">
      <t>ガイショク</t>
    </rPh>
    <rPh sb="14" eb="16">
      <t>サンギョウ</t>
    </rPh>
    <phoneticPr fontId="2"/>
  </si>
  <si>
    <t>食品残渣→破袋機→乾燥機→勇気資源再生処理装置→堆肥
　計量　　袋選別　水分60％～80％除去</t>
    <rPh sb="0" eb="4">
      <t>ショクヒンザンサ</t>
    </rPh>
    <rPh sb="5" eb="6">
      <t>ヤブ</t>
    </rPh>
    <rPh sb="6" eb="7">
      <t>フクロ</t>
    </rPh>
    <rPh sb="7" eb="8">
      <t>キ</t>
    </rPh>
    <rPh sb="9" eb="12">
      <t>カンソウキ</t>
    </rPh>
    <rPh sb="13" eb="17">
      <t>ユウキシゲン</t>
    </rPh>
    <rPh sb="17" eb="23">
      <t>サイセイショリソウチ</t>
    </rPh>
    <rPh sb="24" eb="26">
      <t>タイヒ</t>
    </rPh>
    <rPh sb="28" eb="30">
      <t>ケイリョウ</t>
    </rPh>
    <rPh sb="32" eb="35">
      <t>フクロセンベツ</t>
    </rPh>
    <rPh sb="36" eb="38">
      <t>スイブン</t>
    </rPh>
    <rPh sb="45" eb="47">
      <t>ジョキョ</t>
    </rPh>
    <phoneticPr fontId="2"/>
  </si>
  <si>
    <t>堆肥（ほうさく）</t>
    <rPh sb="0" eb="2">
      <t>タイヒ</t>
    </rPh>
    <phoneticPr fontId="2"/>
  </si>
  <si>
    <t>自社の畑で土作り、枝豆等の栽培に使用しています。</t>
    <rPh sb="0" eb="2">
      <t>ジシャ</t>
    </rPh>
    <rPh sb="3" eb="4">
      <t>ハタケ</t>
    </rPh>
    <rPh sb="5" eb="7">
      <t>ツチヅク</t>
    </rPh>
    <rPh sb="9" eb="12">
      <t>エダマメトウ</t>
    </rPh>
    <rPh sb="13" eb="15">
      <t>サイバイ</t>
    </rPh>
    <rPh sb="16" eb="18">
      <t>シヨウ</t>
    </rPh>
    <phoneticPr fontId="2"/>
  </si>
  <si>
    <t>給食センターに残ったご飯はNG
コンビニの弁当のご飯はOK</t>
    <rPh sb="0" eb="2">
      <t>キュウショク</t>
    </rPh>
    <rPh sb="7" eb="8">
      <t>ノコ</t>
    </rPh>
    <rPh sb="11" eb="12">
      <t>ハン</t>
    </rPh>
    <rPh sb="21" eb="23">
      <t>ベントウ</t>
    </rPh>
    <rPh sb="25" eb="26">
      <t>ハン</t>
    </rPh>
    <phoneticPr fontId="2"/>
  </si>
  <si>
    <t>発酵（堆肥化）施設（0.3ｔ／日）</t>
    <rPh sb="0" eb="2">
      <t>ハッコウ</t>
    </rPh>
    <rPh sb="3" eb="6">
      <t>タイヒカ</t>
    </rPh>
    <rPh sb="7" eb="9">
      <t>シセツ</t>
    </rPh>
    <rPh sb="14" eb="16">
      <t>･ニチ</t>
    </rPh>
    <phoneticPr fontId="2"/>
  </si>
  <si>
    <t>弘前リサイクル工房</t>
    <rPh sb="0" eb="2">
      <t>ヒロサキ</t>
    </rPh>
    <rPh sb="7" eb="9">
      <t>コウボウ</t>
    </rPh>
    <phoneticPr fontId="2"/>
  </si>
  <si>
    <t>㈲エコ・ネット</t>
    <phoneticPr fontId="2"/>
  </si>
  <si>
    <t>㈲エコ・ネット新里工場</t>
    <rPh sb="7" eb="9">
      <t>シンサト</t>
    </rPh>
    <rPh sb="9" eb="11">
      <t>コウジョウ</t>
    </rPh>
    <phoneticPr fontId="2"/>
  </si>
  <si>
    <t>弘前市大字新里字中樋田116-2</t>
    <rPh sb="0" eb="3">
      <t>ヒロサキシ</t>
    </rPh>
    <rPh sb="3" eb="5">
      <t>オオアザ</t>
    </rPh>
    <rPh sb="5" eb="7">
      <t>シンサト</t>
    </rPh>
    <rPh sb="7" eb="8">
      <t>アザ</t>
    </rPh>
    <rPh sb="8" eb="9">
      <t>ナカ</t>
    </rPh>
    <rPh sb="9" eb="11">
      <t>ヒダ</t>
    </rPh>
    <phoneticPr fontId="2"/>
  </si>
  <si>
    <t>0172-87-0188</t>
    <phoneticPr fontId="2"/>
  </si>
  <si>
    <t>残飯、調理くず、売れ残り、リンゴ搾り粕、酒粕、出荷調整による不要部分、不良製品など</t>
    <rPh sb="0" eb="2">
      <t>ザンパン</t>
    </rPh>
    <rPh sb="3" eb="5">
      <t>チョウリ</t>
    </rPh>
    <rPh sb="8" eb="9">
      <t>ウ</t>
    </rPh>
    <rPh sb="10" eb="11">
      <t>ノコ</t>
    </rPh>
    <rPh sb="16" eb="17">
      <t>シボ</t>
    </rPh>
    <rPh sb="18" eb="19">
      <t>カス</t>
    </rPh>
    <rPh sb="20" eb="22">
      <t>サケカス</t>
    </rPh>
    <rPh sb="23" eb="27">
      <t>シュッカチョウセイ</t>
    </rPh>
    <rPh sb="30" eb="32">
      <t>フヨウ</t>
    </rPh>
    <rPh sb="32" eb="34">
      <t>ブブン</t>
    </rPh>
    <rPh sb="35" eb="39">
      <t>フリョウセイヒン</t>
    </rPh>
    <phoneticPr fontId="2"/>
  </si>
  <si>
    <t>農林水産業、食品製造業、食品小売業、外食産業</t>
    <rPh sb="0" eb="5">
      <t>ノウリンスイサンギョウ</t>
    </rPh>
    <rPh sb="6" eb="11">
      <t>ショクヒンセイゾウギョウ</t>
    </rPh>
    <rPh sb="12" eb="17">
      <t>ショクヒンコウリギョウ</t>
    </rPh>
    <rPh sb="18" eb="22">
      <t>ガイショクサンギョウ</t>
    </rPh>
    <phoneticPr fontId="2"/>
  </si>
  <si>
    <t>堆肥「元気な大地」</t>
    <rPh sb="0" eb="2">
      <t>タイヒ</t>
    </rPh>
    <rPh sb="3" eb="5">
      <t>ゲンキ</t>
    </rPh>
    <rPh sb="6" eb="8">
      <t>ダイチ</t>
    </rPh>
    <phoneticPr fontId="2"/>
  </si>
  <si>
    <t>油を含む食品は取り除く。塩分を多く含む食品は受け入れない。異物混入していない。</t>
    <rPh sb="0" eb="1">
      <t>アブラ</t>
    </rPh>
    <rPh sb="2" eb="3">
      <t>フク</t>
    </rPh>
    <rPh sb="4" eb="6">
      <t>ショクヒン</t>
    </rPh>
    <rPh sb="7" eb="8">
      <t>ト</t>
    </rPh>
    <rPh sb="9" eb="10">
      <t>ノゾ</t>
    </rPh>
    <rPh sb="12" eb="14">
      <t>エンブン</t>
    </rPh>
    <rPh sb="15" eb="16">
      <t>オオ</t>
    </rPh>
    <rPh sb="17" eb="18">
      <t>フク</t>
    </rPh>
    <rPh sb="19" eb="21">
      <t>ショクヒン</t>
    </rPh>
    <rPh sb="22" eb="23">
      <t>ウ</t>
    </rPh>
    <rPh sb="24" eb="25">
      <t>イ</t>
    </rPh>
    <rPh sb="29" eb="33">
      <t>イブツコンニュウ</t>
    </rPh>
    <phoneticPr fontId="2"/>
  </si>
  <si>
    <t>発酵（堆肥化）施設（0.1635ｔ／日）</t>
    <rPh sb="0" eb="2">
      <t>ハッコウ</t>
    </rPh>
    <rPh sb="3" eb="6">
      <t>タイヒカ</t>
    </rPh>
    <rPh sb="7" eb="9">
      <t>シセツ</t>
    </rPh>
    <rPh sb="18" eb="19">
      <t>ニチ</t>
    </rPh>
    <phoneticPr fontId="2"/>
  </si>
  <si>
    <t>排出事業場からの収集運搬も行っております。
処理能力が少ないので、既存の得意先様のみの受入しかしておりません。（新規は、要相談）もし受け入れる場合には、施設設置が必要と考えます。</t>
    <rPh sb="0" eb="2">
      <t>ハイシュツ</t>
    </rPh>
    <rPh sb="2" eb="5">
      <t>ジギョウバ</t>
    </rPh>
    <rPh sb="8" eb="10">
      <t>シュウシュウ</t>
    </rPh>
    <rPh sb="10" eb="12">
      <t>ウンパン</t>
    </rPh>
    <rPh sb="13" eb="14">
      <t>オコナ</t>
    </rPh>
    <rPh sb="22" eb="26">
      <t>ショリノウリョク</t>
    </rPh>
    <rPh sb="27" eb="28">
      <t>スク</t>
    </rPh>
    <rPh sb="33" eb="35">
      <t>キゾン</t>
    </rPh>
    <rPh sb="36" eb="39">
      <t>トクイサキ</t>
    </rPh>
    <rPh sb="39" eb="40">
      <t>サマ</t>
    </rPh>
    <rPh sb="43" eb="45">
      <t>ウケイレ</t>
    </rPh>
    <rPh sb="56" eb="58">
      <t>シンキ</t>
    </rPh>
    <rPh sb="60" eb="63">
      <t>ヨウソウダン</t>
    </rPh>
    <rPh sb="66" eb="67">
      <t>ウ</t>
    </rPh>
    <rPh sb="68" eb="69">
      <t>イ</t>
    </rPh>
    <rPh sb="71" eb="73">
      <t>バアイ</t>
    </rPh>
    <rPh sb="76" eb="78">
      <t>シセツ</t>
    </rPh>
    <rPh sb="78" eb="80">
      <t>セッチ</t>
    </rPh>
    <rPh sb="81" eb="83">
      <t>ヒツヨウ</t>
    </rPh>
    <rPh sb="84" eb="85">
      <t>カンガ</t>
    </rPh>
    <phoneticPr fontId="2"/>
  </si>
  <si>
    <t>㈱西北五クリーン社</t>
    <rPh sb="1" eb="2">
      <t>ニシ</t>
    </rPh>
    <rPh sb="2" eb="3">
      <t>キタ</t>
    </rPh>
    <rPh sb="3" eb="4">
      <t>ゴ</t>
    </rPh>
    <rPh sb="8" eb="9">
      <t>シャ</t>
    </rPh>
    <phoneticPr fontId="2"/>
  </si>
  <si>
    <t>イオンモール㈱イオンモールつがる柏店</t>
    <rPh sb="16" eb="17">
      <t>カシワ</t>
    </rPh>
    <rPh sb="17" eb="18">
      <t>テン</t>
    </rPh>
    <phoneticPr fontId="2"/>
  </si>
  <si>
    <t>つがる市柏木稲盛幾世41</t>
    <rPh sb="3" eb="4">
      <t>シ</t>
    </rPh>
    <rPh sb="4" eb="6">
      <t>カシワギ</t>
    </rPh>
    <rPh sb="6" eb="8">
      <t>イナモリ</t>
    </rPh>
    <rPh sb="8" eb="9">
      <t>キ</t>
    </rPh>
    <rPh sb="9" eb="10">
      <t>セ</t>
    </rPh>
    <phoneticPr fontId="2"/>
  </si>
  <si>
    <t>0173-25-3450</t>
    <phoneticPr fontId="2"/>
  </si>
  <si>
    <t>生ごみ、食品残さ</t>
    <rPh sb="0" eb="1">
      <t>ナマ</t>
    </rPh>
    <rPh sb="4" eb="6">
      <t>ショクヒン</t>
    </rPh>
    <rPh sb="6" eb="7">
      <t>ザン</t>
    </rPh>
    <phoneticPr fontId="2"/>
  </si>
  <si>
    <t>食品小売業</t>
    <rPh sb="0" eb="2">
      <t>ショクヒン</t>
    </rPh>
    <rPh sb="2" eb="5">
      <t>コウリギョウ</t>
    </rPh>
    <phoneticPr fontId="2"/>
  </si>
  <si>
    <t>堆肥化</t>
    <rPh sb="0" eb="3">
      <t>タイヒカ</t>
    </rPh>
    <phoneticPr fontId="2"/>
  </si>
  <si>
    <t>つがる市りんご堆肥研究会。イオンモールに無償提供。</t>
    <rPh sb="3" eb="4">
      <t>シ</t>
    </rPh>
    <rPh sb="7" eb="12">
      <t>タイヒケンキュウカイ</t>
    </rPh>
    <rPh sb="20" eb="24">
      <t>ムショウテイキョウ</t>
    </rPh>
    <phoneticPr fontId="2"/>
  </si>
  <si>
    <t>木質系（枝）、牛、豚、馬等の太い骨、豚足、パイカ、鳥の大きい骨、肉の脂身、貝殻、カニ殻、カニ脚、大きいサカナの骨、天かす、パン粉揚げかす、ラードは受け入れない。</t>
    <rPh sb="0" eb="3">
      <t>モクシツケイ</t>
    </rPh>
    <rPh sb="4" eb="5">
      <t>エダ</t>
    </rPh>
    <rPh sb="7" eb="8">
      <t>ウシ</t>
    </rPh>
    <rPh sb="9" eb="10">
      <t>ブタ</t>
    </rPh>
    <rPh sb="11" eb="13">
      <t>ウマトウ</t>
    </rPh>
    <rPh sb="14" eb="15">
      <t>フト</t>
    </rPh>
    <rPh sb="16" eb="17">
      <t>ホネ</t>
    </rPh>
    <rPh sb="18" eb="20">
      <t>トンソク</t>
    </rPh>
    <rPh sb="25" eb="26">
      <t>トリ</t>
    </rPh>
    <rPh sb="27" eb="28">
      <t>オオ</t>
    </rPh>
    <rPh sb="30" eb="31">
      <t>ホネ</t>
    </rPh>
    <rPh sb="32" eb="33">
      <t>ニク</t>
    </rPh>
    <rPh sb="34" eb="36">
      <t>アブラミ</t>
    </rPh>
    <rPh sb="37" eb="39">
      <t>カイガラ</t>
    </rPh>
    <rPh sb="42" eb="43">
      <t>カラ</t>
    </rPh>
    <rPh sb="46" eb="47">
      <t>アシ</t>
    </rPh>
    <rPh sb="48" eb="49">
      <t>オオ</t>
    </rPh>
    <rPh sb="55" eb="56">
      <t>ホネ</t>
    </rPh>
    <rPh sb="57" eb="58">
      <t>テン</t>
    </rPh>
    <rPh sb="63" eb="64">
      <t>コ</t>
    </rPh>
    <rPh sb="64" eb="65">
      <t>ア</t>
    </rPh>
    <rPh sb="73" eb="74">
      <t>ウ</t>
    </rPh>
    <rPh sb="75" eb="76">
      <t>イ</t>
    </rPh>
    <phoneticPr fontId="2"/>
  </si>
  <si>
    <t>発酵（堆肥化）施設（0.92ｔ／日）</t>
    <rPh sb="0" eb="2">
      <t>ハッコウ</t>
    </rPh>
    <rPh sb="3" eb="6">
      <t>タイヒカ</t>
    </rPh>
    <rPh sb="7" eb="9">
      <t>シセツ</t>
    </rPh>
    <rPh sb="16" eb="17">
      <t>ニチ</t>
    </rPh>
    <phoneticPr fontId="2"/>
  </si>
  <si>
    <t>鶴田町作業所</t>
    <rPh sb="0" eb="3">
      <t>ツルタチョウ</t>
    </rPh>
    <rPh sb="3" eb="6">
      <t>サギョウショ</t>
    </rPh>
    <phoneticPr fontId="2"/>
  </si>
  <si>
    <t>北津軽郡鶴田町大字廻堰81番274</t>
    <rPh sb="0" eb="3">
      <t>キタツガル</t>
    </rPh>
    <rPh sb="3" eb="4">
      <t>グン</t>
    </rPh>
    <rPh sb="4" eb="7">
      <t>ツルタチョウ</t>
    </rPh>
    <rPh sb="7" eb="9">
      <t>オオアザ</t>
    </rPh>
    <rPh sb="9" eb="10">
      <t>マワ</t>
    </rPh>
    <rPh sb="10" eb="11">
      <t>セキ</t>
    </rPh>
    <rPh sb="13" eb="14">
      <t>バン</t>
    </rPh>
    <phoneticPr fontId="2"/>
  </si>
  <si>
    <t>産廃、一般廃、運搬業あり。</t>
    <rPh sb="0" eb="2">
      <t>サンパイ</t>
    </rPh>
    <rPh sb="3" eb="5">
      <t>イッパン</t>
    </rPh>
    <rPh sb="5" eb="6">
      <t>ハイ</t>
    </rPh>
    <rPh sb="7" eb="10">
      <t>ウンパンギョウ</t>
    </rPh>
    <phoneticPr fontId="2"/>
  </si>
  <si>
    <t>排出する食品廃棄物の品目</t>
    <phoneticPr fontId="2"/>
  </si>
  <si>
    <t>←再生処理後の原材料等の種類（「堆肥」「飼料」などの素材名）を入力してください。</t>
    <rPh sb="1" eb="3">
      <t>サイセイ</t>
    </rPh>
    <rPh sb="3" eb="6">
      <t>ショリゴ</t>
    </rPh>
    <rPh sb="7" eb="10">
      <t>ゲンザイリョウ</t>
    </rPh>
    <rPh sb="10" eb="11">
      <t>トウ</t>
    </rPh>
    <rPh sb="12" eb="14">
      <t>シュルイ</t>
    </rPh>
    <rPh sb="16" eb="18">
      <t>タイヒ</t>
    </rPh>
    <rPh sb="20" eb="22">
      <t>シリョウ</t>
    </rPh>
    <phoneticPr fontId="2"/>
  </si>
  <si>
    <t>残飯、調理くず、廃棄商品、酒粕、野菜滓、果物滓、不要部分、不良製品、廃飲料（無機物に限る）</t>
    <rPh sb="0" eb="2">
      <t>ザンパン</t>
    </rPh>
    <rPh sb="3" eb="5">
      <t>チョウリ</t>
    </rPh>
    <rPh sb="8" eb="12">
      <t>ハイキショウヒン</t>
    </rPh>
    <rPh sb="13" eb="15">
      <t>サケカス</t>
    </rPh>
    <rPh sb="16" eb="19">
      <t>ヤサイカス</t>
    </rPh>
    <rPh sb="20" eb="23">
      <t>クダモノカス</t>
    </rPh>
    <rPh sb="24" eb="28">
      <t>フヨウブブン</t>
    </rPh>
    <rPh sb="29" eb="31">
      <t>フリョウ</t>
    </rPh>
    <rPh sb="31" eb="33">
      <t>セイヒン</t>
    </rPh>
    <rPh sb="34" eb="35">
      <t>ハイ</t>
    </rPh>
    <rPh sb="35" eb="37">
      <t>インリョウ</t>
    </rPh>
    <rPh sb="38" eb="41">
      <t>ムキブツ</t>
    </rPh>
    <rPh sb="42" eb="43">
      <t>カギ</t>
    </rPh>
    <phoneticPr fontId="2"/>
  </si>
  <si>
    <t>バイオガスエネルギーとわだ</t>
    <phoneticPr fontId="2"/>
  </si>
  <si>
    <t>十和田市大字相坂字下夕川原221-2</t>
    <phoneticPr fontId="2"/>
  </si>
  <si>
    <t>発酵（バイオガス化）</t>
    <rPh sb="0" eb="2">
      <t>ハッコウ</t>
    </rPh>
    <rPh sb="8" eb="9">
      <t>カ</t>
    </rPh>
    <phoneticPr fontId="2"/>
  </si>
  <si>
    <t>メタンガス</t>
    <phoneticPr fontId="2"/>
  </si>
  <si>
    <t>メタンガスを燃料としたコージェネレーション発電機でバイオガスを製造。作られた電力は売電及び所内で使用。</t>
    <rPh sb="6" eb="8">
      <t>ネンリョウ</t>
    </rPh>
    <rPh sb="21" eb="24">
      <t>ハツデンキ</t>
    </rPh>
    <rPh sb="31" eb="33">
      <t>セイゾウ</t>
    </rPh>
    <rPh sb="34" eb="35">
      <t>ツク</t>
    </rPh>
    <rPh sb="38" eb="40">
      <t>デンリョク</t>
    </rPh>
    <rPh sb="41" eb="43">
      <t>バイデン</t>
    </rPh>
    <rPh sb="43" eb="44">
      <t>オヨ</t>
    </rPh>
    <rPh sb="45" eb="46">
      <t>ショ</t>
    </rPh>
    <rPh sb="46" eb="47">
      <t>ナイ</t>
    </rPh>
    <rPh sb="48" eb="50">
      <t>シヨウ</t>
    </rPh>
    <phoneticPr fontId="2"/>
  </si>
  <si>
    <t>処理能力：８０．０t／日</t>
    <rPh sb="0" eb="2">
      <t>ショリ</t>
    </rPh>
    <rPh sb="2" eb="4">
      <t>ノウリョク</t>
    </rPh>
    <rPh sb="11" eb="12">
      <t>ヒ</t>
    </rPh>
    <phoneticPr fontId="2"/>
  </si>
  <si>
    <t>処理能力：４７．５t／日</t>
    <rPh sb="0" eb="2">
      <t>ショリ</t>
    </rPh>
    <rPh sb="2" eb="4">
      <t>ノウリョク</t>
    </rPh>
    <rPh sb="11" eb="12">
      <t>ヒ</t>
    </rPh>
    <phoneticPr fontId="2"/>
  </si>
  <si>
    <t>堆肥（アースライフ）</t>
    <rPh sb="0" eb="2">
      <t>タイヒ</t>
    </rPh>
    <phoneticPr fontId="2"/>
  </si>
  <si>
    <t>発酵（堆肥化）</t>
    <rPh sb="0" eb="2">
      <t>ハッコウ</t>
    </rPh>
    <rPh sb="3" eb="6">
      <t>タイヒカ</t>
    </rPh>
    <phoneticPr fontId="2"/>
  </si>
  <si>
    <t>残飯、調理くず、廃棄商品、酒粕、野菜滓、果物滓</t>
    <rPh sb="0" eb="2">
      <t>ザンパン</t>
    </rPh>
    <rPh sb="3" eb="5">
      <t>チョウリ</t>
    </rPh>
    <rPh sb="8" eb="12">
      <t>ハイキショウヒン</t>
    </rPh>
    <rPh sb="13" eb="15">
      <t>サケカス</t>
    </rPh>
    <rPh sb="16" eb="19">
      <t>ヤサイカス</t>
    </rPh>
    <rPh sb="20" eb="23">
      <t>クダモノカス</t>
    </rPh>
    <phoneticPr fontId="2"/>
  </si>
  <si>
    <t>十和田市大字切田字西大沼平1-754,1-756</t>
    <rPh sb="0" eb="4">
      <t>トワダシ</t>
    </rPh>
    <rPh sb="4" eb="6">
      <t>オオアザ</t>
    </rPh>
    <rPh sb="6" eb="7">
      <t>キリ</t>
    </rPh>
    <rPh sb="7" eb="8">
      <t>タ</t>
    </rPh>
    <rPh sb="8" eb="9">
      <t>アザ</t>
    </rPh>
    <rPh sb="9" eb="10">
      <t>ニシ</t>
    </rPh>
    <rPh sb="10" eb="12">
      <t>オオヌマ</t>
    </rPh>
    <rPh sb="12" eb="13">
      <t>タイラ</t>
    </rPh>
    <phoneticPr fontId="2"/>
  </si>
  <si>
    <t>県南環境保全センター十和田工場</t>
    <rPh sb="0" eb="2">
      <t>ケンナン</t>
    </rPh>
    <rPh sb="2" eb="4">
      <t>カンキョウ</t>
    </rPh>
    <rPh sb="4" eb="6">
      <t>ホゼン</t>
    </rPh>
    <rPh sb="10" eb="13">
      <t>トワダ</t>
    </rPh>
    <rPh sb="13" eb="15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</si>
</sst>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48"/>
      <color theme="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u/>
      <sz val="11"/>
      <color theme="2" tint="-0.249977111117893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0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b/>
      <sz val="11"/>
      <color theme="1" tint="0.14999847407452621"/>
      <name val="游ゴシック"/>
      <family val="3"/>
      <charset val="128"/>
    </font>
    <font>
      <b/>
      <u/>
      <sz val="11"/>
      <color theme="1" tint="0.1499984740745262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rgb="FFE3E1D6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14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98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1D6"/>
        <bgColor indexed="64"/>
      </patternFill>
    </fill>
    <fill>
      <patternFill patternType="solid">
        <fgColor rgb="FF021811"/>
        <bgColor indexed="64"/>
      </patternFill>
    </fill>
    <fill>
      <patternFill patternType="solid">
        <fgColor rgb="FFF0EFE8"/>
        <bgColor indexed="64"/>
      </patternFill>
    </fill>
    <fill>
      <patternFill patternType="solid">
        <fgColor rgb="FF014034"/>
        <bgColor indexed="64"/>
      </patternFill>
    </fill>
    <fill>
      <patternFill patternType="solid">
        <fgColor rgb="FF001A16"/>
        <bgColor indexed="64"/>
      </patternFill>
    </fill>
    <fill>
      <patternFill patternType="solid">
        <fgColor rgb="FF002620"/>
        <bgColor theme="6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6" fillId="2" borderId="0" xfId="0" applyFont="1" applyFill="1">
      <alignment vertical="center"/>
    </xf>
    <xf numFmtId="0" fontId="6" fillId="5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vertical="center" wrapText="1"/>
      <protection hidden="1"/>
    </xf>
    <xf numFmtId="0" fontId="6" fillId="5" borderId="0" xfId="0" applyFont="1" applyFill="1">
      <alignment vertical="center"/>
    </xf>
    <xf numFmtId="0" fontId="11" fillId="6" borderId="0" xfId="0" applyFont="1" applyFill="1" applyAlignment="1" applyProtection="1">
      <alignment vertical="center" wrapText="1"/>
      <protection hidden="1"/>
    </xf>
    <xf numFmtId="0" fontId="11" fillId="5" borderId="0" xfId="0" applyFont="1" applyFill="1" applyAlignment="1" applyProtection="1">
      <alignment vertical="center" wrapText="1"/>
      <protection hidden="1"/>
    </xf>
    <xf numFmtId="0" fontId="6" fillId="7" borderId="0" xfId="0" applyFont="1" applyFill="1">
      <alignment vertical="center"/>
    </xf>
    <xf numFmtId="0" fontId="15" fillId="8" borderId="0" xfId="0" applyFont="1" applyFill="1" applyAlignment="1" applyProtection="1">
      <alignment horizontal="left" vertical="center" wrapText="1" indent="1"/>
      <protection hidden="1"/>
    </xf>
    <xf numFmtId="0" fontId="16" fillId="8" borderId="0" xfId="0" applyFont="1" applyFill="1" applyAlignment="1" applyProtection="1">
      <alignment horizontal="left" vertical="center" wrapText="1" indent="1"/>
      <protection hidden="1"/>
    </xf>
    <xf numFmtId="0" fontId="15" fillId="5" borderId="0" xfId="0" applyFont="1" applyFill="1" applyAlignment="1" applyProtection="1">
      <alignment horizontal="left" vertical="center" wrapText="1" indent="1"/>
      <protection hidden="1"/>
    </xf>
    <xf numFmtId="0" fontId="16" fillId="5" borderId="0" xfId="0" applyFont="1" applyFill="1" applyAlignment="1" applyProtection="1">
      <alignment horizontal="left" vertical="center" wrapText="1" indent="1"/>
      <protection hidden="1"/>
    </xf>
    <xf numFmtId="0" fontId="6" fillId="5" borderId="0" xfId="0" applyFont="1" applyFill="1" applyAlignment="1" applyProtection="1">
      <alignment horizontal="left" vertical="center" wrapText="1" indent="1"/>
      <protection hidden="1"/>
    </xf>
    <xf numFmtId="0" fontId="10" fillId="5" borderId="0" xfId="0" applyFont="1" applyFill="1" applyAlignment="1" applyProtection="1">
      <alignment horizontal="left" vertical="center" wrapText="1" indent="1"/>
      <protection hidden="1"/>
    </xf>
    <xf numFmtId="176" fontId="15" fillId="8" borderId="0" xfId="0" applyNumberFormat="1" applyFont="1" applyFill="1" applyAlignment="1" applyProtection="1">
      <alignment horizontal="left" vertical="center" wrapText="1" indent="1"/>
      <protection hidden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5" fillId="8" borderId="2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6" fillId="7" borderId="0" xfId="0" applyFont="1" applyFill="1" applyAlignment="1" applyProtection="1">
      <alignment vertical="center" wrapText="1"/>
      <protection hidden="1"/>
    </xf>
    <xf numFmtId="0" fontId="6" fillId="9" borderId="0" xfId="0" applyFont="1" applyFill="1">
      <alignment vertical="center"/>
    </xf>
    <xf numFmtId="0" fontId="6" fillId="9" borderId="0" xfId="0" applyFont="1" applyFill="1" applyAlignment="1">
      <alignment horizontal="left" vertical="center" indent="1"/>
    </xf>
    <xf numFmtId="0" fontId="6" fillId="9" borderId="0" xfId="0" applyFont="1" applyFill="1" applyAlignment="1" applyProtection="1">
      <alignment vertical="center" wrapText="1"/>
      <protection hidden="1"/>
    </xf>
    <xf numFmtId="0" fontId="11" fillId="9" borderId="0" xfId="0" applyFont="1" applyFill="1">
      <alignment vertical="center"/>
    </xf>
    <xf numFmtId="0" fontId="12" fillId="9" borderId="0" xfId="0" applyFont="1" applyFill="1">
      <alignment vertical="center"/>
    </xf>
    <xf numFmtId="0" fontId="13" fillId="9" borderId="0" xfId="0" applyFont="1" applyFill="1">
      <alignment vertical="center"/>
    </xf>
    <xf numFmtId="0" fontId="4" fillId="9" borderId="0" xfId="0" applyFont="1" applyFill="1">
      <alignment vertical="center"/>
    </xf>
    <xf numFmtId="0" fontId="12" fillId="9" borderId="0" xfId="0" applyFont="1" applyFill="1" applyAlignment="1" applyProtection="1">
      <alignment vertical="center" wrapText="1"/>
      <protection hidden="1"/>
    </xf>
    <xf numFmtId="0" fontId="11" fillId="9" borderId="0" xfId="0" applyFont="1" applyFill="1" applyAlignment="1" applyProtection="1">
      <alignment vertical="center" wrapText="1"/>
      <protection hidden="1"/>
    </xf>
    <xf numFmtId="0" fontId="4" fillId="9" borderId="0" xfId="0" applyFont="1" applyFill="1" applyAlignment="1" applyProtection="1">
      <alignment vertical="center" wrapText="1"/>
      <protection hidden="1"/>
    </xf>
    <xf numFmtId="0" fontId="13" fillId="10" borderId="0" xfId="0" applyFont="1" applyFill="1" applyAlignment="1">
      <alignment horizontal="left" vertical="center" indent="1"/>
    </xf>
    <xf numFmtId="0" fontId="19" fillId="11" borderId="0" xfId="0" applyFont="1" applyFill="1" applyAlignment="1">
      <alignment horizontal="left" vertical="center" wrapText="1" indent="1"/>
    </xf>
    <xf numFmtId="0" fontId="9" fillId="9" borderId="0" xfId="0" applyFont="1" applyFill="1">
      <alignment vertical="center"/>
    </xf>
    <xf numFmtId="0" fontId="7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>
      <alignment vertical="center"/>
    </xf>
    <xf numFmtId="0" fontId="11" fillId="8" borderId="0" xfId="0" applyFont="1" applyFill="1" applyAlignment="1" applyProtection="1">
      <alignment vertical="center" wrapText="1"/>
      <protection hidden="1"/>
    </xf>
    <xf numFmtId="0" fontId="14" fillId="9" borderId="0" xfId="0" applyFont="1" applyFill="1" applyAlignment="1" applyProtection="1">
      <alignment horizontal="left" vertical="center" wrapText="1" indent="1"/>
      <protection hidden="1"/>
    </xf>
    <xf numFmtId="0" fontId="1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18" fillId="9" borderId="0" xfId="0" applyFont="1" applyFill="1" applyAlignment="1">
      <alignment horizontal="left" vertical="center" wrapText="1"/>
    </xf>
    <xf numFmtId="0" fontId="19" fillId="11" borderId="1" xfId="0" applyFont="1" applyFill="1" applyBorder="1" applyAlignment="1" applyProtection="1">
      <alignment horizontal="left" vertical="center" wrapText="1" indent="1"/>
      <protection hidden="1"/>
    </xf>
    <xf numFmtId="0" fontId="15" fillId="0" borderId="2" xfId="0" applyFont="1" applyBorder="1" applyAlignment="1" applyProtection="1">
      <alignment horizontal="left" vertical="center" wrapText="1" indent="1"/>
      <protection hidden="1"/>
    </xf>
    <xf numFmtId="0" fontId="15" fillId="0" borderId="0" xfId="0" applyFont="1" applyAlignment="1" applyProtection="1">
      <alignment horizontal="left" vertical="center" wrapText="1" indent="1"/>
      <protection hidden="1"/>
    </xf>
    <xf numFmtId="176" fontId="15" fillId="0" borderId="2" xfId="0" applyNumberFormat="1" applyFont="1" applyBorder="1" applyAlignment="1" applyProtection="1">
      <alignment horizontal="left" vertical="center" wrapText="1" inden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EFE8"/>
      <color rgb="FF001A16"/>
      <color rgb="FF014034"/>
      <color rgb="FF002620"/>
      <color rgb="FF000C0A"/>
      <color rgb="FF010B08"/>
      <color rgb="FF021811"/>
      <color rgb="FF02725D"/>
      <color rgb="FF1E1848"/>
      <color rgb="FF0A08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2392550</xdr:colOff>
      <xdr:row>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0FB1DB-E2BE-4E57-BEF7-38FABFDB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2476500"/>
          <a:ext cx="239255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28575</xdr:rowOff>
    </xdr:from>
    <xdr:to>
      <xdr:col>2</xdr:col>
      <xdr:colOff>2242992</xdr:colOff>
      <xdr:row>7</xdr:row>
      <xdr:rowOff>1552575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EE49D2-431A-4071-848E-992DCF3D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2505075"/>
          <a:ext cx="2223942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7</xdr:row>
      <xdr:rowOff>0</xdr:rowOff>
    </xdr:from>
    <xdr:to>
      <xdr:col>2</xdr:col>
      <xdr:colOff>1997922</xdr:colOff>
      <xdr:row>7</xdr:row>
      <xdr:rowOff>1285875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AF24B4-32B6-4B5C-824A-3F524598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476500"/>
          <a:ext cx="1969347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スライス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FC01-865A-4DD3-80DB-0B1F8ED7ADC0}">
  <sheetPr codeName="Sheet1">
    <tabColor rgb="FFF3981C"/>
    <pageSetUpPr fitToPage="1"/>
  </sheetPr>
  <dimension ref="A1:XFD56"/>
  <sheetViews>
    <sheetView tabSelected="1" topLeftCell="B1" zoomScale="55" zoomScaleNormal="55" workbookViewId="0">
      <selection activeCell="F4" sqref="F4:G4"/>
    </sheetView>
  </sheetViews>
  <sheetFormatPr defaultColWidth="0" defaultRowHeight="18.75" zeroHeight="1" x14ac:dyDescent="0.45"/>
  <cols>
    <col min="1" max="1" width="2.21875" style="32" hidden="1" customWidth="1"/>
    <col min="2" max="2" width="2.21875" style="26" customWidth="1"/>
    <col min="3" max="3" width="0.21875" style="7" customWidth="1"/>
    <col min="4" max="4" width="25.77734375" style="7" customWidth="1"/>
    <col min="5" max="6" width="30.77734375" style="7" customWidth="1"/>
    <col min="7" max="7" width="20.77734375" style="7" customWidth="1"/>
    <col min="8" max="8" width="25.77734375" style="7" customWidth="1"/>
    <col min="9" max="10" width="30.77734375" style="7" customWidth="1"/>
    <col min="11" max="11" width="12.77734375" style="7" customWidth="1"/>
    <col min="12" max="12" width="9.44140625" style="7" hidden="1" customWidth="1"/>
    <col min="13" max="13" width="0" style="26" hidden="1" customWidth="1"/>
    <col min="14" max="14" width="0" style="13" hidden="1" customWidth="1"/>
    <col min="15" max="16379" width="8.88671875" style="13" hidden="1"/>
    <col min="16380" max="16380" width="1.5546875" style="13" hidden="1" customWidth="1"/>
    <col min="16381" max="16381" width="1.6640625" style="13" hidden="1" customWidth="1"/>
    <col min="16382" max="16382" width="0.77734375" style="13" hidden="1" customWidth="1"/>
    <col min="16383" max="16383" width="1.5546875" style="13" hidden="1" customWidth="1"/>
    <col min="16384" max="16384" width="1.77734375" style="26" customWidth="1"/>
  </cols>
  <sheetData>
    <row r="1" spans="1:13 16384:16384" s="26" customFormat="1" ht="24.95" customHeight="1" x14ac:dyDescent="0.45">
      <c r="A1" s="32"/>
    </row>
    <row r="2" spans="1:13 16384:16384" s="26" customFormat="1" ht="39.950000000000003" customHeight="1" x14ac:dyDescent="0.45">
      <c r="A2" s="32"/>
      <c r="C2" s="42" t="s">
        <v>21</v>
      </c>
      <c r="D2" s="42"/>
      <c r="E2" s="42"/>
      <c r="F2" s="42"/>
      <c r="G2" s="42"/>
      <c r="H2" s="42"/>
      <c r="I2" s="42"/>
      <c r="J2" s="42"/>
      <c r="K2" s="39"/>
    </row>
    <row r="3" spans="1:13 16384:16384" s="26" customFormat="1" ht="20.100000000000001" customHeight="1" x14ac:dyDescent="0.45">
      <c r="A3" s="32"/>
      <c r="C3" s="27"/>
      <c r="D3" s="27"/>
      <c r="E3" s="27"/>
      <c r="F3" s="27"/>
      <c r="G3" s="27"/>
      <c r="H3" s="27"/>
      <c r="I3" s="27"/>
      <c r="J3" s="27"/>
    </row>
    <row r="4" spans="1:13 16384:16384" ht="33" customHeight="1" x14ac:dyDescent="0.45">
      <c r="C4" s="43" t="s">
        <v>98</v>
      </c>
      <c r="D4" s="43"/>
      <c r="E4" s="43"/>
      <c r="F4" s="44"/>
      <c r="G4" s="44"/>
      <c r="H4" s="45" t="s">
        <v>99</v>
      </c>
      <c r="I4" s="45"/>
      <c r="J4" s="45"/>
      <c r="K4" s="26"/>
      <c r="L4" s="26"/>
      <c r="M4" s="13"/>
    </row>
    <row r="5" spans="1:13 16384:16384" ht="20.100000000000001" customHeight="1" x14ac:dyDescent="0.45">
      <c r="A5" s="30"/>
      <c r="B5" s="29"/>
      <c r="C5" s="29"/>
      <c r="D5" s="29"/>
      <c r="E5" s="29"/>
      <c r="F5" s="29"/>
      <c r="G5" s="29"/>
      <c r="H5" s="29"/>
      <c r="I5" s="29"/>
      <c r="J5" s="29"/>
      <c r="K5" s="26"/>
      <c r="L5" s="26"/>
      <c r="M5" s="13"/>
    </row>
    <row r="6" spans="1:13 16384:16384" x14ac:dyDescent="0.45">
      <c r="A6" s="30"/>
      <c r="B6" s="29"/>
      <c r="C6" s="31" t="s">
        <v>8</v>
      </c>
      <c r="D6" s="40"/>
      <c r="E6" s="36" t="s">
        <v>15</v>
      </c>
      <c r="F6" s="36" t="s">
        <v>18</v>
      </c>
      <c r="G6" s="36" t="s">
        <v>3</v>
      </c>
      <c r="H6" s="36" t="s">
        <v>22</v>
      </c>
      <c r="I6" s="36" t="s">
        <v>23</v>
      </c>
      <c r="J6" s="36" t="s">
        <v>24</v>
      </c>
      <c r="K6" s="36" t="s">
        <v>9</v>
      </c>
      <c r="L6" s="38"/>
    </row>
    <row r="7" spans="1:13 16384:16384" s="25" customFormat="1" ht="99.95" customHeight="1" x14ac:dyDescent="0.45">
      <c r="A7" s="33">
        <f ca="1">IFERROR(IF(A6&lt;&gt;MAX(リスト!$A$2:$A$43),INDEX(INDIRECT("リスト!A"&amp;2+A6):'リスト'!$A$43,MATCH("*"&amp;$F$4&amp;"*",INDIRECT("リスト!Q"&amp;2+A6):'リスト'!$Q$43,0)),""),"")</f>
        <v>1</v>
      </c>
      <c r="B7" s="34"/>
      <c r="C7" s="11" t="str" cm="1">
        <f t="array" aca="1" ref="C7" ca="1">IFERROR(INDIRECT("リスト!B"&amp;A7+1),"")</f>
        <v>㈱青森廃棄物処理センター</v>
      </c>
      <c r="D7" s="41" t="str" cm="1">
        <f t="array" aca="1" ref="D7" ca="1">IFERROR(INDIRECT("リスト!B"&amp;A7+1),"")</f>
        <v>㈱青森廃棄物処理センター</v>
      </c>
      <c r="E7" s="14" t="str">
        <f t="shared" ref="E7:E38" ca="1" si="0">IFERROR(INDIRECT("リスト!M"&amp;A7+1),"")</f>
        <v>㈱青森廃棄物処理センター桐ノ沢堆肥場</v>
      </c>
      <c r="F7" s="14" t="str">
        <f t="shared" ref="F7:F38" ca="1" si="1">IFERROR(INDIRECT("リスト!N"&amp;A7+1),"")</f>
        <v>青森市大字駒込字桐ノ沢170番4</v>
      </c>
      <c r="G7" s="14" t="str">
        <f t="shared" ref="G7:G38" ca="1" si="2">IFERROR(INDIRECT("リスト!O"&amp;A7+1),"")</f>
        <v>なし</v>
      </c>
      <c r="H7" s="14" t="str">
        <f t="shared" ref="H7:H38" ca="1" si="3">IFERROR(INDIRECT("リスト!H"&amp;A7+1),"")</f>
        <v>堆肥化</v>
      </c>
      <c r="I7" s="14" t="str">
        <f t="shared" ref="I7:I38" ca="1" si="4">IFERROR(INDIRECT("リスト!I"&amp;A7+1),"")</f>
        <v>堆肥（あぐり）</v>
      </c>
      <c r="J7" s="14" t="str">
        <f t="shared" ref="J7:J38" ca="1" si="5">IFERROR(INDIRECT("リスト!J"&amp;A7+1),"")</f>
        <v>肥料の品質の確保等に関する法律に基づく届出済の堆肥です。</v>
      </c>
      <c r="K7" s="15" t="str">
        <f t="shared" ref="K7:K8" ca="1" si="6">IF(E7="","",HYPERLINK(VLOOKUP(E7,一覧,8,0),"詳細はこちら"))</f>
        <v>詳細はこちら</v>
      </c>
      <c r="L7" s="8" t="str">
        <f t="shared" ref="L7:L50" ca="1" si="7">IF(C7="","","#"&amp;E7&amp;"!A1")</f>
        <v>#㈱青森廃棄物処理センター桐ノ沢堆肥場!A1</v>
      </c>
      <c r="M7" s="28"/>
      <c r="XFD7" s="28"/>
    </row>
    <row r="8" spans="1:13 16384:16384" s="25" customFormat="1" ht="99.95" customHeight="1" x14ac:dyDescent="0.45">
      <c r="A8" s="33">
        <f ca="1">IFERROR(IF(A7&lt;&gt;MAX(リスト!$A$2:$A$43),INDEX(INDIRECT("リスト!A"&amp;2+A7):'リスト'!$A$43,MATCH("*"&amp;$F$4&amp;"*",INDIRECT("リスト!Q"&amp;2+A7):'リスト'!$Q$43,0)),""),"")</f>
        <v>2</v>
      </c>
      <c r="B8" s="34"/>
      <c r="C8" s="12" t="str" cm="1">
        <f t="array" aca="1" ref="C8" ca="1">IFERROR(INDIRECT("リスト!B"&amp;A8+1),"")</f>
        <v>㈲エコ・ネット</v>
      </c>
      <c r="D8" s="12" t="str" cm="1">
        <f t="array" aca="1" ref="D8" ca="1">IFERROR(INDIRECT("リスト!B"&amp;A8+1),"")</f>
        <v>㈲エコ・ネット</v>
      </c>
      <c r="E8" s="16" t="str">
        <f t="shared" ca="1" si="0"/>
        <v>㈲エコ・ネット新里工場</v>
      </c>
      <c r="F8" s="16" t="str">
        <f t="shared" ca="1" si="1"/>
        <v>弘前市大字新里字中樋田116-2</v>
      </c>
      <c r="G8" s="16" t="str">
        <f t="shared" ca="1" si="2"/>
        <v>0172-87-0188</v>
      </c>
      <c r="H8" s="16" t="str">
        <f t="shared" ca="1" si="3"/>
        <v>堆肥化</v>
      </c>
      <c r="I8" s="16" t="str">
        <f t="shared" ca="1" si="4"/>
        <v>堆肥「元気な大地」</v>
      </c>
      <c r="J8" s="16" t="str">
        <f t="shared" ca="1" si="5"/>
        <v>肥料の品質の確保等に関する法律に基づく届出済の堆肥です。</v>
      </c>
      <c r="K8" s="17" t="str">
        <f t="shared" ca="1" si="6"/>
        <v>詳細はこちら</v>
      </c>
      <c r="L8" s="8" t="str">
        <f t="shared" ca="1" si="7"/>
        <v>#㈲エコ・ネット新里工場!A1</v>
      </c>
      <c r="M8" s="28"/>
      <c r="XFD8" s="28"/>
    </row>
    <row r="9" spans="1:13 16384:16384" s="25" customFormat="1" ht="99.95" customHeight="1" x14ac:dyDescent="0.45">
      <c r="A9" s="33">
        <f ca="1">IFERROR(IF(A8&lt;&gt;MAX(リスト!$A$2:$A$43),INDEX(INDIRECT("リスト!A"&amp;2+A8):'リスト'!$A$43,MATCH("*"&amp;$F$4&amp;"*",INDIRECT("リスト!Q"&amp;2+A8):'リスト'!$Q$43,0)),""),"")</f>
        <v>3</v>
      </c>
      <c r="B9" s="34"/>
      <c r="C9" s="11" t="str" cm="1">
        <f t="array" aca="1" ref="C9" ca="1">IFERROR(INDIRECT("リスト!B"&amp;A9+1),"")</f>
        <v>㈱津軽衛生公社</v>
      </c>
      <c r="D9" s="41" t="str" cm="1">
        <f t="array" aca="1" ref="D9" ca="1">IFERROR(INDIRECT("リスト!B"&amp;A9+1),"")</f>
        <v>㈱津軽衛生公社</v>
      </c>
      <c r="E9" s="14" t="str">
        <f t="shared" ca="1" si="0"/>
        <v>弘前リサイクル工房</v>
      </c>
      <c r="F9" s="14" t="str">
        <f t="shared" ca="1" si="1"/>
        <v>弘前市大字向外瀬字豊田357番地1</v>
      </c>
      <c r="G9" s="14" t="str">
        <f t="shared" ca="1" si="2"/>
        <v>0172-37-3338</v>
      </c>
      <c r="H9" s="14" t="str">
        <f t="shared" ca="1" si="3"/>
        <v>食品残渣→破袋機→乾燥機→勇気資源再生処理装置→堆肥
　計量　　袋選別　水分60％～80％除去</v>
      </c>
      <c r="I9" s="14" t="str">
        <f t="shared" ca="1" si="4"/>
        <v>堆肥（ほうさく）</v>
      </c>
      <c r="J9" s="14" t="str">
        <f t="shared" ca="1" si="5"/>
        <v>自社の畑で土作り、枝豆等の栽培に使用しています。</v>
      </c>
      <c r="K9" s="15" t="str">
        <f t="shared" ref="K9:K56" ca="1" si="8">IF(E9="","",HYPERLINK(VLOOKUP(E9,一覧,8,0),"詳細はこちら"))</f>
        <v>詳細はこちら</v>
      </c>
      <c r="L9" s="8" t="str">
        <f t="shared" ca="1" si="7"/>
        <v>#弘前リサイクル工房!A1</v>
      </c>
      <c r="M9" s="28"/>
      <c r="XFD9" s="28"/>
    </row>
    <row r="10" spans="1:13 16384:16384" s="25" customFormat="1" ht="99.95" customHeight="1" x14ac:dyDescent="0.45">
      <c r="A10" s="33">
        <f ca="1">IFERROR(IF(A9&lt;&gt;MAX(リスト!$A$2:$A$43),INDEX(INDIRECT("リスト!A"&amp;2+A9):'リスト'!$A$43,MATCH("*"&amp;$F$4&amp;"*",INDIRECT("リスト!Q"&amp;2+A9):'リスト'!$Q$43,0)),""),"")</f>
        <v>4</v>
      </c>
      <c r="B10" s="34"/>
      <c r="C10" s="12" t="str" cm="1">
        <f t="array" aca="1" ref="C10" ca="1">IFERROR(INDIRECT("リスト!B"&amp;A10+1),"")</f>
        <v>県南環境保全センター㈱</v>
      </c>
      <c r="D10" s="12" t="str" cm="1">
        <f t="array" aca="1" ref="D10" ca="1">IFERROR(INDIRECT("リスト!B"&amp;A10+1),"")</f>
        <v>県南環境保全センター㈱</v>
      </c>
      <c r="E10" s="16" t="str">
        <f t="shared" ca="1" si="0"/>
        <v>県南環境保全センター十和田工場</v>
      </c>
      <c r="F10" s="16" t="str">
        <f t="shared" ca="1" si="1"/>
        <v>十和田市大字切田字西大沼平1-754,1-756</v>
      </c>
      <c r="G10" s="16" t="str">
        <f t="shared" ca="1" si="2"/>
        <v>0176-22-2706</v>
      </c>
      <c r="H10" s="16" t="str">
        <f t="shared" ca="1" si="3"/>
        <v>発酵（堆肥化）</v>
      </c>
      <c r="I10" s="16" t="str">
        <f t="shared" ca="1" si="4"/>
        <v>堆肥（アースライフ）</v>
      </c>
      <c r="J10" s="16" t="str">
        <f t="shared" ca="1" si="5"/>
        <v>肥料の品質の確保等に関する法律に基づく届出済の堆肥です（アースライフ：生第85798号）。排出事業者（スーパー）に卸している農家や地元の農家で使用。</v>
      </c>
      <c r="K10" s="17" t="str">
        <f t="shared" ca="1" si="8"/>
        <v>詳細はこちら</v>
      </c>
      <c r="L10" s="8" t="str">
        <f t="shared" ca="1" si="7"/>
        <v>#県南環境保全センター十和田工場!A1</v>
      </c>
      <c r="M10" s="28"/>
      <c r="XFD10" s="28"/>
    </row>
    <row r="11" spans="1:13 16384:16384" s="25" customFormat="1" ht="99.95" customHeight="1" x14ac:dyDescent="0.45">
      <c r="A11" s="33">
        <f ca="1">IFERROR(IF(A10&lt;&gt;MAX(リスト!$A$2:$A$43),INDEX(INDIRECT("リスト!A"&amp;2+A10):'リスト'!$A$43,MATCH("*"&amp;$F$4&amp;"*",INDIRECT("リスト!Q"&amp;2+A10):'リスト'!$Q$43,0)),""),"")</f>
        <v>5</v>
      </c>
      <c r="B11" s="34"/>
      <c r="C11" s="11" t="str" cm="1">
        <f t="array" aca="1" ref="C11" ca="1">IFERROR(INDIRECT("リスト!B"&amp;A11+1),"")</f>
        <v>県南環境保全センター㈱</v>
      </c>
      <c r="D11" s="41" t="str" cm="1">
        <f t="array" aca="1" ref="D11" ca="1">IFERROR(INDIRECT("リスト!B"&amp;A11+1),"")</f>
        <v>県南環境保全センター㈱</v>
      </c>
      <c r="E11" s="14" t="str">
        <f t="shared" ca="1" si="0"/>
        <v>バイオガスエネルギーとわだ</v>
      </c>
      <c r="F11" s="14" t="str">
        <f t="shared" ca="1" si="1"/>
        <v>十和田市大字相坂字下夕川原221-2</v>
      </c>
      <c r="G11" s="14" t="str">
        <f t="shared" ca="1" si="2"/>
        <v>0176-51-0381</v>
      </c>
      <c r="H11" s="14" t="str">
        <f t="shared" ca="1" si="3"/>
        <v>発酵（バイオガス化）</v>
      </c>
      <c r="I11" s="14" t="str">
        <f t="shared" ca="1" si="4"/>
        <v>メタンガス</v>
      </c>
      <c r="J11" s="14" t="str">
        <f t="shared" ca="1" si="5"/>
        <v>メタンガスを燃料としたコージェネレーション発電機でバイオガスを製造。作られた電力は売電及び所内で使用。</v>
      </c>
      <c r="K11" s="15" t="str">
        <f t="shared" ca="1" si="8"/>
        <v>詳細はこちら</v>
      </c>
      <c r="L11" s="8" t="str">
        <f t="shared" ca="1" si="7"/>
        <v>#バイオガスエネルギーとわだ!A1</v>
      </c>
      <c r="M11" s="28"/>
      <c r="XFD11" s="28"/>
    </row>
    <row r="12" spans="1:13 16384:16384" s="25" customFormat="1" ht="99.95" customHeight="1" x14ac:dyDescent="0.45">
      <c r="A12" s="33">
        <f ca="1">IFERROR(IF(A11&lt;&gt;MAX(リスト!$A$2:$A$43),INDEX(INDIRECT("リスト!A"&amp;2+A11):'リスト'!$A$43,MATCH("*"&amp;$F$4&amp;"*",INDIRECT("リスト!Q"&amp;2+A11):'リスト'!$Q$43,0)),""),"")</f>
        <v>6</v>
      </c>
      <c r="B12" s="34"/>
      <c r="C12" s="12" t="str" cm="1">
        <f t="array" aca="1" ref="C12" ca="1">IFERROR(INDIRECT("リスト!B"&amp;A12+1),"")</f>
        <v>㈱木村牧場</v>
      </c>
      <c r="D12" s="12" t="str" cm="1">
        <f t="array" aca="1" ref="D12" ca="1">IFERROR(INDIRECT("リスト!B"&amp;A12+1),"")</f>
        <v>㈱木村牧場</v>
      </c>
      <c r="E12" s="16" t="str">
        <f t="shared" ca="1" si="0"/>
        <v>㈱木村牧場</v>
      </c>
      <c r="F12" s="16" t="str">
        <f t="shared" ca="1" si="1"/>
        <v>つがる市木造丸山竹鼻118番地5</v>
      </c>
      <c r="G12" s="16" t="str">
        <f t="shared" ca="1" si="2"/>
        <v>0173-26-4177</v>
      </c>
      <c r="H12" s="16" t="str">
        <f t="shared" ca="1" si="3"/>
        <v>堆肥化</v>
      </c>
      <c r="I12" s="16" t="str">
        <f t="shared" ca="1" si="4"/>
        <v>飼料（エコフィードつがる）</v>
      </c>
      <c r="J12" s="16" t="str">
        <f t="shared" ca="1" si="5"/>
        <v>豚に飼料として与えてます。</v>
      </c>
      <c r="K12" s="17" t="str">
        <f t="shared" ca="1" si="8"/>
        <v>詳細はこちら</v>
      </c>
      <c r="L12" s="8" t="str">
        <f t="shared" ca="1" si="7"/>
        <v>#㈱木村牧場!A1</v>
      </c>
      <c r="M12" s="28"/>
      <c r="XFD12" s="28"/>
    </row>
    <row r="13" spans="1:13 16384:16384" s="25" customFormat="1" ht="99.95" customHeight="1" x14ac:dyDescent="0.45">
      <c r="A13" s="33">
        <f ca="1">IFERROR(IF(A12&lt;&gt;MAX(リスト!$A$2:$A$43),INDEX(INDIRECT("リスト!A"&amp;2+A12):'リスト'!$A$43,MATCH("*"&amp;$F$4&amp;"*",INDIRECT("リスト!Q"&amp;2+A12):'リスト'!$Q$43,0)),""),"")</f>
        <v>7</v>
      </c>
      <c r="B13" s="34"/>
      <c r="C13" s="11" t="str" cm="1">
        <f t="array" aca="1" ref="C13" ca="1">IFERROR(INDIRECT("リスト!B"&amp;A13+1),"")</f>
        <v>㈱西北五クリーン社</v>
      </c>
      <c r="D13" s="41" t="str" cm="1">
        <f t="array" aca="1" ref="D13" ca="1">IFERROR(INDIRECT("リスト!B"&amp;A13+1),"")</f>
        <v>㈱西北五クリーン社</v>
      </c>
      <c r="E13" s="14" t="str">
        <f t="shared" ca="1" si="0"/>
        <v>鶴田町作業所</v>
      </c>
      <c r="F13" s="14" t="str">
        <f t="shared" ca="1" si="1"/>
        <v>北津軽郡鶴田町大字廻堰81番274</v>
      </c>
      <c r="G13" s="20">
        <f t="shared" ca="1" si="2"/>
        <v>0</v>
      </c>
      <c r="H13" s="14" t="str">
        <f t="shared" ca="1" si="3"/>
        <v>堆肥化</v>
      </c>
      <c r="I13" s="20">
        <f t="shared" ca="1" si="4"/>
        <v>0</v>
      </c>
      <c r="J13" s="14" t="str">
        <f t="shared" ca="1" si="5"/>
        <v>つがる市りんご堆肥研究会。イオンモールに無償提供。</v>
      </c>
      <c r="K13" s="15" t="str">
        <f t="shared" ca="1" si="8"/>
        <v>詳細はこちら</v>
      </c>
      <c r="L13" s="8" t="str">
        <f t="shared" ca="1" si="7"/>
        <v>#鶴田町作業所!A1</v>
      </c>
      <c r="M13" s="28"/>
      <c r="XFD13" s="28"/>
    </row>
    <row r="14" spans="1:13 16384:16384" s="25" customFormat="1" ht="99.95" customHeight="1" x14ac:dyDescent="0.45">
      <c r="A14" s="35" t="str">
        <f ca="1">IFERROR(IF(A13&lt;&gt;MAX(リスト!$A$2:$A$43),INDEX(INDIRECT("リスト!A"&amp;2+A13):'リスト'!$A$43,MATCH("*"&amp;$F$4&amp;"*",INDIRECT("リスト!Q"&amp;2+A13):'リスト'!$Q$43,0)),""),"")</f>
        <v/>
      </c>
      <c r="B14" s="28"/>
      <c r="C14" s="8" t="str" cm="1">
        <f t="array" aca="1" ref="C14" ca="1">IFERROR(INDIRECT("リスト!B"&amp;A14+1),"")</f>
        <v/>
      </c>
      <c r="D14" s="8"/>
      <c r="E14" s="18" t="str">
        <f t="shared" ca="1" si="0"/>
        <v/>
      </c>
      <c r="F14" s="18" t="str">
        <f t="shared" ca="1" si="1"/>
        <v/>
      </c>
      <c r="G14" s="18" t="str">
        <f t="shared" ca="1" si="2"/>
        <v/>
      </c>
      <c r="H14" s="18" t="str">
        <f t="shared" ca="1" si="3"/>
        <v/>
      </c>
      <c r="I14" s="18" t="str">
        <f t="shared" ca="1" si="4"/>
        <v/>
      </c>
      <c r="J14" s="18" t="str">
        <f t="shared" ca="1" si="5"/>
        <v/>
      </c>
      <c r="K14" s="19" t="str">
        <f t="shared" ca="1" si="8"/>
        <v/>
      </c>
      <c r="L14" s="8" t="str">
        <f t="shared" ca="1" si="7"/>
        <v/>
      </c>
      <c r="M14" s="28"/>
      <c r="XFD14" s="28"/>
    </row>
    <row r="15" spans="1:13 16384:16384" s="25" customFormat="1" ht="99.95" customHeight="1" x14ac:dyDescent="0.45">
      <c r="A15" s="35" t="str">
        <f ca="1">IFERROR(IF(A14&lt;&gt;MAX(リスト!$A$2:$A$43),INDEX(INDIRECT("リスト!A"&amp;2+A14):'リスト'!$A$43,MATCH("*"&amp;$F$4&amp;"*",INDIRECT("リスト!Q"&amp;2+A14):'リスト'!$Q$43,0)),""),"")</f>
        <v/>
      </c>
      <c r="B15" s="28"/>
      <c r="C15" s="8" t="str" cm="1">
        <f t="array" aca="1" ref="C15" ca="1">IFERROR(INDIRECT("リスト!B"&amp;A15+1),"")</f>
        <v/>
      </c>
      <c r="D15" s="8"/>
      <c r="E15" s="18" t="str">
        <f t="shared" ca="1" si="0"/>
        <v/>
      </c>
      <c r="F15" s="18" t="str">
        <f t="shared" ca="1" si="1"/>
        <v/>
      </c>
      <c r="G15" s="18" t="str">
        <f t="shared" ca="1" si="2"/>
        <v/>
      </c>
      <c r="H15" s="18" t="str">
        <f t="shared" ca="1" si="3"/>
        <v/>
      </c>
      <c r="I15" s="18" t="str">
        <f t="shared" ca="1" si="4"/>
        <v/>
      </c>
      <c r="J15" s="18" t="str">
        <f t="shared" ca="1" si="5"/>
        <v/>
      </c>
      <c r="K15" s="19" t="str">
        <f t="shared" ca="1" si="8"/>
        <v/>
      </c>
      <c r="L15" s="8" t="str">
        <f t="shared" ca="1" si="7"/>
        <v/>
      </c>
      <c r="M15" s="28"/>
      <c r="XFD15" s="28"/>
    </row>
    <row r="16" spans="1:13 16384:16384" s="25" customFormat="1" ht="99.95" customHeight="1" x14ac:dyDescent="0.45">
      <c r="A16" s="35" t="str">
        <f ca="1">IFERROR(IF(A15&lt;&gt;MAX(リスト!$A$2:$A$43),INDEX(INDIRECT("リスト!A"&amp;2+A15):'リスト'!$A$43,MATCH("*"&amp;$F$4&amp;"*",INDIRECT("リスト!Q"&amp;2+A15):'リスト'!$Q$43,0)),""),"")</f>
        <v/>
      </c>
      <c r="B16" s="28"/>
      <c r="C16" s="8" t="str" cm="1">
        <f t="array" aca="1" ref="C16" ca="1">IFERROR(INDIRECT("リスト!B"&amp;A16+1),"")</f>
        <v/>
      </c>
      <c r="D16" s="8"/>
      <c r="E16" s="18" t="str">
        <f t="shared" ca="1" si="0"/>
        <v/>
      </c>
      <c r="F16" s="18" t="str">
        <f t="shared" ca="1" si="1"/>
        <v/>
      </c>
      <c r="G16" s="18" t="str">
        <f t="shared" ca="1" si="2"/>
        <v/>
      </c>
      <c r="H16" s="18" t="str">
        <f t="shared" ca="1" si="3"/>
        <v/>
      </c>
      <c r="I16" s="18" t="str">
        <f t="shared" ca="1" si="4"/>
        <v/>
      </c>
      <c r="J16" s="18" t="str">
        <f t="shared" ca="1" si="5"/>
        <v/>
      </c>
      <c r="K16" s="19" t="str">
        <f t="shared" ca="1" si="8"/>
        <v/>
      </c>
      <c r="L16" s="8" t="str">
        <f t="shared" ca="1" si="7"/>
        <v/>
      </c>
      <c r="M16" s="28"/>
      <c r="XFD16" s="28"/>
    </row>
    <row r="17" spans="1:13 16384:16384" s="25" customFormat="1" ht="99.95" customHeight="1" x14ac:dyDescent="0.45">
      <c r="A17" s="35" t="str">
        <f ca="1">IFERROR(IF(A16&lt;&gt;MAX(リスト!$A$2:$A$43),INDEX(INDIRECT("リスト!A"&amp;2+A16):'リスト'!$A$43,MATCH("*"&amp;$F$4&amp;"*",INDIRECT("リスト!Q"&amp;2+A16):'リスト'!$Q$43,0)),""),"")</f>
        <v/>
      </c>
      <c r="B17" s="28"/>
      <c r="C17" s="8" t="str" cm="1">
        <f t="array" aca="1" ref="C17" ca="1">IFERROR(INDIRECT("リスト!B"&amp;A17+1),"")</f>
        <v/>
      </c>
      <c r="D17" s="8"/>
      <c r="E17" s="18" t="str">
        <f t="shared" ca="1" si="0"/>
        <v/>
      </c>
      <c r="F17" s="18" t="str">
        <f t="shared" ca="1" si="1"/>
        <v/>
      </c>
      <c r="G17" s="18" t="str">
        <f t="shared" ca="1" si="2"/>
        <v/>
      </c>
      <c r="H17" s="18" t="str">
        <f t="shared" ca="1" si="3"/>
        <v/>
      </c>
      <c r="I17" s="18" t="str">
        <f t="shared" ca="1" si="4"/>
        <v/>
      </c>
      <c r="J17" s="18" t="str">
        <f t="shared" ca="1" si="5"/>
        <v/>
      </c>
      <c r="K17" s="19" t="str">
        <f t="shared" ca="1" si="8"/>
        <v/>
      </c>
      <c r="L17" s="8" t="str">
        <f t="shared" ca="1" si="7"/>
        <v/>
      </c>
      <c r="M17" s="28"/>
      <c r="XFD17" s="28"/>
    </row>
    <row r="18" spans="1:13 16384:16384" s="25" customFormat="1" ht="99.95" customHeight="1" x14ac:dyDescent="0.45">
      <c r="A18" s="35" t="str">
        <f ca="1">IFERROR(IF(A17&lt;&gt;MAX(リスト!$A$2:$A$43),INDEX(INDIRECT("リスト!A"&amp;2+A17):'リスト'!$A$43,MATCH("*"&amp;$F$4&amp;"*",INDIRECT("リスト!Q"&amp;2+A17):'リスト'!$Q$43,0)),""),"")</f>
        <v/>
      </c>
      <c r="B18" s="28"/>
      <c r="C18" s="8" t="str" cm="1">
        <f t="array" aca="1" ref="C18" ca="1">IFERROR(INDIRECT("リスト!B"&amp;A18+1),"")</f>
        <v/>
      </c>
      <c r="D18" s="8"/>
      <c r="E18" s="18" t="str">
        <f t="shared" ca="1" si="0"/>
        <v/>
      </c>
      <c r="F18" s="18" t="str">
        <f t="shared" ca="1" si="1"/>
        <v/>
      </c>
      <c r="G18" s="18" t="str">
        <f t="shared" ca="1" si="2"/>
        <v/>
      </c>
      <c r="H18" s="18" t="str">
        <f t="shared" ca="1" si="3"/>
        <v/>
      </c>
      <c r="I18" s="18" t="str">
        <f t="shared" ca="1" si="4"/>
        <v/>
      </c>
      <c r="J18" s="18" t="str">
        <f t="shared" ca="1" si="5"/>
        <v/>
      </c>
      <c r="K18" s="19" t="str">
        <f t="shared" ca="1" si="8"/>
        <v/>
      </c>
      <c r="L18" s="8" t="str">
        <f t="shared" ca="1" si="7"/>
        <v/>
      </c>
      <c r="M18" s="28"/>
      <c r="XFD18" s="28"/>
    </row>
    <row r="19" spans="1:13 16384:16384" s="25" customFormat="1" ht="99.95" customHeight="1" x14ac:dyDescent="0.45">
      <c r="A19" s="35" t="str">
        <f ca="1">IFERROR(IF(A18&lt;&gt;MAX(リスト!$A$2:$A$43),INDEX(INDIRECT("リスト!A"&amp;2+A18):'リスト'!$A$43,MATCH("*"&amp;$F$4&amp;"*",INDIRECT("リスト!Q"&amp;2+A18):'リスト'!$Q$43,0)),""),"")</f>
        <v/>
      </c>
      <c r="B19" s="28"/>
      <c r="C19" s="8" t="str" cm="1">
        <f t="array" aca="1" ref="C19" ca="1">IFERROR(INDIRECT("リスト!B"&amp;A19+1),"")</f>
        <v/>
      </c>
      <c r="D19" s="8"/>
      <c r="E19" s="18" t="str">
        <f t="shared" ca="1" si="0"/>
        <v/>
      </c>
      <c r="F19" s="18" t="str">
        <f t="shared" ca="1" si="1"/>
        <v/>
      </c>
      <c r="G19" s="18" t="str">
        <f t="shared" ca="1" si="2"/>
        <v/>
      </c>
      <c r="H19" s="18" t="str">
        <f t="shared" ca="1" si="3"/>
        <v/>
      </c>
      <c r="I19" s="18" t="str">
        <f t="shared" ca="1" si="4"/>
        <v/>
      </c>
      <c r="J19" s="18" t="str">
        <f t="shared" ca="1" si="5"/>
        <v/>
      </c>
      <c r="K19" s="19" t="str">
        <f t="shared" ca="1" si="8"/>
        <v/>
      </c>
      <c r="L19" s="8" t="str">
        <f t="shared" ca="1" si="7"/>
        <v/>
      </c>
      <c r="M19" s="28"/>
      <c r="XFD19" s="28"/>
    </row>
    <row r="20" spans="1:13 16384:16384" s="25" customFormat="1" ht="99.95" customHeight="1" x14ac:dyDescent="0.45">
      <c r="A20" s="35" t="str">
        <f ca="1">IFERROR(IF(A19&lt;&gt;MAX(リスト!$A$2:$A$43),INDEX(INDIRECT("リスト!A"&amp;2+A19):'リスト'!$A$43,MATCH("*"&amp;$F$4&amp;"*",INDIRECT("リスト!Q"&amp;2+A19):'リスト'!$Q$43,0)),""),"")</f>
        <v/>
      </c>
      <c r="B20" s="28"/>
      <c r="C20" s="8" t="str" cm="1">
        <f t="array" aca="1" ref="C20" ca="1">IFERROR(INDIRECT("リスト!B"&amp;A20+1),"")</f>
        <v/>
      </c>
      <c r="D20" s="8"/>
      <c r="E20" s="18" t="str">
        <f t="shared" ca="1" si="0"/>
        <v/>
      </c>
      <c r="F20" s="18" t="str">
        <f t="shared" ca="1" si="1"/>
        <v/>
      </c>
      <c r="G20" s="18" t="str">
        <f t="shared" ca="1" si="2"/>
        <v/>
      </c>
      <c r="H20" s="18" t="str">
        <f t="shared" ca="1" si="3"/>
        <v/>
      </c>
      <c r="I20" s="18" t="str">
        <f t="shared" ca="1" si="4"/>
        <v/>
      </c>
      <c r="J20" s="18" t="str">
        <f t="shared" ca="1" si="5"/>
        <v/>
      </c>
      <c r="K20" s="19" t="str">
        <f t="shared" ca="1" si="8"/>
        <v/>
      </c>
      <c r="L20" s="8" t="str">
        <f t="shared" ca="1" si="7"/>
        <v/>
      </c>
      <c r="M20" s="28"/>
      <c r="XFD20" s="28"/>
    </row>
    <row r="21" spans="1:13 16384:16384" s="25" customFormat="1" ht="99.95" customHeight="1" x14ac:dyDescent="0.45">
      <c r="A21" s="35" t="str">
        <f ca="1">IFERROR(IF(A20&lt;&gt;MAX(リスト!$A$2:$A$43),INDEX(INDIRECT("リスト!A"&amp;2+A20):'リスト'!$A$43,MATCH("*"&amp;$F$4&amp;"*",INDIRECT("リスト!Q"&amp;2+A20):'リスト'!$Q$43,0)),""),"")</f>
        <v/>
      </c>
      <c r="B21" s="28"/>
      <c r="C21" s="8" t="str" cm="1">
        <f t="array" aca="1" ref="C21" ca="1">IFERROR(INDIRECT("リスト!B"&amp;A21+1),"")</f>
        <v/>
      </c>
      <c r="D21" s="8"/>
      <c r="E21" s="18" t="str">
        <f t="shared" ca="1" si="0"/>
        <v/>
      </c>
      <c r="F21" s="18" t="str">
        <f t="shared" ca="1" si="1"/>
        <v/>
      </c>
      <c r="G21" s="18" t="str">
        <f t="shared" ca="1" si="2"/>
        <v/>
      </c>
      <c r="H21" s="18" t="str">
        <f t="shared" ca="1" si="3"/>
        <v/>
      </c>
      <c r="I21" s="18" t="str">
        <f t="shared" ca="1" si="4"/>
        <v/>
      </c>
      <c r="J21" s="18" t="str">
        <f t="shared" ca="1" si="5"/>
        <v/>
      </c>
      <c r="K21" s="19" t="str">
        <f t="shared" ca="1" si="8"/>
        <v/>
      </c>
      <c r="L21" s="8" t="str">
        <f t="shared" ca="1" si="7"/>
        <v/>
      </c>
      <c r="M21" s="28"/>
      <c r="XFD21" s="28"/>
    </row>
    <row r="22" spans="1:13 16384:16384" s="25" customFormat="1" ht="99.95" customHeight="1" x14ac:dyDescent="0.45">
      <c r="A22" s="35" t="str">
        <f ca="1">IFERROR(IF(A21&lt;&gt;MAX(リスト!$A$2:$A$43),INDEX(INDIRECT("リスト!A"&amp;2+A21):'リスト'!$A$43,MATCH("*"&amp;$F$4&amp;"*",INDIRECT("リスト!Q"&amp;2+A21):'リスト'!$Q$43,0)),""),"")</f>
        <v/>
      </c>
      <c r="B22" s="28"/>
      <c r="C22" s="8" t="str" cm="1">
        <f t="array" aca="1" ref="C22" ca="1">IFERROR(INDIRECT("リスト!B"&amp;A22+1),"")</f>
        <v/>
      </c>
      <c r="D22" s="8"/>
      <c r="E22" s="18" t="str">
        <f t="shared" ca="1" si="0"/>
        <v/>
      </c>
      <c r="F22" s="18" t="str">
        <f t="shared" ca="1" si="1"/>
        <v/>
      </c>
      <c r="G22" s="18" t="str">
        <f t="shared" ca="1" si="2"/>
        <v/>
      </c>
      <c r="H22" s="18" t="str">
        <f t="shared" ca="1" si="3"/>
        <v/>
      </c>
      <c r="I22" s="18" t="str">
        <f t="shared" ca="1" si="4"/>
        <v/>
      </c>
      <c r="J22" s="18" t="str">
        <f t="shared" ca="1" si="5"/>
        <v/>
      </c>
      <c r="K22" s="19" t="str">
        <f t="shared" ca="1" si="8"/>
        <v/>
      </c>
      <c r="L22" s="8" t="str">
        <f t="shared" ca="1" si="7"/>
        <v/>
      </c>
      <c r="M22" s="28"/>
      <c r="XFD22" s="28"/>
    </row>
    <row r="23" spans="1:13 16384:16384" s="25" customFormat="1" ht="99.95" customHeight="1" x14ac:dyDescent="0.45">
      <c r="A23" s="35" t="str">
        <f ca="1">IFERROR(IF(A22&lt;&gt;MAX(リスト!$A$2:$A$43),INDEX(INDIRECT("リスト!A"&amp;2+A22):'リスト'!$A$43,MATCH("*"&amp;$F$4&amp;"*",INDIRECT("リスト!Q"&amp;2+A22):'リスト'!$Q$43,0)),""),"")</f>
        <v/>
      </c>
      <c r="B23" s="28"/>
      <c r="C23" s="8" t="str" cm="1">
        <f t="array" aca="1" ref="C23" ca="1">IFERROR(INDIRECT("リスト!B"&amp;A23+1),"")</f>
        <v/>
      </c>
      <c r="D23" s="8"/>
      <c r="E23" s="18" t="str">
        <f t="shared" ca="1" si="0"/>
        <v/>
      </c>
      <c r="F23" s="18" t="str">
        <f t="shared" ca="1" si="1"/>
        <v/>
      </c>
      <c r="G23" s="18" t="str">
        <f t="shared" ca="1" si="2"/>
        <v/>
      </c>
      <c r="H23" s="18" t="str">
        <f t="shared" ca="1" si="3"/>
        <v/>
      </c>
      <c r="I23" s="18" t="str">
        <f t="shared" ca="1" si="4"/>
        <v/>
      </c>
      <c r="J23" s="18" t="str">
        <f t="shared" ca="1" si="5"/>
        <v/>
      </c>
      <c r="K23" s="19" t="str">
        <f t="shared" ca="1" si="8"/>
        <v/>
      </c>
      <c r="L23" s="8" t="str">
        <f t="shared" ca="1" si="7"/>
        <v/>
      </c>
      <c r="M23" s="28"/>
      <c r="XFD23" s="28"/>
    </row>
    <row r="24" spans="1:13 16384:16384" s="25" customFormat="1" ht="99.95" customHeight="1" x14ac:dyDescent="0.45">
      <c r="A24" s="35" t="str">
        <f ca="1">IFERROR(IF(A23&lt;&gt;MAX(リスト!$A$2:$A$43),INDEX(INDIRECT("リスト!A"&amp;2+A23):'リスト'!$A$43,MATCH("*"&amp;$F$4&amp;"*",INDIRECT("リスト!Q"&amp;2+A23):'リスト'!$Q$43,0)),""),"")</f>
        <v/>
      </c>
      <c r="B24" s="28"/>
      <c r="C24" s="8" t="str" cm="1">
        <f t="array" aca="1" ref="C24" ca="1">IFERROR(INDIRECT("リスト!B"&amp;A24+1),"")</f>
        <v/>
      </c>
      <c r="D24" s="8"/>
      <c r="E24" s="18" t="str">
        <f t="shared" ca="1" si="0"/>
        <v/>
      </c>
      <c r="F24" s="18" t="str">
        <f t="shared" ca="1" si="1"/>
        <v/>
      </c>
      <c r="G24" s="18" t="str">
        <f t="shared" ca="1" si="2"/>
        <v/>
      </c>
      <c r="H24" s="18" t="str">
        <f t="shared" ca="1" si="3"/>
        <v/>
      </c>
      <c r="I24" s="18" t="str">
        <f t="shared" ca="1" si="4"/>
        <v/>
      </c>
      <c r="J24" s="18" t="str">
        <f t="shared" ca="1" si="5"/>
        <v/>
      </c>
      <c r="K24" s="19" t="str">
        <f t="shared" ca="1" si="8"/>
        <v/>
      </c>
      <c r="L24" s="8" t="str">
        <f t="shared" ca="1" si="7"/>
        <v/>
      </c>
      <c r="M24" s="28"/>
      <c r="XFD24" s="28"/>
    </row>
    <row r="25" spans="1:13 16384:16384" s="25" customFormat="1" ht="99.95" customHeight="1" x14ac:dyDescent="0.45">
      <c r="A25" s="35" t="str">
        <f ca="1">IFERROR(IF(A24&lt;&gt;MAX(リスト!$A$2:$A$43),INDEX(INDIRECT("リスト!A"&amp;2+A24):'リスト'!$A$43,MATCH("*"&amp;$F$4&amp;"*",INDIRECT("リスト!Q"&amp;2+A24):'リスト'!$Q$43,0)),""),"")</f>
        <v/>
      </c>
      <c r="B25" s="28"/>
      <c r="C25" s="8" t="str" cm="1">
        <f t="array" aca="1" ref="C25" ca="1">IFERROR(INDIRECT("リスト!B"&amp;A25+1),"")</f>
        <v/>
      </c>
      <c r="D25" s="8"/>
      <c r="E25" s="18" t="str">
        <f t="shared" ca="1" si="0"/>
        <v/>
      </c>
      <c r="F25" s="18" t="str">
        <f t="shared" ca="1" si="1"/>
        <v/>
      </c>
      <c r="G25" s="18" t="str">
        <f t="shared" ca="1" si="2"/>
        <v/>
      </c>
      <c r="H25" s="18" t="str">
        <f t="shared" ca="1" si="3"/>
        <v/>
      </c>
      <c r="I25" s="18" t="str">
        <f t="shared" ca="1" si="4"/>
        <v/>
      </c>
      <c r="J25" s="18" t="str">
        <f t="shared" ca="1" si="5"/>
        <v/>
      </c>
      <c r="K25" s="19" t="str">
        <f t="shared" ca="1" si="8"/>
        <v/>
      </c>
      <c r="L25" s="8" t="str">
        <f t="shared" ca="1" si="7"/>
        <v/>
      </c>
      <c r="M25" s="28"/>
      <c r="XFD25" s="28"/>
    </row>
    <row r="26" spans="1:13 16384:16384" s="25" customFormat="1" ht="99.95" customHeight="1" x14ac:dyDescent="0.45">
      <c r="A26" s="35" t="str">
        <f ca="1">IFERROR(IF(A25&lt;&gt;MAX(リスト!$A$2:$A$43),INDEX(INDIRECT("リスト!A"&amp;2+A25):'リスト'!$A$43,MATCH("*"&amp;$F$4&amp;"*",INDIRECT("リスト!Q"&amp;2+A25):'リスト'!$Q$43,0)),""),"")</f>
        <v/>
      </c>
      <c r="B26" s="28"/>
      <c r="C26" s="8" t="str" cm="1">
        <f t="array" aca="1" ref="C26" ca="1">IFERROR(INDIRECT("リスト!B"&amp;A26+1),"")</f>
        <v/>
      </c>
      <c r="D26" s="8"/>
      <c r="E26" s="18" t="str">
        <f t="shared" ca="1" si="0"/>
        <v/>
      </c>
      <c r="F26" s="18" t="str">
        <f t="shared" ca="1" si="1"/>
        <v/>
      </c>
      <c r="G26" s="18" t="str">
        <f t="shared" ca="1" si="2"/>
        <v/>
      </c>
      <c r="H26" s="18" t="str">
        <f t="shared" ca="1" si="3"/>
        <v/>
      </c>
      <c r="I26" s="18" t="str">
        <f t="shared" ca="1" si="4"/>
        <v/>
      </c>
      <c r="J26" s="18" t="str">
        <f t="shared" ca="1" si="5"/>
        <v/>
      </c>
      <c r="K26" s="19" t="str">
        <f t="shared" ca="1" si="8"/>
        <v/>
      </c>
      <c r="L26" s="8" t="str">
        <f t="shared" ca="1" si="7"/>
        <v/>
      </c>
      <c r="M26" s="28"/>
      <c r="XFD26" s="28"/>
    </row>
    <row r="27" spans="1:13 16384:16384" s="25" customFormat="1" ht="99.95" customHeight="1" x14ac:dyDescent="0.45">
      <c r="A27" s="35" t="str">
        <f ca="1">IFERROR(IF(A26&lt;&gt;MAX(リスト!$A$2:$A$43),INDEX(INDIRECT("リスト!A"&amp;2+A26):'リスト'!$A$43,MATCH("*"&amp;$F$4&amp;"*",INDIRECT("リスト!Q"&amp;2+A26):'リスト'!$Q$43,0)),""),"")</f>
        <v/>
      </c>
      <c r="B27" s="28"/>
      <c r="C27" s="8" t="str" cm="1">
        <f t="array" aca="1" ref="C27" ca="1">IFERROR(INDIRECT("リスト!B"&amp;A27+1),"")</f>
        <v/>
      </c>
      <c r="D27" s="8"/>
      <c r="E27" s="18" t="str">
        <f t="shared" ca="1" si="0"/>
        <v/>
      </c>
      <c r="F27" s="18" t="str">
        <f t="shared" ca="1" si="1"/>
        <v/>
      </c>
      <c r="G27" s="18" t="str">
        <f t="shared" ca="1" si="2"/>
        <v/>
      </c>
      <c r="H27" s="18" t="str">
        <f t="shared" ca="1" si="3"/>
        <v/>
      </c>
      <c r="I27" s="18" t="str">
        <f t="shared" ca="1" si="4"/>
        <v/>
      </c>
      <c r="J27" s="18" t="str">
        <f t="shared" ca="1" si="5"/>
        <v/>
      </c>
      <c r="K27" s="19" t="str">
        <f t="shared" ca="1" si="8"/>
        <v/>
      </c>
      <c r="L27" s="8" t="str">
        <f t="shared" ca="1" si="7"/>
        <v/>
      </c>
      <c r="M27" s="28"/>
      <c r="XFD27" s="28"/>
    </row>
    <row r="28" spans="1:13 16384:16384" s="25" customFormat="1" ht="99.95" customHeight="1" x14ac:dyDescent="0.45">
      <c r="A28" s="35" t="str">
        <f ca="1">IFERROR(IF(A27&lt;&gt;MAX(リスト!$A$2:$A$43),INDEX(INDIRECT("リスト!A"&amp;2+A27):'リスト'!$A$43,MATCH("*"&amp;$F$4&amp;"*",INDIRECT("リスト!Q"&amp;2+A27):'リスト'!$Q$43,0)),""),"")</f>
        <v/>
      </c>
      <c r="B28" s="28"/>
      <c r="C28" s="8" t="str" cm="1">
        <f t="array" aca="1" ref="C28" ca="1">IFERROR(INDIRECT("リスト!B"&amp;A28+1),"")</f>
        <v/>
      </c>
      <c r="D28" s="8"/>
      <c r="E28" s="18" t="str">
        <f t="shared" ca="1" si="0"/>
        <v/>
      </c>
      <c r="F28" s="18" t="str">
        <f t="shared" ca="1" si="1"/>
        <v/>
      </c>
      <c r="G28" s="18" t="str">
        <f t="shared" ca="1" si="2"/>
        <v/>
      </c>
      <c r="H28" s="18" t="str">
        <f t="shared" ca="1" si="3"/>
        <v/>
      </c>
      <c r="I28" s="18" t="str">
        <f t="shared" ca="1" si="4"/>
        <v/>
      </c>
      <c r="J28" s="18" t="str">
        <f t="shared" ca="1" si="5"/>
        <v/>
      </c>
      <c r="K28" s="19" t="str">
        <f t="shared" ca="1" si="8"/>
        <v/>
      </c>
      <c r="L28" s="8" t="str">
        <f t="shared" ca="1" si="7"/>
        <v/>
      </c>
      <c r="M28" s="28"/>
      <c r="XFD28" s="28"/>
    </row>
    <row r="29" spans="1:13 16384:16384" s="25" customFormat="1" ht="99.95" customHeight="1" x14ac:dyDescent="0.45">
      <c r="A29" s="35" t="str">
        <f ca="1">IFERROR(IF(A28&lt;&gt;MAX(リスト!$A$2:$A$43),INDEX(INDIRECT("リスト!A"&amp;2+A28):'リスト'!$A$43,MATCH("*"&amp;$F$4&amp;"*",INDIRECT("リスト!Q"&amp;2+A28):'リスト'!$Q$43,0)),""),"")</f>
        <v/>
      </c>
      <c r="B29" s="28"/>
      <c r="C29" s="8" t="str" cm="1">
        <f t="array" aca="1" ref="C29" ca="1">IFERROR(INDIRECT("リスト!B"&amp;A29+1),"")</f>
        <v/>
      </c>
      <c r="D29" s="8"/>
      <c r="E29" s="18" t="str">
        <f t="shared" ca="1" si="0"/>
        <v/>
      </c>
      <c r="F29" s="18" t="str">
        <f t="shared" ca="1" si="1"/>
        <v/>
      </c>
      <c r="G29" s="18" t="str">
        <f t="shared" ca="1" si="2"/>
        <v/>
      </c>
      <c r="H29" s="18" t="str">
        <f t="shared" ca="1" si="3"/>
        <v/>
      </c>
      <c r="I29" s="18" t="str">
        <f t="shared" ca="1" si="4"/>
        <v/>
      </c>
      <c r="J29" s="18" t="str">
        <f t="shared" ca="1" si="5"/>
        <v/>
      </c>
      <c r="K29" s="19" t="str">
        <f t="shared" ca="1" si="8"/>
        <v/>
      </c>
      <c r="L29" s="8" t="str">
        <f t="shared" ca="1" si="7"/>
        <v/>
      </c>
      <c r="M29" s="28"/>
      <c r="XFD29" s="28"/>
    </row>
    <row r="30" spans="1:13 16384:16384" s="25" customFormat="1" ht="99.95" customHeight="1" x14ac:dyDescent="0.45">
      <c r="A30" s="35" t="str">
        <f ca="1">IFERROR(IF(A29&lt;&gt;MAX(リスト!$A$2:$A$43),INDEX(INDIRECT("リスト!A"&amp;2+A29):'リスト'!$A$43,MATCH("*"&amp;$F$4&amp;"*",INDIRECT("リスト!Q"&amp;2+A29):'リスト'!$Q$43,0)),""),"")</f>
        <v/>
      </c>
      <c r="B30" s="28"/>
      <c r="C30" s="8" t="str" cm="1">
        <f t="array" aca="1" ref="C30" ca="1">IFERROR(INDIRECT("リスト!B"&amp;A30+1),"")</f>
        <v/>
      </c>
      <c r="D30" s="8"/>
      <c r="E30" s="18" t="str">
        <f t="shared" ca="1" si="0"/>
        <v/>
      </c>
      <c r="F30" s="18" t="str">
        <f t="shared" ca="1" si="1"/>
        <v/>
      </c>
      <c r="G30" s="18" t="str">
        <f t="shared" ca="1" si="2"/>
        <v/>
      </c>
      <c r="H30" s="18" t="str">
        <f t="shared" ca="1" si="3"/>
        <v/>
      </c>
      <c r="I30" s="18" t="str">
        <f t="shared" ca="1" si="4"/>
        <v/>
      </c>
      <c r="J30" s="18" t="str">
        <f t="shared" ca="1" si="5"/>
        <v/>
      </c>
      <c r="K30" s="19" t="str">
        <f t="shared" ca="1" si="8"/>
        <v/>
      </c>
      <c r="L30" s="8" t="str">
        <f t="shared" ca="1" si="7"/>
        <v/>
      </c>
      <c r="M30" s="28"/>
      <c r="XFD30" s="28"/>
    </row>
    <row r="31" spans="1:13 16384:16384" s="25" customFormat="1" ht="99.95" customHeight="1" x14ac:dyDescent="0.45">
      <c r="A31" s="35" t="str">
        <f ca="1">IFERROR(IF(A30&lt;&gt;MAX(リスト!$A$2:$A$43),INDEX(INDIRECT("リスト!A"&amp;2+A30):'リスト'!$A$43,MATCH("*"&amp;$F$4&amp;"*",INDIRECT("リスト!Q"&amp;2+A30):'リスト'!$Q$43,0)),""),"")</f>
        <v/>
      </c>
      <c r="B31" s="28"/>
      <c r="C31" s="8" t="str" cm="1">
        <f t="array" aca="1" ref="C31" ca="1">IFERROR(INDIRECT("リスト!B"&amp;A31+1),"")</f>
        <v/>
      </c>
      <c r="D31" s="8"/>
      <c r="E31" s="18" t="str">
        <f t="shared" ca="1" si="0"/>
        <v/>
      </c>
      <c r="F31" s="18" t="str">
        <f t="shared" ca="1" si="1"/>
        <v/>
      </c>
      <c r="G31" s="18" t="str">
        <f t="shared" ca="1" si="2"/>
        <v/>
      </c>
      <c r="H31" s="18" t="str">
        <f t="shared" ca="1" si="3"/>
        <v/>
      </c>
      <c r="I31" s="18" t="str">
        <f t="shared" ca="1" si="4"/>
        <v/>
      </c>
      <c r="J31" s="18" t="str">
        <f t="shared" ca="1" si="5"/>
        <v/>
      </c>
      <c r="K31" s="19" t="str">
        <f t="shared" ca="1" si="8"/>
        <v/>
      </c>
      <c r="L31" s="8" t="str">
        <f t="shared" ca="1" si="7"/>
        <v/>
      </c>
      <c r="M31" s="28"/>
      <c r="XFD31" s="28"/>
    </row>
    <row r="32" spans="1:13 16384:16384" s="25" customFormat="1" ht="99.95" customHeight="1" x14ac:dyDescent="0.45">
      <c r="A32" s="35" t="str">
        <f ca="1">IFERROR(IF(A31&lt;&gt;MAX(リスト!$A$2:$A$43),INDEX(INDIRECT("リスト!A"&amp;2+A31):'リスト'!$A$43,MATCH("*"&amp;$F$4&amp;"*",INDIRECT("リスト!Q"&amp;2+A31):'リスト'!$Q$43,0)),""),"")</f>
        <v/>
      </c>
      <c r="B32" s="28"/>
      <c r="C32" s="8" t="str" cm="1">
        <f t="array" aca="1" ref="C32" ca="1">IFERROR(INDIRECT("リスト!B"&amp;A32+1),"")</f>
        <v/>
      </c>
      <c r="D32" s="8"/>
      <c r="E32" s="18" t="str">
        <f t="shared" ca="1" si="0"/>
        <v/>
      </c>
      <c r="F32" s="18" t="str">
        <f t="shared" ca="1" si="1"/>
        <v/>
      </c>
      <c r="G32" s="18" t="str">
        <f t="shared" ca="1" si="2"/>
        <v/>
      </c>
      <c r="H32" s="18" t="str">
        <f t="shared" ca="1" si="3"/>
        <v/>
      </c>
      <c r="I32" s="18" t="str">
        <f t="shared" ca="1" si="4"/>
        <v/>
      </c>
      <c r="J32" s="18" t="str">
        <f t="shared" ca="1" si="5"/>
        <v/>
      </c>
      <c r="K32" s="19" t="str">
        <f t="shared" ca="1" si="8"/>
        <v/>
      </c>
      <c r="L32" s="8" t="str">
        <f t="shared" ca="1" si="7"/>
        <v/>
      </c>
      <c r="M32" s="28"/>
      <c r="XFD32" s="28"/>
    </row>
    <row r="33" spans="1:13 16384:16384" s="25" customFormat="1" ht="99.95" customHeight="1" x14ac:dyDescent="0.45">
      <c r="A33" s="35" t="str">
        <f ca="1">IFERROR(IF(A32&lt;&gt;MAX(リスト!$A$2:$A$43),INDEX(INDIRECT("リスト!A"&amp;2+A32):'リスト'!$A$43,MATCH("*"&amp;$F$4&amp;"*",INDIRECT("リスト!Q"&amp;2+A32):'リスト'!$Q$43,0)),""),"")</f>
        <v/>
      </c>
      <c r="B33" s="28"/>
      <c r="C33" s="8" t="str" cm="1">
        <f t="array" aca="1" ref="C33" ca="1">IFERROR(INDIRECT("リスト!B"&amp;A33+1),"")</f>
        <v/>
      </c>
      <c r="D33" s="8"/>
      <c r="E33" s="18" t="str">
        <f t="shared" ca="1" si="0"/>
        <v/>
      </c>
      <c r="F33" s="18" t="str">
        <f t="shared" ca="1" si="1"/>
        <v/>
      </c>
      <c r="G33" s="18" t="str">
        <f t="shared" ca="1" si="2"/>
        <v/>
      </c>
      <c r="H33" s="18" t="str">
        <f t="shared" ca="1" si="3"/>
        <v/>
      </c>
      <c r="I33" s="18" t="str">
        <f t="shared" ca="1" si="4"/>
        <v/>
      </c>
      <c r="J33" s="18" t="str">
        <f t="shared" ca="1" si="5"/>
        <v/>
      </c>
      <c r="K33" s="19" t="str">
        <f t="shared" ca="1" si="8"/>
        <v/>
      </c>
      <c r="L33" s="8" t="str">
        <f t="shared" ca="1" si="7"/>
        <v/>
      </c>
      <c r="M33" s="28"/>
      <c r="XFD33" s="28"/>
    </row>
    <row r="34" spans="1:13 16384:16384" s="25" customFormat="1" ht="99.95" customHeight="1" x14ac:dyDescent="0.45">
      <c r="A34" s="35" t="str">
        <f ca="1">IFERROR(IF(A33&lt;&gt;MAX(リスト!$A$2:$A$43),INDEX(INDIRECT("リスト!A"&amp;2+A33):'リスト'!$A$43,MATCH("*"&amp;$F$4&amp;"*",INDIRECT("リスト!Q"&amp;2+A33):'リスト'!$Q$43,0)),""),"")</f>
        <v/>
      </c>
      <c r="B34" s="28"/>
      <c r="C34" s="8" t="str" cm="1">
        <f t="array" aca="1" ref="C34" ca="1">IFERROR(INDIRECT("リスト!B"&amp;A34+1),"")</f>
        <v/>
      </c>
      <c r="D34" s="8"/>
      <c r="E34" s="18" t="str">
        <f t="shared" ca="1" si="0"/>
        <v/>
      </c>
      <c r="F34" s="18" t="str">
        <f t="shared" ca="1" si="1"/>
        <v/>
      </c>
      <c r="G34" s="18" t="str">
        <f t="shared" ca="1" si="2"/>
        <v/>
      </c>
      <c r="H34" s="18" t="str">
        <f t="shared" ca="1" si="3"/>
        <v/>
      </c>
      <c r="I34" s="18" t="str">
        <f t="shared" ca="1" si="4"/>
        <v/>
      </c>
      <c r="J34" s="18" t="str">
        <f t="shared" ca="1" si="5"/>
        <v/>
      </c>
      <c r="K34" s="19" t="str">
        <f t="shared" ca="1" si="8"/>
        <v/>
      </c>
      <c r="L34" s="8" t="str">
        <f t="shared" ca="1" si="7"/>
        <v/>
      </c>
      <c r="M34" s="28"/>
      <c r="XFD34" s="28"/>
    </row>
    <row r="35" spans="1:13 16384:16384" s="25" customFormat="1" ht="99.95" customHeight="1" x14ac:dyDescent="0.45">
      <c r="A35" s="35" t="str">
        <f ca="1">IFERROR(IF(A34&lt;&gt;MAX(リスト!$A$2:$A$43),INDEX(INDIRECT("リスト!A"&amp;2+A34):'リスト'!$A$43,MATCH("*"&amp;$F$4&amp;"*",INDIRECT("リスト!Q"&amp;2+A34):'リスト'!$Q$43,0)),""),"")</f>
        <v/>
      </c>
      <c r="B35" s="28"/>
      <c r="C35" s="8" t="str" cm="1">
        <f t="array" aca="1" ref="C35" ca="1">IFERROR(INDIRECT("リスト!B"&amp;A35+1),"")</f>
        <v/>
      </c>
      <c r="D35" s="8"/>
      <c r="E35" s="18" t="str">
        <f t="shared" ca="1" si="0"/>
        <v/>
      </c>
      <c r="F35" s="18" t="str">
        <f t="shared" ca="1" si="1"/>
        <v/>
      </c>
      <c r="G35" s="18" t="str">
        <f t="shared" ca="1" si="2"/>
        <v/>
      </c>
      <c r="H35" s="18" t="str">
        <f t="shared" ca="1" si="3"/>
        <v/>
      </c>
      <c r="I35" s="18" t="str">
        <f t="shared" ca="1" si="4"/>
        <v/>
      </c>
      <c r="J35" s="18" t="str">
        <f t="shared" ca="1" si="5"/>
        <v/>
      </c>
      <c r="K35" s="19" t="str">
        <f t="shared" ca="1" si="8"/>
        <v/>
      </c>
      <c r="L35" s="8" t="str">
        <f t="shared" ca="1" si="7"/>
        <v/>
      </c>
      <c r="M35" s="28"/>
      <c r="XFD35" s="28"/>
    </row>
    <row r="36" spans="1:13 16384:16384" s="25" customFormat="1" ht="99.95" customHeight="1" x14ac:dyDescent="0.45">
      <c r="A36" s="35" t="str">
        <f ca="1">IFERROR(IF(A35&lt;&gt;MAX(リスト!$A$2:$A$43),INDEX(INDIRECT("リスト!A"&amp;2+A35):'リスト'!$A$43,MATCH("*"&amp;$F$4&amp;"*",INDIRECT("リスト!Q"&amp;2+A35):'リスト'!$Q$43,0)),""),"")</f>
        <v/>
      </c>
      <c r="B36" s="28"/>
      <c r="C36" s="8" t="str" cm="1">
        <f t="array" aca="1" ref="C36" ca="1">IFERROR(INDIRECT("リスト!B"&amp;A36+1),"")</f>
        <v/>
      </c>
      <c r="D36" s="8"/>
      <c r="E36" s="18" t="str">
        <f t="shared" ca="1" si="0"/>
        <v/>
      </c>
      <c r="F36" s="18" t="str">
        <f t="shared" ca="1" si="1"/>
        <v/>
      </c>
      <c r="G36" s="18" t="str">
        <f t="shared" ca="1" si="2"/>
        <v/>
      </c>
      <c r="H36" s="18" t="str">
        <f t="shared" ca="1" si="3"/>
        <v/>
      </c>
      <c r="I36" s="18" t="str">
        <f t="shared" ca="1" si="4"/>
        <v/>
      </c>
      <c r="J36" s="18" t="str">
        <f t="shared" ca="1" si="5"/>
        <v/>
      </c>
      <c r="K36" s="19" t="str">
        <f t="shared" ca="1" si="8"/>
        <v/>
      </c>
      <c r="L36" s="8" t="str">
        <f t="shared" ca="1" si="7"/>
        <v/>
      </c>
      <c r="M36" s="28"/>
      <c r="XFD36" s="28"/>
    </row>
    <row r="37" spans="1:13 16384:16384" s="25" customFormat="1" ht="99.95" customHeight="1" x14ac:dyDescent="0.45">
      <c r="A37" s="35" t="str">
        <f ca="1">IFERROR(IF(A36&lt;&gt;MAX(リスト!$A$2:$A$43),INDEX(INDIRECT("リスト!A"&amp;2+A36):'リスト'!$A$43,MATCH("*"&amp;$F$4&amp;"*",INDIRECT("リスト!Q"&amp;2+A36):'リスト'!$Q$43,0)),""),"")</f>
        <v/>
      </c>
      <c r="B37" s="28"/>
      <c r="C37" s="8" t="str" cm="1">
        <f t="array" aca="1" ref="C37" ca="1">IFERROR(INDIRECT("リスト!B"&amp;A37+1),"")</f>
        <v/>
      </c>
      <c r="D37" s="8"/>
      <c r="E37" s="18" t="str">
        <f t="shared" ca="1" si="0"/>
        <v/>
      </c>
      <c r="F37" s="18" t="str">
        <f t="shared" ca="1" si="1"/>
        <v/>
      </c>
      <c r="G37" s="18" t="str">
        <f t="shared" ca="1" si="2"/>
        <v/>
      </c>
      <c r="H37" s="18" t="str">
        <f t="shared" ca="1" si="3"/>
        <v/>
      </c>
      <c r="I37" s="18" t="str">
        <f t="shared" ca="1" si="4"/>
        <v/>
      </c>
      <c r="J37" s="18" t="str">
        <f t="shared" ca="1" si="5"/>
        <v/>
      </c>
      <c r="K37" s="19" t="str">
        <f t="shared" ca="1" si="8"/>
        <v/>
      </c>
      <c r="L37" s="8" t="str">
        <f t="shared" ca="1" si="7"/>
        <v/>
      </c>
      <c r="M37" s="28"/>
      <c r="XFD37" s="28"/>
    </row>
    <row r="38" spans="1:13 16384:16384" s="25" customFormat="1" ht="99.95" customHeight="1" x14ac:dyDescent="0.45">
      <c r="A38" s="35" t="str">
        <f ca="1">IFERROR(IF(A37&lt;&gt;MAX(リスト!$A$2:$A$43),INDEX(INDIRECT("リスト!A"&amp;2+A37):'リスト'!$A$43,MATCH("*"&amp;$F$4&amp;"*",INDIRECT("リスト!Q"&amp;2+A37):'リスト'!$Q$43,0)),""),"")</f>
        <v/>
      </c>
      <c r="B38" s="28"/>
      <c r="C38" s="8" t="str" cm="1">
        <f t="array" aca="1" ref="C38" ca="1">IFERROR(INDIRECT("リスト!B"&amp;A38+1),"")</f>
        <v/>
      </c>
      <c r="D38" s="8"/>
      <c r="E38" s="18" t="str">
        <f t="shared" ca="1" si="0"/>
        <v/>
      </c>
      <c r="F38" s="18" t="str">
        <f t="shared" ca="1" si="1"/>
        <v/>
      </c>
      <c r="G38" s="18" t="str">
        <f t="shared" ca="1" si="2"/>
        <v/>
      </c>
      <c r="H38" s="18" t="str">
        <f t="shared" ca="1" si="3"/>
        <v/>
      </c>
      <c r="I38" s="18" t="str">
        <f t="shared" ca="1" si="4"/>
        <v/>
      </c>
      <c r="J38" s="18" t="str">
        <f t="shared" ca="1" si="5"/>
        <v/>
      </c>
      <c r="K38" s="19" t="str">
        <f t="shared" ca="1" si="8"/>
        <v/>
      </c>
      <c r="L38" s="8" t="str">
        <f t="shared" ca="1" si="7"/>
        <v/>
      </c>
      <c r="M38" s="28"/>
      <c r="XFD38" s="28"/>
    </row>
    <row r="39" spans="1:13 16384:16384" s="25" customFormat="1" ht="99.95" customHeight="1" x14ac:dyDescent="0.45">
      <c r="A39" s="35" t="str">
        <f ca="1">IFERROR(IF(A38&lt;&gt;MAX(リスト!$A$2:$A$43),INDEX(INDIRECT("リスト!A"&amp;2+A38):'リスト'!$A$43,MATCH("*"&amp;$F$4&amp;"*",INDIRECT("リスト!Q"&amp;2+A38):'リスト'!$Q$43,0)),""),"")</f>
        <v/>
      </c>
      <c r="B39" s="28"/>
      <c r="C39" s="8" t="str" cm="1">
        <f t="array" aca="1" ref="C39" ca="1">IFERROR(INDIRECT("リスト!B"&amp;A39+1),"")</f>
        <v/>
      </c>
      <c r="D39" s="8"/>
      <c r="E39" s="18" t="str">
        <f t="shared" ref="E39:E56" ca="1" si="9">IFERROR(INDIRECT("リスト!M"&amp;A39+1),"")</f>
        <v/>
      </c>
      <c r="F39" s="18" t="str">
        <f t="shared" ref="F39:F56" ca="1" si="10">IFERROR(INDIRECT("リスト!N"&amp;A39+1),"")</f>
        <v/>
      </c>
      <c r="G39" s="18" t="str">
        <f t="shared" ref="G39:G56" ca="1" si="11">IFERROR(INDIRECT("リスト!O"&amp;A39+1),"")</f>
        <v/>
      </c>
      <c r="H39" s="18" t="str">
        <f t="shared" ref="H39:H56" ca="1" si="12">IFERROR(INDIRECT("リスト!H"&amp;A39+1),"")</f>
        <v/>
      </c>
      <c r="I39" s="18" t="str">
        <f t="shared" ref="I39:I56" ca="1" si="13">IFERROR(INDIRECT("リスト!I"&amp;A39+1),"")</f>
        <v/>
      </c>
      <c r="J39" s="18" t="str">
        <f t="shared" ref="J39:J56" ca="1" si="14">IFERROR(INDIRECT("リスト!J"&amp;A39+1),"")</f>
        <v/>
      </c>
      <c r="K39" s="19" t="str">
        <f t="shared" ca="1" si="8"/>
        <v/>
      </c>
      <c r="L39" s="8" t="str">
        <f t="shared" ca="1" si="7"/>
        <v/>
      </c>
      <c r="M39" s="28"/>
      <c r="XFD39" s="28"/>
    </row>
    <row r="40" spans="1:13 16384:16384" s="25" customFormat="1" ht="99.95" customHeight="1" x14ac:dyDescent="0.45">
      <c r="A40" s="35" t="str">
        <f ca="1">IFERROR(IF(A39&lt;&gt;MAX(リスト!$A$2:$A$43),INDEX(INDIRECT("リスト!A"&amp;2+A39):'リスト'!$A$43,MATCH("*"&amp;$F$4&amp;"*",INDIRECT("リスト!Q"&amp;2+A39):'リスト'!$Q$43,0)),""),"")</f>
        <v/>
      </c>
      <c r="B40" s="28"/>
      <c r="C40" s="8" t="str" cm="1">
        <f t="array" aca="1" ref="C40" ca="1">IFERROR(INDIRECT("リスト!B"&amp;A40+1),"")</f>
        <v/>
      </c>
      <c r="D40" s="8"/>
      <c r="E40" s="18" t="str">
        <f t="shared" ca="1" si="9"/>
        <v/>
      </c>
      <c r="F40" s="18" t="str">
        <f t="shared" ca="1" si="10"/>
        <v/>
      </c>
      <c r="G40" s="18" t="str">
        <f t="shared" ca="1" si="11"/>
        <v/>
      </c>
      <c r="H40" s="18" t="str">
        <f t="shared" ca="1" si="12"/>
        <v/>
      </c>
      <c r="I40" s="18" t="str">
        <f t="shared" ca="1" si="13"/>
        <v/>
      </c>
      <c r="J40" s="18" t="str">
        <f t="shared" ca="1" si="14"/>
        <v/>
      </c>
      <c r="K40" s="19" t="str">
        <f t="shared" ca="1" si="8"/>
        <v/>
      </c>
      <c r="L40" s="8" t="str">
        <f t="shared" ca="1" si="7"/>
        <v/>
      </c>
      <c r="M40" s="28"/>
      <c r="XFD40" s="28"/>
    </row>
    <row r="41" spans="1:13 16384:16384" s="25" customFormat="1" ht="99.95" customHeight="1" x14ac:dyDescent="0.45">
      <c r="A41" s="35" t="str">
        <f ca="1">IFERROR(IF(A40&lt;&gt;MAX(リスト!$A$2:$A$43),INDEX(INDIRECT("リスト!A"&amp;2+A40):'リスト'!$A$43,MATCH("*"&amp;$F$4&amp;"*",INDIRECT("リスト!Q"&amp;2+A40):'リスト'!$Q$43,0)),""),"")</f>
        <v/>
      </c>
      <c r="B41" s="28"/>
      <c r="C41" s="8" t="str" cm="1">
        <f t="array" aca="1" ref="C41" ca="1">IFERROR(INDIRECT("リスト!B"&amp;A41+1),"")</f>
        <v/>
      </c>
      <c r="D41" s="8"/>
      <c r="E41" s="18" t="str">
        <f t="shared" ca="1" si="9"/>
        <v/>
      </c>
      <c r="F41" s="18" t="str">
        <f t="shared" ca="1" si="10"/>
        <v/>
      </c>
      <c r="G41" s="18" t="str">
        <f t="shared" ca="1" si="11"/>
        <v/>
      </c>
      <c r="H41" s="18" t="str">
        <f t="shared" ca="1" si="12"/>
        <v/>
      </c>
      <c r="I41" s="18" t="str">
        <f t="shared" ca="1" si="13"/>
        <v/>
      </c>
      <c r="J41" s="18" t="str">
        <f t="shared" ca="1" si="14"/>
        <v/>
      </c>
      <c r="K41" s="19" t="str">
        <f t="shared" ca="1" si="8"/>
        <v/>
      </c>
      <c r="L41" s="8" t="str">
        <f t="shared" ca="1" si="7"/>
        <v/>
      </c>
      <c r="M41" s="28"/>
      <c r="XFD41" s="28"/>
    </row>
    <row r="42" spans="1:13 16384:16384" s="25" customFormat="1" ht="99.95" customHeight="1" x14ac:dyDescent="0.45">
      <c r="A42" s="35" t="str">
        <f ca="1">IFERROR(IF(A41&lt;&gt;MAX(リスト!$A$2:$A$43),INDEX(INDIRECT("リスト!A"&amp;2+A41):'リスト'!$A$43,MATCH("*"&amp;$F$4&amp;"*",INDIRECT("リスト!Q"&amp;2+A41):'リスト'!$Q$43,0)),""),"")</f>
        <v/>
      </c>
      <c r="B42" s="28"/>
      <c r="C42" s="8" t="str" cm="1">
        <f t="array" aca="1" ref="C42" ca="1">IFERROR(INDIRECT("リスト!B"&amp;A42+1),"")</f>
        <v/>
      </c>
      <c r="D42" s="8"/>
      <c r="E42" s="18" t="str">
        <f t="shared" ca="1" si="9"/>
        <v/>
      </c>
      <c r="F42" s="18" t="str">
        <f t="shared" ca="1" si="10"/>
        <v/>
      </c>
      <c r="G42" s="18" t="str">
        <f t="shared" ca="1" si="11"/>
        <v/>
      </c>
      <c r="H42" s="18" t="str">
        <f t="shared" ca="1" si="12"/>
        <v/>
      </c>
      <c r="I42" s="18" t="str">
        <f t="shared" ca="1" si="13"/>
        <v/>
      </c>
      <c r="J42" s="18" t="str">
        <f t="shared" ca="1" si="14"/>
        <v/>
      </c>
      <c r="K42" s="19" t="str">
        <f t="shared" ca="1" si="8"/>
        <v/>
      </c>
      <c r="L42" s="8" t="str">
        <f t="shared" ca="1" si="7"/>
        <v/>
      </c>
      <c r="M42" s="28"/>
      <c r="XFD42" s="28"/>
    </row>
    <row r="43" spans="1:13 16384:16384" s="25" customFormat="1" ht="99.95" customHeight="1" x14ac:dyDescent="0.45">
      <c r="A43" s="35" t="str">
        <f ca="1">IFERROR(IF(A42&lt;&gt;MAX(リスト!$A$2:$A$43),INDEX(INDIRECT("リスト!A"&amp;2+A42):'リスト'!$A$43,MATCH("*"&amp;$F$4&amp;"*",INDIRECT("リスト!Q"&amp;2+A42):'リスト'!$Q$43,0)),""),"")</f>
        <v/>
      </c>
      <c r="B43" s="28"/>
      <c r="C43" s="8" t="str" cm="1">
        <f t="array" aca="1" ref="C43" ca="1">IFERROR(INDIRECT("リスト!B"&amp;A43+1),"")</f>
        <v/>
      </c>
      <c r="D43" s="8"/>
      <c r="E43" s="18" t="str">
        <f t="shared" ca="1" si="9"/>
        <v/>
      </c>
      <c r="F43" s="18" t="str">
        <f t="shared" ca="1" si="10"/>
        <v/>
      </c>
      <c r="G43" s="18" t="str">
        <f t="shared" ca="1" si="11"/>
        <v/>
      </c>
      <c r="H43" s="18" t="str">
        <f t="shared" ca="1" si="12"/>
        <v/>
      </c>
      <c r="I43" s="18" t="str">
        <f t="shared" ca="1" si="13"/>
        <v/>
      </c>
      <c r="J43" s="18" t="str">
        <f t="shared" ca="1" si="14"/>
        <v/>
      </c>
      <c r="K43" s="19" t="str">
        <f t="shared" ca="1" si="8"/>
        <v/>
      </c>
      <c r="L43" s="8" t="str">
        <f t="shared" ca="1" si="7"/>
        <v/>
      </c>
      <c r="M43" s="28"/>
      <c r="XFD43" s="28"/>
    </row>
    <row r="44" spans="1:13 16384:16384" s="25" customFormat="1" ht="99.95" customHeight="1" x14ac:dyDescent="0.45">
      <c r="A44" s="35" t="str">
        <f ca="1">IFERROR(IF(A43&lt;&gt;MAX(リスト!$A$2:$A$43),INDEX(INDIRECT("リスト!A"&amp;2+A43):'リスト'!$A$43,MATCH("*"&amp;$F$4&amp;"*",INDIRECT("リスト!Q"&amp;2+A43):'リスト'!$Q$43,0)),""),"")</f>
        <v/>
      </c>
      <c r="B44" s="28"/>
      <c r="C44" s="8" t="str" cm="1">
        <f t="array" aca="1" ref="C44" ca="1">IFERROR(INDIRECT("リスト!B"&amp;A44+1),"")</f>
        <v/>
      </c>
      <c r="D44" s="8"/>
      <c r="E44" s="18" t="str">
        <f t="shared" ca="1" si="9"/>
        <v/>
      </c>
      <c r="F44" s="18" t="str">
        <f t="shared" ca="1" si="10"/>
        <v/>
      </c>
      <c r="G44" s="18" t="str">
        <f t="shared" ca="1" si="11"/>
        <v/>
      </c>
      <c r="H44" s="18" t="str">
        <f t="shared" ca="1" si="12"/>
        <v/>
      </c>
      <c r="I44" s="18" t="str">
        <f t="shared" ca="1" si="13"/>
        <v/>
      </c>
      <c r="J44" s="18" t="str">
        <f t="shared" ca="1" si="14"/>
        <v/>
      </c>
      <c r="K44" s="19" t="str">
        <f t="shared" ca="1" si="8"/>
        <v/>
      </c>
      <c r="L44" s="8" t="str">
        <f t="shared" ca="1" si="7"/>
        <v/>
      </c>
      <c r="M44" s="28"/>
      <c r="XFD44" s="28"/>
    </row>
    <row r="45" spans="1:13 16384:16384" s="25" customFormat="1" ht="99.95" customHeight="1" x14ac:dyDescent="0.45">
      <c r="A45" s="35" t="str">
        <f ca="1">IFERROR(IF(A44&lt;&gt;MAX(リスト!$A$2:$A$43),INDEX(INDIRECT("リスト!A"&amp;2+A44):'リスト'!$A$43,MATCH("*"&amp;$F$4&amp;"*",INDIRECT("リスト!Q"&amp;2+A44):'リスト'!$Q$43,0)),""),"")</f>
        <v/>
      </c>
      <c r="B45" s="28"/>
      <c r="C45" s="8" t="str" cm="1">
        <f t="array" aca="1" ref="C45" ca="1">IFERROR(INDIRECT("リスト!B"&amp;A45+1),"")</f>
        <v/>
      </c>
      <c r="D45" s="8"/>
      <c r="E45" s="18" t="str">
        <f t="shared" ca="1" si="9"/>
        <v/>
      </c>
      <c r="F45" s="18" t="str">
        <f t="shared" ca="1" si="10"/>
        <v/>
      </c>
      <c r="G45" s="18" t="str">
        <f t="shared" ca="1" si="11"/>
        <v/>
      </c>
      <c r="H45" s="18" t="str">
        <f t="shared" ca="1" si="12"/>
        <v/>
      </c>
      <c r="I45" s="18" t="str">
        <f t="shared" ca="1" si="13"/>
        <v/>
      </c>
      <c r="J45" s="18" t="str">
        <f t="shared" ca="1" si="14"/>
        <v/>
      </c>
      <c r="K45" s="19" t="str">
        <f t="shared" ca="1" si="8"/>
        <v/>
      </c>
      <c r="L45" s="8" t="str">
        <f t="shared" ca="1" si="7"/>
        <v/>
      </c>
      <c r="M45" s="28"/>
      <c r="XFD45" s="28"/>
    </row>
    <row r="46" spans="1:13 16384:16384" s="25" customFormat="1" ht="99.95" customHeight="1" x14ac:dyDescent="0.45">
      <c r="A46" s="35" t="str">
        <f ca="1">IFERROR(IF(A45&lt;&gt;MAX(リスト!$A$2:$A$43),INDEX(INDIRECT("リスト!A"&amp;2+A45):'リスト'!$A$43,MATCH("*"&amp;$F$4&amp;"*",INDIRECT("リスト!Q"&amp;2+A45):'リスト'!$Q$43,0)),""),"")</f>
        <v/>
      </c>
      <c r="B46" s="28"/>
      <c r="C46" s="8" t="str" cm="1">
        <f t="array" aca="1" ref="C46" ca="1">IFERROR(INDIRECT("リスト!B"&amp;A46+1),"")</f>
        <v/>
      </c>
      <c r="D46" s="8"/>
      <c r="E46" s="18" t="str">
        <f t="shared" ca="1" si="9"/>
        <v/>
      </c>
      <c r="F46" s="18" t="str">
        <f t="shared" ca="1" si="10"/>
        <v/>
      </c>
      <c r="G46" s="18" t="str">
        <f t="shared" ca="1" si="11"/>
        <v/>
      </c>
      <c r="H46" s="18" t="str">
        <f t="shared" ca="1" si="12"/>
        <v/>
      </c>
      <c r="I46" s="18" t="str">
        <f t="shared" ca="1" si="13"/>
        <v/>
      </c>
      <c r="J46" s="18" t="str">
        <f t="shared" ca="1" si="14"/>
        <v/>
      </c>
      <c r="K46" s="19" t="str">
        <f t="shared" ca="1" si="8"/>
        <v/>
      </c>
      <c r="L46" s="8" t="str">
        <f t="shared" ca="1" si="7"/>
        <v/>
      </c>
      <c r="M46" s="28"/>
      <c r="XFD46" s="28"/>
    </row>
    <row r="47" spans="1:13 16384:16384" s="25" customFormat="1" ht="99.95" customHeight="1" x14ac:dyDescent="0.45">
      <c r="A47" s="35" t="str">
        <f ca="1">IFERROR(IF(A46&lt;&gt;MAX(リスト!$A$2:$A$43),INDEX(INDIRECT("リスト!A"&amp;2+A46):'リスト'!$A$43,MATCH("*"&amp;$F$4&amp;"*",INDIRECT("リスト!Q"&amp;2+A46):'リスト'!$Q$43,0)),""),"")</f>
        <v/>
      </c>
      <c r="B47" s="28"/>
      <c r="C47" s="8" t="str" cm="1">
        <f t="array" aca="1" ref="C47" ca="1">IFERROR(INDIRECT("リスト!B"&amp;A47+1),"")</f>
        <v/>
      </c>
      <c r="D47" s="8"/>
      <c r="E47" s="18" t="str">
        <f t="shared" ca="1" si="9"/>
        <v/>
      </c>
      <c r="F47" s="18" t="str">
        <f t="shared" ca="1" si="10"/>
        <v/>
      </c>
      <c r="G47" s="18" t="str">
        <f t="shared" ca="1" si="11"/>
        <v/>
      </c>
      <c r="H47" s="18" t="str">
        <f t="shared" ca="1" si="12"/>
        <v/>
      </c>
      <c r="I47" s="18" t="str">
        <f t="shared" ca="1" si="13"/>
        <v/>
      </c>
      <c r="J47" s="18" t="str">
        <f t="shared" ca="1" si="14"/>
        <v/>
      </c>
      <c r="K47" s="19" t="str">
        <f t="shared" ca="1" si="8"/>
        <v/>
      </c>
      <c r="L47" s="8" t="str">
        <f t="shared" ca="1" si="7"/>
        <v/>
      </c>
      <c r="M47" s="28"/>
      <c r="XFD47" s="28"/>
    </row>
    <row r="48" spans="1:13 16384:16384" s="25" customFormat="1" ht="99.95" customHeight="1" x14ac:dyDescent="0.45">
      <c r="A48" s="35" t="str">
        <f ca="1">IFERROR(IF(A47&lt;&gt;MAX(リスト!$A$2:$A$43),INDEX(INDIRECT("リスト!A"&amp;2+A47):'リスト'!$A$43,MATCH("*"&amp;$F$4&amp;"*",INDIRECT("リスト!Q"&amp;2+A47):'リスト'!$Q$43,0)),""),"")</f>
        <v/>
      </c>
      <c r="B48" s="28"/>
      <c r="C48" s="8" t="str" cm="1">
        <f t="array" aca="1" ref="C48" ca="1">IFERROR(INDIRECT("リスト!B"&amp;A48+1),"")</f>
        <v/>
      </c>
      <c r="D48" s="8"/>
      <c r="E48" s="18" t="str">
        <f t="shared" ca="1" si="9"/>
        <v/>
      </c>
      <c r="F48" s="18" t="str">
        <f t="shared" ca="1" si="10"/>
        <v/>
      </c>
      <c r="G48" s="18" t="str">
        <f t="shared" ca="1" si="11"/>
        <v/>
      </c>
      <c r="H48" s="18" t="str">
        <f t="shared" ca="1" si="12"/>
        <v/>
      </c>
      <c r="I48" s="18" t="str">
        <f t="shared" ca="1" si="13"/>
        <v/>
      </c>
      <c r="J48" s="18" t="str">
        <f t="shared" ca="1" si="14"/>
        <v/>
      </c>
      <c r="K48" s="19" t="str">
        <f t="shared" ca="1" si="8"/>
        <v/>
      </c>
      <c r="L48" s="8" t="str">
        <f t="shared" ca="1" si="7"/>
        <v/>
      </c>
      <c r="M48" s="28"/>
      <c r="XFD48" s="28"/>
    </row>
    <row r="49" spans="1:13 16384:16384" s="25" customFormat="1" ht="99.95" customHeight="1" x14ac:dyDescent="0.45">
      <c r="A49" s="35" t="str">
        <f ca="1">IFERROR(IF(A48&lt;&gt;MAX(リスト!$A$2:$A$43),INDEX(INDIRECT("リスト!A"&amp;2+A48):'リスト'!$A$43,MATCH("*"&amp;$F$4&amp;"*",INDIRECT("リスト!Q"&amp;2+A48):'リスト'!$Q$43,0)),""),"")</f>
        <v/>
      </c>
      <c r="B49" s="28"/>
      <c r="C49" s="8" t="str" cm="1">
        <f t="array" aca="1" ref="C49" ca="1">IFERROR(INDIRECT("リスト!B"&amp;A49+1),"")</f>
        <v/>
      </c>
      <c r="D49" s="8"/>
      <c r="E49" s="8" t="str">
        <f t="shared" ca="1" si="9"/>
        <v/>
      </c>
      <c r="F49" s="8" t="str">
        <f t="shared" ca="1" si="10"/>
        <v/>
      </c>
      <c r="G49" s="8" t="str">
        <f t="shared" ca="1" si="11"/>
        <v/>
      </c>
      <c r="H49" s="8" t="str">
        <f t="shared" ca="1" si="12"/>
        <v/>
      </c>
      <c r="I49" s="8" t="str">
        <f t="shared" ca="1" si="13"/>
        <v/>
      </c>
      <c r="J49" s="8" t="str">
        <f t="shared" ca="1" si="14"/>
        <v/>
      </c>
      <c r="K49" s="9" t="str">
        <f t="shared" ca="1" si="8"/>
        <v/>
      </c>
      <c r="L49" s="8" t="str">
        <f t="shared" ca="1" si="7"/>
        <v/>
      </c>
      <c r="M49" s="28"/>
      <c r="XFD49" s="28"/>
    </row>
    <row r="50" spans="1:13 16384:16384" s="25" customFormat="1" ht="99.95" customHeight="1" x14ac:dyDescent="0.45">
      <c r="A50" s="35" t="str">
        <f ca="1">IFERROR(IF(A49&lt;&gt;MAX(リスト!$A$2:$A$43),INDEX(INDIRECT("リスト!A"&amp;2+A49):'リスト'!$A$43,MATCH("*"&amp;$F$4&amp;"*",INDIRECT("リスト!Q"&amp;2+A49):'リスト'!$Q$43,0)),""),"")</f>
        <v/>
      </c>
      <c r="B50" s="28"/>
      <c r="C50" s="8" t="str" cm="1">
        <f t="array" aca="1" ref="C50" ca="1">IFERROR(INDIRECT("リスト!B"&amp;A50+1),"")</f>
        <v/>
      </c>
      <c r="D50" s="8"/>
      <c r="E50" s="8" t="str">
        <f t="shared" ca="1" si="9"/>
        <v/>
      </c>
      <c r="F50" s="8" t="str">
        <f t="shared" ca="1" si="10"/>
        <v/>
      </c>
      <c r="G50" s="8" t="str">
        <f t="shared" ca="1" si="11"/>
        <v/>
      </c>
      <c r="H50" s="8" t="str">
        <f t="shared" ca="1" si="12"/>
        <v/>
      </c>
      <c r="I50" s="8" t="str">
        <f t="shared" ca="1" si="13"/>
        <v/>
      </c>
      <c r="J50" s="8" t="str">
        <f t="shared" ca="1" si="14"/>
        <v/>
      </c>
      <c r="K50" s="9" t="str">
        <f t="shared" ca="1" si="8"/>
        <v/>
      </c>
      <c r="L50" s="8" t="str">
        <f t="shared" ca="1" si="7"/>
        <v/>
      </c>
      <c r="M50" s="28"/>
      <c r="XFD50" s="28"/>
    </row>
    <row r="51" spans="1:13 16384:16384" x14ac:dyDescent="0.45">
      <c r="A51" s="35" t="str">
        <f ca="1">IFERROR(IF(A50&lt;&gt;MAX(リスト!$A$2:$A$43),INDEX(INDIRECT("リスト!A"&amp;2+A50):'リスト'!$A$43,MATCH("*"&amp;$F$4&amp;"*",INDIRECT("リスト!Q"&amp;2+A50):'リスト'!$Q$43,0)),""),"")</f>
        <v/>
      </c>
      <c r="B51" s="28"/>
      <c r="C51" s="8" t="str" cm="1">
        <f t="array" aca="1" ref="C51" ca="1">IFERROR(INDIRECT("リスト!B"&amp;A51+1),"")</f>
        <v/>
      </c>
      <c r="D51" s="8"/>
      <c r="E51" s="8" t="str">
        <f t="shared" ca="1" si="9"/>
        <v/>
      </c>
      <c r="F51" s="8" t="str">
        <f t="shared" ca="1" si="10"/>
        <v/>
      </c>
      <c r="G51" s="8" t="str">
        <f t="shared" ca="1" si="11"/>
        <v/>
      </c>
      <c r="H51" s="8" t="str">
        <f t="shared" ca="1" si="12"/>
        <v/>
      </c>
      <c r="I51" s="8" t="str">
        <f t="shared" ca="1" si="13"/>
        <v/>
      </c>
      <c r="J51" s="8" t="str">
        <f t="shared" ca="1" si="14"/>
        <v/>
      </c>
      <c r="K51" s="9" t="str">
        <f t="shared" ca="1" si="8"/>
        <v/>
      </c>
      <c r="L51" s="10"/>
    </row>
    <row r="52" spans="1:13 16384:16384" x14ac:dyDescent="0.45">
      <c r="A52" s="35" t="str">
        <f ca="1">IFERROR(IF(A51&lt;&gt;MAX(リスト!$A$2:$A$43),INDEX(INDIRECT("リスト!A"&amp;2+A51):'リスト'!$A$43,MATCH("*"&amp;$F$4&amp;"*",INDIRECT("リスト!Q"&amp;2+A51):'リスト'!$Q$43,0)),""),"")</f>
        <v/>
      </c>
      <c r="B52" s="28"/>
      <c r="C52" s="8" t="str" cm="1">
        <f t="array" aca="1" ref="C52" ca="1">IFERROR(INDIRECT("リスト!B"&amp;A52+1),"")</f>
        <v/>
      </c>
      <c r="D52" s="8"/>
      <c r="E52" s="8" t="str">
        <f t="shared" ca="1" si="9"/>
        <v/>
      </c>
      <c r="F52" s="8" t="str">
        <f t="shared" ca="1" si="10"/>
        <v/>
      </c>
      <c r="G52" s="8" t="str">
        <f t="shared" ca="1" si="11"/>
        <v/>
      </c>
      <c r="H52" s="8" t="str">
        <f t="shared" ca="1" si="12"/>
        <v/>
      </c>
      <c r="I52" s="8" t="str">
        <f t="shared" ca="1" si="13"/>
        <v/>
      </c>
      <c r="J52" s="8" t="str">
        <f t="shared" ca="1" si="14"/>
        <v/>
      </c>
      <c r="K52" s="9" t="str">
        <f t="shared" ca="1" si="8"/>
        <v/>
      </c>
      <c r="L52" s="10"/>
    </row>
    <row r="53" spans="1:13 16384:16384" x14ac:dyDescent="0.45">
      <c r="A53" s="35" t="str">
        <f ca="1">IFERROR(IF(A52&lt;&gt;MAX(リスト!$A$2:$A$43),INDEX(INDIRECT("リスト!A"&amp;2+A52):'リスト'!$A$43,MATCH("*"&amp;$F$4&amp;"*",INDIRECT("リスト!Q"&amp;2+A52):'リスト'!$Q$43,0)),""),"")</f>
        <v/>
      </c>
      <c r="B53" s="28"/>
      <c r="C53" s="8" t="str" cm="1">
        <f t="array" aca="1" ref="C53" ca="1">IFERROR(INDIRECT("リスト!B"&amp;A53+1),"")</f>
        <v/>
      </c>
      <c r="D53" s="8"/>
      <c r="E53" s="8" t="str">
        <f t="shared" ca="1" si="9"/>
        <v/>
      </c>
      <c r="F53" s="8" t="str">
        <f t="shared" ca="1" si="10"/>
        <v/>
      </c>
      <c r="G53" s="8" t="str">
        <f t="shared" ca="1" si="11"/>
        <v/>
      </c>
      <c r="H53" s="8" t="str">
        <f t="shared" ca="1" si="12"/>
        <v/>
      </c>
      <c r="I53" s="8" t="str">
        <f t="shared" ca="1" si="13"/>
        <v/>
      </c>
      <c r="J53" s="8" t="str">
        <f t="shared" ca="1" si="14"/>
        <v/>
      </c>
      <c r="K53" s="9" t="str">
        <f t="shared" ca="1" si="8"/>
        <v/>
      </c>
      <c r="L53" s="10"/>
    </row>
    <row r="54" spans="1:13 16384:16384" x14ac:dyDescent="0.45">
      <c r="A54" s="35" t="str">
        <f ca="1">IFERROR(IF(A53&lt;&gt;MAX(リスト!$A$2:$A$43),INDEX(INDIRECT("リスト!A"&amp;2+A53):'リスト'!$A$43,MATCH("*"&amp;$F$4&amp;"*",INDIRECT("リスト!Q"&amp;2+A53):'リスト'!$Q$43,0)),""),"")</f>
        <v/>
      </c>
      <c r="B54" s="28"/>
      <c r="C54" s="8" t="str" cm="1">
        <f t="array" aca="1" ref="C54" ca="1">IFERROR(INDIRECT("リスト!B"&amp;A54+1),"")</f>
        <v/>
      </c>
      <c r="D54" s="8"/>
      <c r="E54" s="8" t="str">
        <f t="shared" ca="1" si="9"/>
        <v/>
      </c>
      <c r="F54" s="8" t="str">
        <f t="shared" ca="1" si="10"/>
        <v/>
      </c>
      <c r="G54" s="8" t="str">
        <f t="shared" ca="1" si="11"/>
        <v/>
      </c>
      <c r="H54" s="8" t="str">
        <f t="shared" ca="1" si="12"/>
        <v/>
      </c>
      <c r="I54" s="8" t="str">
        <f t="shared" ca="1" si="13"/>
        <v/>
      </c>
      <c r="J54" s="8" t="str">
        <f t="shared" ca="1" si="14"/>
        <v/>
      </c>
      <c r="K54" s="9" t="str">
        <f t="shared" ca="1" si="8"/>
        <v/>
      </c>
      <c r="L54" s="10"/>
    </row>
    <row r="55" spans="1:13 16384:16384" x14ac:dyDescent="0.45">
      <c r="A55" s="35" t="str">
        <f ca="1">IFERROR(IF(A54&lt;&gt;MAX(リスト!$A$2:$A$43),INDEX(INDIRECT("リスト!A"&amp;2+A54):'リスト'!$A$43,MATCH("*"&amp;$F$4&amp;"*",INDIRECT("リスト!Q"&amp;2+A54):'リスト'!$Q$43,0)),""),"")</f>
        <v/>
      </c>
      <c r="B55" s="28"/>
      <c r="C55" s="8" t="str" cm="1">
        <f t="array" aca="1" ref="C55" ca="1">IFERROR(INDIRECT("リスト!B"&amp;A55+1),"")</f>
        <v/>
      </c>
      <c r="D55" s="8"/>
      <c r="E55" s="8" t="str">
        <f t="shared" ca="1" si="9"/>
        <v/>
      </c>
      <c r="F55" s="8" t="str">
        <f t="shared" ca="1" si="10"/>
        <v/>
      </c>
      <c r="G55" s="8" t="str">
        <f t="shared" ca="1" si="11"/>
        <v/>
      </c>
      <c r="H55" s="8" t="str">
        <f t="shared" ca="1" si="12"/>
        <v/>
      </c>
      <c r="I55" s="8" t="str">
        <f t="shared" ca="1" si="13"/>
        <v/>
      </c>
      <c r="J55" s="8" t="str">
        <f t="shared" ca="1" si="14"/>
        <v/>
      </c>
      <c r="K55" s="9" t="str">
        <f t="shared" ca="1" si="8"/>
        <v/>
      </c>
      <c r="L55" s="10"/>
    </row>
    <row r="56" spans="1:13 16384:16384" x14ac:dyDescent="0.45">
      <c r="A56" s="35" t="str">
        <f ca="1">IFERROR(IF(A55&lt;&gt;MAX(リスト!$A$2:$A$43),INDEX(INDIRECT("リスト!A"&amp;2+A55):'リスト'!$A$43,MATCH("*"&amp;$F$4&amp;"*",INDIRECT("リスト!Q"&amp;2+A55):'リスト'!$Q$43,0)),""),"")</f>
        <v/>
      </c>
      <c r="B56" s="28"/>
      <c r="C56" s="8" t="str" cm="1">
        <f t="array" aca="1" ref="C56" ca="1">IFERROR(INDIRECT("リスト!B"&amp;A56+1),"")</f>
        <v/>
      </c>
      <c r="D56" s="8"/>
      <c r="E56" s="8" t="str">
        <f t="shared" ca="1" si="9"/>
        <v/>
      </c>
      <c r="F56" s="8" t="str">
        <f t="shared" ca="1" si="10"/>
        <v/>
      </c>
      <c r="G56" s="8" t="str">
        <f t="shared" ca="1" si="11"/>
        <v/>
      </c>
      <c r="H56" s="8" t="str">
        <f t="shared" ca="1" si="12"/>
        <v/>
      </c>
      <c r="I56" s="8" t="str">
        <f t="shared" ca="1" si="13"/>
        <v/>
      </c>
      <c r="J56" s="8" t="str">
        <f t="shared" ca="1" si="14"/>
        <v/>
      </c>
      <c r="K56" s="9" t="str">
        <f t="shared" ca="1" si="8"/>
        <v/>
      </c>
      <c r="L56" s="10"/>
    </row>
  </sheetData>
  <sheetProtection algorithmName="SHA-512" hashValue="QJxtkXqi+/bNkFm1p4uebxRJfHWRIPyW1b8PjbOC0ExFmAaKp1C7LgfjUzd5i2mkxz7WizpHOIGdiHNk7Cn8uw==" saltValue="7hFqB5ox4ThsXVOcdiZQPw==" spinCount="100000" sheet="1" autoFilter="0"/>
  <mergeCells count="4">
    <mergeCell ref="C2:J2"/>
    <mergeCell ref="C4:E4"/>
    <mergeCell ref="F4:G4"/>
    <mergeCell ref="H4:J4"/>
  </mergeCells>
  <phoneticPr fontId="2"/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02A4-7BF0-4DD2-8019-CE6ED19C7394}">
  <sheetPr codeName="Sheet2">
    <pageSetUpPr fitToPage="1"/>
  </sheetPr>
  <dimension ref="A1:Q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8671875" defaultRowHeight="18.75" x14ac:dyDescent="0.45"/>
  <cols>
    <col min="1" max="1" width="8.88671875" style="1"/>
    <col min="2" max="2" width="26.88671875" style="1" customWidth="1"/>
    <col min="3" max="3" width="28.77734375" style="1" customWidth="1"/>
    <col min="4" max="4" width="29.21875" style="1" customWidth="1"/>
    <col min="5" max="5" width="40" style="1" customWidth="1"/>
    <col min="6" max="6" width="33.6640625" style="1" customWidth="1"/>
    <col min="7" max="11" width="42.109375" style="1" customWidth="1"/>
    <col min="12" max="15" width="28.33203125" style="1" customWidth="1"/>
    <col min="16" max="16" width="42.5546875" style="1" customWidth="1"/>
    <col min="17" max="17" width="75.33203125" style="1" customWidth="1"/>
    <col min="18" max="16384" width="8.88671875" style="1"/>
  </cols>
  <sheetData>
    <row r="1" spans="1:17" x14ac:dyDescent="0.45">
      <c r="B1" s="1" t="s">
        <v>0</v>
      </c>
      <c r="C1" s="1" t="s">
        <v>1</v>
      </c>
      <c r="D1" s="1" t="s">
        <v>2</v>
      </c>
      <c r="E1" s="1" t="s">
        <v>13</v>
      </c>
      <c r="F1" s="1" t="s">
        <v>28</v>
      </c>
      <c r="G1" s="3" t="s">
        <v>5</v>
      </c>
      <c r="H1" s="3" t="s">
        <v>29</v>
      </c>
      <c r="I1" s="3" t="s">
        <v>30</v>
      </c>
      <c r="J1" s="3" t="s">
        <v>31</v>
      </c>
      <c r="K1" s="3" t="s">
        <v>12</v>
      </c>
      <c r="L1" s="3" t="s">
        <v>6</v>
      </c>
      <c r="M1" s="3" t="s">
        <v>14</v>
      </c>
      <c r="N1" s="3" t="s">
        <v>11</v>
      </c>
      <c r="O1" s="3" t="s">
        <v>19</v>
      </c>
      <c r="P1" s="3" t="s">
        <v>20</v>
      </c>
      <c r="Q1" s="6" t="s">
        <v>32</v>
      </c>
    </row>
    <row r="2" spans="1:17" ht="37.5" x14ac:dyDescent="0.45">
      <c r="A2" s="1">
        <v>1</v>
      </c>
      <c r="B2" s="1" t="s">
        <v>33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34</v>
      </c>
      <c r="N2" s="1" t="s">
        <v>35</v>
      </c>
      <c r="O2" s="1" t="s">
        <v>36</v>
      </c>
      <c r="P2" s="4" t="s">
        <v>44</v>
      </c>
      <c r="Q2" s="5" t="str">
        <f>F2</f>
        <v>残飯、調理くず、売れ残り</v>
      </c>
    </row>
    <row r="3" spans="1:17" ht="56.25" x14ac:dyDescent="0.45">
      <c r="A3" s="1">
        <v>2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39</v>
      </c>
      <c r="I3" s="1" t="s">
        <v>81</v>
      </c>
      <c r="J3" s="1" t="s">
        <v>41</v>
      </c>
      <c r="K3" s="1" t="s">
        <v>82</v>
      </c>
      <c r="L3" s="1" t="s">
        <v>83</v>
      </c>
      <c r="M3" s="1" t="s">
        <v>76</v>
      </c>
      <c r="N3" s="1" t="s">
        <v>77</v>
      </c>
      <c r="O3" s="1" t="s">
        <v>78</v>
      </c>
      <c r="P3" s="4" t="s">
        <v>84</v>
      </c>
      <c r="Q3" s="5" t="str">
        <f t="shared" ref="Q3:Q7" si="0">H3&amp;"／"&amp;I3&amp;"／"&amp;J3</f>
        <v>堆肥化／堆肥「元気な大地」／肥料の品質の確保等に関する法律に基づく届出済の堆肥です。</v>
      </c>
    </row>
    <row r="4" spans="1:17" ht="56.25" x14ac:dyDescent="0.45">
      <c r="A4" s="1">
        <v>3</v>
      </c>
      <c r="B4" s="1" t="s">
        <v>64</v>
      </c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69</v>
      </c>
      <c r="I4" s="1" t="s">
        <v>70</v>
      </c>
      <c r="J4" s="1" t="s">
        <v>71</v>
      </c>
      <c r="K4" s="1" t="s">
        <v>72</v>
      </c>
      <c r="L4" s="1" t="s">
        <v>73</v>
      </c>
      <c r="M4" s="1" t="s">
        <v>74</v>
      </c>
      <c r="N4" s="1" t="s">
        <v>65</v>
      </c>
      <c r="O4" s="1" t="s">
        <v>66</v>
      </c>
      <c r="P4" s="4" t="s">
        <v>44</v>
      </c>
      <c r="Q4" s="5" t="str">
        <f t="shared" si="0"/>
        <v>食品残渣→破袋機→乾燥機→勇気資源再生処理装置→堆肥
　計量　　袋選別　水分60％～80％除去／堆肥（ほうさく）／自社の畑で土作り、枝豆等の栽培に使用しています。</v>
      </c>
    </row>
    <row r="5" spans="1:17" ht="56.25" x14ac:dyDescent="0.45">
      <c r="A5" s="1">
        <v>4</v>
      </c>
      <c r="B5" s="1" t="s">
        <v>45</v>
      </c>
      <c r="C5" s="1" t="s">
        <v>112</v>
      </c>
      <c r="D5" s="1" t="s">
        <v>111</v>
      </c>
      <c r="E5" s="1" t="s">
        <v>46</v>
      </c>
      <c r="F5" s="1" t="s">
        <v>110</v>
      </c>
      <c r="G5" s="1" t="s">
        <v>47</v>
      </c>
      <c r="H5" s="1" t="s">
        <v>109</v>
      </c>
      <c r="I5" s="1" t="s">
        <v>108</v>
      </c>
      <c r="J5" s="1" t="s">
        <v>48</v>
      </c>
      <c r="K5" s="1" t="s">
        <v>49</v>
      </c>
      <c r="L5" s="1" t="s">
        <v>107</v>
      </c>
      <c r="M5" s="1" t="s">
        <v>112</v>
      </c>
      <c r="N5" s="1" t="s">
        <v>52</v>
      </c>
      <c r="O5" s="1" t="s">
        <v>53</v>
      </c>
      <c r="P5" s="4" t="s">
        <v>44</v>
      </c>
      <c r="Q5" s="5" t="str">
        <f t="shared" si="0"/>
        <v>発酵（堆肥化）／堆肥（アースライフ）／肥料の品質の確保等に関する法律に基づく届出済の堆肥です（アースライフ：生第85798号）。排出事業者（スーパー）に卸している農家や地元の農家で使用。</v>
      </c>
    </row>
    <row r="6" spans="1:17" ht="56.25" x14ac:dyDescent="0.45">
      <c r="A6" s="1">
        <v>5</v>
      </c>
      <c r="B6" s="1" t="s">
        <v>45</v>
      </c>
      <c r="C6" s="1" t="s">
        <v>101</v>
      </c>
      <c r="D6" s="1" t="s">
        <v>102</v>
      </c>
      <c r="E6" s="1" t="s">
        <v>46</v>
      </c>
      <c r="F6" s="1" t="s">
        <v>100</v>
      </c>
      <c r="G6" s="1" t="s">
        <v>47</v>
      </c>
      <c r="H6" s="1" t="s">
        <v>103</v>
      </c>
      <c r="I6" s="1" t="s">
        <v>104</v>
      </c>
      <c r="J6" s="1" t="s">
        <v>105</v>
      </c>
      <c r="K6" s="1" t="s">
        <v>49</v>
      </c>
      <c r="L6" s="1" t="s">
        <v>106</v>
      </c>
      <c r="M6" s="1" t="s">
        <v>101</v>
      </c>
      <c r="N6" s="1" t="s">
        <v>50</v>
      </c>
      <c r="O6" s="1" t="s">
        <v>51</v>
      </c>
      <c r="P6" s="4" t="s">
        <v>44</v>
      </c>
      <c r="Q6" s="1" t="str">
        <f t="shared" si="0"/>
        <v>発酵（バイオガス化）／メタンガス／メタンガスを燃料としたコージェネレーション発電機でバイオガスを製造。作られた電力は売電及び所内で使用。</v>
      </c>
    </row>
    <row r="7" spans="1:17" ht="37.5" x14ac:dyDescent="0.45">
      <c r="A7" s="1">
        <v>6</v>
      </c>
      <c r="B7" s="1" t="s">
        <v>54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39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55</v>
      </c>
      <c r="O7" s="1" t="s">
        <v>56</v>
      </c>
      <c r="P7" s="4"/>
      <c r="Q7" s="5" t="str">
        <f t="shared" si="0"/>
        <v>堆肥化／飼料（エコフィードつがる）／豚に飼料として与えてます。</v>
      </c>
    </row>
    <row r="8" spans="1:17" ht="75" x14ac:dyDescent="0.45">
      <c r="A8" s="1">
        <v>7</v>
      </c>
      <c r="B8" s="1" t="s">
        <v>85</v>
      </c>
      <c r="C8" s="1" t="s">
        <v>86</v>
      </c>
      <c r="D8" s="1" t="s">
        <v>87</v>
      </c>
      <c r="E8" s="1" t="s">
        <v>88</v>
      </c>
      <c r="F8" s="1" t="s">
        <v>89</v>
      </c>
      <c r="G8" s="1" t="s">
        <v>90</v>
      </c>
      <c r="H8" s="1" t="s">
        <v>91</v>
      </c>
      <c r="J8" s="1" t="s">
        <v>92</v>
      </c>
      <c r="K8" s="1" t="s">
        <v>93</v>
      </c>
      <c r="L8" s="1" t="s">
        <v>94</v>
      </c>
      <c r="M8" s="1" t="s">
        <v>95</v>
      </c>
      <c r="N8" s="1" t="s">
        <v>96</v>
      </c>
      <c r="P8" s="4" t="s">
        <v>97</v>
      </c>
      <c r="Q8" s="5" t="str">
        <f t="shared" ref="Q8" si="1">H8&amp;"／"&amp;I8&amp;"／"&amp;J8</f>
        <v>堆肥化／／つがる市りんご堆肥研究会。イオンモールに無償提供。</v>
      </c>
    </row>
    <row r="9" spans="1:17" x14ac:dyDescent="0.4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5" t="s">
        <v>7</v>
      </c>
    </row>
  </sheetData>
  <phoneticPr fontId="2"/>
  <pageMargins left="0.7" right="0.7" top="0.75" bottom="0.75" header="0.3" footer="0.3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C0EDB-15A7-41E7-B6DC-E08659058761}">
  <sheetPr codeName="Sheet3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2" customWidth="1"/>
    <col min="3" max="3" width="60.77734375" style="22" customWidth="1"/>
    <col min="4" max="16384" width="8.88671875" style="2" hidden="1"/>
  </cols>
  <sheetData>
    <row r="1" spans="2:3" ht="18" hidden="1" x14ac:dyDescent="0.45">
      <c r="B1" s="22" t="s">
        <v>10</v>
      </c>
      <c r="C1" s="22">
        <v>1</v>
      </c>
    </row>
    <row r="2" spans="2:3" s="21" customFormat="1" ht="45" customHeight="1" x14ac:dyDescent="0.45">
      <c r="B2" s="37" t="s">
        <v>0</v>
      </c>
      <c r="C2" s="46" t="str" cm="1">
        <f t="array" aca="1" ref="C2" ca="1">INDIRECT("リスト!$B$"&amp;$C$1+1)</f>
        <v>㈱青森廃棄物処理センター</v>
      </c>
    </row>
    <row r="3" spans="2:3" ht="30" customHeight="1" x14ac:dyDescent="0.45">
      <c r="B3" s="23" t="s">
        <v>16</v>
      </c>
      <c r="C3" s="47" t="str">
        <f ca="1">INDIRECT("リスト!$M$"&amp;$C$1+1)</f>
        <v>㈱青森廃棄物処理センター桐ノ沢堆肥場</v>
      </c>
    </row>
    <row r="4" spans="2:3" ht="30" customHeight="1" x14ac:dyDescent="0.45">
      <c r="B4" s="23" t="s">
        <v>17</v>
      </c>
      <c r="C4" s="47" t="str">
        <f ca="1">INDIRECT("リスト!$N$"&amp;$C$1+1)</f>
        <v>青森市大字駒込字桐ノ沢170番4</v>
      </c>
    </row>
    <row r="5" spans="2:3" ht="30" customHeight="1" x14ac:dyDescent="0.45">
      <c r="B5" s="23" t="s">
        <v>4</v>
      </c>
      <c r="C5" s="47" t="str">
        <f ca="1">INDIRECT("リスト!$O$"&amp;$C$1+1)</f>
        <v>なし</v>
      </c>
    </row>
    <row r="6" spans="2:3" ht="30" customHeight="1" x14ac:dyDescent="0.45">
      <c r="B6" s="23" t="s">
        <v>25</v>
      </c>
      <c r="C6" s="47" t="str">
        <f ca="1">INDIRECT("リスト!$H$"&amp;$C$1+1)</f>
        <v>堆肥化</v>
      </c>
    </row>
    <row r="7" spans="2:3" ht="30" customHeight="1" x14ac:dyDescent="0.45">
      <c r="B7" s="23" t="s">
        <v>26</v>
      </c>
      <c r="C7" s="47" t="str">
        <f ca="1">INDIRECT("リスト!$i$"&amp;$C$1+1)</f>
        <v>堆肥（あぐり）</v>
      </c>
    </row>
    <row r="8" spans="2:3" ht="120" customHeight="1" x14ac:dyDescent="0.45">
      <c r="B8" s="23"/>
      <c r="C8" s="47"/>
    </row>
    <row r="9" spans="2:3" ht="30" customHeight="1" x14ac:dyDescent="0.45">
      <c r="B9" s="23" t="s">
        <v>27</v>
      </c>
      <c r="C9" s="47" t="str">
        <f ca="1">INDIRECT("リスト!$J$"&amp;$C$1+1)</f>
        <v>肥料の品質の確保等に関する法律に基づく届出済の堆肥です。</v>
      </c>
    </row>
    <row r="10" spans="2:3" ht="30" customHeight="1" x14ac:dyDescent="0.45">
      <c r="B10" s="23" t="s">
        <v>6</v>
      </c>
      <c r="C10" s="47" t="str">
        <f ca="1">INDIRECT("リスト!$L$"&amp;$C$1+1)</f>
        <v>発酵（堆肥化）施設（4ｔ／日）</v>
      </c>
    </row>
  </sheetData>
  <sheetProtection algorithmName="SHA-512" hashValue="uAcFmO4G/PF50C7DAIBgHql2k7pTBmDEGx5gsSHxTMK43wNht7ePHcQrG+1baj2Y7BXm4Il/DI52v9d5Z5rY0g==" saltValue="G6V/m07ZIIZSVqhJ/Fe9IQ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8A1A-9282-4AD0-A08A-C3CDFA5FADAB}">
  <sheetPr codeName="Sheet4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4" customWidth="1"/>
    <col min="3" max="3" width="60.77734375" style="48" customWidth="1"/>
    <col min="4" max="16384" width="8.88671875" style="2" hidden="1"/>
  </cols>
  <sheetData>
    <row r="1" spans="2:3" ht="18" hidden="1" x14ac:dyDescent="0.45">
      <c r="B1" s="22" t="s">
        <v>10</v>
      </c>
      <c r="C1" s="22">
        <v>2</v>
      </c>
    </row>
    <row r="2" spans="2:3" ht="45" customHeight="1" x14ac:dyDescent="0.45">
      <c r="B2" s="37" t="s">
        <v>0</v>
      </c>
      <c r="C2" s="46" t="str" cm="1">
        <f t="array" aca="1" ref="C2" ca="1">INDIRECT("リスト!$B$"&amp;$C$1+1)</f>
        <v>㈲エコ・ネット</v>
      </c>
    </row>
    <row r="3" spans="2:3" ht="30" customHeight="1" x14ac:dyDescent="0.45">
      <c r="B3" s="23" t="s">
        <v>15</v>
      </c>
      <c r="C3" s="47" t="str">
        <f ca="1">INDIRECT("リスト!$M$"&amp;$C$1+1)</f>
        <v>㈲エコ・ネット新里工場</v>
      </c>
    </row>
    <row r="4" spans="2:3" ht="30" customHeight="1" x14ac:dyDescent="0.45">
      <c r="B4" s="23" t="s">
        <v>17</v>
      </c>
      <c r="C4" s="47" t="str">
        <f ca="1">INDIRECT("リスト!$N$"&amp;$C$1+1)</f>
        <v>弘前市大字新里字中樋田116-2</v>
      </c>
    </row>
    <row r="5" spans="2:3" ht="30" customHeight="1" x14ac:dyDescent="0.45">
      <c r="B5" s="23" t="s">
        <v>4</v>
      </c>
      <c r="C5" s="47" t="str">
        <f ca="1">INDIRECT("リスト!$O$"&amp;$C$1+1)</f>
        <v>0172-87-0188</v>
      </c>
    </row>
    <row r="6" spans="2:3" ht="30" customHeight="1" x14ac:dyDescent="0.45">
      <c r="B6" s="23" t="s">
        <v>25</v>
      </c>
      <c r="C6" s="47" t="str">
        <f ca="1">INDIRECT("リスト!$H$"&amp;$C$1+1)</f>
        <v>堆肥化</v>
      </c>
    </row>
    <row r="7" spans="2:3" ht="30" customHeight="1" x14ac:dyDescent="0.45">
      <c r="B7" s="23" t="s">
        <v>26</v>
      </c>
      <c r="C7" s="47" t="str">
        <f ca="1">INDIRECT("リスト!$i$"&amp;$C$1+1)</f>
        <v>堆肥「元気な大地」</v>
      </c>
    </row>
    <row r="8" spans="2:3" ht="30" customHeight="1" x14ac:dyDescent="0.45">
      <c r="B8" s="23"/>
      <c r="C8" s="47"/>
    </row>
    <row r="9" spans="2:3" ht="60" customHeight="1" x14ac:dyDescent="0.45">
      <c r="B9" s="23" t="s">
        <v>27</v>
      </c>
      <c r="C9" s="47" t="str">
        <f ca="1">INDIRECT("リスト!$J$"&amp;$C$1+1)</f>
        <v>肥料の品質の確保等に関する法律に基づく届出済の堆肥です。</v>
      </c>
    </row>
    <row r="10" spans="2:3" ht="45" customHeight="1" x14ac:dyDescent="0.45">
      <c r="B10" s="23" t="s">
        <v>6</v>
      </c>
      <c r="C10" s="47" t="str">
        <f ca="1">INDIRECT("リスト!$L$"&amp;$C$1+1)</f>
        <v>発酵（堆肥化）施設（0.1635ｔ／日）</v>
      </c>
    </row>
  </sheetData>
  <sheetProtection algorithmName="SHA-512" hashValue="kNfUmdriaj5WfLHjHEayAacb0eEzl15FV5XNRBOVoollCV1EzrCLtxDylCjWvHaEko2nFST08tTmiNUA+tQ+RA==" saltValue="naWoVlKDyZgHCRWcF/Kwbw==" spinCount="100000" sheet="1" objects="1" scenarios="1"/>
  <phoneticPr fontId="2"/>
  <pageMargins left="0.7" right="0.7" top="0.75" bottom="0.75" header="0.3" footer="0.3"/>
  <pageSetup paperSize="9" scale="8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469E-100E-4907-BE8A-F2E1697F5938}">
  <sheetPr codeName="Sheet5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2" customWidth="1"/>
    <col min="3" max="3" width="60.77734375" style="22" customWidth="1"/>
    <col min="4" max="16384" width="8.88671875" style="2" hidden="1"/>
  </cols>
  <sheetData>
    <row r="1" spans="2:3" ht="18" hidden="1" x14ac:dyDescent="0.45">
      <c r="B1" s="22" t="s">
        <v>10</v>
      </c>
      <c r="C1" s="22">
        <v>3</v>
      </c>
    </row>
    <row r="2" spans="2:3" ht="45" customHeight="1" x14ac:dyDescent="0.45">
      <c r="B2" s="37" t="s">
        <v>0</v>
      </c>
      <c r="C2" s="46" t="str" cm="1">
        <f t="array" aca="1" ref="C2" ca="1">INDIRECT("リスト!$B$"&amp;$C$1+1)</f>
        <v>㈱津軽衛生公社</v>
      </c>
    </row>
    <row r="3" spans="2:3" ht="30" customHeight="1" x14ac:dyDescent="0.45">
      <c r="B3" s="23" t="s">
        <v>15</v>
      </c>
      <c r="C3" s="47" t="str">
        <f ca="1">INDIRECT("リスト!$M$"&amp;$C$1+1)</f>
        <v>弘前リサイクル工房</v>
      </c>
    </row>
    <row r="4" spans="2:3" ht="30" customHeight="1" x14ac:dyDescent="0.45">
      <c r="B4" s="23" t="s">
        <v>17</v>
      </c>
      <c r="C4" s="47" t="str">
        <f ca="1">INDIRECT("リスト!$N$"&amp;$C$1+1)</f>
        <v>弘前市大字向外瀬字豊田357番地1</v>
      </c>
    </row>
    <row r="5" spans="2:3" ht="30" customHeight="1" x14ac:dyDescent="0.45">
      <c r="B5" s="23" t="s">
        <v>4</v>
      </c>
      <c r="C5" s="47" t="str">
        <f ca="1">INDIRECT("リスト!$O$"&amp;$C$1+1)</f>
        <v>0172-37-3338</v>
      </c>
    </row>
    <row r="6" spans="2:3" ht="30" customHeight="1" x14ac:dyDescent="0.45">
      <c r="B6" s="23" t="s">
        <v>25</v>
      </c>
      <c r="C6" s="47" t="str">
        <f ca="1">INDIRECT("リスト!$H$"&amp;$C$1+1)</f>
        <v>食品残渣→破袋機→乾燥機→勇気資源再生処理装置→堆肥
　計量　　袋選別　水分60％～80％除去</v>
      </c>
    </row>
    <row r="7" spans="2:3" ht="30" customHeight="1" x14ac:dyDescent="0.45">
      <c r="B7" s="23" t="s">
        <v>26</v>
      </c>
      <c r="C7" s="47" t="str">
        <f ca="1">INDIRECT("リスト!$i$"&amp;$C$1+1)</f>
        <v>堆肥（ほうさく）</v>
      </c>
    </row>
    <row r="8" spans="2:3" ht="127.5" customHeight="1" x14ac:dyDescent="0.45">
      <c r="B8" s="23"/>
      <c r="C8" s="47"/>
    </row>
    <row r="9" spans="2:3" ht="60" customHeight="1" x14ac:dyDescent="0.45">
      <c r="B9" s="23" t="s">
        <v>27</v>
      </c>
      <c r="C9" s="47" t="str">
        <f ca="1">INDIRECT("リスト!$J$"&amp;$C$1+1)</f>
        <v>自社の畑で土作り、枝豆等の栽培に使用しています。</v>
      </c>
    </row>
    <row r="10" spans="2:3" ht="45" customHeight="1" x14ac:dyDescent="0.45">
      <c r="B10" s="23" t="s">
        <v>6</v>
      </c>
      <c r="C10" s="47" t="str">
        <f ca="1">INDIRECT("リスト!$L$"&amp;$C$1+1)</f>
        <v>発酵（堆肥化）施設（0.3ｔ／日）</v>
      </c>
    </row>
  </sheetData>
  <sheetProtection algorithmName="SHA-512" hashValue="DGEp2GOgfYg4Sdbh/AGiIQRx82qpg3SjKmGM1nRX+3yr5c0kwV5C4xa/1YNZziypXfv4AJkWH/1hgPVL9L7bcA==" saltValue="WsP740K6wHQ6/paGLecrmg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63FD-5181-49B0-9491-5332E5853688}">
  <sheetPr codeName="Sheet6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2" customWidth="1"/>
    <col min="3" max="3" width="60.77734375" style="22" customWidth="1"/>
    <col min="4" max="16384" width="8.88671875" style="2" hidden="1"/>
  </cols>
  <sheetData>
    <row r="1" spans="2:3" ht="18" hidden="1" x14ac:dyDescent="0.45">
      <c r="B1" s="22" t="s">
        <v>10</v>
      </c>
      <c r="C1" s="22">
        <v>4</v>
      </c>
    </row>
    <row r="2" spans="2:3" ht="45" customHeight="1" x14ac:dyDescent="0.45">
      <c r="B2" s="37" t="s">
        <v>0</v>
      </c>
      <c r="C2" s="46" t="str" cm="1">
        <f t="array" aca="1" ref="C2" ca="1">INDIRECT("リスト!$B$"&amp;$C$1+1)</f>
        <v>県南環境保全センター㈱</v>
      </c>
    </row>
    <row r="3" spans="2:3" ht="30" customHeight="1" x14ac:dyDescent="0.45">
      <c r="B3" s="23" t="s">
        <v>15</v>
      </c>
      <c r="C3" s="47" t="str">
        <f ca="1">INDIRECT("リスト!$M$"&amp;$C$1+1)</f>
        <v>県南環境保全センター十和田工場</v>
      </c>
    </row>
    <row r="4" spans="2:3" ht="30" customHeight="1" x14ac:dyDescent="0.45">
      <c r="B4" s="23" t="s">
        <v>17</v>
      </c>
      <c r="C4" s="47" t="str">
        <f ca="1">INDIRECT("リスト!$N$"&amp;$C$1+1)</f>
        <v>十和田市大字切田字西大沼平1-754,1-756</v>
      </c>
    </row>
    <row r="5" spans="2:3" ht="30" customHeight="1" x14ac:dyDescent="0.45">
      <c r="B5" s="23" t="s">
        <v>4</v>
      </c>
      <c r="C5" s="47" t="str">
        <f ca="1">INDIRECT("リスト!$O$"&amp;$C$1+1)</f>
        <v>0176-22-2706</v>
      </c>
    </row>
    <row r="6" spans="2:3" ht="30" customHeight="1" x14ac:dyDescent="0.45">
      <c r="B6" s="23" t="s">
        <v>25</v>
      </c>
      <c r="C6" s="47" t="str">
        <f ca="1">INDIRECT("リスト!$H$"&amp;$C$1+1)</f>
        <v>発酵（堆肥化）</v>
      </c>
    </row>
    <row r="7" spans="2:3" ht="30" customHeight="1" x14ac:dyDescent="0.45">
      <c r="B7" s="23" t="s">
        <v>26</v>
      </c>
      <c r="C7" s="47" t="str">
        <f ca="1">INDIRECT("リスト!$i$"&amp;$C$1+1)</f>
        <v>堆肥（アースライフ）</v>
      </c>
    </row>
    <row r="8" spans="2:3" ht="105.75" customHeight="1" x14ac:dyDescent="0.45">
      <c r="B8" s="23"/>
      <c r="C8" s="47"/>
    </row>
    <row r="9" spans="2:3" ht="63.75" customHeight="1" x14ac:dyDescent="0.45">
      <c r="B9" s="23" t="s">
        <v>27</v>
      </c>
      <c r="C9" s="47" t="str">
        <f ca="1">INDIRECT("リスト!$J$"&amp;$C$1+1)</f>
        <v>肥料の品質の確保等に関する法律に基づく届出済の堆肥です（アースライフ：生第85798号）。排出事業者（スーパー）に卸している農家や地元の農家で使用。</v>
      </c>
    </row>
    <row r="10" spans="2:3" ht="30" customHeight="1" x14ac:dyDescent="0.45">
      <c r="B10" s="23" t="s">
        <v>6</v>
      </c>
      <c r="C10" s="47" t="str">
        <f ca="1">INDIRECT("リスト!$L$"&amp;$C$1+1)</f>
        <v>処理能力：４７．５t／日</v>
      </c>
    </row>
  </sheetData>
  <sheetProtection algorithmName="SHA-512" hashValue="dar+jEcsIqOIcgfqRXXT01diThhT+qec2CkibamNirPA/gKjnpNkGVNhHqkIDIsYjQQnRQyIlMfxp28bwFSw2g==" saltValue="t476kqtQ3dYl3SnuIPHNrQ==" spinCount="100000" sheet="1" objects="1" scenarios="1"/>
  <phoneticPr fontId="2"/>
  <pageMargins left="0.7" right="0.7" top="0.75" bottom="0.75" header="0.3" footer="0.3"/>
  <pageSetup paperSize="9" scale="86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096B-A2A2-4324-BF38-B82A1AB16489}">
  <sheetPr codeName="Sheet7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4" customWidth="1"/>
    <col min="3" max="3" width="60.77734375" style="24" customWidth="1"/>
    <col min="4" max="16384" width="8.88671875" style="2" hidden="1"/>
  </cols>
  <sheetData>
    <row r="1" spans="2:3" ht="18" hidden="1" x14ac:dyDescent="0.45">
      <c r="B1" s="24" t="s">
        <v>10</v>
      </c>
      <c r="C1" s="24">
        <v>5</v>
      </c>
    </row>
    <row r="2" spans="2:3" ht="45" customHeight="1" x14ac:dyDescent="0.45">
      <c r="B2" s="37" t="s">
        <v>0</v>
      </c>
      <c r="C2" s="46" t="str" cm="1">
        <f t="array" aca="1" ref="C2" ca="1">INDIRECT("リスト!$B$"&amp;$C$1+1)</f>
        <v>県南環境保全センター㈱</v>
      </c>
    </row>
    <row r="3" spans="2:3" ht="30" customHeight="1" x14ac:dyDescent="0.45">
      <c r="B3" s="23" t="s">
        <v>15</v>
      </c>
      <c r="C3" s="47" t="str">
        <f ca="1">INDIRECT("リスト!$M$"&amp;$C$1+1)</f>
        <v>バイオガスエネルギーとわだ</v>
      </c>
    </row>
    <row r="4" spans="2:3" ht="30" customHeight="1" x14ac:dyDescent="0.45">
      <c r="B4" s="23" t="s">
        <v>17</v>
      </c>
      <c r="C4" s="47" t="str">
        <f ca="1">INDIRECT("リスト!$N$"&amp;$C$1+1)</f>
        <v>十和田市大字相坂字下夕川原221-2</v>
      </c>
    </row>
    <row r="5" spans="2:3" ht="30" customHeight="1" x14ac:dyDescent="0.45">
      <c r="B5" s="23" t="s">
        <v>4</v>
      </c>
      <c r="C5" s="47" t="str">
        <f ca="1">INDIRECT("リスト!$O$"&amp;$C$1+1)</f>
        <v>0176-51-0381</v>
      </c>
    </row>
    <row r="6" spans="2:3" ht="45" customHeight="1" x14ac:dyDescent="0.45">
      <c r="B6" s="23" t="s">
        <v>25</v>
      </c>
      <c r="C6" s="47" t="str">
        <f ca="1">INDIRECT("リスト!$H$"&amp;$C$1+1)</f>
        <v>発酵（バイオガス化）</v>
      </c>
    </row>
    <row r="7" spans="2:3" ht="30" customHeight="1" x14ac:dyDescent="0.45">
      <c r="B7" s="23" t="s">
        <v>26</v>
      </c>
      <c r="C7" s="47" t="str">
        <f ca="1">INDIRECT("リスト!$i$"&amp;$C$1+1)</f>
        <v>メタンガス</v>
      </c>
    </row>
    <row r="8" spans="2:3" ht="27.75" customHeight="1" x14ac:dyDescent="0.45">
      <c r="B8" s="23"/>
      <c r="C8" s="47"/>
    </row>
    <row r="9" spans="2:3" ht="30" customHeight="1" x14ac:dyDescent="0.45">
      <c r="B9" s="23" t="s">
        <v>27</v>
      </c>
      <c r="C9" s="47" t="str">
        <f ca="1">INDIRECT("リスト!$J$"&amp;$C$1+1)</f>
        <v>メタンガスを燃料としたコージェネレーション発電機でバイオガスを製造。作られた電力は売電及び所内で使用。</v>
      </c>
    </row>
    <row r="10" spans="2:3" ht="30" customHeight="1" x14ac:dyDescent="0.45">
      <c r="B10" s="23" t="s">
        <v>6</v>
      </c>
      <c r="C10" s="47" t="str">
        <f ca="1">INDIRECT("リスト!$L$"&amp;$C$1+1)</f>
        <v>処理能力：８０．０t／日</v>
      </c>
    </row>
  </sheetData>
  <sheetProtection algorithmName="SHA-512" hashValue="1eVdLrgJVXNnxwTrqTN3iBxf6iZkauMoL/4j3mrUi8/zl8Z56YALIGpS/Qmb/npVKskaWg7IXUOAKKetzGEG3w==" saltValue="3IYRK6pC+Mj+Y9ykbmsKgg==" spinCount="100000" sheet="1" objects="1" scenarios="1"/>
  <phoneticPr fontId="2"/>
  <pageMargins left="0.7" right="0.7" top="0.75" bottom="0.75" header="0.3" footer="0.3"/>
  <pageSetup paperSize="9" scale="86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FFC-105A-45C8-8086-A09EAFA2C0D9}">
  <sheetPr codeName="Sheet8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2" customWidth="1"/>
    <col min="3" max="3" width="60.77734375" style="22" customWidth="1"/>
    <col min="4" max="16384" width="8.88671875" style="2" hidden="1"/>
  </cols>
  <sheetData>
    <row r="1" spans="2:3" ht="18" hidden="1" x14ac:dyDescent="0.45">
      <c r="B1" s="22" t="s">
        <v>10</v>
      </c>
      <c r="C1" s="22">
        <v>6</v>
      </c>
    </row>
    <row r="2" spans="2:3" s="21" customFormat="1" ht="45" customHeight="1" x14ac:dyDescent="0.45">
      <c r="B2" s="37" t="s">
        <v>0</v>
      </c>
      <c r="C2" s="46" t="str" cm="1">
        <f t="array" aca="1" ref="C2" ca="1">INDIRECT("リスト!$B$"&amp;$C$1+1)</f>
        <v>㈱木村牧場</v>
      </c>
    </row>
    <row r="3" spans="2:3" ht="30" customHeight="1" x14ac:dyDescent="0.45">
      <c r="B3" s="23" t="s">
        <v>15</v>
      </c>
      <c r="C3" s="47" t="str">
        <f ca="1">INDIRECT("リスト!$M$"&amp;$C$1+1)</f>
        <v>㈱木村牧場</v>
      </c>
    </row>
    <row r="4" spans="2:3" ht="30" customHeight="1" x14ac:dyDescent="0.45">
      <c r="B4" s="23" t="s">
        <v>17</v>
      </c>
      <c r="C4" s="47" t="str">
        <f ca="1">INDIRECT("リスト!$N$"&amp;$C$1+1)</f>
        <v>つがる市木造丸山竹鼻118番地5</v>
      </c>
    </row>
    <row r="5" spans="2:3" ht="30" customHeight="1" x14ac:dyDescent="0.45">
      <c r="B5" s="23" t="s">
        <v>4</v>
      </c>
      <c r="C5" s="47" t="str">
        <f ca="1">INDIRECT("リスト!$O$"&amp;$C$1+1)</f>
        <v>0173-26-4177</v>
      </c>
    </row>
    <row r="6" spans="2:3" ht="30" customHeight="1" x14ac:dyDescent="0.45">
      <c r="B6" s="23" t="s">
        <v>25</v>
      </c>
      <c r="C6" s="47" t="str">
        <f ca="1">INDIRECT("リスト!$H$"&amp;$C$1+1)</f>
        <v>堆肥化</v>
      </c>
    </row>
    <row r="7" spans="2:3" ht="30" customHeight="1" x14ac:dyDescent="0.45">
      <c r="B7" s="23" t="s">
        <v>26</v>
      </c>
      <c r="C7" s="47" t="str">
        <f ca="1">INDIRECT("リスト!$i$"&amp;$C$1+1)</f>
        <v>飼料（エコフィードつがる）</v>
      </c>
    </row>
    <row r="8" spans="2:3" ht="30" customHeight="1" x14ac:dyDescent="0.45">
      <c r="B8" s="23"/>
      <c r="C8" s="47"/>
    </row>
    <row r="9" spans="2:3" ht="30" customHeight="1" x14ac:dyDescent="0.45">
      <c r="B9" s="23" t="s">
        <v>27</v>
      </c>
      <c r="C9" s="47" t="str">
        <f ca="1">INDIRECT("リスト!$J$"&amp;$C$1+1)</f>
        <v>豚に飼料として与えてます。</v>
      </c>
    </row>
    <row r="10" spans="2:3" ht="30" customHeight="1" x14ac:dyDescent="0.45">
      <c r="B10" s="23" t="s">
        <v>6</v>
      </c>
      <c r="C10" s="47" t="str">
        <f ca="1">INDIRECT("リスト!$L$"&amp;$C$1+1)</f>
        <v>飼料（飼料化）施設（90ｔ／日）</v>
      </c>
    </row>
  </sheetData>
  <sheetProtection algorithmName="SHA-512" hashValue="U9aYHEVqqhPWQMg6Hrh0iWZ6OjajuPi3rraCd6vm0zlnw2jaw5tE1Z9a4G/ZQtj/XpHkm9iWX2Kl/dvmoF8Zqg==" saltValue="o/mZBPZ23zBVbsLmD5pwTg==" spinCount="100000" sheet="1" objects="1" scenarios="1"/>
  <phoneticPr fontId="2"/>
  <pageMargins left="0.7" right="0.7" top="0.75" bottom="0.75" header="0.3" footer="0.3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9174-DAFE-4690-8C94-D821676FFAFE}">
  <sheetPr codeName="Sheet9">
    <pageSetUpPr fitToPage="1"/>
  </sheetPr>
  <dimension ref="B1:C10"/>
  <sheetViews>
    <sheetView topLeftCell="B2" zoomScaleNormal="100" zoomScaleSheetLayoutView="100" workbookViewId="0">
      <selection activeCell="C2" sqref="C2"/>
    </sheetView>
  </sheetViews>
  <sheetFormatPr defaultColWidth="0" defaultRowHeight="13.5" customHeight="1" zeroHeight="1" x14ac:dyDescent="0.45"/>
  <cols>
    <col min="1" max="1" width="8.88671875" style="2" hidden="1" customWidth="1"/>
    <col min="2" max="2" width="35.77734375" style="22" customWidth="1"/>
    <col min="3" max="3" width="60.77734375" style="22" customWidth="1"/>
    <col min="4" max="16384" width="8.88671875" style="2" hidden="1"/>
  </cols>
  <sheetData>
    <row r="1" spans="2:3" ht="18" hidden="1" x14ac:dyDescent="0.45">
      <c r="B1" s="22" t="s">
        <v>10</v>
      </c>
      <c r="C1" s="22">
        <v>7</v>
      </c>
    </row>
    <row r="2" spans="2:3" ht="45" customHeight="1" x14ac:dyDescent="0.45">
      <c r="B2" s="37" t="s">
        <v>0</v>
      </c>
      <c r="C2" s="46" t="str" cm="1">
        <f t="array" aca="1" ref="C2" ca="1">INDIRECT("リスト!$B$"&amp;$C$1+1)</f>
        <v>㈱西北五クリーン社</v>
      </c>
    </row>
    <row r="3" spans="2:3" ht="30" customHeight="1" x14ac:dyDescent="0.45">
      <c r="B3" s="23" t="s">
        <v>15</v>
      </c>
      <c r="C3" s="47" t="str">
        <f ca="1">INDIRECT("リスト!$M$"&amp;$C$1+1)</f>
        <v>鶴田町作業所</v>
      </c>
    </row>
    <row r="4" spans="2:3" ht="30" customHeight="1" x14ac:dyDescent="0.45">
      <c r="B4" s="23" t="s">
        <v>17</v>
      </c>
      <c r="C4" s="47" t="str">
        <f ca="1">INDIRECT("リスト!$N$"&amp;$C$1+1)</f>
        <v>北津軽郡鶴田町大字廻堰81番274</v>
      </c>
    </row>
    <row r="5" spans="2:3" ht="30" customHeight="1" x14ac:dyDescent="0.45">
      <c r="B5" s="23" t="s">
        <v>4</v>
      </c>
      <c r="C5" s="49">
        <f ca="1">INDIRECT("リスト!$O$"&amp;$C$1+1)</f>
        <v>0</v>
      </c>
    </row>
    <row r="6" spans="2:3" ht="30" customHeight="1" x14ac:dyDescent="0.45">
      <c r="B6" s="23" t="s">
        <v>25</v>
      </c>
      <c r="C6" s="47" t="str">
        <f ca="1">INDIRECT("リスト!$H$"&amp;$C$1+1)</f>
        <v>堆肥化</v>
      </c>
    </row>
    <row r="7" spans="2:3" ht="30" customHeight="1" x14ac:dyDescent="0.45">
      <c r="B7" s="23" t="s">
        <v>26</v>
      </c>
      <c r="C7" s="49">
        <f ca="1">INDIRECT("リスト!$i$"&amp;$C$1+1)</f>
        <v>0</v>
      </c>
    </row>
    <row r="8" spans="2:3" ht="30" customHeight="1" x14ac:dyDescent="0.45">
      <c r="B8" s="23"/>
      <c r="C8" s="47"/>
    </row>
    <row r="9" spans="2:3" ht="30" customHeight="1" x14ac:dyDescent="0.45">
      <c r="B9" s="23" t="s">
        <v>27</v>
      </c>
      <c r="C9" s="47" t="str">
        <f ca="1">INDIRECT("リスト!$J$"&amp;$C$1+1)</f>
        <v>つがる市りんご堆肥研究会。イオンモールに無償提供。</v>
      </c>
    </row>
    <row r="10" spans="2:3" ht="30" customHeight="1" x14ac:dyDescent="0.45">
      <c r="B10" s="23" t="s">
        <v>6</v>
      </c>
      <c r="C10" s="47" t="str">
        <f ca="1">INDIRECT("リスト!$L$"&amp;$C$1+1)</f>
        <v>発酵（堆肥化）施設（0.92ｔ／日）</v>
      </c>
    </row>
  </sheetData>
  <sheetProtection algorithmName="SHA-512" hashValue="PcQfF5sHjLgbK6soYGMftPACZr14Zj+VSEbWp6mowtVvN4LHbBFYzfjGEmf9clrWbx8EobnrFsEANWj6SpJSJw==" saltValue="xH69S9eg7yBxytXUPl56SQ==" spinCount="100000" sheet="1" objects="1" scenarios="1"/>
  <phoneticPr fontId="2"/>
  <pageMargins left="0.7" right="0.7" top="0.75" bottom="0.75" header="0.3" footer="0.3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検索ツール</vt:lpstr>
      <vt:lpstr>リスト</vt:lpstr>
      <vt:lpstr>㈱青森廃棄物処理センター桐ノ沢堆肥場</vt:lpstr>
      <vt:lpstr>㈲エコ・ネット新里工場</vt:lpstr>
      <vt:lpstr>弘前リサイクル工房</vt:lpstr>
      <vt:lpstr>県南環境保全センター十和田工場</vt:lpstr>
      <vt:lpstr>バイオガスエネルギーとわだ</vt:lpstr>
      <vt:lpstr>㈱木村牧場</vt:lpstr>
      <vt:lpstr>鶴田町作業所</vt:lpstr>
      <vt:lpstr>バイオガスエネルギーとわだ!Print_Area</vt:lpstr>
      <vt:lpstr>㈱青森廃棄物処理センター桐ノ沢堆肥場!Print_Area</vt:lpstr>
      <vt:lpstr>㈱木村牧場!Print_Area</vt:lpstr>
      <vt:lpstr>県南環境保全センター十和田工場!Print_Area</vt:lpstr>
      <vt:lpstr>弘前リサイクル工房!Print_Area</vt:lpstr>
      <vt:lpstr>鶴田町作業所!Print_Area</vt:lpstr>
      <vt:lpstr>㈲エコ・ネット新里工場!Print_Area</vt:lpstr>
      <vt:lpstr>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　麻衣子</cp:lastModifiedBy>
  <dcterms:modified xsi:type="dcterms:W3CDTF">2025-03-14T05:42:00Z</dcterms:modified>
</cp:coreProperties>
</file>