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codeName="ThisWorkbook"/>
  <mc:AlternateContent xmlns:mc="http://schemas.openxmlformats.org/markup-compatibility/2006">
    <mc:Choice Requires="x15">
      <x15ac:absPath xmlns:x15ac="http://schemas.microsoft.com/office/spreadsheetml/2010/11/ac" url="C:\Users\201op\Desktop\"/>
    </mc:Choice>
  </mc:AlternateContent>
  <xr:revisionPtr revIDLastSave="0" documentId="13_ncr:1_{8394ABE4-81ED-4F73-9EB0-E65662D4D7F7}" xr6:coauthVersionLast="36" xr6:coauthVersionMax="47" xr10:uidLastSave="{00000000-0000-0000-0000-000000000000}"/>
  <workbookProtection workbookAlgorithmName="SHA-512" workbookHashValue="FNTBZUIfGY1FVLgvYXTSIWZIurnWFtd4zKZAkZuIZV2p0+FQubeCT7k9roZNMjnJOflsX+orMJLQOhMVuX3OzA==" workbookSaltValue="VJPDGVUTz4WyLjCbpKa5LA==" workbookSpinCount="100000" lockStructure="1"/>
  <bookViews>
    <workbookView xWindow="-120" yWindow="-120" windowWidth="29040" windowHeight="15720" tabRatio="800" xr2:uid="{11C54B6A-5631-45A9-BBC9-97A05A7A82B9}"/>
  </bookViews>
  <sheets>
    <sheet name="検索ツール" sheetId="3" r:id="rId1"/>
    <sheet name="リスト" sheetId="13" state="hidden" r:id="rId2"/>
    <sheet name="㈱青森廃棄物処理センター桐ノ沢桐ノ沢中間処理場" sheetId="17" r:id="rId3"/>
    <sheet name="㈱山本工業中間処理場" sheetId="8" r:id="rId4"/>
    <sheet name="㈲ローズリ―資源" sheetId="6" r:id="rId5"/>
    <sheet name="北彩クリーン㈲リサイクルセンター" sheetId="23" r:id="rId6"/>
    <sheet name="リサイクル・システムズ" sheetId="20" r:id="rId7"/>
    <sheet name="㈲柏崎清掃社" sheetId="9" r:id="rId8"/>
    <sheet name="第一清掃㈱" sheetId="10" r:id="rId9"/>
    <sheet name="八戸営業所" sheetId="11" r:id="rId10"/>
    <sheet name="南郷リサイクル工場" sheetId="5" r:id="rId11"/>
    <sheet name="白上工場" sheetId="15" r:id="rId12"/>
    <sheet name="㈱十和田ビルサービス長塚処分場" sheetId="4" r:id="rId13"/>
    <sheet name="㈲チャーター運送" sheetId="19" r:id="rId14"/>
    <sheet name="就労サポートセンターさつき" sheetId="16" r:id="rId15"/>
    <sheet name="㈲エコ・ネットRPF工場「リプラ」" sheetId="14" r:id="rId16"/>
  </sheets>
  <definedNames>
    <definedName name="_xlnm._FilterDatabase" localSheetId="0" hidden="1">検索ツール!$C$6:$I$55</definedName>
    <definedName name="_xlnm.Print_Area" localSheetId="6">リサイクル・システムズ!$B$2:$C$13</definedName>
    <definedName name="_xlnm.Print_Area" localSheetId="3">㈱山本工業中間処理場!$B$2:$C$13</definedName>
    <definedName name="_xlnm.Print_Area" localSheetId="12">㈱十和田ビルサービス長塚処分場!$B$2:$C$16</definedName>
    <definedName name="_xlnm.Print_Area" localSheetId="2">㈱青森廃棄物処理センター桐ノ沢桐ノ沢中間処理場!$B$2:$C$13</definedName>
    <definedName name="_xlnm.Print_Area" localSheetId="14">就労サポートセンターさつき!$B$2:$C$13</definedName>
    <definedName name="_xlnm.Print_Area" localSheetId="8">第一清掃㈱!$B$2:$C$13</definedName>
    <definedName name="_xlnm.Print_Area" localSheetId="10">南郷リサイクル工場!$B$2:$C$13</definedName>
    <definedName name="_xlnm.Print_Area" localSheetId="11">白上工場!$B$2:$C$13</definedName>
    <definedName name="_xlnm.Print_Area" localSheetId="9">八戸営業所!$B$2:$C$13</definedName>
    <definedName name="_xlnm.Print_Area" localSheetId="5">北彩クリーン㈲リサイクルセンター!$B$2:$C$13</definedName>
    <definedName name="_xlnm.Print_Area" localSheetId="15">㈲エコ・ネットRPF工場「リプラ」!$B$2:$C$13</definedName>
    <definedName name="_xlnm.Print_Area" localSheetId="13">㈲チャーター運送!$B$2:$C$13</definedName>
    <definedName name="_xlnm.Print_Area" localSheetId="4">㈲ローズリ―資源!$B$2:$C$13</definedName>
    <definedName name="_xlnm.Print_Area" localSheetId="7">㈲柏崎清掃社!$B$2:$C$13</definedName>
    <definedName name="一覧">検索ツール!$D$6:$J$55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15" i="13" l="1"/>
  <c r="R14" i="13"/>
  <c r="R13" i="13"/>
  <c r="R12" i="13"/>
  <c r="R11" i="13"/>
  <c r="R10" i="13"/>
  <c r="R7" i="13"/>
  <c r="R6" i="13"/>
  <c r="R5" i="13"/>
  <c r="R4" i="13"/>
  <c r="R3" i="13"/>
  <c r="R2" i="13"/>
  <c r="C12" i="23" a="1"/>
  <c r="C4" i="23" a="1"/>
  <c r="C5" i="23" a="1"/>
  <c r="C16" i="23" a="1"/>
  <c r="C6" i="23" a="1"/>
  <c r="C3" i="23" a="1"/>
  <c r="C7" i="23" a="1"/>
  <c r="C15" i="23" a="1"/>
  <c r="C9" i="23" a="1"/>
  <c r="C8" i="23" a="1"/>
  <c r="C10" i="23" a="1"/>
  <c r="C2" i="23" a="1"/>
  <c r="C13" i="23" a="1"/>
  <c r="C14" i="23" a="1"/>
  <c r="C3" i="5" a="1"/>
  <c r="C3" i="5" l="1"/>
  <c r="C6" i="23"/>
  <c r="C13" i="23"/>
  <c r="C7" i="23"/>
  <c r="C14" i="23"/>
  <c r="C2" i="23"/>
  <c r="C8" i="23"/>
  <c r="C15" i="23"/>
  <c r="C3" i="23"/>
  <c r="C9" i="23"/>
  <c r="C4" i="23"/>
  <c r="C10" i="23"/>
  <c r="C5" i="23"/>
  <c r="C12" i="23"/>
  <c r="C16" i="23"/>
  <c r="C5" i="19" a="1"/>
  <c r="C16" i="20" a="1"/>
  <c r="C16" i="19" a="1"/>
  <c r="C8" i="20" a="1"/>
  <c r="C13" i="20" a="1"/>
  <c r="C9" i="19" a="1"/>
  <c r="C4" i="20" a="1"/>
  <c r="C6" i="19" a="1"/>
  <c r="C7" i="19" a="1"/>
  <c r="C10" i="20" a="1"/>
  <c r="C8" i="19" a="1"/>
  <c r="C12" i="20" a="1"/>
  <c r="C14" i="19" a="1"/>
  <c r="C3" i="19" a="1"/>
  <c r="C10" i="19" a="1"/>
  <c r="C5" i="20" a="1"/>
  <c r="C3" i="20" a="1"/>
  <c r="C7" i="20" a="1"/>
  <c r="C12" i="19" a="1"/>
  <c r="C15" i="20" a="1"/>
  <c r="C14" i="20" a="1"/>
  <c r="C2" i="20" a="1"/>
  <c r="C13" i="19" a="1"/>
  <c r="C9" i="20" a="1"/>
  <c r="C15" i="19" a="1"/>
  <c r="C4" i="19" a="1"/>
  <c r="C6" i="20" a="1"/>
  <c r="C2" i="19" a="1"/>
  <c r="C7" i="20" l="1"/>
  <c r="C14" i="20"/>
  <c r="C2" i="20"/>
  <c r="C8" i="20"/>
  <c r="C15" i="20"/>
  <c r="C3" i="20"/>
  <c r="C9" i="20"/>
  <c r="C16" i="20"/>
  <c r="C4" i="20"/>
  <c r="C10" i="20"/>
  <c r="C5" i="20"/>
  <c r="C12" i="20"/>
  <c r="C6" i="20"/>
  <c r="C13" i="20"/>
  <c r="C6" i="19"/>
  <c r="C14" i="19"/>
  <c r="C8" i="19"/>
  <c r="C3" i="19"/>
  <c r="C4" i="19"/>
  <c r="C10" i="19"/>
  <c r="C13" i="19"/>
  <c r="C15" i="19"/>
  <c r="C9" i="19"/>
  <c r="C12" i="19"/>
  <c r="C7" i="19"/>
  <c r="C2" i="19"/>
  <c r="C16" i="19"/>
  <c r="C5" i="19"/>
  <c r="C15" i="17" a="1"/>
  <c r="C12" i="17" a="1"/>
  <c r="C4" i="17" a="1"/>
  <c r="C2" i="17" a="1"/>
  <c r="C13" i="17" a="1"/>
  <c r="C5" i="17" a="1"/>
  <c r="C7" i="17" a="1"/>
  <c r="C3" i="17" a="1"/>
  <c r="C9" i="17" a="1"/>
  <c r="C14" i="17" a="1"/>
  <c r="C8" i="17" a="1"/>
  <c r="C16" i="17" a="1"/>
  <c r="C10" i="17" a="1"/>
  <c r="C6" i="17" a="1"/>
  <c r="C7" i="17" l="1"/>
  <c r="C2" i="17"/>
  <c r="C3" i="17"/>
  <c r="C9" i="17"/>
  <c r="C16" i="17"/>
  <c r="C10" i="17"/>
  <c r="C15" i="17"/>
  <c r="C4" i="17"/>
  <c r="C14" i="17"/>
  <c r="C8" i="17"/>
  <c r="C5" i="17"/>
  <c r="C12" i="17"/>
  <c r="C6" i="17"/>
  <c r="C13" i="17"/>
  <c r="C4" i="16" a="1"/>
  <c r="C16" i="16" a="1"/>
  <c r="C14" i="16" a="1"/>
  <c r="C15" i="16" a="1"/>
  <c r="C7" i="16" a="1"/>
  <c r="C5" i="16" a="1"/>
  <c r="C13" i="16" a="1"/>
  <c r="C2" i="16" a="1"/>
  <c r="C10" i="16" a="1"/>
  <c r="C3" i="16" a="1"/>
  <c r="C8" i="16" a="1"/>
  <c r="C12" i="16" a="1"/>
  <c r="C6" i="16" a="1"/>
  <c r="C9" i="16" a="1"/>
  <c r="C14" i="16" l="1"/>
  <c r="C15" i="16"/>
  <c r="C16" i="16"/>
  <c r="C10" i="16"/>
  <c r="C12" i="16"/>
  <c r="C2" i="16"/>
  <c r="C9" i="16"/>
  <c r="C5" i="16"/>
  <c r="C7" i="16"/>
  <c r="C8" i="16"/>
  <c r="C3" i="16"/>
  <c r="C4" i="16"/>
  <c r="C6" i="16"/>
  <c r="C13" i="16"/>
  <c r="C5" i="15" a="1"/>
  <c r="C12" i="15" a="1"/>
  <c r="C15" i="15" a="1"/>
  <c r="C2" i="15" a="1"/>
  <c r="C14" i="15" a="1"/>
  <c r="C13" i="15" a="1"/>
  <c r="C16" i="15" a="1"/>
  <c r="C9" i="15" a="1"/>
  <c r="C10" i="15" a="1"/>
  <c r="C7" i="15" a="1"/>
  <c r="C8" i="15" a="1"/>
  <c r="C4" i="15" a="1"/>
  <c r="C6" i="15" a="1"/>
  <c r="C3" i="15" a="1"/>
  <c r="C3" i="15" l="1"/>
  <c r="C2" i="15"/>
  <c r="C8" i="15"/>
  <c r="C15" i="15"/>
  <c r="C9" i="15"/>
  <c r="C16" i="15"/>
  <c r="C4" i="15"/>
  <c r="C10" i="15"/>
  <c r="C5" i="15"/>
  <c r="C12" i="15"/>
  <c r="C6" i="15"/>
  <c r="C13" i="15"/>
  <c r="C7" i="15"/>
  <c r="C14" i="15"/>
  <c r="R9" i="13"/>
  <c r="C15" i="14" a="1"/>
  <c r="C6" i="14" a="1"/>
  <c r="C2" i="14" a="1"/>
  <c r="C14" i="14" a="1"/>
  <c r="C8" i="14" a="1"/>
  <c r="C7" i="14" a="1"/>
  <c r="C13" i="14" a="1"/>
  <c r="C10" i="14" a="1"/>
  <c r="C5" i="14" a="1"/>
  <c r="C3" i="14" a="1"/>
  <c r="C12" i="14" a="1"/>
  <c r="C16" i="14" a="1"/>
  <c r="C4" i="14" a="1"/>
  <c r="C9" i="14" a="1"/>
  <c r="C10" i="14" l="1"/>
  <c r="C5" i="14"/>
  <c r="C6" i="14"/>
  <c r="C13" i="14"/>
  <c r="C4" i="14"/>
  <c r="C12" i="14"/>
  <c r="C7" i="14"/>
  <c r="C14" i="14"/>
  <c r="C2" i="14"/>
  <c r="C8" i="14"/>
  <c r="C15" i="14"/>
  <c r="C3" i="14"/>
  <c r="C9" i="14"/>
  <c r="C16" i="14"/>
  <c r="R8" i="13"/>
  <c r="C12" i="6" a="1"/>
  <c r="C15" i="10" a="1"/>
  <c r="C6" i="9" a="1"/>
  <c r="C13" i="10" a="1"/>
  <c r="C14" i="9" a="1"/>
  <c r="C8" i="5" a="1"/>
  <c r="C4" i="11" a="1"/>
  <c r="C6" i="6" a="1"/>
  <c r="C15" i="6" a="1"/>
  <c r="C2" i="10" a="1"/>
  <c r="C16" i="11" a="1"/>
  <c r="C14" i="11" a="1"/>
  <c r="C16" i="9" a="1"/>
  <c r="C3" i="10" a="1"/>
  <c r="C5" i="5" a="1"/>
  <c r="C8" i="6" a="1"/>
  <c r="C6" i="5" a="1"/>
  <c r="C4" i="8" a="1"/>
  <c r="C5" i="8" a="1"/>
  <c r="C7" i="10" a="1"/>
  <c r="C2" i="11" a="1"/>
  <c r="C10" i="10" a="1"/>
  <c r="C5" i="10" a="1"/>
  <c r="C2" i="6" a="1"/>
  <c r="C6" i="8" a="1"/>
  <c r="C10" i="5" a="1"/>
  <c r="C10" i="11" a="1"/>
  <c r="C4" i="5" a="1"/>
  <c r="C16" i="5" a="1"/>
  <c r="C7" i="5" a="1"/>
  <c r="C10" i="8" a="1"/>
  <c r="C3" i="9" a="1"/>
  <c r="C9" i="5" a="1"/>
  <c r="C7" i="11" a="1"/>
  <c r="C14" i="10" a="1"/>
  <c r="C5" i="6" a="1"/>
  <c r="C10" i="6" a="1"/>
  <c r="C4" i="6" a="1"/>
  <c r="C13" i="9" a="1"/>
  <c r="C14" i="5" a="1"/>
  <c r="C15" i="9" a="1"/>
  <c r="C12" i="5" a="1"/>
  <c r="C8" i="8" a="1"/>
  <c r="C6" i="11" a="1"/>
  <c r="C7" i="9" a="1"/>
  <c r="C3" i="11" a="1"/>
  <c r="C9" i="9" a="1"/>
  <c r="C5" i="9" a="1"/>
  <c r="C8" i="10" a="1"/>
  <c r="C8" i="9" a="1"/>
  <c r="C12" i="8" a="1"/>
  <c r="C16" i="6" a="1"/>
  <c r="C7" i="6" a="1"/>
  <c r="C9" i="11" a="1"/>
  <c r="C8" i="11" a="1"/>
  <c r="C13" i="6" a="1"/>
  <c r="C14" i="6" a="1"/>
  <c r="C3" i="8" a="1"/>
  <c r="C4" i="10" a="1"/>
  <c r="C2" i="8" a="1"/>
  <c r="C2" i="5" a="1"/>
  <c r="C6" i="10" a="1"/>
  <c r="C12" i="9" a="1"/>
  <c r="C2" i="9" a="1"/>
  <c r="C15" i="11" a="1"/>
  <c r="C9" i="10" a="1"/>
  <c r="C13" i="8" a="1"/>
  <c r="C13" i="11" a="1"/>
  <c r="A7" i="3"/>
  <c r="C5" i="11" a="1"/>
  <c r="C15" i="8" a="1"/>
  <c r="C12" i="11" a="1"/>
  <c r="C16" i="8" a="1"/>
  <c r="C3" i="6" a="1"/>
  <c r="C7" i="8" a="1"/>
  <c r="C13" i="5" a="1"/>
  <c r="C9" i="6" a="1"/>
  <c r="C14" i="8" a="1"/>
  <c r="C15" i="4" a="1"/>
  <c r="C10" i="9" a="1"/>
  <c r="C15" i="5" a="1"/>
  <c r="C4" i="9" a="1"/>
  <c r="C12" i="10" a="1"/>
  <c r="C9" i="8" a="1"/>
  <c r="C16" i="10" a="1"/>
  <c r="C10" i="11" l="1"/>
  <c r="C13" i="11"/>
  <c r="C9" i="11"/>
  <c r="C2" i="11"/>
  <c r="C6" i="11"/>
  <c r="C15" i="11"/>
  <c r="C4" i="11"/>
  <c r="C5" i="11"/>
  <c r="C3" i="11"/>
  <c r="C16" i="11"/>
  <c r="C8" i="11"/>
  <c r="C14" i="11"/>
  <c r="C7" i="11"/>
  <c r="C12" i="11"/>
  <c r="C10" i="10"/>
  <c r="C13" i="10"/>
  <c r="C5" i="10"/>
  <c r="C6" i="10"/>
  <c r="C15" i="10"/>
  <c r="C4" i="10"/>
  <c r="C9" i="10"/>
  <c r="C3" i="10"/>
  <c r="C16" i="10"/>
  <c r="C8" i="10"/>
  <c r="C14" i="10"/>
  <c r="C2" i="10"/>
  <c r="C7" i="10"/>
  <c r="C12" i="10"/>
  <c r="C4" i="9"/>
  <c r="C14" i="9"/>
  <c r="C2" i="9"/>
  <c r="C6" i="9"/>
  <c r="C10" i="9"/>
  <c r="C15" i="9"/>
  <c r="C8" i="9"/>
  <c r="C5" i="9"/>
  <c r="C3" i="9"/>
  <c r="C16" i="9"/>
  <c r="C13" i="9"/>
  <c r="C9" i="9"/>
  <c r="C7" i="9"/>
  <c r="C12" i="9"/>
  <c r="C15" i="8"/>
  <c r="C4" i="8"/>
  <c r="C8" i="8"/>
  <c r="C9" i="8"/>
  <c r="C6" i="8"/>
  <c r="C16" i="8"/>
  <c r="C13" i="8"/>
  <c r="C5" i="8"/>
  <c r="C14" i="8"/>
  <c r="C2" i="8"/>
  <c r="C10" i="8"/>
  <c r="C3" i="8"/>
  <c r="C7" i="8"/>
  <c r="C12" i="8"/>
  <c r="C8" i="6"/>
  <c r="C9" i="6"/>
  <c r="C2" i="6"/>
  <c r="C15" i="6"/>
  <c r="C4" i="6"/>
  <c r="C14" i="6"/>
  <c r="C6" i="6"/>
  <c r="C10" i="6"/>
  <c r="C13" i="6"/>
  <c r="C5" i="6"/>
  <c r="C3" i="6"/>
  <c r="C7" i="6"/>
  <c r="C12" i="6"/>
  <c r="C16" i="6"/>
  <c r="C10" i="5"/>
  <c r="C13" i="5"/>
  <c r="C5" i="5"/>
  <c r="C2" i="5"/>
  <c r="C6" i="5"/>
  <c r="C15" i="5"/>
  <c r="C8" i="5"/>
  <c r="C9" i="5"/>
  <c r="C16" i="5"/>
  <c r="C4" i="5"/>
  <c r="C14" i="5"/>
  <c r="C7" i="5"/>
  <c r="C12" i="5"/>
  <c r="C15" i="4"/>
  <c r="C3" i="4" a="1"/>
  <c r="C2" i="4" a="1"/>
  <c r="C7" i="4" a="1"/>
  <c r="C9" i="4" a="1"/>
  <c r="C16" i="4" a="1"/>
  <c r="C14" i="4" a="1"/>
  <c r="C10" i="4" a="1"/>
  <c r="C7" i="3" a="1"/>
  <c r="C8" i="4" a="1"/>
  <c r="C6" i="4" a="1"/>
  <c r="C5" i="4" a="1"/>
  <c r="C4" i="4" a="1"/>
  <c r="A8" i="3"/>
  <c r="F7" i="3" a="1"/>
  <c r="C13" i="4" a="1"/>
  <c r="C12" i="4" a="1"/>
  <c r="C7" i="3" l="1"/>
  <c r="F7" i="3"/>
  <c r="C16" i="4"/>
  <c r="C14" i="4"/>
  <c r="C13" i="4"/>
  <c r="C12" i="4"/>
  <c r="C10" i="4"/>
  <c r="C9" i="4"/>
  <c r="C8" i="4"/>
  <c r="C7" i="4"/>
  <c r="C6" i="4"/>
  <c r="C5" i="4"/>
  <c r="C4" i="4"/>
  <c r="C2" i="4"/>
  <c r="C3" i="4"/>
  <c r="E7" i="3" a="1"/>
  <c r="G7" i="3" a="1"/>
  <c r="D8" i="3" a="1"/>
  <c r="E8" i="3" a="1"/>
  <c r="H7" i="3" a="1"/>
  <c r="C8" i="3" a="1"/>
  <c r="A9" i="3"/>
  <c r="H8" i="3" a="1"/>
  <c r="F8" i="3" a="1"/>
  <c r="D7" i="3" a="1"/>
  <c r="G8" i="3" a="1"/>
  <c r="E8" i="3" l="1"/>
  <c r="C8" i="3"/>
  <c r="F8" i="3"/>
  <c r="H8" i="3"/>
  <c r="D8" i="3"/>
  <c r="G8" i="3"/>
  <c r="H7" i="3"/>
  <c r="G7" i="3"/>
  <c r="E7" i="3"/>
  <c r="D7" i="3"/>
  <c r="A10" i="3"/>
  <c r="H9" i="3" a="1"/>
  <c r="D9" i="3" a="1"/>
  <c r="F9" i="3" a="1"/>
  <c r="C9" i="3" a="1"/>
  <c r="E9" i="3" a="1"/>
  <c r="G9" i="3" a="1"/>
  <c r="E9" i="3" l="1"/>
  <c r="G9" i="3"/>
  <c r="F9" i="3"/>
  <c r="H9" i="3"/>
  <c r="D9" i="3"/>
  <c r="C9" i="3"/>
  <c r="J8" i="3"/>
  <c r="I8" i="3" s="1"/>
  <c r="J7" i="3"/>
  <c r="I7" i="3" s="1"/>
  <c r="D10" i="3" a="1"/>
  <c r="E10" i="3" a="1"/>
  <c r="F10" i="3" a="1"/>
  <c r="A11" i="3"/>
  <c r="C10" i="3" a="1"/>
  <c r="H10" i="3" a="1"/>
  <c r="G10" i="3" a="1"/>
  <c r="F10" i="3" l="1"/>
  <c r="C10" i="3"/>
  <c r="E10" i="3"/>
  <c r="D10" i="3"/>
  <c r="G10" i="3"/>
  <c r="H10" i="3"/>
  <c r="J9" i="3"/>
  <c r="I9" i="3" s="1"/>
  <c r="E11" i="3" a="1"/>
  <c r="C11" i="3" a="1"/>
  <c r="F11" i="3" a="1"/>
  <c r="A12" i="3"/>
  <c r="H11" i="3" a="1"/>
  <c r="G11" i="3" a="1"/>
  <c r="D11" i="3" a="1"/>
  <c r="G11" i="3" l="1"/>
  <c r="C11" i="3"/>
  <c r="H11" i="3"/>
  <c r="F11" i="3"/>
  <c r="E11" i="3"/>
  <c r="D11" i="3"/>
  <c r="J10" i="3"/>
  <c r="I10" i="3" s="1"/>
  <c r="F12" i="3" a="1"/>
  <c r="G12" i="3" a="1"/>
  <c r="D12" i="3" a="1"/>
  <c r="H12" i="3" a="1"/>
  <c r="E12" i="3" a="1"/>
  <c r="A13" i="3"/>
  <c r="C12" i="3" a="1"/>
  <c r="H12" i="3" l="1"/>
  <c r="D12" i="3"/>
  <c r="F12" i="3"/>
  <c r="G12" i="3"/>
  <c r="C12" i="3"/>
  <c r="E12" i="3"/>
  <c r="J11" i="3"/>
  <c r="I11" i="3" s="1"/>
  <c r="H13" i="3" a="1"/>
  <c r="A14" i="3"/>
  <c r="E13" i="3" a="1"/>
  <c r="C13" i="3" a="1"/>
  <c r="D13" i="3" a="1"/>
  <c r="F13" i="3" a="1"/>
  <c r="G13" i="3" a="1"/>
  <c r="E13" i="3" l="1"/>
  <c r="C13" i="3"/>
  <c r="H13" i="3"/>
  <c r="G13" i="3"/>
  <c r="D13" i="3"/>
  <c r="F13" i="3"/>
  <c r="J12" i="3"/>
  <c r="I12" i="3" s="1"/>
  <c r="G14" i="3" a="1"/>
  <c r="H14" i="3" a="1"/>
  <c r="A15" i="3"/>
  <c r="E14" i="3" a="1"/>
  <c r="F14" i="3" a="1"/>
  <c r="C14" i="3" a="1"/>
  <c r="D14" i="3" a="1"/>
  <c r="D14" i="3" l="1"/>
  <c r="G14" i="3"/>
  <c r="C14" i="3"/>
  <c r="F14" i="3"/>
  <c r="H14" i="3"/>
  <c r="E14" i="3"/>
  <c r="J13" i="3"/>
  <c r="I13" i="3" s="1"/>
  <c r="G15" i="3" a="1"/>
  <c r="D15" i="3" a="1"/>
  <c r="E15" i="3" a="1"/>
  <c r="C15" i="3" a="1"/>
  <c r="A16" i="3"/>
  <c r="F15" i="3" a="1"/>
  <c r="H15" i="3" a="1"/>
  <c r="D15" i="3" l="1"/>
  <c r="E15" i="3"/>
  <c r="F15" i="3"/>
  <c r="H15" i="3"/>
  <c r="G15" i="3"/>
  <c r="C15" i="3"/>
  <c r="J14" i="3"/>
  <c r="I14" i="3" s="1"/>
  <c r="E16" i="3" a="1"/>
  <c r="A17" i="3"/>
  <c r="D16" i="3" a="1"/>
  <c r="H16" i="3" a="1"/>
  <c r="F16" i="3" a="1"/>
  <c r="C16" i="3" a="1"/>
  <c r="G16" i="3" a="1"/>
  <c r="F16" i="3" l="1"/>
  <c r="C16" i="3"/>
  <c r="E16" i="3"/>
  <c r="G16" i="3"/>
  <c r="H16" i="3"/>
  <c r="D16" i="3"/>
  <c r="J15" i="3"/>
  <c r="I15" i="3" s="1"/>
  <c r="A18" i="3"/>
  <c r="G17" i="3" a="1"/>
  <c r="E17" i="3" a="1"/>
  <c r="C17" i="3" a="1"/>
  <c r="D17" i="3" a="1"/>
  <c r="H17" i="3" a="1"/>
  <c r="F17" i="3" a="1"/>
  <c r="D17" i="3" l="1"/>
  <c r="F17" i="3"/>
  <c r="E17" i="3"/>
  <c r="G17" i="3"/>
  <c r="C17" i="3"/>
  <c r="H17" i="3"/>
  <c r="J16" i="3"/>
  <c r="I16" i="3" s="1"/>
  <c r="D18" i="3" a="1"/>
  <c r="F18" i="3" a="1"/>
  <c r="A19" i="3"/>
  <c r="H18" i="3" a="1"/>
  <c r="E18" i="3" a="1"/>
  <c r="G18" i="3" a="1"/>
  <c r="C18" i="3" a="1"/>
  <c r="C18" i="3" l="1"/>
  <c r="H18" i="3"/>
  <c r="D18" i="3"/>
  <c r="G18" i="3"/>
  <c r="F18" i="3"/>
  <c r="E18" i="3"/>
  <c r="J17" i="3"/>
  <c r="I17" i="3" s="1"/>
  <c r="F19" i="3" a="1"/>
  <c r="A20" i="3"/>
  <c r="H19" i="3" a="1"/>
  <c r="D19" i="3" a="1"/>
  <c r="G19" i="3" a="1"/>
  <c r="C19" i="3" a="1"/>
  <c r="E19" i="3" a="1"/>
  <c r="H19" i="3" l="1"/>
  <c r="C19" i="3"/>
  <c r="G19" i="3"/>
  <c r="D19" i="3"/>
  <c r="F19" i="3"/>
  <c r="E19" i="3"/>
  <c r="J18" i="3"/>
  <c r="I18" i="3" s="1"/>
  <c r="G20" i="3" a="1"/>
  <c r="D20" i="3" a="1"/>
  <c r="E20" i="3" a="1"/>
  <c r="C20" i="3" a="1"/>
  <c r="H20" i="3" a="1"/>
  <c r="F20" i="3" a="1"/>
  <c r="F20" i="3" l="1"/>
  <c r="H20" i="3"/>
  <c r="D20" i="3"/>
  <c r="G20" i="3"/>
  <c r="E20" i="3"/>
  <c r="C20" i="3"/>
  <c r="J19" i="3"/>
  <c r="I19" i="3" s="1"/>
  <c r="A21" i="3"/>
  <c r="J20" i="3" l="1"/>
  <c r="I20" i="3" s="1"/>
  <c r="F21" i="3" a="1"/>
  <c r="C21" i="3" a="1"/>
  <c r="D21" i="3" a="1"/>
  <c r="H21" i="3" a="1"/>
  <c r="A22" i="3"/>
  <c r="E21" i="3" a="1"/>
  <c r="G21" i="3" a="1"/>
  <c r="F21" i="3" l="1"/>
  <c r="C21" i="3"/>
  <c r="E21" i="3"/>
  <c r="D21" i="3"/>
  <c r="G21" i="3"/>
  <c r="H21" i="3"/>
  <c r="H22" i="3" a="1"/>
  <c r="D22" i="3" a="1"/>
  <c r="F22" i="3" a="1"/>
  <c r="C22" i="3" a="1"/>
  <c r="G22" i="3" a="1"/>
  <c r="A23" i="3"/>
  <c r="E22" i="3" a="1"/>
  <c r="H22" i="3" l="1"/>
  <c r="D22" i="3"/>
  <c r="E22" i="3"/>
  <c r="F22" i="3"/>
  <c r="G22" i="3"/>
  <c r="C22" i="3"/>
  <c r="J21" i="3"/>
  <c r="I21" i="3" s="1"/>
  <c r="H23" i="3" a="1"/>
  <c r="A24" i="3"/>
  <c r="D23" i="3" a="1"/>
  <c r="G23" i="3" a="1"/>
  <c r="C23" i="3" a="1"/>
  <c r="E23" i="3" a="1"/>
  <c r="F23" i="3" a="1"/>
  <c r="H23" i="3" l="1"/>
  <c r="D23" i="3"/>
  <c r="E23" i="3"/>
  <c r="F23" i="3"/>
  <c r="G23" i="3"/>
  <c r="C23" i="3"/>
  <c r="J22" i="3"/>
  <c r="I22" i="3" s="1"/>
  <c r="H24" i="3" a="1"/>
  <c r="G24" i="3" a="1"/>
  <c r="D24" i="3" a="1"/>
  <c r="C24" i="3" a="1"/>
  <c r="F24" i="3" a="1"/>
  <c r="A25" i="3"/>
  <c r="E24" i="3" a="1"/>
  <c r="G24" i="3" l="1"/>
  <c r="F24" i="3"/>
  <c r="E24" i="3"/>
  <c r="C24" i="3"/>
  <c r="H24" i="3"/>
  <c r="D24" i="3"/>
  <c r="I23" i="3"/>
  <c r="J23" i="3"/>
  <c r="A26" i="3"/>
  <c r="G25" i="3" a="1"/>
  <c r="F25" i="3" a="1"/>
  <c r="E25" i="3" a="1"/>
  <c r="C25" i="3" a="1"/>
  <c r="H25" i="3" a="1"/>
  <c r="D25" i="3" a="1"/>
  <c r="C25" i="3" l="1"/>
  <c r="D25" i="3"/>
  <c r="G25" i="3"/>
  <c r="E25" i="3"/>
  <c r="H25" i="3"/>
  <c r="F25" i="3"/>
  <c r="J24" i="3"/>
  <c r="I24" i="3"/>
  <c r="D26" i="3" a="1"/>
  <c r="G26" i="3" a="1"/>
  <c r="C26" i="3" a="1"/>
  <c r="A27" i="3"/>
  <c r="E26" i="3" a="1"/>
  <c r="F26" i="3" a="1"/>
  <c r="H26" i="3" a="1"/>
  <c r="C26" i="3" l="1"/>
  <c r="D26" i="3"/>
  <c r="H26" i="3"/>
  <c r="G26" i="3"/>
  <c r="F26" i="3"/>
  <c r="E26" i="3"/>
  <c r="I25" i="3"/>
  <c r="J25" i="3"/>
  <c r="F27" i="3" a="1"/>
  <c r="D27" i="3" a="1"/>
  <c r="G27" i="3" a="1"/>
  <c r="C27" i="3" a="1"/>
  <c r="A28" i="3"/>
  <c r="H27" i="3" a="1"/>
  <c r="E27" i="3" a="1"/>
  <c r="H27" i="3" l="1"/>
  <c r="E27" i="3"/>
  <c r="G27" i="3"/>
  <c r="F27" i="3"/>
  <c r="D27" i="3"/>
  <c r="C27" i="3"/>
  <c r="I26" i="3"/>
  <c r="J26" i="3"/>
  <c r="D28" i="3" a="1"/>
  <c r="F28" i="3" a="1"/>
  <c r="G28" i="3" a="1"/>
  <c r="E28" i="3" a="1"/>
  <c r="A29" i="3"/>
  <c r="C28" i="3" a="1"/>
  <c r="H28" i="3" a="1"/>
  <c r="D28" i="3" l="1"/>
  <c r="G28" i="3"/>
  <c r="C28" i="3"/>
  <c r="F28" i="3"/>
  <c r="H28" i="3"/>
  <c r="E28" i="3"/>
  <c r="I27" i="3"/>
  <c r="J27" i="3"/>
  <c r="D29" i="3" a="1"/>
  <c r="H29" i="3" a="1"/>
  <c r="A30" i="3"/>
  <c r="G29" i="3" a="1"/>
  <c r="E29" i="3" a="1"/>
  <c r="C29" i="3" a="1"/>
  <c r="F29" i="3" a="1"/>
  <c r="D29" i="3" l="1"/>
  <c r="H29" i="3"/>
  <c r="G29" i="3"/>
  <c r="C29" i="3"/>
  <c r="E29" i="3"/>
  <c r="F29" i="3"/>
  <c r="J28" i="3"/>
  <c r="I28" i="3"/>
  <c r="D30" i="3" a="1"/>
  <c r="F30" i="3" a="1"/>
  <c r="H30" i="3" a="1"/>
  <c r="G30" i="3" a="1"/>
  <c r="A31" i="3"/>
  <c r="C30" i="3" a="1"/>
  <c r="E30" i="3" a="1"/>
  <c r="D30" i="3" l="1"/>
  <c r="C30" i="3"/>
  <c r="F30" i="3"/>
  <c r="G30" i="3"/>
  <c r="E30" i="3"/>
  <c r="H30" i="3"/>
  <c r="J29" i="3"/>
  <c r="I29" i="3"/>
  <c r="G31" i="3" a="1"/>
  <c r="C31" i="3" a="1"/>
  <c r="F31" i="3" a="1"/>
  <c r="D31" i="3" a="1"/>
  <c r="E31" i="3" a="1"/>
  <c r="A32" i="3"/>
  <c r="H31" i="3" a="1"/>
  <c r="H31" i="3" l="1"/>
  <c r="G31" i="3"/>
  <c r="D31" i="3"/>
  <c r="C31" i="3"/>
  <c r="F31" i="3"/>
  <c r="E31" i="3"/>
  <c r="J30" i="3"/>
  <c r="I30" i="3"/>
  <c r="F32" i="3" a="1"/>
  <c r="C32" i="3" a="1"/>
  <c r="H32" i="3" a="1"/>
  <c r="G32" i="3" a="1"/>
  <c r="A33" i="3"/>
  <c r="E32" i="3" a="1"/>
  <c r="D32" i="3" a="1"/>
  <c r="G32" i="3" l="1"/>
  <c r="D32" i="3"/>
  <c r="C32" i="3"/>
  <c r="E32" i="3"/>
  <c r="H32" i="3"/>
  <c r="F32" i="3"/>
  <c r="I31" i="3"/>
  <c r="J31" i="3"/>
  <c r="C33" i="3" a="1"/>
  <c r="F33" i="3" a="1"/>
  <c r="D33" i="3" a="1"/>
  <c r="A34" i="3"/>
  <c r="E33" i="3" a="1"/>
  <c r="G33" i="3" a="1"/>
  <c r="H33" i="3" a="1"/>
  <c r="F33" i="3" l="1"/>
  <c r="H33" i="3"/>
  <c r="D33" i="3"/>
  <c r="G33" i="3"/>
  <c r="C33" i="3"/>
  <c r="E33" i="3"/>
  <c r="J32" i="3"/>
  <c r="I32" i="3"/>
  <c r="A35" i="3"/>
  <c r="F34" i="3" a="1"/>
  <c r="H34" i="3" a="1"/>
  <c r="C34" i="3" a="1"/>
  <c r="G34" i="3" a="1"/>
  <c r="E34" i="3" a="1"/>
  <c r="D34" i="3" a="1"/>
  <c r="C34" i="3" l="1"/>
  <c r="H34" i="3"/>
  <c r="G34" i="3"/>
  <c r="D34" i="3"/>
  <c r="F34" i="3"/>
  <c r="E34" i="3"/>
  <c r="I33" i="3"/>
  <c r="J33" i="3"/>
  <c r="A36" i="3"/>
  <c r="D35" i="3" a="1"/>
  <c r="H35" i="3" a="1"/>
  <c r="E35" i="3" a="1"/>
  <c r="F35" i="3" a="1"/>
  <c r="G35" i="3" a="1"/>
  <c r="C35" i="3" a="1"/>
  <c r="D35" i="3" l="1"/>
  <c r="F35" i="3"/>
  <c r="E35" i="3"/>
  <c r="G35" i="3"/>
  <c r="H35" i="3"/>
  <c r="C35" i="3"/>
  <c r="I34" i="3"/>
  <c r="J34" i="3"/>
  <c r="G36" i="3" a="1"/>
  <c r="A37" i="3"/>
  <c r="H36" i="3" a="1"/>
  <c r="D36" i="3" a="1"/>
  <c r="C36" i="3" a="1"/>
  <c r="F36" i="3" a="1"/>
  <c r="E36" i="3" a="1"/>
  <c r="E36" i="3" l="1"/>
  <c r="C36" i="3"/>
  <c r="D36" i="3"/>
  <c r="G36" i="3"/>
  <c r="F36" i="3"/>
  <c r="H36" i="3"/>
  <c r="I35" i="3"/>
  <c r="J35" i="3"/>
  <c r="F37" i="3" a="1"/>
  <c r="C37" i="3" a="1"/>
  <c r="E37" i="3" a="1"/>
  <c r="A38" i="3"/>
  <c r="D37" i="3" a="1"/>
  <c r="G37" i="3" a="1"/>
  <c r="H37" i="3" a="1"/>
  <c r="C37" i="3" l="1"/>
  <c r="G37" i="3"/>
  <c r="F37" i="3"/>
  <c r="E37" i="3"/>
  <c r="H37" i="3"/>
  <c r="D37" i="3"/>
  <c r="J36" i="3"/>
  <c r="I36" i="3"/>
  <c r="F38" i="3" a="1"/>
  <c r="C38" i="3" a="1"/>
  <c r="D38" i="3" a="1"/>
  <c r="E38" i="3" a="1"/>
  <c r="G38" i="3" a="1"/>
  <c r="H38" i="3" a="1"/>
  <c r="A39" i="3"/>
  <c r="E38" i="3" l="1"/>
  <c r="H38" i="3"/>
  <c r="G38" i="3"/>
  <c r="C38" i="3"/>
  <c r="D38" i="3"/>
  <c r="F38" i="3"/>
  <c r="I37" i="3"/>
  <c r="J37" i="3"/>
  <c r="E39" i="3" a="1"/>
  <c r="C39" i="3" a="1"/>
  <c r="G39" i="3" a="1"/>
  <c r="H39" i="3" a="1"/>
  <c r="F39" i="3" a="1"/>
  <c r="A40" i="3"/>
  <c r="D39" i="3" a="1"/>
  <c r="H39" i="3" l="1"/>
  <c r="G39" i="3"/>
  <c r="C39" i="3"/>
  <c r="E39" i="3"/>
  <c r="D39" i="3"/>
  <c r="F39" i="3"/>
  <c r="J38" i="3"/>
  <c r="I38" i="3"/>
  <c r="G40" i="3" a="1"/>
  <c r="E40" i="3" a="1"/>
  <c r="D40" i="3" a="1"/>
  <c r="A41" i="3"/>
  <c r="F40" i="3" a="1"/>
  <c r="H40" i="3" a="1"/>
  <c r="C40" i="3" a="1"/>
  <c r="H40" i="3" l="1"/>
  <c r="G40" i="3"/>
  <c r="F40" i="3"/>
  <c r="D40" i="3"/>
  <c r="C40" i="3"/>
  <c r="E40" i="3"/>
  <c r="J39" i="3"/>
  <c r="I39" i="3"/>
  <c r="G41" i="3" a="1"/>
  <c r="H41" i="3" a="1"/>
  <c r="A42" i="3"/>
  <c r="D41" i="3" a="1"/>
  <c r="C41" i="3" a="1"/>
  <c r="E41" i="3" a="1"/>
  <c r="F41" i="3" a="1"/>
  <c r="D41" i="3" l="1"/>
  <c r="G41" i="3"/>
  <c r="E41" i="3"/>
  <c r="H41" i="3"/>
  <c r="C41" i="3"/>
  <c r="F41" i="3"/>
  <c r="I40" i="3"/>
  <c r="J40" i="3"/>
  <c r="F42" i="3" a="1"/>
  <c r="C42" i="3" a="1"/>
  <c r="E42" i="3" a="1"/>
  <c r="D42" i="3" a="1"/>
  <c r="G42" i="3" a="1"/>
  <c r="A43" i="3"/>
  <c r="H42" i="3" a="1"/>
  <c r="D42" i="3" l="1"/>
  <c r="F42" i="3"/>
  <c r="G42" i="3"/>
  <c r="C42" i="3"/>
  <c r="E42" i="3"/>
  <c r="H42" i="3"/>
  <c r="I41" i="3"/>
  <c r="J41" i="3"/>
  <c r="H43" i="3" a="1"/>
  <c r="F43" i="3" a="1"/>
  <c r="E43" i="3" a="1"/>
  <c r="D43" i="3" a="1"/>
  <c r="C43" i="3" a="1"/>
  <c r="G43" i="3" a="1"/>
  <c r="A44" i="3"/>
  <c r="C43" i="3" l="1"/>
  <c r="F43" i="3"/>
  <c r="D43" i="3"/>
  <c r="E43" i="3"/>
  <c r="G43" i="3"/>
  <c r="H43" i="3"/>
  <c r="I42" i="3"/>
  <c r="J42" i="3"/>
  <c r="A45" i="3"/>
  <c r="G44" i="3" a="1"/>
  <c r="H44" i="3" a="1"/>
  <c r="D44" i="3" a="1"/>
  <c r="C44" i="3" a="1"/>
  <c r="F44" i="3" a="1"/>
  <c r="E44" i="3" a="1"/>
  <c r="C44" i="3" l="1"/>
  <c r="E44" i="3"/>
  <c r="H44" i="3"/>
  <c r="G44" i="3"/>
  <c r="D44" i="3"/>
  <c r="F44" i="3"/>
  <c r="I43" i="3"/>
  <c r="J43" i="3"/>
  <c r="G45" i="3" a="1"/>
  <c r="H45" i="3" a="1"/>
  <c r="C45" i="3" a="1"/>
  <c r="F45" i="3" a="1"/>
  <c r="D45" i="3" a="1"/>
  <c r="A46" i="3"/>
  <c r="E45" i="3" a="1"/>
  <c r="C45" i="3" l="1"/>
  <c r="D45" i="3"/>
  <c r="G45" i="3"/>
  <c r="E45" i="3"/>
  <c r="F45" i="3"/>
  <c r="H45" i="3"/>
  <c r="J44" i="3"/>
  <c r="I44" i="3"/>
  <c r="D46" i="3" a="1"/>
  <c r="E46" i="3" a="1"/>
  <c r="A47" i="3"/>
  <c r="H46" i="3" a="1"/>
  <c r="G46" i="3" a="1"/>
  <c r="F46" i="3" a="1"/>
  <c r="C46" i="3" a="1"/>
  <c r="G46" i="3" l="1"/>
  <c r="C46" i="3"/>
  <c r="D46" i="3"/>
  <c r="F46" i="3"/>
  <c r="H46" i="3"/>
  <c r="E46" i="3"/>
  <c r="I45" i="3"/>
  <c r="J45" i="3"/>
  <c r="F47" i="3" a="1"/>
  <c r="G47" i="3" a="1"/>
  <c r="A48" i="3"/>
  <c r="D47" i="3" a="1"/>
  <c r="C47" i="3" a="1"/>
  <c r="E47" i="3" a="1"/>
  <c r="H47" i="3" a="1"/>
  <c r="H47" i="3" l="1"/>
  <c r="D47" i="3"/>
  <c r="E47" i="3"/>
  <c r="F47" i="3"/>
  <c r="C47" i="3"/>
  <c r="G47" i="3"/>
  <c r="I46" i="3"/>
  <c r="J46" i="3"/>
  <c r="A49" i="3"/>
  <c r="G48" i="3" a="1"/>
  <c r="E48" i="3" a="1"/>
  <c r="F48" i="3" a="1"/>
  <c r="C48" i="3" a="1"/>
  <c r="D48" i="3" a="1"/>
  <c r="H48" i="3" a="1"/>
  <c r="E48" i="3" l="1"/>
  <c r="H48" i="3"/>
  <c r="C48" i="3"/>
  <c r="F48" i="3"/>
  <c r="G48" i="3"/>
  <c r="D48" i="3"/>
  <c r="I47" i="3"/>
  <c r="J47" i="3"/>
  <c r="F49" i="3" a="1"/>
  <c r="E49" i="3" a="1"/>
  <c r="G49" i="3" a="1"/>
  <c r="H49" i="3" a="1"/>
  <c r="A50" i="3"/>
  <c r="D49" i="3" a="1"/>
  <c r="C49" i="3" a="1"/>
  <c r="E49" i="3" l="1"/>
  <c r="F49" i="3"/>
  <c r="C49" i="3"/>
  <c r="D49" i="3"/>
  <c r="G49" i="3"/>
  <c r="H49" i="3"/>
  <c r="I48" i="3"/>
  <c r="J48" i="3"/>
  <c r="D50" i="3" a="1"/>
  <c r="F50" i="3" a="1"/>
  <c r="E50" i="3" a="1"/>
  <c r="H50" i="3" a="1"/>
  <c r="G50" i="3" a="1"/>
  <c r="C50" i="3" a="1"/>
  <c r="A51" i="3"/>
  <c r="H50" i="3" l="1"/>
  <c r="C50" i="3"/>
  <c r="F50" i="3"/>
  <c r="E50" i="3"/>
  <c r="D50" i="3"/>
  <c r="G50" i="3"/>
  <c r="I49" i="3"/>
  <c r="J49" i="3"/>
  <c r="F51" i="3" a="1"/>
  <c r="G51" i="3" a="1"/>
  <c r="D51" i="3" a="1"/>
  <c r="H51" i="3" a="1"/>
  <c r="A52" i="3"/>
  <c r="C51" i="3" a="1"/>
  <c r="E51" i="3" a="1"/>
  <c r="D51" i="3" l="1"/>
  <c r="C51" i="3"/>
  <c r="F51" i="3"/>
  <c r="G51" i="3"/>
  <c r="E51" i="3"/>
  <c r="H51" i="3"/>
  <c r="J50" i="3"/>
  <c r="I50" i="3"/>
  <c r="C52" i="3" a="1"/>
  <c r="D52" i="3" a="1"/>
  <c r="E52" i="3" a="1"/>
  <c r="G52" i="3" a="1"/>
  <c r="H52" i="3" a="1"/>
  <c r="A53" i="3"/>
  <c r="F52" i="3" a="1"/>
  <c r="E52" i="3" l="1"/>
  <c r="F52" i="3"/>
  <c r="H52" i="3"/>
  <c r="D52" i="3"/>
  <c r="G52" i="3"/>
  <c r="C52" i="3"/>
  <c r="I51" i="3"/>
  <c r="J51" i="3"/>
  <c r="G53" i="3" a="1"/>
  <c r="D53" i="3" a="1"/>
  <c r="E53" i="3" a="1"/>
  <c r="C53" i="3" a="1"/>
  <c r="A54" i="3"/>
  <c r="H53" i="3" a="1"/>
  <c r="F53" i="3" a="1"/>
  <c r="H53" i="3" l="1"/>
  <c r="D53" i="3"/>
  <c r="C53" i="3"/>
  <c r="E53" i="3"/>
  <c r="F53" i="3"/>
  <c r="G53" i="3"/>
  <c r="J52" i="3"/>
  <c r="I52" i="3"/>
  <c r="G54" i="3" a="1"/>
  <c r="E54" i="3" a="1"/>
  <c r="F54" i="3" a="1"/>
  <c r="C54" i="3" a="1"/>
  <c r="A55" i="3"/>
  <c r="D54" i="3" a="1"/>
  <c r="H54" i="3" a="1"/>
  <c r="D54" i="3" l="1"/>
  <c r="H54" i="3"/>
  <c r="C54" i="3"/>
  <c r="E54" i="3"/>
  <c r="G54" i="3"/>
  <c r="F54" i="3"/>
  <c r="I53" i="3"/>
  <c r="J53" i="3"/>
  <c r="D55" i="3" a="1"/>
  <c r="E55" i="3" a="1"/>
  <c r="H55" i="3" a="1"/>
  <c r="F55" i="3" a="1"/>
  <c r="G55" i="3" a="1"/>
  <c r="C55" i="3" a="1"/>
  <c r="E55" i="3" l="1"/>
  <c r="G55" i="3"/>
  <c r="D55" i="3"/>
  <c r="H55" i="3"/>
  <c r="C55" i="3"/>
  <c r="F55" i="3"/>
  <c r="J54" i="3"/>
  <c r="I54" i="3"/>
  <c r="I55" i="3" l="1"/>
  <c r="J55"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<sst xmlns="http://schemas.openxmlformats.org/spreadsheetml/2006/main" count="464" uniqueCount="201">
  <si>
    <t>事業者名</t>
    <rPh sb="0" eb="4">
      <t>ジギョウシャメイ</t>
    </rPh>
    <phoneticPr fontId="2"/>
  </si>
  <si>
    <t>回収拠点の名称</t>
    <rPh sb="0" eb="2">
      <t>カイシュウ</t>
    </rPh>
    <rPh sb="2" eb="4">
      <t>キョテン</t>
    </rPh>
    <rPh sb="5" eb="7">
      <t>メイショウ</t>
    </rPh>
    <phoneticPr fontId="1"/>
  </si>
  <si>
    <t>回収拠点の名称</t>
    <rPh sb="0" eb="2">
      <t>カイシュウ</t>
    </rPh>
    <rPh sb="2" eb="4">
      <t>キョテン</t>
    </rPh>
    <rPh sb="5" eb="7">
      <t>メイショウ</t>
    </rPh>
    <phoneticPr fontId="2"/>
  </si>
  <si>
    <t>回収拠点の所在地</t>
    <rPh sb="0" eb="2">
      <t>カイシュウ</t>
    </rPh>
    <rPh sb="2" eb="4">
      <t>キョテン</t>
    </rPh>
    <rPh sb="5" eb="8">
      <t>ショザイチ</t>
    </rPh>
    <phoneticPr fontId="1"/>
  </si>
  <si>
    <t>回収拠点の所在地</t>
    <rPh sb="0" eb="2">
      <t>カイシュウ</t>
    </rPh>
    <rPh sb="2" eb="4">
      <t>キョテン</t>
    </rPh>
    <rPh sb="5" eb="8">
      <t>ショザイチ</t>
    </rPh>
    <phoneticPr fontId="2"/>
  </si>
  <si>
    <t>電話番号</t>
    <rPh sb="0" eb="2">
      <t>デンワ</t>
    </rPh>
    <rPh sb="2" eb="4">
      <t>バンゴウ</t>
    </rPh>
    <phoneticPr fontId="1"/>
  </si>
  <si>
    <t>電話番号</t>
    <rPh sb="0" eb="2">
      <t>デンワ</t>
    </rPh>
    <rPh sb="2" eb="4">
      <t>バンゴウ</t>
    </rPh>
    <phoneticPr fontId="2"/>
  </si>
  <si>
    <t>主な排出業種</t>
    <rPh sb="0" eb="1">
      <t>オモ</t>
    </rPh>
    <rPh sb="2" eb="4">
      <t>ハイシュツ</t>
    </rPh>
    <rPh sb="4" eb="6">
      <t>ギョウシュ</t>
    </rPh>
    <phoneticPr fontId="2"/>
  </si>
  <si>
    <t>処理施設</t>
    <rPh sb="0" eb="2">
      <t>ショリ</t>
    </rPh>
    <rPh sb="2" eb="4">
      <t>シセツ</t>
    </rPh>
    <phoneticPr fontId="2"/>
  </si>
  <si>
    <t>その他</t>
    <rPh sb="2" eb="3">
      <t>タ</t>
    </rPh>
    <phoneticPr fontId="2"/>
  </si>
  <si>
    <t>ポリスチレン</t>
    <phoneticPr fontId="2"/>
  </si>
  <si>
    <t>-</t>
    <phoneticPr fontId="2"/>
  </si>
  <si>
    <t>事業者名</t>
    <rPh sb="0" eb="3">
      <t>ジギョウシャ</t>
    </rPh>
    <rPh sb="3" eb="4">
      <t>メイ</t>
    </rPh>
    <phoneticPr fontId="1"/>
  </si>
  <si>
    <t>詳細情報</t>
    <rPh sb="0" eb="2">
      <t>ショウサイ</t>
    </rPh>
    <rPh sb="2" eb="4">
      <t>ジョウホウ</t>
    </rPh>
    <phoneticPr fontId="1"/>
  </si>
  <si>
    <t>No.</t>
    <phoneticPr fontId="2"/>
  </si>
  <si>
    <t>処理施設の所在地</t>
    <rPh sb="0" eb="2">
      <t>ショリ</t>
    </rPh>
    <rPh sb="2" eb="4">
      <t>シセツ</t>
    </rPh>
    <rPh sb="5" eb="8">
      <t>ショザイチ</t>
    </rPh>
    <phoneticPr fontId="2"/>
  </si>
  <si>
    <t>分別方法、受入基準等</t>
    <rPh sb="0" eb="2">
      <t>ブンベツ</t>
    </rPh>
    <rPh sb="2" eb="4">
      <t>ホウホウ</t>
    </rPh>
    <rPh sb="5" eb="6">
      <t>ウ</t>
    </rPh>
    <rPh sb="6" eb="7">
      <t>イ</t>
    </rPh>
    <rPh sb="7" eb="9">
      <t>キジュン</t>
    </rPh>
    <rPh sb="9" eb="10">
      <t>トウ</t>
    </rPh>
    <phoneticPr fontId="2"/>
  </si>
  <si>
    <t>排出事業場からの収集運搬も行っています。</t>
    <phoneticPr fontId="2"/>
  </si>
  <si>
    <t>処理施設の設置事業場の名称</t>
    <rPh sb="0" eb="2">
      <t>ショリ</t>
    </rPh>
    <rPh sb="2" eb="4">
      <t>シセツ</t>
    </rPh>
    <rPh sb="5" eb="7">
      <t>セッチ</t>
    </rPh>
    <rPh sb="7" eb="10">
      <t>ジギョウジョウ</t>
    </rPh>
    <rPh sb="11" eb="13">
      <t>メイショウ</t>
    </rPh>
    <phoneticPr fontId="2"/>
  </si>
  <si>
    <t>電話番号（回収拠点）</t>
    <rPh sb="0" eb="2">
      <t>デンワ</t>
    </rPh>
    <rPh sb="2" eb="4">
      <t>バンゴウ</t>
    </rPh>
    <rPh sb="5" eb="7">
      <t>カイシュウ</t>
    </rPh>
    <rPh sb="7" eb="9">
      <t>キョテン</t>
    </rPh>
    <phoneticPr fontId="2"/>
  </si>
  <si>
    <t>排出するプラスチックごみの品目</t>
    <rPh sb="0" eb="2">
      <t>ハイシュツ</t>
    </rPh>
    <rPh sb="13" eb="15">
      <t>ヒンモク</t>
    </rPh>
    <phoneticPr fontId="2"/>
  </si>
  <si>
    <t>処理施設の設置事業場の電話番号</t>
    <rPh sb="0" eb="2">
      <t>ショリ</t>
    </rPh>
    <rPh sb="2" eb="4">
      <t>シセツ</t>
    </rPh>
    <rPh sb="5" eb="7">
      <t>セッチ</t>
    </rPh>
    <rPh sb="7" eb="10">
      <t>ジギョウジョウ</t>
    </rPh>
    <rPh sb="11" eb="13">
      <t>デンワ</t>
    </rPh>
    <rPh sb="13" eb="15">
      <t>バンゴウ</t>
    </rPh>
    <phoneticPr fontId="2"/>
  </si>
  <si>
    <t>その他特記事項</t>
    <rPh sb="2" eb="3">
      <t>タ</t>
    </rPh>
    <rPh sb="3" eb="5">
      <t>トッキ</t>
    </rPh>
    <rPh sb="5" eb="7">
      <t>ジコウ</t>
    </rPh>
    <phoneticPr fontId="2"/>
  </si>
  <si>
    <t>回収拠点データベース</t>
    <rPh sb="0" eb="2">
      <t>カイシュウ</t>
    </rPh>
    <rPh sb="2" eb="4">
      <t>キョテン</t>
    </rPh>
    <phoneticPr fontId="2"/>
  </si>
  <si>
    <t>再生処理できるプラごみ</t>
    <rPh sb="0" eb="2">
      <t>サイセイ</t>
    </rPh>
    <rPh sb="2" eb="4">
      <t>ショリ</t>
    </rPh>
    <phoneticPr fontId="1"/>
  </si>
  <si>
    <t>再生処理できるプラごみの具体例</t>
    <rPh sb="0" eb="2">
      <t>サイセイ</t>
    </rPh>
    <rPh sb="2" eb="4">
      <t>ショリ</t>
    </rPh>
    <rPh sb="12" eb="14">
      <t>グタイ</t>
    </rPh>
    <rPh sb="14" eb="15">
      <t>レイ</t>
    </rPh>
    <phoneticPr fontId="1"/>
  </si>
  <si>
    <t>再生処理できるプラごみの種類（素材）</t>
    <rPh sb="12" eb="14">
      <t>シュルイ</t>
    </rPh>
    <rPh sb="15" eb="17">
      <t>ソザイ</t>
    </rPh>
    <phoneticPr fontId="2"/>
  </si>
  <si>
    <t>再生処理できるプラごみの具体例</t>
    <rPh sb="12" eb="14">
      <t>グタイ</t>
    </rPh>
    <rPh sb="14" eb="15">
      <t>レイ</t>
    </rPh>
    <phoneticPr fontId="2"/>
  </si>
  <si>
    <t>再生処理の内容</t>
    <rPh sb="5" eb="7">
      <t>ナイヨウ</t>
    </rPh>
    <phoneticPr fontId="2"/>
  </si>
  <si>
    <t>再生処理後の製品・原材料</t>
    <rPh sb="4" eb="5">
      <t>ゴ</t>
    </rPh>
    <rPh sb="6" eb="8">
      <t>セイヒン</t>
    </rPh>
    <rPh sb="9" eb="12">
      <t>ゲンザイリョウ</t>
    </rPh>
    <phoneticPr fontId="2"/>
  </si>
  <si>
    <t>再生処理後の製品・原材料の紹介</t>
    <rPh sb="4" eb="5">
      <t>アト</t>
    </rPh>
    <rPh sb="6" eb="8">
      <t>セイヒン</t>
    </rPh>
    <rPh sb="9" eb="12">
      <t>ゲンザイリョウ</t>
    </rPh>
    <rPh sb="13" eb="15">
      <t>ショウカイ</t>
    </rPh>
    <phoneticPr fontId="2"/>
  </si>
  <si>
    <t>再生処理後の製品・原材料</t>
    <rPh sb="4" eb="5">
      <t>アト</t>
    </rPh>
    <rPh sb="6" eb="8">
      <t>セイヒン</t>
    </rPh>
    <rPh sb="9" eb="12">
      <t>ゲンザイリョウ</t>
    </rPh>
    <phoneticPr fontId="2"/>
  </si>
  <si>
    <t>再生処理できるプラごみ＋例</t>
    <rPh sb="12" eb="13">
      <t>レイ</t>
    </rPh>
    <phoneticPr fontId="2"/>
  </si>
  <si>
    <t>㈱十和田ビルサービス</t>
    <rPh sb="1" eb="4">
      <t>トワダ</t>
    </rPh>
    <phoneticPr fontId="2"/>
  </si>
  <si>
    <t>㈱十和田ビルサービス長塚処分場</t>
    <rPh sb="1" eb="4">
      <t>トワダ</t>
    </rPh>
    <rPh sb="10" eb="12">
      <t>ナガツカ</t>
    </rPh>
    <rPh sb="12" eb="15">
      <t>ショブンジョウ</t>
    </rPh>
    <phoneticPr fontId="2"/>
  </si>
  <si>
    <t>十和田市大字米田字長塚138-1</t>
    <rPh sb="0" eb="4">
      <t>トワダシ</t>
    </rPh>
    <rPh sb="4" eb="6">
      <t>オオアザ</t>
    </rPh>
    <rPh sb="6" eb="8">
      <t>ヨネダ</t>
    </rPh>
    <rPh sb="8" eb="9">
      <t>アザ</t>
    </rPh>
    <rPh sb="9" eb="11">
      <t>ナガツカ</t>
    </rPh>
    <phoneticPr fontId="2"/>
  </si>
  <si>
    <t>0176-28-2020</t>
    <phoneticPr fontId="2"/>
  </si>
  <si>
    <t>発砲スチロール</t>
    <rPh sb="0" eb="2">
      <t>ハッポウ</t>
    </rPh>
    <phoneticPr fontId="2"/>
  </si>
  <si>
    <t>小売業</t>
    <rPh sb="0" eb="3">
      <t>コウリギョウ</t>
    </rPh>
    <phoneticPr fontId="2"/>
  </si>
  <si>
    <t>溶融固化</t>
    <rPh sb="0" eb="2">
      <t>ヨウユウ</t>
    </rPh>
    <rPh sb="2" eb="4">
      <t>コカ</t>
    </rPh>
    <phoneticPr fontId="2"/>
  </si>
  <si>
    <t>インゴット</t>
    <phoneticPr fontId="2"/>
  </si>
  <si>
    <t>プラスチックハンガー、CD・DVDケースなど</t>
    <phoneticPr fontId="2"/>
  </si>
  <si>
    <t>汚れは落として下さい。</t>
    <rPh sb="0" eb="1">
      <t>ヨゴ</t>
    </rPh>
    <rPh sb="3" eb="4">
      <t>オ</t>
    </rPh>
    <rPh sb="7" eb="8">
      <t>クダ</t>
    </rPh>
    <phoneticPr fontId="2"/>
  </si>
  <si>
    <t>溶融固化施設（1.6ｔ／日）</t>
    <rPh sb="0" eb="2">
      <t>ヨウユウ</t>
    </rPh>
    <rPh sb="2" eb="4">
      <t>コカ</t>
    </rPh>
    <rPh sb="4" eb="6">
      <t>シセツ</t>
    </rPh>
    <rPh sb="12" eb="13">
      <t>ニチ</t>
    </rPh>
    <phoneticPr fontId="2"/>
  </si>
  <si>
    <t>㈱遠藤商店</t>
    <rPh sb="1" eb="3">
      <t>エンドウ</t>
    </rPh>
    <rPh sb="3" eb="5">
      <t>ショウテン</t>
    </rPh>
    <phoneticPr fontId="2"/>
  </si>
  <si>
    <t>十和田市大字相坂字白上475番</t>
    <rPh sb="0" eb="4">
      <t>トワダシ</t>
    </rPh>
    <rPh sb="4" eb="6">
      <t>オオアザ</t>
    </rPh>
    <rPh sb="6" eb="8">
      <t>アイサカ</t>
    </rPh>
    <rPh sb="8" eb="9">
      <t>アザ</t>
    </rPh>
    <rPh sb="9" eb="11">
      <t>シラカミ</t>
    </rPh>
    <rPh sb="14" eb="15">
      <t>バン</t>
    </rPh>
    <phoneticPr fontId="2"/>
  </si>
  <si>
    <t>0176-23-5251</t>
    <phoneticPr fontId="2"/>
  </si>
  <si>
    <t>ポリエチレン、ポリエチレンテレフタラート（PET樹脂）、ポリスチレン、ポリプロピレン、ポリ塩化ビニル、アクリル樹脂、ABS樹脂、ポリカーボネート</t>
    <rPh sb="24" eb="26">
      <t>ジュシ</t>
    </rPh>
    <rPh sb="45" eb="47">
      <t>エンカ</t>
    </rPh>
    <rPh sb="55" eb="57">
      <t>ジュシ</t>
    </rPh>
    <rPh sb="61" eb="63">
      <t>ジュシ</t>
    </rPh>
    <phoneticPr fontId="2"/>
  </si>
  <si>
    <t>農業用ビニール、発泡スチロール、衣類</t>
    <rPh sb="0" eb="3">
      <t>ノウギョウヨウ</t>
    </rPh>
    <rPh sb="8" eb="10">
      <t>ハッポウ</t>
    </rPh>
    <rPh sb="16" eb="18">
      <t>イルイ</t>
    </rPh>
    <phoneticPr fontId="2"/>
  </si>
  <si>
    <t>農業、小売店、製造業、スーパー</t>
    <rPh sb="0" eb="2">
      <t>ノウギョウ</t>
    </rPh>
    <rPh sb="3" eb="6">
      <t>コウリテン</t>
    </rPh>
    <rPh sb="7" eb="10">
      <t>セイゾウギョウ</t>
    </rPh>
    <phoneticPr fontId="2"/>
  </si>
  <si>
    <t>発泡スチロールの溶融固化、再資源化の前処理（破砕、切断）</t>
    <rPh sb="0" eb="2">
      <t>ハッポウ</t>
    </rPh>
    <rPh sb="8" eb="10">
      <t>ヨウユウ</t>
    </rPh>
    <rPh sb="10" eb="12">
      <t>コカ</t>
    </rPh>
    <rPh sb="13" eb="17">
      <t>サイシゲンカ</t>
    </rPh>
    <rPh sb="18" eb="21">
      <t>マエショリ</t>
    </rPh>
    <rPh sb="22" eb="24">
      <t>ハサイ</t>
    </rPh>
    <rPh sb="25" eb="27">
      <t>セツダン</t>
    </rPh>
    <phoneticPr fontId="2"/>
  </si>
  <si>
    <t>素材ごとに分別し汚れを落として下さい。混合廃棄物も受け入れ可能ですが事前にご相談下さい。</t>
    <rPh sb="0" eb="2">
      <t>ソザイ</t>
    </rPh>
    <rPh sb="5" eb="7">
      <t>ブンベツ</t>
    </rPh>
    <rPh sb="8" eb="9">
      <t>ヨゴ</t>
    </rPh>
    <rPh sb="11" eb="12">
      <t>オ</t>
    </rPh>
    <rPh sb="15" eb="16">
      <t>クダ</t>
    </rPh>
    <rPh sb="19" eb="24">
      <t>コンゴウハイキブツ</t>
    </rPh>
    <rPh sb="25" eb="26">
      <t>ウ</t>
    </rPh>
    <rPh sb="27" eb="28">
      <t>イ</t>
    </rPh>
    <rPh sb="29" eb="31">
      <t>カノウ</t>
    </rPh>
    <rPh sb="34" eb="36">
      <t>ジゼン</t>
    </rPh>
    <rPh sb="38" eb="40">
      <t>ソウダン</t>
    </rPh>
    <rPh sb="40" eb="41">
      <t>クダ</t>
    </rPh>
    <phoneticPr fontId="2"/>
  </si>
  <si>
    <t>溶融固化施設（0.8ｔ／日）
圧縮梱包施設（各素材ごとに能力設定）
破砕施設（各素材ごとに能力設定）</t>
    <rPh sb="0" eb="2">
      <t>ヨウユウ</t>
    </rPh>
    <rPh sb="2" eb="4">
      <t>コカ</t>
    </rPh>
    <rPh sb="4" eb="6">
      <t>シセツ</t>
    </rPh>
    <rPh sb="12" eb="13">
      <t>ニチ</t>
    </rPh>
    <rPh sb="15" eb="19">
      <t>アッシュクコンポウ</t>
    </rPh>
    <rPh sb="19" eb="21">
      <t>シセツ</t>
    </rPh>
    <rPh sb="22" eb="23">
      <t>カク</t>
    </rPh>
    <rPh sb="23" eb="25">
      <t>ソザイ</t>
    </rPh>
    <rPh sb="28" eb="30">
      <t>ノウリョク</t>
    </rPh>
    <rPh sb="30" eb="32">
      <t>セッテイ</t>
    </rPh>
    <rPh sb="34" eb="38">
      <t>ハサイシセツ</t>
    </rPh>
    <rPh sb="39" eb="40">
      <t>カク</t>
    </rPh>
    <rPh sb="40" eb="42">
      <t>ソザイ</t>
    </rPh>
    <rPh sb="45" eb="47">
      <t>ノウリョク</t>
    </rPh>
    <rPh sb="47" eb="49">
      <t>セッテイ</t>
    </rPh>
    <phoneticPr fontId="2"/>
  </si>
  <si>
    <t>㈱遠藤商店本社工場</t>
    <rPh sb="1" eb="5">
      <t>エンドウショウテン</t>
    </rPh>
    <rPh sb="5" eb="7">
      <t>ホンシャ</t>
    </rPh>
    <rPh sb="7" eb="9">
      <t>コウジョウ</t>
    </rPh>
    <phoneticPr fontId="2"/>
  </si>
  <si>
    <t>十和田市東十六番町5番3号</t>
    <rPh sb="0" eb="4">
      <t>トワダシ</t>
    </rPh>
    <rPh sb="4" eb="5">
      <t>ヒガシ</t>
    </rPh>
    <rPh sb="5" eb="8">
      <t>ジュウロクバン</t>
    </rPh>
    <rPh sb="8" eb="9">
      <t>マチ</t>
    </rPh>
    <rPh sb="10" eb="11">
      <t>バン</t>
    </rPh>
    <rPh sb="12" eb="13">
      <t>ゴウ</t>
    </rPh>
    <phoneticPr fontId="2"/>
  </si>
  <si>
    <t>0176-23-4850</t>
    <phoneticPr fontId="2"/>
  </si>
  <si>
    <t>排出事業場からの収集運搬も行っています。買取りできる場合もあります。</t>
    <rPh sb="20" eb="22">
      <t>カイト</t>
    </rPh>
    <rPh sb="26" eb="28">
      <t>バアイ</t>
    </rPh>
    <phoneticPr fontId="2"/>
  </si>
  <si>
    <t>㈲チャーター運送</t>
    <rPh sb="6" eb="8">
      <t>ウンソウ</t>
    </rPh>
    <phoneticPr fontId="2"/>
  </si>
  <si>
    <t>むつ市大字田名部字大平沢14番地</t>
    <rPh sb="2" eb="3">
      <t>シ</t>
    </rPh>
    <rPh sb="3" eb="5">
      <t>オオアザ</t>
    </rPh>
    <rPh sb="5" eb="6">
      <t>タ</t>
    </rPh>
    <rPh sb="6" eb="7">
      <t>ナ</t>
    </rPh>
    <rPh sb="7" eb="8">
      <t>ベ</t>
    </rPh>
    <rPh sb="8" eb="9">
      <t>アザ</t>
    </rPh>
    <rPh sb="9" eb="11">
      <t>オオヒラ</t>
    </rPh>
    <rPh sb="11" eb="12">
      <t>サワ</t>
    </rPh>
    <rPh sb="14" eb="16">
      <t>バンチ</t>
    </rPh>
    <phoneticPr fontId="2"/>
  </si>
  <si>
    <t>0175-23-4420</t>
    <phoneticPr fontId="2"/>
  </si>
  <si>
    <t>ポリ塩化ビニル</t>
    <rPh sb="2" eb="4">
      <t>エンカ</t>
    </rPh>
    <phoneticPr fontId="2"/>
  </si>
  <si>
    <t>塩ビ管</t>
    <rPh sb="0" eb="1">
      <t>エン</t>
    </rPh>
    <rPh sb="2" eb="3">
      <t>カン</t>
    </rPh>
    <phoneticPr fontId="2"/>
  </si>
  <si>
    <t>建築業</t>
    <rPh sb="0" eb="3">
      <t>ケンチクギョウ</t>
    </rPh>
    <phoneticPr fontId="2"/>
  </si>
  <si>
    <t>切断</t>
    <rPh sb="0" eb="2">
      <t>セツダン</t>
    </rPh>
    <phoneticPr fontId="2"/>
  </si>
  <si>
    <t>素材ごとの分別、汚れは落として</t>
    <rPh sb="0" eb="2">
      <t>ソザイ</t>
    </rPh>
    <rPh sb="5" eb="7">
      <t>ブンベツ</t>
    </rPh>
    <rPh sb="8" eb="9">
      <t>ヨゴ</t>
    </rPh>
    <rPh sb="11" eb="12">
      <t>オ</t>
    </rPh>
    <phoneticPr fontId="2"/>
  </si>
  <si>
    <t>切断（1.34ｔ／日）</t>
    <rPh sb="0" eb="2">
      <t>セツダン</t>
    </rPh>
    <rPh sb="9" eb="10">
      <t>ニチ</t>
    </rPh>
    <phoneticPr fontId="2"/>
  </si>
  <si>
    <t>㈱山本工業</t>
    <rPh sb="1" eb="3">
      <t>ヤマモト</t>
    </rPh>
    <rPh sb="3" eb="5">
      <t>コウギョウ</t>
    </rPh>
    <phoneticPr fontId="2"/>
  </si>
  <si>
    <t>㈱山本工業中間処理場</t>
    <rPh sb="1" eb="5">
      <t>ヤマモトコウギョウ</t>
    </rPh>
    <rPh sb="5" eb="7">
      <t>チュウカン</t>
    </rPh>
    <rPh sb="7" eb="10">
      <t>ショリジョウ</t>
    </rPh>
    <phoneticPr fontId="2"/>
  </si>
  <si>
    <t>青森市小館字亀山126-1</t>
    <rPh sb="0" eb="3">
      <t>アオモリシ</t>
    </rPh>
    <rPh sb="3" eb="5">
      <t>コダテ</t>
    </rPh>
    <rPh sb="5" eb="6">
      <t>アザ</t>
    </rPh>
    <rPh sb="6" eb="8">
      <t>カメヤマ</t>
    </rPh>
    <phoneticPr fontId="2"/>
  </si>
  <si>
    <t>017-739-3585</t>
    <phoneticPr fontId="2"/>
  </si>
  <si>
    <t>その他（スタイロフォーム、発泡スチロール）</t>
    <rPh sb="2" eb="3">
      <t>タ</t>
    </rPh>
    <phoneticPr fontId="2"/>
  </si>
  <si>
    <t>断熱材、魚箱、緩衝材、スタイロ畳</t>
    <rPh sb="0" eb="3">
      <t>ダンネツザイ</t>
    </rPh>
    <rPh sb="4" eb="6">
      <t>ギョバコ</t>
    </rPh>
    <rPh sb="7" eb="10">
      <t>カンショウザイ</t>
    </rPh>
    <rPh sb="15" eb="16">
      <t>タタミ</t>
    </rPh>
    <phoneticPr fontId="2"/>
  </si>
  <si>
    <t>解体工事現場</t>
    <rPh sb="0" eb="6">
      <t>カイタイコウジゲンバ</t>
    </rPh>
    <phoneticPr fontId="2"/>
  </si>
  <si>
    <t>再資源化の前処理（不純物除去・分別）</t>
    <rPh sb="0" eb="4">
      <t>サイシゲンカ</t>
    </rPh>
    <rPh sb="5" eb="8">
      <t>マエショリ</t>
    </rPh>
    <rPh sb="9" eb="12">
      <t>フジュンブツ</t>
    </rPh>
    <rPh sb="12" eb="14">
      <t>ジョキョ</t>
    </rPh>
    <rPh sb="15" eb="17">
      <t>ブンベツ</t>
    </rPh>
    <phoneticPr fontId="2"/>
  </si>
  <si>
    <t>製造したインゴットは再生燃料として使用されます。</t>
    <rPh sb="0" eb="2">
      <t>セイゾウ</t>
    </rPh>
    <rPh sb="10" eb="12">
      <t>サイセイ</t>
    </rPh>
    <rPh sb="12" eb="14">
      <t>ネンリョウ</t>
    </rPh>
    <rPh sb="17" eb="19">
      <t>シヨウ</t>
    </rPh>
    <phoneticPr fontId="2"/>
  </si>
  <si>
    <t>素材ごとに分別してください。</t>
    <rPh sb="0" eb="2">
      <t>ソザイ</t>
    </rPh>
    <rPh sb="5" eb="7">
      <t>ブンベツ</t>
    </rPh>
    <phoneticPr fontId="2"/>
  </si>
  <si>
    <t>切断施設（3.72ｔ／日）
溶融固化施設（0.16ｔ／日）</t>
    <rPh sb="0" eb="4">
      <t>セツダンシセツ</t>
    </rPh>
    <rPh sb="10" eb="12">
      <t>･ニチ</t>
    </rPh>
    <rPh sb="14" eb="18">
      <t>ヨウユウコカ</t>
    </rPh>
    <rPh sb="18" eb="20">
      <t>シセツ</t>
    </rPh>
    <rPh sb="26" eb="28">
      <t>･ニチ</t>
    </rPh>
    <phoneticPr fontId="2"/>
  </si>
  <si>
    <t>㈱山本工業中間処理場</t>
    <rPh sb="1" eb="5">
      <t>ヤマモトコウギョウ</t>
    </rPh>
    <rPh sb="5" eb="9">
      <t>チュウカンショリ</t>
    </rPh>
    <rPh sb="9" eb="10">
      <t>ジョウ</t>
    </rPh>
    <phoneticPr fontId="2"/>
  </si>
  <si>
    <t>㈱ノザワ</t>
    <phoneticPr fontId="2"/>
  </si>
  <si>
    <t>南郷リサイクル工場</t>
    <rPh sb="0" eb="2">
      <t>ナンゴウ</t>
    </rPh>
    <rPh sb="7" eb="9">
      <t>コウジョウ</t>
    </rPh>
    <phoneticPr fontId="2"/>
  </si>
  <si>
    <t>八戸市南郷島守字和山22-8</t>
    <rPh sb="0" eb="3">
      <t>ハチノヘシ</t>
    </rPh>
    <rPh sb="3" eb="5">
      <t>ナンゴウ</t>
    </rPh>
    <rPh sb="5" eb="6">
      <t>シマ</t>
    </rPh>
    <rPh sb="6" eb="7">
      <t>モリ</t>
    </rPh>
    <rPh sb="7" eb="8">
      <t>アザ</t>
    </rPh>
    <rPh sb="8" eb="9">
      <t>ワ</t>
    </rPh>
    <rPh sb="9" eb="10">
      <t>ヤマ</t>
    </rPh>
    <phoneticPr fontId="2"/>
  </si>
  <si>
    <t>0178-83-2135</t>
    <phoneticPr fontId="2"/>
  </si>
  <si>
    <t>ポリエチレン、ポリエチレンテレフタラート（PET樹脂）、ポリスチレン、ポリプロピレン、ポリ塩化ビニル、アクリル樹脂、AS樹脂、ABS樹脂、ポリカーボネート、ポリ乳酸</t>
    <rPh sb="24" eb="26">
      <t>ジュシ</t>
    </rPh>
    <rPh sb="45" eb="47">
      <t>エンカ</t>
    </rPh>
    <rPh sb="55" eb="57">
      <t>ジュシ</t>
    </rPh>
    <rPh sb="60" eb="62">
      <t>ジュシ</t>
    </rPh>
    <rPh sb="66" eb="68">
      <t>ジュシ</t>
    </rPh>
    <rPh sb="80" eb="82">
      <t>ニュウサン</t>
    </rPh>
    <phoneticPr fontId="2"/>
  </si>
  <si>
    <t>農業用ビニル、食品トレイ、収納ケース、塩ビ管、衣類、梱包ビニル</t>
    <rPh sb="0" eb="3">
      <t>ノウギョウヨウ</t>
    </rPh>
    <rPh sb="7" eb="9">
      <t>ショクヒン</t>
    </rPh>
    <rPh sb="13" eb="15">
      <t>シュウノウ</t>
    </rPh>
    <rPh sb="19" eb="20">
      <t>エン</t>
    </rPh>
    <rPh sb="21" eb="22">
      <t>カン</t>
    </rPh>
    <rPh sb="23" eb="25">
      <t>イルイ</t>
    </rPh>
    <rPh sb="26" eb="28">
      <t>コンポウ</t>
    </rPh>
    <phoneticPr fontId="2"/>
  </si>
  <si>
    <t>建設業、製造業、農林業、小売業</t>
    <rPh sb="0" eb="3">
      <t>ケンセツギョウ</t>
    </rPh>
    <rPh sb="4" eb="7">
      <t>セイゾウギョウ</t>
    </rPh>
    <rPh sb="8" eb="11">
      <t>ノウリンギョウ</t>
    </rPh>
    <rPh sb="12" eb="15">
      <t>コウリギョウ</t>
    </rPh>
    <phoneticPr fontId="2"/>
  </si>
  <si>
    <t>プラスチック再生原料の製造、固体燃料の製造、再資源化の前処理（破砕）</t>
    <rPh sb="6" eb="8">
      <t>サイセイ</t>
    </rPh>
    <rPh sb="8" eb="10">
      <t>ゲンリョウ</t>
    </rPh>
    <rPh sb="11" eb="13">
      <t>セイゾウ</t>
    </rPh>
    <rPh sb="14" eb="18">
      <t>コタイネンリョウ</t>
    </rPh>
    <rPh sb="19" eb="21">
      <t>セイゾウ</t>
    </rPh>
    <rPh sb="22" eb="26">
      <t>サイシゲンカ</t>
    </rPh>
    <rPh sb="27" eb="30">
      <t>マエショリ</t>
    </rPh>
    <rPh sb="31" eb="33">
      <t>ハサイ</t>
    </rPh>
    <phoneticPr fontId="2"/>
  </si>
  <si>
    <t>PSインゴット、RPF</t>
    <phoneticPr fontId="2"/>
  </si>
  <si>
    <t>処理（溶融固化）したインゴットは、プラスチック原料として使用されています。前処理（圧縮固化）したRPFは燃料として利用されています。</t>
    <rPh sb="0" eb="2">
      <t>ショリ</t>
    </rPh>
    <rPh sb="3" eb="5">
      <t>ヨウユウ</t>
    </rPh>
    <rPh sb="5" eb="7">
      <t>コカ</t>
    </rPh>
    <rPh sb="23" eb="25">
      <t>ゲンリョウ</t>
    </rPh>
    <rPh sb="28" eb="30">
      <t>シヨウ</t>
    </rPh>
    <rPh sb="37" eb="40">
      <t>マエショリ</t>
    </rPh>
    <rPh sb="41" eb="43">
      <t>アッシュク</t>
    </rPh>
    <rPh sb="43" eb="45">
      <t>コカ</t>
    </rPh>
    <rPh sb="52" eb="54">
      <t>ネンリョウ</t>
    </rPh>
    <rPh sb="57" eb="59">
      <t>リヨウ</t>
    </rPh>
    <phoneticPr fontId="2"/>
  </si>
  <si>
    <t>汚れは落としてください。サンプル確認を行います。ポリ塩化ビニルなど塩素を含むものは料金が変わります。紙くず・木くず・繊維くずとの混合廃棄物も受け入れできます。</t>
    <rPh sb="0" eb="1">
      <t>ヨゴ</t>
    </rPh>
    <rPh sb="3" eb="4">
      <t>オ</t>
    </rPh>
    <rPh sb="16" eb="18">
      <t>カクニン</t>
    </rPh>
    <rPh sb="19" eb="20">
      <t>オコナ</t>
    </rPh>
    <rPh sb="26" eb="28">
      <t>エンカ</t>
    </rPh>
    <rPh sb="33" eb="35">
      <t>エンソ</t>
    </rPh>
    <rPh sb="36" eb="37">
      <t>フク</t>
    </rPh>
    <rPh sb="41" eb="43">
      <t>リョウキン</t>
    </rPh>
    <rPh sb="44" eb="45">
      <t>カ</t>
    </rPh>
    <rPh sb="50" eb="51">
      <t>カミ</t>
    </rPh>
    <rPh sb="54" eb="55">
      <t>キ</t>
    </rPh>
    <rPh sb="58" eb="60">
      <t>センイ</t>
    </rPh>
    <rPh sb="64" eb="66">
      <t>コンゴウ</t>
    </rPh>
    <rPh sb="66" eb="69">
      <t>ハイキブツ</t>
    </rPh>
    <rPh sb="70" eb="71">
      <t>ウ</t>
    </rPh>
    <rPh sb="72" eb="73">
      <t>イ</t>
    </rPh>
    <phoneticPr fontId="2"/>
  </si>
  <si>
    <t>溶融固化施設（0.16ｔ／日）
圧縮固化施設（10.4ｔ／日）</t>
    <rPh sb="0" eb="2">
      <t>ヨウユウ</t>
    </rPh>
    <rPh sb="2" eb="4">
      <t>コカ</t>
    </rPh>
    <rPh sb="4" eb="6">
      <t>シセツ</t>
    </rPh>
    <rPh sb="12" eb="14">
      <t>･ニチ</t>
    </rPh>
    <rPh sb="16" eb="18">
      <t>アッシュク</t>
    </rPh>
    <rPh sb="18" eb="20">
      <t>コカ</t>
    </rPh>
    <rPh sb="20" eb="22">
      <t>シセツ</t>
    </rPh>
    <rPh sb="28" eb="30">
      <t>･ニチ</t>
    </rPh>
    <phoneticPr fontId="2"/>
  </si>
  <si>
    <t>㈱ノザワ南郷リサイクル工場</t>
    <rPh sb="4" eb="6">
      <t>ナンゴウ</t>
    </rPh>
    <rPh sb="11" eb="13">
      <t>コウジョウ</t>
    </rPh>
    <phoneticPr fontId="2"/>
  </si>
  <si>
    <t>排出事業場からの収集運搬も行っています。回収拠点へ直接搬入可能です。</t>
    <rPh sb="20" eb="24">
      <t>カイシュウキョテン</t>
    </rPh>
    <rPh sb="25" eb="29">
      <t>チョクセツハンニュウ</t>
    </rPh>
    <rPh sb="29" eb="31">
      <t>カノウ</t>
    </rPh>
    <phoneticPr fontId="2"/>
  </si>
  <si>
    <t>第一清掃㈱</t>
    <rPh sb="0" eb="4">
      <t>ダイイチセイソウ</t>
    </rPh>
    <phoneticPr fontId="2"/>
  </si>
  <si>
    <t>八戸市是川字金ヶ坂18</t>
    <rPh sb="0" eb="3">
      <t>ハチノヘシ</t>
    </rPh>
    <rPh sb="3" eb="4">
      <t>コレ</t>
    </rPh>
    <rPh sb="4" eb="5">
      <t>カワ</t>
    </rPh>
    <rPh sb="5" eb="6">
      <t>アザ</t>
    </rPh>
    <rPh sb="6" eb="7">
      <t>カネ</t>
    </rPh>
    <rPh sb="8" eb="9">
      <t>サカ</t>
    </rPh>
    <phoneticPr fontId="2"/>
  </si>
  <si>
    <t>0178-44-2624</t>
    <phoneticPr fontId="2"/>
  </si>
  <si>
    <t>ポリエチレンテレフタラート（PET樹脂）</t>
    <phoneticPr fontId="2"/>
  </si>
  <si>
    <t>食品トレイ</t>
    <rPh sb="0" eb="2">
      <t>ショクヒン</t>
    </rPh>
    <phoneticPr fontId="2"/>
  </si>
  <si>
    <t>再資源化の前処理（圧縮）</t>
    <rPh sb="0" eb="4">
      <t>サイシゲンカ</t>
    </rPh>
    <rPh sb="5" eb="8">
      <t>マエショリ</t>
    </rPh>
    <rPh sb="9" eb="11">
      <t>アッシュク</t>
    </rPh>
    <phoneticPr fontId="2"/>
  </si>
  <si>
    <t>素材は単一であること、汚れていないものに限る。塩素を含むものは受け入れません。</t>
    <rPh sb="0" eb="2">
      <t>ソザイ</t>
    </rPh>
    <rPh sb="3" eb="5">
      <t>タンイツ</t>
    </rPh>
    <rPh sb="11" eb="12">
      <t>ヨゴ</t>
    </rPh>
    <rPh sb="20" eb="21">
      <t>カギ</t>
    </rPh>
    <rPh sb="23" eb="25">
      <t>エンソ</t>
    </rPh>
    <rPh sb="26" eb="27">
      <t>フク</t>
    </rPh>
    <rPh sb="31" eb="32">
      <t>ウ</t>
    </rPh>
    <rPh sb="33" eb="34">
      <t>イ</t>
    </rPh>
    <phoneticPr fontId="2"/>
  </si>
  <si>
    <t>圧縮施設（101ｔ／日）</t>
    <rPh sb="0" eb="2">
      <t>アッシュク</t>
    </rPh>
    <rPh sb="2" eb="4">
      <t>シセツ</t>
    </rPh>
    <rPh sb="9" eb="11">
      <t>･ニチ</t>
    </rPh>
    <phoneticPr fontId="2"/>
  </si>
  <si>
    <t>第一清掃㈱リサイクルセンター内舟渡</t>
    <rPh sb="0" eb="4">
      <t>ダイイチセイソウ</t>
    </rPh>
    <rPh sb="14" eb="15">
      <t>ウチ</t>
    </rPh>
    <rPh sb="15" eb="16">
      <t>フネ</t>
    </rPh>
    <rPh sb="16" eb="17">
      <t>ワタリ</t>
    </rPh>
    <phoneticPr fontId="2"/>
  </si>
  <si>
    <t>八戸市長苗代字内舟渡42-7</t>
    <rPh sb="0" eb="3">
      <t>ハチノヘシ</t>
    </rPh>
    <rPh sb="3" eb="4">
      <t>ナガ</t>
    </rPh>
    <rPh sb="4" eb="6">
      <t>ナエシロ</t>
    </rPh>
    <rPh sb="6" eb="7">
      <t>アザ</t>
    </rPh>
    <rPh sb="7" eb="8">
      <t>ウチ</t>
    </rPh>
    <rPh sb="8" eb="9">
      <t>フネ</t>
    </rPh>
    <rPh sb="9" eb="10">
      <t>ワタリ</t>
    </rPh>
    <phoneticPr fontId="2"/>
  </si>
  <si>
    <t>0178-21-8338</t>
    <phoneticPr fontId="2"/>
  </si>
  <si>
    <t>回収拠点への排出事業者からの収集運搬も実施。ペットボトルは基本的に買収いたします。</t>
    <rPh sb="0" eb="4">
      <t>カイシュウキョテン</t>
    </rPh>
    <rPh sb="6" eb="11">
      <t>ハイシュツジギョウシャ</t>
    </rPh>
    <rPh sb="14" eb="18">
      <t>シュウシュウウンパン</t>
    </rPh>
    <rPh sb="19" eb="21">
      <t>ジッシ</t>
    </rPh>
    <rPh sb="29" eb="32">
      <t>キホンテキ</t>
    </rPh>
    <rPh sb="33" eb="35">
      <t>バイシュウ</t>
    </rPh>
    <phoneticPr fontId="2"/>
  </si>
  <si>
    <t>㈱東部環境</t>
    <rPh sb="1" eb="3">
      <t>トウブ</t>
    </rPh>
    <rPh sb="3" eb="5">
      <t>カンキョウ</t>
    </rPh>
    <phoneticPr fontId="2"/>
  </si>
  <si>
    <t>八戸営業所</t>
    <rPh sb="0" eb="2">
      <t>ハチノヘ</t>
    </rPh>
    <rPh sb="2" eb="5">
      <t>エイギョウショ</t>
    </rPh>
    <phoneticPr fontId="2"/>
  </si>
  <si>
    <t>八戸市大字河原木字蓮沼1-1</t>
    <rPh sb="0" eb="3">
      <t>ハチノヘシ</t>
    </rPh>
    <rPh sb="3" eb="5">
      <t>オオアザ</t>
    </rPh>
    <rPh sb="5" eb="7">
      <t>カワハラ</t>
    </rPh>
    <rPh sb="7" eb="8">
      <t>キ</t>
    </rPh>
    <rPh sb="8" eb="9">
      <t>アザ</t>
    </rPh>
    <rPh sb="9" eb="10">
      <t>ハス</t>
    </rPh>
    <rPh sb="10" eb="11">
      <t>ヌマ</t>
    </rPh>
    <phoneticPr fontId="2"/>
  </si>
  <si>
    <t>0178-38-6196</t>
    <phoneticPr fontId="2"/>
  </si>
  <si>
    <t>その他（廃タイヤ）</t>
    <rPh sb="2" eb="3">
      <t>タ</t>
    </rPh>
    <rPh sb="4" eb="5">
      <t>ハイ</t>
    </rPh>
    <phoneticPr fontId="2"/>
  </si>
  <si>
    <t>廃タイヤ、ゴムクローラ、コンベアベルト、防舷材</t>
    <rPh sb="0" eb="1">
      <t>ハイ</t>
    </rPh>
    <rPh sb="20" eb="21">
      <t>ボウ</t>
    </rPh>
    <rPh sb="21" eb="22">
      <t>ゲン</t>
    </rPh>
    <rPh sb="22" eb="23">
      <t>ザイ</t>
    </rPh>
    <phoneticPr fontId="2"/>
  </si>
  <si>
    <t>自動車販売業、自動車整備業、タイヤ販売店、運送事業者、機械リース業者、不法投棄</t>
    <rPh sb="0" eb="3">
      <t>ジドウシャ</t>
    </rPh>
    <rPh sb="3" eb="6">
      <t>ハンバイギョウ</t>
    </rPh>
    <rPh sb="7" eb="10">
      <t>ジドウシャ</t>
    </rPh>
    <rPh sb="10" eb="13">
      <t>セイビギョウ</t>
    </rPh>
    <rPh sb="17" eb="20">
      <t>ハンバイテン</t>
    </rPh>
    <rPh sb="21" eb="23">
      <t>ウンソウ</t>
    </rPh>
    <rPh sb="23" eb="26">
      <t>ジギョウシャ</t>
    </rPh>
    <rPh sb="27" eb="29">
      <t>キカイ</t>
    </rPh>
    <rPh sb="32" eb="34">
      <t>ギョウシャ</t>
    </rPh>
    <rPh sb="35" eb="39">
      <t>フホウトウキ</t>
    </rPh>
    <phoneticPr fontId="2"/>
  </si>
  <si>
    <t>破砕し再資源化、化石代替燃料として売却</t>
    <rPh sb="0" eb="2">
      <t>ハサイ</t>
    </rPh>
    <rPh sb="3" eb="7">
      <t>サイシゲンカ</t>
    </rPh>
    <rPh sb="8" eb="10">
      <t>カセキ</t>
    </rPh>
    <rPh sb="10" eb="12">
      <t>ダイガエ</t>
    </rPh>
    <rPh sb="12" eb="14">
      <t>ネンリョウ</t>
    </rPh>
    <rPh sb="17" eb="19">
      <t>バイキャク</t>
    </rPh>
    <phoneticPr fontId="2"/>
  </si>
  <si>
    <t>タイヤチップ（１インチ品、２インチ品）、カットタイヤ</t>
    <rPh sb="11" eb="12">
      <t>ヒン</t>
    </rPh>
    <rPh sb="17" eb="18">
      <t>ヒン</t>
    </rPh>
    <phoneticPr fontId="2"/>
  </si>
  <si>
    <t>製紙工場等にて石炭等の化石代替燃料として使用</t>
    <rPh sb="0" eb="4">
      <t>セイシコウジョウ</t>
    </rPh>
    <rPh sb="4" eb="5">
      <t>トウ</t>
    </rPh>
    <rPh sb="7" eb="10">
      <t>セキタントウ</t>
    </rPh>
    <rPh sb="11" eb="13">
      <t>カセキ</t>
    </rPh>
    <rPh sb="13" eb="15">
      <t>ダイガエ</t>
    </rPh>
    <rPh sb="15" eb="17">
      <t>ネンリョウ</t>
    </rPh>
    <rPh sb="20" eb="22">
      <t>シヨウ</t>
    </rPh>
    <phoneticPr fontId="2"/>
  </si>
  <si>
    <t>特になし（汚損が酷いものは要相談）</t>
    <rPh sb="0" eb="1">
      <t>トク</t>
    </rPh>
    <rPh sb="5" eb="7">
      <t>オソン</t>
    </rPh>
    <rPh sb="8" eb="9">
      <t>ヒド</t>
    </rPh>
    <rPh sb="13" eb="16">
      <t>ヨウソウダン</t>
    </rPh>
    <phoneticPr fontId="2"/>
  </si>
  <si>
    <t>切断施設（82.1ｔ／日）</t>
    <rPh sb="0" eb="4">
      <t>セツダンシセツ</t>
    </rPh>
    <rPh sb="10" eb="12">
      <t>･ニチ</t>
    </rPh>
    <phoneticPr fontId="2"/>
  </si>
  <si>
    <t>排出事業場からの収集運搬も行っています。各拠点での受入も可能です。大きさ、長さに制限はなく、ホイールが付いたままの状態でも受入可能。</t>
    <rPh sb="20" eb="21">
      <t>カク</t>
    </rPh>
    <rPh sb="21" eb="23">
      <t>キョテン</t>
    </rPh>
    <rPh sb="25" eb="27">
      <t>ウケイレ</t>
    </rPh>
    <rPh sb="28" eb="30">
      <t>カノウ</t>
    </rPh>
    <rPh sb="33" eb="34">
      <t>オオ</t>
    </rPh>
    <rPh sb="37" eb="38">
      <t>ナガ</t>
    </rPh>
    <rPh sb="40" eb="42">
      <t>セイゲン</t>
    </rPh>
    <rPh sb="51" eb="52">
      <t>ツ</t>
    </rPh>
    <rPh sb="57" eb="59">
      <t>ジョウタイ</t>
    </rPh>
    <rPh sb="61" eb="63">
      <t>ウケイレ</t>
    </rPh>
    <rPh sb="63" eb="65">
      <t>カノウ</t>
    </rPh>
    <phoneticPr fontId="2"/>
  </si>
  <si>
    <t>㈲エコ・ネット</t>
    <phoneticPr fontId="2"/>
  </si>
  <si>
    <t>南津軽郡大鰐町大字八幡館字広田17-5</t>
    <rPh sb="0" eb="4">
      <t>ミナミツガルグン</t>
    </rPh>
    <rPh sb="4" eb="5">
      <t>ダイ</t>
    </rPh>
    <rPh sb="5" eb="7">
      <t>ワニチョウ</t>
    </rPh>
    <rPh sb="7" eb="9">
      <t>オオアザ</t>
    </rPh>
    <rPh sb="9" eb="11">
      <t>ヤワタ</t>
    </rPh>
    <rPh sb="11" eb="12">
      <t>カン</t>
    </rPh>
    <rPh sb="12" eb="13">
      <t>アザ</t>
    </rPh>
    <rPh sb="13" eb="15">
      <t>ヒロタ</t>
    </rPh>
    <phoneticPr fontId="2"/>
  </si>
  <si>
    <t>0172-27-5425</t>
    <phoneticPr fontId="2"/>
  </si>
  <si>
    <t>ポリエチレン、ポリエチレンテレフタラート（PET樹脂）、ポリスチレン、ポリプロピレン、アクリル樹脂、AS樹脂、ABS樹脂、ポリカーボネート</t>
    <rPh sb="24" eb="26">
      <t>ジュシ</t>
    </rPh>
    <rPh sb="47" eb="49">
      <t>ジュシ</t>
    </rPh>
    <rPh sb="52" eb="54">
      <t>ジュシ</t>
    </rPh>
    <rPh sb="58" eb="60">
      <t>ジュシ</t>
    </rPh>
    <phoneticPr fontId="2"/>
  </si>
  <si>
    <t>食品トレイ、収納ケース、ストレッチフィルム、農業用ビニール、りんご箱など</t>
    <rPh sb="0" eb="2">
      <t>ショクヒン</t>
    </rPh>
    <rPh sb="6" eb="8">
      <t>シュウノウ</t>
    </rPh>
    <rPh sb="22" eb="25">
      <t>ノウギョウヨウ</t>
    </rPh>
    <rPh sb="33" eb="34">
      <t>ハコ</t>
    </rPh>
    <phoneticPr fontId="2"/>
  </si>
  <si>
    <t>製造業、小売業、運送業、農林業</t>
    <rPh sb="0" eb="3">
      <t>セイゾウギョウ</t>
    </rPh>
    <rPh sb="4" eb="7">
      <t>コウリギョウ</t>
    </rPh>
    <rPh sb="8" eb="11">
      <t>ウンソウギョウ</t>
    </rPh>
    <rPh sb="12" eb="15">
      <t>ノウリンギョウ</t>
    </rPh>
    <phoneticPr fontId="2"/>
  </si>
  <si>
    <t>固形燃料の製造</t>
    <rPh sb="0" eb="4">
      <t>コケイネンリョウ</t>
    </rPh>
    <rPh sb="5" eb="7">
      <t>セイゾウ</t>
    </rPh>
    <phoneticPr fontId="2"/>
  </si>
  <si>
    <t>RPF</t>
    <phoneticPr fontId="2"/>
  </si>
  <si>
    <t>RPFは、製紙会社の燃料として使用されています。また、年内に温泉施設で青森県内第１号のRPFボイラーが稼働予定です。</t>
    <rPh sb="5" eb="9">
      <t>セイシガイシャ</t>
    </rPh>
    <rPh sb="10" eb="12">
      <t>ネンリョウ</t>
    </rPh>
    <rPh sb="15" eb="17">
      <t>シヨウ</t>
    </rPh>
    <rPh sb="27" eb="29">
      <t>ネンナイ</t>
    </rPh>
    <rPh sb="30" eb="34">
      <t>オンセンシセツ</t>
    </rPh>
    <rPh sb="35" eb="39">
      <t>アオモリケンナイ</t>
    </rPh>
    <rPh sb="39" eb="40">
      <t>ダイ</t>
    </rPh>
    <rPh sb="41" eb="42">
      <t>ゴウ</t>
    </rPh>
    <rPh sb="51" eb="53">
      <t>カドウ</t>
    </rPh>
    <rPh sb="53" eb="55">
      <t>ヨテイ</t>
    </rPh>
    <phoneticPr fontId="2"/>
  </si>
  <si>
    <t>素材ごとの分別が必要です。ポリ塩化ビニルなどの塩素を含むものは受入不可。紙くずとの混合廃棄物も受け入れ可能。</t>
    <rPh sb="0" eb="2">
      <t>ソザイ</t>
    </rPh>
    <rPh sb="5" eb="7">
      <t>ブンベツ</t>
    </rPh>
    <rPh sb="8" eb="10">
      <t>ヒツヨウ</t>
    </rPh>
    <rPh sb="15" eb="17">
      <t>エンカ</t>
    </rPh>
    <rPh sb="23" eb="25">
      <t>エンソ</t>
    </rPh>
    <rPh sb="26" eb="27">
      <t>フク</t>
    </rPh>
    <rPh sb="31" eb="33">
      <t>ウケイレ</t>
    </rPh>
    <rPh sb="33" eb="35">
      <t>フカ</t>
    </rPh>
    <rPh sb="36" eb="37">
      <t>カミ</t>
    </rPh>
    <rPh sb="41" eb="46">
      <t>コンゴウハイキブツ</t>
    </rPh>
    <rPh sb="47" eb="48">
      <t>ウ</t>
    </rPh>
    <rPh sb="49" eb="50">
      <t>イ</t>
    </rPh>
    <rPh sb="51" eb="53">
      <t>カノウ</t>
    </rPh>
    <phoneticPr fontId="2"/>
  </si>
  <si>
    <t>破砕施設（3.2ｔ／日）
圧縮固化施設（3.0ｔ／日）</t>
    <rPh sb="0" eb="4">
      <t>ハサイシセツ</t>
    </rPh>
    <rPh sb="9" eb="11">
      <t>･ニチ</t>
    </rPh>
    <rPh sb="13" eb="15">
      <t>アッシュク</t>
    </rPh>
    <rPh sb="15" eb="17">
      <t>コカ</t>
    </rPh>
    <rPh sb="17" eb="19">
      <t>シセツ</t>
    </rPh>
    <rPh sb="24" eb="26">
      <t>･ニチ</t>
    </rPh>
    <phoneticPr fontId="2"/>
  </si>
  <si>
    <t>排出事業場からの収集運搬も可能です。</t>
    <rPh sb="0" eb="5">
      <t>ハイシュツジギョウジョウ</t>
    </rPh>
    <rPh sb="8" eb="10">
      <t>シュウシュウ</t>
    </rPh>
    <rPh sb="10" eb="12">
      <t>ウンパン</t>
    </rPh>
    <rPh sb="13" eb="15">
      <t>カノウ</t>
    </rPh>
    <phoneticPr fontId="2"/>
  </si>
  <si>
    <t>㈲エコ・ネットRPF工場「リプラ」</t>
    <rPh sb="10" eb="12">
      <t>コウジョウ</t>
    </rPh>
    <phoneticPr fontId="2"/>
  </si>
  <si>
    <t>北彩クリーン㈲</t>
    <rPh sb="0" eb="1">
      <t>キタ</t>
    </rPh>
    <rPh sb="1" eb="2">
      <t>サイ</t>
    </rPh>
    <phoneticPr fontId="2"/>
  </si>
  <si>
    <t>北彩クリーン㈲リサイクルセンター</t>
    <rPh sb="0" eb="1">
      <t>ホク</t>
    </rPh>
    <rPh sb="1" eb="2">
      <t>サイ</t>
    </rPh>
    <phoneticPr fontId="2"/>
  </si>
  <si>
    <t>弘前市大字松本字富永50-3</t>
    <rPh sb="0" eb="3">
      <t>ヒロサキシ</t>
    </rPh>
    <rPh sb="3" eb="5">
      <t>オオアザ</t>
    </rPh>
    <rPh sb="5" eb="7">
      <t>マツモト</t>
    </rPh>
    <rPh sb="7" eb="8">
      <t>アザ</t>
    </rPh>
    <rPh sb="8" eb="10">
      <t>トミナガ</t>
    </rPh>
    <phoneticPr fontId="2"/>
  </si>
  <si>
    <t>0172-89-1200</t>
    <phoneticPr fontId="2"/>
  </si>
  <si>
    <t>ポリエチレン、ポリエチレンテレフタラート（PET樹脂）、ポリスチレン、ポリプロピレン、アクリル樹脂、AS樹脂、ABS樹脂、ポリカーボネート、ポリアミド</t>
    <rPh sb="24" eb="26">
      <t>ジュシ</t>
    </rPh>
    <rPh sb="47" eb="49">
      <t>ジュシ</t>
    </rPh>
    <rPh sb="52" eb="54">
      <t>ジュシ</t>
    </rPh>
    <rPh sb="58" eb="60">
      <t>ジュシ</t>
    </rPh>
    <phoneticPr fontId="2"/>
  </si>
  <si>
    <t>発泡スチロール魚箱、発泡スチロール類、食品トレイ、各種プラスチックランナー、硬質プラスチックの各種部品、製品等の入っていた袋、ストレッチフィルム、プラスチックハンガー、プラスチック製品であれば基本的にはお引き上できない場合もありますが前処理も含めヒアリングを通じてなんでも受けるようにしています。</t>
    <rPh sb="0" eb="2">
      <t>ハッポウ</t>
    </rPh>
    <rPh sb="7" eb="9">
      <t>ギョバコ</t>
    </rPh>
    <rPh sb="10" eb="12">
      <t>ハッポウ</t>
    </rPh>
    <rPh sb="17" eb="18">
      <t>ルイ</t>
    </rPh>
    <rPh sb="19" eb="21">
      <t>ショクヒン</t>
    </rPh>
    <rPh sb="25" eb="27">
      <t>カクシュ</t>
    </rPh>
    <rPh sb="38" eb="40">
      <t>コウシツ</t>
    </rPh>
    <rPh sb="47" eb="49">
      <t>カクシュ</t>
    </rPh>
    <rPh sb="49" eb="51">
      <t>ブヒン</t>
    </rPh>
    <rPh sb="52" eb="55">
      <t>セイヒントウ</t>
    </rPh>
    <rPh sb="56" eb="57">
      <t>ハイ</t>
    </rPh>
    <rPh sb="61" eb="62">
      <t>フクロ</t>
    </rPh>
    <rPh sb="90" eb="92">
      <t>セイヒン</t>
    </rPh>
    <rPh sb="96" eb="99">
      <t>キホンテキ</t>
    </rPh>
    <rPh sb="102" eb="103">
      <t>ヒ</t>
    </rPh>
    <rPh sb="104" eb="105">
      <t>ウエ</t>
    </rPh>
    <rPh sb="109" eb="111">
      <t>バアイ</t>
    </rPh>
    <rPh sb="117" eb="120">
      <t>マエショリ</t>
    </rPh>
    <rPh sb="121" eb="122">
      <t>フク</t>
    </rPh>
    <rPh sb="129" eb="130">
      <t>ツウ</t>
    </rPh>
    <rPh sb="136" eb="137">
      <t>ウ</t>
    </rPh>
    <phoneticPr fontId="2"/>
  </si>
  <si>
    <t>小売業、製造業、卸売業</t>
    <rPh sb="0" eb="3">
      <t>コウリギョウ</t>
    </rPh>
    <rPh sb="4" eb="7">
      <t>セイゾウギョウ</t>
    </rPh>
    <rPh sb="8" eb="11">
      <t>オロシウリギョウ</t>
    </rPh>
    <phoneticPr fontId="2"/>
  </si>
  <si>
    <t>プラスチック再生原料の製造（インゴット、粉砕フレーク、破砕チップ）ものによっては破砕物を固体燃料にする。</t>
    <rPh sb="6" eb="8">
      <t>サイセイ</t>
    </rPh>
    <rPh sb="8" eb="10">
      <t>ゲンリョウ</t>
    </rPh>
    <rPh sb="11" eb="13">
      <t>セイゾウ</t>
    </rPh>
    <rPh sb="20" eb="22">
      <t>フンサイ</t>
    </rPh>
    <rPh sb="27" eb="29">
      <t>ハサイ</t>
    </rPh>
    <rPh sb="40" eb="43">
      <t>ハサイブツ</t>
    </rPh>
    <rPh sb="44" eb="46">
      <t>コタイ</t>
    </rPh>
    <rPh sb="46" eb="48">
      <t>ネンリョウ</t>
    </rPh>
    <phoneticPr fontId="2"/>
  </si>
  <si>
    <t>インゴット、破砕フレーク、破砕チップ、圧縮ベール品</t>
    <rPh sb="6" eb="8">
      <t>ハサイ</t>
    </rPh>
    <rPh sb="13" eb="15">
      <t>ハサイ</t>
    </rPh>
    <rPh sb="19" eb="21">
      <t>アッシュク</t>
    </rPh>
    <rPh sb="24" eb="25">
      <t>ヒン</t>
    </rPh>
    <phoneticPr fontId="2"/>
  </si>
  <si>
    <t>PSインゴットはプラスチック容器や額縁、家電製品の躯体になっている。
破砕フレーク、破砕チップはペレット等に加工され、プラスチック製品の原料になっている。また成形時のバージン原料の増量剤としても使用されている。
PE等の軟質プラに関しては自治体のゴミ袋等の原料に、ストレッチフィルムはストレッチフィルムや各種袋系にPPバンド等はPPバンドになっている。</t>
    <phoneticPr fontId="2"/>
  </si>
  <si>
    <t>素材ごとの分別、汚れの除去、事前サンプルまたはヒアリング、基本硬質軟質どちらも受け入れ可能。近い将来、混合の廃プラの受け入れも考えております。</t>
    <phoneticPr fontId="2"/>
  </si>
  <si>
    <t>溶融固化施設（1.2ｔ／日）
破砕施設（3.2ｔ／日）
圧縮梱包施設（0.8808ｔ／日）</t>
    <rPh sb="0" eb="2">
      <t>ヨウユウ</t>
    </rPh>
    <rPh sb="2" eb="4">
      <t>コカ</t>
    </rPh>
    <rPh sb="4" eb="6">
      <t>シセツ</t>
    </rPh>
    <rPh sb="12" eb="13">
      <t>ニチ</t>
    </rPh>
    <rPh sb="15" eb="19">
      <t>ハサイシセツ</t>
    </rPh>
    <rPh sb="24" eb="26">
      <t>･ニチ</t>
    </rPh>
    <rPh sb="28" eb="30">
      <t>アッシュク</t>
    </rPh>
    <rPh sb="30" eb="32">
      <t>コンポウ</t>
    </rPh>
    <rPh sb="32" eb="34">
      <t>シセツ</t>
    </rPh>
    <rPh sb="42" eb="44">
      <t>･ニチ</t>
    </rPh>
    <phoneticPr fontId="2"/>
  </si>
  <si>
    <t>排出事業場からの収集運搬も行っています。それか回収拠点へ搬入してください。綺麗で素材ごとに分別されている場合は買い取る場合もあります。</t>
    <phoneticPr fontId="2"/>
  </si>
  <si>
    <t>就労サポートセンターさつき</t>
    <rPh sb="0" eb="2">
      <t>シュウロウ</t>
    </rPh>
    <phoneticPr fontId="2"/>
  </si>
  <si>
    <t>東津軽郡平内町大字茂浦字向田24</t>
    <rPh sb="0" eb="1">
      <t>ヒガシ</t>
    </rPh>
    <rPh sb="1" eb="3">
      <t>ツガル</t>
    </rPh>
    <rPh sb="3" eb="4">
      <t>グン</t>
    </rPh>
    <rPh sb="4" eb="6">
      <t>ヒラウチ</t>
    </rPh>
    <rPh sb="6" eb="7">
      <t>チョウ</t>
    </rPh>
    <rPh sb="7" eb="9">
      <t>オオアザ</t>
    </rPh>
    <rPh sb="9" eb="10">
      <t>シゲル</t>
    </rPh>
    <rPh sb="10" eb="11">
      <t>ウラ</t>
    </rPh>
    <rPh sb="11" eb="12">
      <t>アザ</t>
    </rPh>
    <rPh sb="12" eb="14">
      <t>ムコウダ</t>
    </rPh>
    <phoneticPr fontId="2"/>
  </si>
  <si>
    <t>017-755-5135</t>
    <phoneticPr fontId="2"/>
  </si>
  <si>
    <t>ペットボトル</t>
    <phoneticPr fontId="2"/>
  </si>
  <si>
    <t>再資源化の前処理</t>
    <rPh sb="0" eb="4">
      <t>サイシゲンカ</t>
    </rPh>
    <rPh sb="5" eb="8">
      <t>マエショリ</t>
    </rPh>
    <phoneticPr fontId="2"/>
  </si>
  <si>
    <t>素材ごとに分別してください</t>
    <rPh sb="0" eb="2">
      <t>ソザイ</t>
    </rPh>
    <rPh sb="5" eb="7">
      <t>ブンベツ</t>
    </rPh>
    <phoneticPr fontId="2"/>
  </si>
  <si>
    <t>圧縮施設（556.8kg／日）
圧縮施設（712kg／日）</t>
    <rPh sb="0" eb="2">
      <t>アッシュク</t>
    </rPh>
    <rPh sb="2" eb="4">
      <t>シセツ</t>
    </rPh>
    <rPh sb="12" eb="14">
      <t>･ニチ</t>
    </rPh>
    <rPh sb="16" eb="20">
      <t>アッシュクシセツ</t>
    </rPh>
    <rPh sb="27" eb="28">
      <t>ニチ</t>
    </rPh>
    <phoneticPr fontId="2"/>
  </si>
  <si>
    <t>障害者総合福祉センターセンターなつどまり</t>
    <rPh sb="0" eb="3">
      <t>ショウガイシャ</t>
    </rPh>
    <rPh sb="3" eb="7">
      <t>ソウゴウフクシ</t>
    </rPh>
    <phoneticPr fontId="2"/>
  </si>
  <si>
    <t>東津軽郡平内町大字小豆沢字茂浦沢38番地</t>
    <rPh sb="0" eb="4">
      <t>ヒガシツガルグン</t>
    </rPh>
    <rPh sb="4" eb="6">
      <t>ヒラウチ</t>
    </rPh>
    <rPh sb="6" eb="7">
      <t>チョウ</t>
    </rPh>
    <rPh sb="7" eb="9">
      <t>オオアザ</t>
    </rPh>
    <rPh sb="9" eb="11">
      <t>アズキ</t>
    </rPh>
    <rPh sb="11" eb="12">
      <t>サワ</t>
    </rPh>
    <rPh sb="12" eb="13">
      <t>アザ</t>
    </rPh>
    <rPh sb="13" eb="14">
      <t>シゲル</t>
    </rPh>
    <rPh sb="14" eb="15">
      <t>ウラ</t>
    </rPh>
    <rPh sb="15" eb="16">
      <t>サワ</t>
    </rPh>
    <rPh sb="18" eb="20">
      <t>バンチ</t>
    </rPh>
    <phoneticPr fontId="2"/>
  </si>
  <si>
    <t>017-755-4001</t>
    <phoneticPr fontId="2"/>
  </si>
  <si>
    <t>㈱青森廃棄物処理センター</t>
    <rPh sb="1" eb="3">
      <t>アオモリ</t>
    </rPh>
    <rPh sb="3" eb="6">
      <t>ハイキブツ</t>
    </rPh>
    <rPh sb="6" eb="8">
      <t>ショリ</t>
    </rPh>
    <phoneticPr fontId="2"/>
  </si>
  <si>
    <t>㈱青森廃棄物処理センター桐ノ沢桐ノ沢中間処理場</t>
    <rPh sb="1" eb="3">
      <t>アオモリ</t>
    </rPh>
    <rPh sb="3" eb="8">
      <t>ハイキブツショリ</t>
    </rPh>
    <rPh sb="12" eb="13">
      <t>キリ</t>
    </rPh>
    <rPh sb="14" eb="15">
      <t>サワ</t>
    </rPh>
    <rPh sb="15" eb="16">
      <t>キリ</t>
    </rPh>
    <rPh sb="17" eb="18">
      <t>サワ</t>
    </rPh>
    <rPh sb="18" eb="23">
      <t>チュウカンショリジョウ</t>
    </rPh>
    <phoneticPr fontId="2"/>
  </si>
  <si>
    <t>青森市大字駒込字桐ノ沢160番地1</t>
    <rPh sb="0" eb="3">
      <t>アオモリシ</t>
    </rPh>
    <rPh sb="3" eb="5">
      <t>オオアザ</t>
    </rPh>
    <rPh sb="5" eb="7">
      <t>コマゴメ</t>
    </rPh>
    <rPh sb="7" eb="8">
      <t>アザ</t>
    </rPh>
    <rPh sb="8" eb="9">
      <t>キリ</t>
    </rPh>
    <rPh sb="10" eb="11">
      <t>サワ</t>
    </rPh>
    <rPh sb="14" eb="16">
      <t>バンチ</t>
    </rPh>
    <phoneticPr fontId="2"/>
  </si>
  <si>
    <t>なし</t>
    <phoneticPr fontId="2"/>
  </si>
  <si>
    <t>ポリエチレンテレフタラート（PET樹脂）、ポリスチレン</t>
    <phoneticPr fontId="2"/>
  </si>
  <si>
    <t>プラスチック再生原料の製造</t>
    <rPh sb="6" eb="10">
      <t>サイセイゲンリョウ</t>
    </rPh>
    <rPh sb="11" eb="13">
      <t>セイゾウ</t>
    </rPh>
    <phoneticPr fontId="2"/>
  </si>
  <si>
    <t>圧縮ブロック（ペットボトル）、インゴット（発泡スチロール）</t>
    <rPh sb="0" eb="2">
      <t>アッシュク</t>
    </rPh>
    <rPh sb="21" eb="23">
      <t>ハッポウ</t>
    </rPh>
    <phoneticPr fontId="2"/>
  </si>
  <si>
    <t>前処理のみ</t>
    <rPh sb="0" eb="3">
      <t>マエショリ</t>
    </rPh>
    <phoneticPr fontId="2"/>
  </si>
  <si>
    <t>ペットボトル→中身を捨てて出してください。
発泡スチロール→水洗いにより汚れを落とし、シール等の異物を取り除いてください。</t>
    <rPh sb="7" eb="9">
      <t>ナカミ</t>
    </rPh>
    <rPh sb="10" eb="11">
      <t>ス</t>
    </rPh>
    <rPh sb="13" eb="14">
      <t>ダ</t>
    </rPh>
    <rPh sb="22" eb="24">
      <t>ハッポウ</t>
    </rPh>
    <rPh sb="30" eb="32">
      <t>ミズアラ</t>
    </rPh>
    <rPh sb="36" eb="37">
      <t>ヨゴ</t>
    </rPh>
    <rPh sb="39" eb="40">
      <t>オ</t>
    </rPh>
    <rPh sb="46" eb="47">
      <t>トウ</t>
    </rPh>
    <rPh sb="48" eb="50">
      <t>イブツ</t>
    </rPh>
    <rPh sb="51" eb="52">
      <t>ト</t>
    </rPh>
    <rPh sb="53" eb="54">
      <t>ノゾ</t>
    </rPh>
    <phoneticPr fontId="2"/>
  </si>
  <si>
    <t>排出事業場からの収集運搬も行っています。</t>
    <rPh sb="0" eb="5">
      <t>ハイシュツジギョウジョウ</t>
    </rPh>
    <rPh sb="8" eb="12">
      <t>シュウシュウウンパン</t>
    </rPh>
    <rPh sb="13" eb="14">
      <t>オコナ</t>
    </rPh>
    <phoneticPr fontId="2"/>
  </si>
  <si>
    <t>㈲リサイクル・システムズ</t>
    <phoneticPr fontId="2"/>
  </si>
  <si>
    <t>リサイクル・システムズ</t>
    <phoneticPr fontId="2"/>
  </si>
  <si>
    <t>弘前市堅田1-4-1</t>
    <rPh sb="0" eb="3">
      <t>ヒロサキシ</t>
    </rPh>
    <rPh sb="3" eb="5">
      <t>カタダ</t>
    </rPh>
    <phoneticPr fontId="2"/>
  </si>
  <si>
    <t>0172-88-7452</t>
    <phoneticPr fontId="2"/>
  </si>
  <si>
    <t>発泡スチロール</t>
    <rPh sb="0" eb="2">
      <t>ハッポウ</t>
    </rPh>
    <phoneticPr fontId="2"/>
  </si>
  <si>
    <t>スーパー</t>
    <phoneticPr fontId="2"/>
  </si>
  <si>
    <t>発泡スチロールの溶融固化</t>
    <rPh sb="0" eb="2">
      <t>ハッポウ</t>
    </rPh>
    <rPh sb="8" eb="10">
      <t>ヨウユウ</t>
    </rPh>
    <rPh sb="10" eb="12">
      <t>コカ</t>
    </rPh>
    <phoneticPr fontId="2"/>
  </si>
  <si>
    <t>汚れを落としたポリスチレン単独成分の発泡スチロール</t>
    <rPh sb="0" eb="1">
      <t>ヨゴ</t>
    </rPh>
    <rPh sb="3" eb="4">
      <t>オ</t>
    </rPh>
    <rPh sb="13" eb="17">
      <t>タンドクセイブン</t>
    </rPh>
    <rPh sb="18" eb="20">
      <t>ハッポウ</t>
    </rPh>
    <phoneticPr fontId="2"/>
  </si>
  <si>
    <t>溶融固化施設（0.64t／日）</t>
    <rPh sb="0" eb="2">
      <t>ヨウユウ</t>
    </rPh>
    <rPh sb="2" eb="4">
      <t>コカ</t>
    </rPh>
    <rPh sb="4" eb="6">
      <t>シセツ</t>
    </rPh>
    <rPh sb="13" eb="14">
      <t>ニチ</t>
    </rPh>
    <phoneticPr fontId="2"/>
  </si>
  <si>
    <t>選別・圧縮施設（ペットボトル）（4t／8h）
溶融固化施設（発泡スチロール）（0.8t／8h）</t>
    <rPh sb="0" eb="2">
      <t>センベツ</t>
    </rPh>
    <rPh sb="3" eb="5">
      <t>アッシュク</t>
    </rPh>
    <rPh sb="5" eb="7">
      <t>シセツ</t>
    </rPh>
    <rPh sb="23" eb="25">
      <t>ヨウユウ</t>
    </rPh>
    <rPh sb="25" eb="27">
      <t>コカ</t>
    </rPh>
    <rPh sb="27" eb="29">
      <t>シセツ</t>
    </rPh>
    <rPh sb="30" eb="32">
      <t>ハッポウ</t>
    </rPh>
    <phoneticPr fontId="2"/>
  </si>
  <si>
    <t>㈲リサイクル・システムズ工場</t>
    <rPh sb="12" eb="14">
      <t>コウジョウ</t>
    </rPh>
    <phoneticPr fontId="2"/>
  </si>
  <si>
    <t>排出事業場からの収集運搬も行っています</t>
    <rPh sb="0" eb="5">
      <t>ハイシュツジギョウジョウ</t>
    </rPh>
    <rPh sb="8" eb="12">
      <t>シュウシュウウンパン</t>
    </rPh>
    <rPh sb="13" eb="14">
      <t>オコナ</t>
    </rPh>
    <phoneticPr fontId="2"/>
  </si>
  <si>
    <t>㈲柏崎清掃社</t>
    <rPh sb="1" eb="3">
      <t>カシワザキ</t>
    </rPh>
    <rPh sb="3" eb="6">
      <t>セイソウシャ</t>
    </rPh>
    <phoneticPr fontId="2"/>
  </si>
  <si>
    <t>八戸市是川字田中山24-23</t>
    <phoneticPr fontId="2"/>
  </si>
  <si>
    <t>0178-96-2795</t>
    <phoneticPr fontId="2"/>
  </si>
  <si>
    <t>ポリエチレン</t>
    <phoneticPr fontId="2"/>
  </si>
  <si>
    <t>発泡スチロール</t>
    <phoneticPr fontId="2"/>
  </si>
  <si>
    <t>スーパーマーケット等、小売業</t>
    <phoneticPr fontId="2"/>
  </si>
  <si>
    <t>減容・成型</t>
    <phoneticPr fontId="2"/>
  </si>
  <si>
    <t>プラスチック原料として使用。</t>
    <phoneticPr fontId="2"/>
  </si>
  <si>
    <t>発泡スチロールのみ収集運搬処分。汚れは落としてあるものを収集。</t>
    <phoneticPr fontId="2"/>
  </si>
  <si>
    <t>減容・成型機（100kg／時間）</t>
    <phoneticPr fontId="2"/>
  </si>
  <si>
    <t>八戸市是川字田中山24-22</t>
    <phoneticPr fontId="2"/>
  </si>
  <si>
    <t>㈲ローズリー資源</t>
    <phoneticPr fontId="2"/>
  </si>
  <si>
    <t>青森市駒込字深沢5-303</t>
    <phoneticPr fontId="2"/>
  </si>
  <si>
    <t>017-744-0575</t>
    <phoneticPr fontId="2"/>
  </si>
  <si>
    <t>ポリエチレン、ポリエチレンテレフタラート（PET樹脂）、ポリスチレン、ポリ塩化ビニル、ポリアミド</t>
    <phoneticPr fontId="2"/>
  </si>
  <si>
    <t>ストレッチフィルム、ＰＰバンド、プラスチック製ダンボール、収納トレイ　等</t>
    <phoneticPr fontId="2"/>
  </si>
  <si>
    <t>製造業、小売業　等</t>
    <phoneticPr fontId="2"/>
  </si>
  <si>
    <t>ペレット・インゴット</t>
    <phoneticPr fontId="2"/>
  </si>
  <si>
    <t>破砕・圧縮・溶融</t>
    <phoneticPr fontId="2"/>
  </si>
  <si>
    <t>それぞれの種類ごとの原料として使用されている。</t>
    <phoneticPr fontId="2"/>
  </si>
  <si>
    <t>汚れたプラスチックについては再資源不可物として受入、その他受け入れに関する明確な基準は設けていないが、買取の依頼の場合は素材別サンプル確認をしている。</t>
    <phoneticPr fontId="2"/>
  </si>
  <si>
    <t>破砕機（2.87ｔ／日）
破砕機（2.8ｔ／日）
破砕機（1.36ｔ／日）
溶融固化機（0.8ｔ／日）</t>
    <rPh sb="13" eb="16">
      <t>ハサイキ</t>
    </rPh>
    <rPh sb="25" eb="28">
      <t>ハサイキ</t>
    </rPh>
    <phoneticPr fontId="2"/>
  </si>
  <si>
    <t>㈲ローズリー資源</t>
    <rPh sb="6" eb="8">
      <t>シゲン</t>
    </rPh>
    <phoneticPr fontId="2"/>
  </si>
  <si>
    <t>収集運搬・持込どちらも可能。素材・物量によっては買取可能。</t>
    <phoneticPr fontId="2"/>
  </si>
  <si>
    <t>白上工場</t>
    <rPh sb="0" eb="2">
      <t>シラカミ</t>
    </rPh>
    <rPh sb="2" eb="4">
      <t>コウジョウ</t>
    </rPh>
    <phoneticPr fontId="2"/>
  </si>
  <si>
    <t>←排出するプラスチックごみの種類等（「ポリプロピレン」「ポリ塩化ビニル」などの素材名、「農業用ビニール」「食品トレイ」などの具体名）を入力してください。</t>
    <rPh sb="1" eb="3">
      <t>ハイシュツ</t>
    </rPh>
    <rPh sb="14" eb="16">
      <t>シュルイ</t>
    </rPh>
    <rPh sb="16" eb="17">
      <t>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</si>
</sst>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24" x14ac:knownFonts="1">
    <font>
      <sz val="11"/>
      <color theme="1"/>
      <name val="メイリオ"/>
      <family val="2"/>
      <charset val="128"/>
      <scheme val="minor"/>
    </font>
    <font>
      <sz val="11"/>
      <color theme="1"/>
      <name val="メイリオ"/>
      <family val="2"/>
      <charset val="128"/>
      <scheme val="minor"/>
    </font>
    <font>
      <sz val="6"/>
      <name val="メイリオ"/>
      <family val="2"/>
      <charset val="128"/>
      <scheme val="minor"/>
    </font>
    <font>
      <sz val="10.5"/>
      <color theme="1"/>
      <name val="ＭＳ 明朝"/>
      <family val="1"/>
      <charset val="128"/>
    </font>
    <font>
      <sz val="11"/>
      <color theme="1"/>
      <name val="メイリオ"/>
      <family val="3"/>
      <charset val="128"/>
    </font>
    <font>
      <sz val="11"/>
      <color theme="1"/>
      <name val="ＭＳ ゴシック"/>
      <family val="3"/>
      <charset val="128"/>
    </font>
    <font>
      <sz val="11"/>
      <color theme="1"/>
      <name val="ＭＳ 明朝"/>
      <family val="1"/>
      <charset val="128"/>
    </font>
    <font>
      <sz val="11"/>
      <color theme="1"/>
      <name val="游ゴシック"/>
      <family val="3"/>
      <charset val="128"/>
    </font>
    <font>
      <sz val="48"/>
      <color theme="0"/>
      <name val="游ゴシック"/>
      <family val="3"/>
      <charset val="128"/>
    </font>
    <font>
      <b/>
      <sz val="11"/>
      <color theme="1"/>
      <name val="游ゴシック"/>
      <family val="3"/>
      <charset val="128"/>
    </font>
    <font>
      <sz val="20"/>
      <color theme="1"/>
      <name val="游ゴシック"/>
      <family val="3"/>
      <charset val="128"/>
    </font>
    <font>
      <sz val="11"/>
      <color theme="0"/>
      <name val="游ゴシック"/>
      <family val="3"/>
      <charset val="128"/>
    </font>
    <font>
      <b/>
      <sz val="11"/>
      <color theme="0"/>
      <name val="游ゴシック"/>
      <family val="3"/>
      <charset val="128"/>
    </font>
    <font>
      <b/>
      <sz val="8"/>
      <color theme="1"/>
      <name val="游ゴシック"/>
      <family val="3"/>
      <charset val="128"/>
    </font>
    <font>
      <b/>
      <u/>
      <sz val="11"/>
      <color theme="2" tint="-0.249977111117893"/>
      <name val="游ゴシック"/>
      <family val="3"/>
      <charset val="128"/>
    </font>
    <font>
      <b/>
      <sz val="12"/>
      <color theme="0"/>
      <name val="游ゴシック"/>
      <family val="3"/>
      <charset val="128"/>
    </font>
    <font>
      <b/>
      <sz val="28"/>
      <color theme="0"/>
      <name val="游ゴシック"/>
      <family val="3"/>
      <charset val="128"/>
    </font>
    <font>
      <b/>
      <sz val="14"/>
      <color theme="1" tint="0.14999847407452621"/>
      <name val="游ゴシック"/>
      <family val="3"/>
      <charset val="128"/>
    </font>
    <font>
      <b/>
      <sz val="11"/>
      <color theme="1" tint="0.14999847407452621"/>
      <name val="游ゴシック"/>
      <family val="3"/>
      <charset val="128"/>
    </font>
    <font>
      <b/>
      <sz val="8"/>
      <color theme="1" tint="0.14999847407452621"/>
      <name val="游ゴシック"/>
      <family val="3"/>
      <charset val="128"/>
    </font>
    <font>
      <b/>
      <u/>
      <sz val="11"/>
      <color theme="1" tint="0.14999847407452621"/>
      <name val="游ゴシック"/>
      <family val="3"/>
      <charset val="128"/>
    </font>
    <font>
      <b/>
      <sz val="14"/>
      <color theme="0"/>
      <name val="游ゴシック"/>
      <family val="3"/>
      <charset val="128"/>
    </font>
    <font>
      <sz val="14"/>
      <color theme="1"/>
      <name val="ＭＳ 明朝"/>
      <family val="1"/>
      <charset val="128"/>
    </font>
    <font>
      <b/>
      <sz val="11"/>
      <color theme="1"/>
      <name val="ＭＳ 明朝"/>
      <family val="1"/>
      <charset val="128"/>
    </font>
  </fonts>
  <fills count="13">
    <fill>
      <patternFill patternType="none"/>
    </fill>
    <fill>
      <patternFill patternType="gray125"/>
    </fill>
    <fill>
      <patternFill patternType="solid">
        <fgColor theme="2"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003356"/>
        <bgColor indexed="64"/>
      </patternFill>
    </fill>
    <fill>
      <patternFill patternType="solid">
        <fgColor rgb="FFF3981C"/>
        <bgColor indexed="64"/>
      </patternFill>
    </fill>
    <fill>
      <patternFill patternType="solid">
        <fgColor theme="0"/>
        <bgColor indexed="64"/>
      </patternFill>
    </fill>
    <fill>
      <patternFill patternType="solid">
        <fgColor rgb="FF8F0707"/>
        <bgColor indexed="64"/>
      </patternFill>
    </fill>
    <fill>
      <patternFill patternType="solid">
        <fgColor rgb="FF8F0707"/>
        <bgColor theme="6"/>
      </patternFill>
    </fill>
    <fill>
      <patternFill patternType="solid">
        <fgColor rgb="FFF0EFE8"/>
        <bgColor indexed="64"/>
      </patternFill>
    </fill>
    <fill>
      <patternFill patternType="solid">
        <fgColor rgb="FF280202"/>
        <bgColor indexed="64"/>
      </patternFill>
    </fill>
  </fills>
  <borders count="8">
    <border>
      <left/>
      <right/>
      <top/>
      <bottom/>
      <diagonal/>
    </border>
    <border>
      <left style="thin">
        <color theme="0"/>
      </left>
      <right/>
      <top/>
      <bottom/>
      <diagonal/>
    </border>
    <border>
      <left/>
      <right/>
      <top style="thick">
        <color theme="0"/>
      </top>
      <bottom/>
      <diagonal/>
    </border>
    <border>
      <left style="thin">
        <color theme="0"/>
      </left>
      <right/>
      <top style="thick">
        <color theme="0"/>
      </top>
      <bottom/>
      <diagonal/>
    </border>
    <border>
      <left/>
      <right/>
      <top style="thin">
        <color theme="0"/>
      </top>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right/>
      <top/>
      <bottom style="thick">
        <color rgb="FF8F0707"/>
      </bottom>
      <diagonal/>
    </border>
  </borders>
  <cellStyleXfs count="1">
    <xf numFmtId="0" fontId="0" fillId="0" borderId="0">
      <alignment vertical="center"/>
    </xf>
  </cellStyleXfs>
  <cellXfs count="71">
    <xf numFmtId="0" fontId="0" fillId="0" borderId="0" xfId="0">
      <alignment vertical="center"/>
    </xf>
    <xf numFmtId="0" fontId="0" fillId="0" borderId="0" xfId="0" applyAlignment="1">
      <alignment vertical="center" wrapText="1"/>
    </xf>
    <xf numFmtId="0" fontId="4" fillId="2" borderId="0" xfId="0" applyFont="1" applyFill="1">
      <alignment vertical="center"/>
    </xf>
    <xf numFmtId="0" fontId="5"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vertical="center" wrapText="1"/>
    </xf>
    <xf numFmtId="0" fontId="6" fillId="3" borderId="0" xfId="0" applyFont="1" applyFill="1" applyAlignment="1">
      <alignment vertical="center" wrapText="1"/>
    </xf>
    <xf numFmtId="0" fontId="6" fillId="4" borderId="0" xfId="0" applyFont="1" applyFill="1" applyAlignment="1">
      <alignment vertical="center" wrapText="1"/>
    </xf>
    <xf numFmtId="0" fontId="4" fillId="2" borderId="0" xfId="0" applyFont="1" applyFill="1" applyAlignment="1" applyProtection="1">
      <alignment vertical="center" wrapText="1"/>
      <protection hidden="1"/>
    </xf>
    <xf numFmtId="0" fontId="0" fillId="0" borderId="0" xfId="0" applyAlignment="1">
      <alignment horizontal="center" vertical="center" wrapText="1"/>
    </xf>
    <xf numFmtId="0" fontId="0" fillId="0" borderId="0" xfId="0" applyAlignment="1">
      <alignment horizontal="left" vertical="center" wrapText="1"/>
    </xf>
    <xf numFmtId="0" fontId="3" fillId="0" borderId="0" xfId="0" applyFont="1" applyAlignment="1">
      <alignment vertical="center" wrapText="1"/>
    </xf>
    <xf numFmtId="0" fontId="0" fillId="5" borderId="0" xfId="0" applyFill="1" applyAlignment="1">
      <alignment horizontal="left" vertical="center" wrapText="1"/>
    </xf>
    <xf numFmtId="0" fontId="0" fillId="5" borderId="0" xfId="0" applyFill="1" applyAlignment="1">
      <alignment vertical="center" wrapText="1"/>
    </xf>
    <xf numFmtId="0" fontId="7" fillId="2" borderId="0" xfId="0" applyFont="1" applyFill="1">
      <alignment vertical="center"/>
    </xf>
    <xf numFmtId="0" fontId="7" fillId="2" borderId="0" xfId="0" applyFont="1" applyFill="1" applyAlignment="1" applyProtection="1">
      <alignment vertical="center" wrapText="1"/>
      <protection hidden="1"/>
    </xf>
    <xf numFmtId="0" fontId="7" fillId="6" borderId="0" xfId="0" applyFont="1" applyFill="1" applyAlignment="1" applyProtection="1">
      <alignment vertical="center" wrapText="1"/>
      <protection hidden="1"/>
    </xf>
    <xf numFmtId="0" fontId="9" fillId="8" borderId="0" xfId="0" applyFont="1" applyFill="1" applyAlignment="1" applyProtection="1">
      <alignment vertical="center" wrapText="1"/>
      <protection hidden="1"/>
    </xf>
    <xf numFmtId="0" fontId="13" fillId="8" borderId="0" xfId="0" applyFont="1" applyFill="1" applyAlignment="1" applyProtection="1">
      <alignment vertical="center" wrapText="1"/>
      <protection hidden="1"/>
    </xf>
    <xf numFmtId="0" fontId="14" fillId="8" borderId="0" xfId="0" applyFont="1" applyFill="1" applyAlignment="1" applyProtection="1">
      <alignment vertical="center" wrapText="1"/>
      <protection hidden="1"/>
    </xf>
    <xf numFmtId="0" fontId="7" fillId="0" borderId="0" xfId="0" applyFont="1" applyAlignment="1">
      <alignment vertical="center" wrapText="1"/>
    </xf>
    <xf numFmtId="0" fontId="7" fillId="0" borderId="0" xfId="0" applyFont="1" applyAlignment="1">
      <alignment horizontal="left" vertical="center" wrapText="1"/>
    </xf>
    <xf numFmtId="0" fontId="8" fillId="9" borderId="0" xfId="0" applyFont="1" applyFill="1" applyAlignment="1" applyProtection="1">
      <alignment horizontal="center" vertical="center" wrapText="1"/>
      <protection hidden="1"/>
    </xf>
    <xf numFmtId="0" fontId="7" fillId="9" borderId="0" xfId="0" applyFont="1" applyFill="1">
      <alignment vertical="center"/>
    </xf>
    <xf numFmtId="0" fontId="4" fillId="9" borderId="0" xfId="0" applyFont="1" applyFill="1">
      <alignment vertical="center"/>
    </xf>
    <xf numFmtId="0" fontId="11" fillId="9" borderId="0" xfId="0" applyFont="1" applyFill="1">
      <alignment vertical="center"/>
    </xf>
    <xf numFmtId="0" fontId="7" fillId="9" borderId="0" xfId="0" applyFont="1" applyFill="1" applyAlignment="1" applyProtection="1">
      <alignment vertical="center" wrapText="1"/>
      <protection hidden="1"/>
    </xf>
    <xf numFmtId="0" fontId="7" fillId="0" borderId="0" xfId="0" applyFont="1">
      <alignment vertical="center"/>
    </xf>
    <xf numFmtId="0" fontId="12" fillId="12" borderId="0" xfId="0" applyFont="1" applyFill="1" applyAlignment="1">
      <alignment horizontal="left" vertical="center" indent="1"/>
    </xf>
    <xf numFmtId="0" fontId="18" fillId="11" borderId="0" xfId="0" applyFont="1" applyFill="1" applyAlignment="1" applyProtection="1">
      <alignment horizontal="left" vertical="center" wrapText="1" indent="1"/>
      <protection hidden="1"/>
    </xf>
    <xf numFmtId="0" fontId="20" fillId="11" borderId="0" xfId="0" applyFont="1" applyFill="1" applyAlignment="1" applyProtection="1">
      <alignment horizontal="left" vertical="center" wrapText="1" indent="1"/>
      <protection hidden="1"/>
    </xf>
    <xf numFmtId="0" fontId="18" fillId="8" borderId="0" xfId="0" applyFont="1" applyFill="1" applyAlignment="1" applyProtection="1">
      <alignment horizontal="left" vertical="center" wrapText="1" indent="1"/>
      <protection hidden="1"/>
    </xf>
    <xf numFmtId="0" fontId="20" fillId="8" borderId="0" xfId="0" applyFont="1" applyFill="1" applyAlignment="1" applyProtection="1">
      <alignment horizontal="left" vertical="center" wrapText="1" indent="1"/>
      <protection hidden="1"/>
    </xf>
    <xf numFmtId="0" fontId="18" fillId="8" borderId="0" xfId="0" applyFont="1" applyFill="1" applyAlignment="1" applyProtection="1">
      <alignment vertical="center" wrapText="1"/>
      <protection hidden="1"/>
    </xf>
    <xf numFmtId="0" fontId="19" fillId="8" borderId="0" xfId="0" applyFont="1" applyFill="1" applyAlignment="1" applyProtection="1">
      <alignment vertical="center" wrapText="1"/>
      <protection hidden="1"/>
    </xf>
    <xf numFmtId="0" fontId="20" fillId="8" borderId="0" xfId="0" applyFont="1" applyFill="1" applyAlignment="1" applyProtection="1">
      <alignment vertical="center" wrapText="1"/>
      <protection hidden="1"/>
    </xf>
    <xf numFmtId="0" fontId="21" fillId="10" borderId="0" xfId="0" applyFont="1" applyFill="1" applyAlignment="1">
      <alignment horizontal="left" vertical="center" wrapText="1" indent="1"/>
    </xf>
    <xf numFmtId="0" fontId="18" fillId="11" borderId="6" xfId="0" applyFont="1" applyFill="1" applyBorder="1" applyAlignment="1">
      <alignment horizontal="left" vertical="center" wrapText="1" indent="1"/>
    </xf>
    <xf numFmtId="0" fontId="22" fillId="0" borderId="0" xfId="0" applyFont="1" applyAlignment="1">
      <alignment vertical="center" wrapText="1"/>
    </xf>
    <xf numFmtId="0" fontId="9" fillId="0" borderId="0" xfId="0" applyFont="1" applyAlignment="1">
      <alignment vertical="center" wrapText="1"/>
    </xf>
    <xf numFmtId="0" fontId="7" fillId="0" borderId="6" xfId="0" applyFont="1" applyBorder="1" applyAlignment="1">
      <alignment vertical="center" wrapText="1"/>
    </xf>
    <xf numFmtId="0" fontId="9" fillId="11" borderId="4" xfId="0" applyFont="1" applyFill="1" applyBorder="1" applyAlignment="1">
      <alignment horizontal="left" vertical="center" wrapText="1" indent="1"/>
    </xf>
    <xf numFmtId="0" fontId="9" fillId="11" borderId="0" xfId="0" applyFont="1" applyFill="1" applyAlignment="1">
      <alignment horizontal="left" vertical="center" wrapText="1" indent="1"/>
    </xf>
    <xf numFmtId="0" fontId="23" fillId="0" borderId="6" xfId="0" applyFont="1" applyBorder="1" applyAlignment="1">
      <alignment horizontal="left" vertical="center" wrapText="1" indent="1"/>
    </xf>
    <xf numFmtId="0" fontId="23" fillId="4" borderId="6" xfId="0" applyFont="1" applyFill="1" applyBorder="1" applyAlignment="1">
      <alignment horizontal="left" vertical="center" wrapText="1" indent="1"/>
    </xf>
    <xf numFmtId="0" fontId="23" fillId="3" borderId="6" xfId="0" applyFont="1" applyFill="1" applyBorder="1" applyAlignment="1">
      <alignment horizontal="left" vertical="center" wrapText="1" indent="1"/>
    </xf>
    <xf numFmtId="0" fontId="9" fillId="0" borderId="0" xfId="0" applyFont="1" applyAlignment="1">
      <alignment horizontal="left" vertical="center" wrapText="1" indent="1"/>
    </xf>
    <xf numFmtId="0" fontId="18" fillId="11" borderId="2" xfId="0" applyFont="1" applyFill="1" applyBorder="1" applyAlignment="1">
      <alignment horizontal="left" vertical="center" wrapText="1" indent="1"/>
    </xf>
    <xf numFmtId="0" fontId="18" fillId="11" borderId="4" xfId="0" applyFont="1" applyFill="1" applyBorder="1" applyAlignment="1">
      <alignment horizontal="left" vertical="center" wrapText="1" indent="1"/>
    </xf>
    <xf numFmtId="0" fontId="6" fillId="0" borderId="6" xfId="0" applyFont="1" applyBorder="1" applyAlignment="1">
      <alignment vertical="center" wrapText="1"/>
    </xf>
    <xf numFmtId="0" fontId="18" fillId="0" borderId="0" xfId="0" applyFont="1" applyAlignment="1">
      <alignment horizontal="left" vertical="center" wrapText="1" indent="1"/>
    </xf>
    <xf numFmtId="176" fontId="18" fillId="11" borderId="0" xfId="0" applyNumberFormat="1" applyFont="1" applyFill="1" applyAlignment="1" applyProtection="1">
      <alignment horizontal="left" vertical="center" wrapText="1" indent="1"/>
      <protection hidden="1"/>
    </xf>
    <xf numFmtId="0" fontId="18" fillId="11" borderId="0" xfId="0" applyFont="1" applyFill="1" applyAlignment="1">
      <alignment horizontal="left" vertical="center" wrapText="1" indent="1"/>
    </xf>
    <xf numFmtId="0" fontId="18" fillId="0" borderId="6" xfId="0" applyFont="1" applyBorder="1" applyAlignment="1" applyProtection="1">
      <alignment horizontal="left" vertical="center" wrapText="1" indent="1"/>
      <protection hidden="1"/>
    </xf>
    <xf numFmtId="0" fontId="21" fillId="10" borderId="1" xfId="0" applyFont="1" applyFill="1" applyBorder="1" applyAlignment="1" applyProtection="1">
      <alignment horizontal="left" vertical="center" wrapText="1" indent="1"/>
      <protection hidden="1"/>
    </xf>
    <xf numFmtId="176" fontId="18" fillId="0" borderId="6" xfId="0" applyNumberFormat="1" applyFont="1" applyBorder="1" applyAlignment="1" applyProtection="1">
      <alignment horizontal="left" vertical="center" wrapText="1" indent="1"/>
      <protection hidden="1"/>
    </xf>
    <xf numFmtId="0" fontId="18" fillId="0" borderId="0" xfId="0" applyFont="1" applyAlignment="1" applyProtection="1">
      <alignment horizontal="left" vertical="center" wrapText="1" indent="1"/>
      <protection hidden="1"/>
    </xf>
    <xf numFmtId="0" fontId="9" fillId="0" borderId="0" xfId="0" applyFont="1" applyAlignment="1" applyProtection="1">
      <alignment horizontal="left" vertical="center" wrapText="1" indent="1"/>
      <protection hidden="1"/>
    </xf>
    <xf numFmtId="0" fontId="6" fillId="0" borderId="0" xfId="0" applyFont="1" applyAlignment="1" applyProtection="1">
      <alignment vertical="center" wrapText="1"/>
      <protection hidden="1"/>
    </xf>
    <xf numFmtId="0" fontId="7" fillId="0" borderId="0" xfId="0" applyFont="1" applyAlignment="1" applyProtection="1">
      <alignment vertical="center" wrapText="1"/>
      <protection hidden="1"/>
    </xf>
    <xf numFmtId="0" fontId="7" fillId="0" borderId="6" xfId="0" applyFont="1" applyBorder="1" applyAlignment="1" applyProtection="1">
      <alignment vertical="center" wrapText="1"/>
      <protection hidden="1"/>
    </xf>
    <xf numFmtId="0" fontId="18" fillId="0" borderId="3" xfId="0" applyFont="1" applyBorder="1" applyAlignment="1" applyProtection="1">
      <alignment horizontal="left" vertical="center" wrapText="1" indent="1"/>
      <protection hidden="1"/>
    </xf>
    <xf numFmtId="0" fontId="18" fillId="0" borderId="5" xfId="0" applyFont="1" applyBorder="1" applyAlignment="1" applyProtection="1">
      <alignment horizontal="left" vertical="center" wrapText="1" indent="1"/>
      <protection hidden="1"/>
    </xf>
    <xf numFmtId="0" fontId="18" fillId="0" borderId="1" xfId="0" applyFont="1" applyBorder="1" applyAlignment="1" applyProtection="1">
      <alignment horizontal="left" vertical="center" wrapText="1" indent="1"/>
      <protection hidden="1"/>
    </xf>
    <xf numFmtId="0" fontId="9" fillId="0" borderId="1" xfId="0" applyFont="1" applyBorder="1" applyAlignment="1" applyProtection="1">
      <alignment horizontal="left" vertical="center" wrapText="1" indent="1"/>
      <protection hidden="1"/>
    </xf>
    <xf numFmtId="176" fontId="9" fillId="0" borderId="5" xfId="0" applyNumberFormat="1" applyFont="1" applyBorder="1" applyAlignment="1" applyProtection="1">
      <alignment horizontal="left" vertical="center" wrapText="1" indent="1"/>
      <protection hidden="1"/>
    </xf>
    <xf numFmtId="0" fontId="9" fillId="0" borderId="5" xfId="0" applyFont="1" applyBorder="1" applyAlignment="1" applyProtection="1">
      <alignment horizontal="left" vertical="center" wrapText="1" indent="1"/>
      <protection hidden="1"/>
    </xf>
    <xf numFmtId="0" fontId="16" fillId="9" borderId="7" xfId="0" applyFont="1" applyFill="1" applyBorder="1" applyAlignment="1" applyProtection="1">
      <alignment horizontal="left" vertical="center" wrapText="1" indent="1"/>
      <protection hidden="1"/>
    </xf>
    <xf numFmtId="0" fontId="17" fillId="7" borderId="6" xfId="0" applyFont="1" applyFill="1" applyBorder="1" applyAlignment="1">
      <alignment horizontal="center" vertical="center"/>
    </xf>
    <xf numFmtId="0" fontId="10" fillId="0" borderId="6" xfId="0" applyFont="1" applyBorder="1" applyAlignment="1" applyProtection="1">
      <alignment horizontal="left" vertical="center"/>
      <protection locked="0"/>
    </xf>
    <xf numFmtId="0" fontId="15" fillId="9" borderId="0" xfId="0" applyFont="1" applyFill="1" applyAlignment="1">
      <alignment horizontal="left" vertical="center" wrapText="1"/>
    </xf>
  </cellXfs>
  <cellStyles count="1">
    <cellStyle name="標準" xfId="0" builtinId="0"/>
  </cellStyles>
  <dxfs count="0"/>
  <tableStyles count="0" defaultTableStyle="TableStyleMedium2" defaultPivotStyle="PivotStyleLight16"/>
  <colors>
    <mruColors>
      <color rgb="FFF0EFE8"/>
      <color rgb="FF8F0707"/>
      <color rgb="FFF3981C"/>
      <color rgb="FFF5AD4D"/>
      <color rgb="FFE3E1D6"/>
      <color rgb="FF280202"/>
      <color rgb="FF2A281E"/>
      <color rgb="FF484532"/>
      <color rgb="FF003356"/>
      <color rgb="FF0050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10</xdr:row>
      <xdr:rowOff>0</xdr:rowOff>
    </xdr:from>
    <xdr:to>
      <xdr:col>2</xdr:col>
      <xdr:colOff>1543051</xdr:colOff>
      <xdr:row>10</xdr:row>
      <xdr:rowOff>1543050</xdr:rowOff>
    </xdr:to>
    <xdr:pic>
      <xdr:nvPicPr>
        <xdr:cNvPr id="2" name="図 1">
          <a:extLst>
            <a:ext uri="{FF2B5EF4-FFF2-40B4-BE49-F238E27FC236}">
              <a16:creationId xmlns:a16="http://schemas.microsoft.com/office/drawing/2014/main" id="{9F34C3DB-77D8-4613-90D1-17D198F7B7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rot="16200000">
          <a:off x="3067051" y="3619499"/>
          <a:ext cx="1543050" cy="15430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3067049</xdr:colOff>
      <xdr:row>10</xdr:row>
      <xdr:rowOff>0</xdr:rowOff>
    </xdr:from>
    <xdr:to>
      <xdr:col>2</xdr:col>
      <xdr:colOff>1132524</xdr:colOff>
      <xdr:row>10</xdr:row>
      <xdr:rowOff>1562100</xdr:rowOff>
    </xdr:to>
    <xdr:pic>
      <xdr:nvPicPr>
        <xdr:cNvPr id="2" name="図 1">
          <a:extLst>
            <a:ext uri="{FF2B5EF4-FFF2-40B4-BE49-F238E27FC236}">
              <a16:creationId xmlns:a16="http://schemas.microsoft.com/office/drawing/2014/main" id="{E01D4046-AADD-4951-921E-C842AC2CAD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7049" y="4838700"/>
          <a:ext cx="1132525" cy="1562100"/>
        </a:xfrm>
        <a:prstGeom prst="rect">
          <a:avLst/>
        </a:prstGeom>
      </xdr:spPr>
    </xdr:pic>
    <xdr:clientData/>
  </xdr:twoCellAnchor>
</xdr:wsDr>
</file>

<file path=xl/theme/theme1.xml><?xml version="1.0" encoding="utf-8"?>
<a:theme xmlns:a="http://schemas.openxmlformats.org/drawingml/2006/main" name="スライス">
  <a:themeElements>
    <a:clrScheme name="スライス">
      <a:dk1>
        <a:sysClr val="windowText" lastClr="000000"/>
      </a:dk1>
      <a:lt1>
        <a:sysClr val="window" lastClr="FFFFFF"/>
      </a:lt1>
      <a:dk2>
        <a:srgbClr val="146194"/>
      </a:dk2>
      <a:lt2>
        <a:srgbClr val="76DBF4"/>
      </a:lt2>
      <a:accent1>
        <a:srgbClr val="052F61"/>
      </a:accent1>
      <a:accent2>
        <a:srgbClr val="A50E82"/>
      </a:accent2>
      <a:accent3>
        <a:srgbClr val="14967C"/>
      </a:accent3>
      <a:accent4>
        <a:srgbClr val="6A9E1F"/>
      </a:accent4>
      <a:accent5>
        <a:srgbClr val="E87D37"/>
      </a:accent5>
      <a:accent6>
        <a:srgbClr val="C62324"/>
      </a:accent6>
      <a:hlink>
        <a:srgbClr val="0D2E46"/>
      </a:hlink>
      <a:folHlink>
        <a:srgbClr val="356A95"/>
      </a:folHlink>
    </a:clrScheme>
    <a:fontScheme name="スライス">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スライス">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EFC01-865A-4DD3-80DB-0B1F8ED7ADC0}">
  <sheetPr codeName="Sheet1">
    <tabColor rgb="FFF3981C"/>
    <pageSetUpPr fitToPage="1"/>
  </sheetPr>
  <dimension ref="A1:L56"/>
  <sheetViews>
    <sheetView tabSelected="1" topLeftCell="B1" zoomScale="70" zoomScaleNormal="70" workbookViewId="0">
      <selection activeCell="E4" sqref="E4:F4"/>
    </sheetView>
  </sheetViews>
  <sheetFormatPr defaultColWidth="0" defaultRowHeight="18.75" zeroHeight="1" x14ac:dyDescent="0.45"/>
  <cols>
    <col min="1" max="1" width="2.109375" style="2" hidden="1" customWidth="1"/>
    <col min="2" max="2" width="1.77734375" style="14" customWidth="1"/>
    <col min="3" max="3" width="25.77734375" style="14" customWidth="1"/>
    <col min="4" max="5" width="30.77734375" style="14" customWidth="1"/>
    <col min="6" max="6" width="20.77734375" style="14" customWidth="1"/>
    <col min="7" max="7" width="25.77734375" style="14" customWidth="1"/>
    <col min="8" max="8" width="30.77734375" style="14" customWidth="1"/>
    <col min="9" max="9" width="12.77734375" style="14" customWidth="1"/>
    <col min="10" max="10" width="10.44140625" style="14" hidden="1" customWidth="1"/>
    <col min="11" max="11" width="1.77734375" style="14" customWidth="1"/>
    <col min="12" max="12" width="0" style="14" hidden="1" customWidth="1"/>
    <col min="13" max="16384" width="8.88671875" style="14" hidden="1"/>
  </cols>
  <sheetData>
    <row r="1" spans="1:11" s="27" customFormat="1" ht="24.95" customHeight="1" x14ac:dyDescent="0.45">
      <c r="A1" s="24"/>
      <c r="B1" s="23"/>
      <c r="C1" s="23"/>
      <c r="D1" s="23"/>
      <c r="E1" s="23"/>
      <c r="F1" s="23"/>
      <c r="G1" s="23"/>
      <c r="H1" s="23"/>
      <c r="I1" s="23"/>
      <c r="J1" s="23"/>
      <c r="K1" s="23"/>
    </row>
    <row r="2" spans="1:11" s="27" customFormat="1" ht="39.950000000000003" customHeight="1" thickBot="1" x14ac:dyDescent="0.5">
      <c r="A2" s="24"/>
      <c r="B2" s="23"/>
      <c r="C2" s="67" t="s">
        <v>23</v>
      </c>
      <c r="D2" s="67"/>
      <c r="E2" s="67"/>
      <c r="F2" s="67"/>
      <c r="G2" s="67"/>
      <c r="H2" s="67"/>
      <c r="I2" s="67"/>
      <c r="J2" s="22"/>
      <c r="K2" s="23"/>
    </row>
    <row r="3" spans="1:11" s="27" customFormat="1" ht="20.100000000000001" customHeight="1" thickTop="1" x14ac:dyDescent="0.45">
      <c r="A3" s="24"/>
      <c r="B3" s="23"/>
      <c r="C3" s="23"/>
      <c r="D3" s="23"/>
      <c r="E3" s="23"/>
      <c r="F3" s="23"/>
      <c r="G3" s="23"/>
      <c r="H3" s="23"/>
      <c r="I3" s="23"/>
      <c r="J3" s="23"/>
      <c r="K3" s="23"/>
    </row>
    <row r="4" spans="1:11" s="27" customFormat="1" ht="33" customHeight="1" x14ac:dyDescent="0.45">
      <c r="A4" s="24"/>
      <c r="B4" s="23"/>
      <c r="C4" s="68" t="s">
        <v>20</v>
      </c>
      <c r="D4" s="68"/>
      <c r="E4" s="69"/>
      <c r="F4" s="69"/>
      <c r="G4" s="70" t="s">
        <v>200</v>
      </c>
      <c r="H4" s="70"/>
      <c r="I4" s="70"/>
      <c r="J4" s="23"/>
      <c r="K4" s="23"/>
    </row>
    <row r="5" spans="1:11" s="27" customFormat="1" ht="20.100000000000001" customHeight="1" x14ac:dyDescent="0.45">
      <c r="A5" s="24"/>
      <c r="B5" s="23"/>
      <c r="C5" s="23"/>
      <c r="D5" s="23"/>
      <c r="E5" s="23"/>
      <c r="F5" s="23"/>
      <c r="G5" s="23"/>
      <c r="H5" s="23"/>
      <c r="I5" s="23"/>
      <c r="J5" s="23"/>
      <c r="K5" s="23"/>
    </row>
    <row r="6" spans="1:11" s="27" customFormat="1" x14ac:dyDescent="0.45">
      <c r="A6" s="24"/>
      <c r="B6" s="23"/>
      <c r="C6" s="28" t="s">
        <v>12</v>
      </c>
      <c r="D6" s="28" t="s">
        <v>1</v>
      </c>
      <c r="E6" s="28" t="s">
        <v>3</v>
      </c>
      <c r="F6" s="28" t="s">
        <v>5</v>
      </c>
      <c r="G6" s="28" t="s">
        <v>24</v>
      </c>
      <c r="H6" s="28" t="s">
        <v>25</v>
      </c>
      <c r="I6" s="28" t="s">
        <v>13</v>
      </c>
      <c r="J6" s="25"/>
      <c r="K6" s="23"/>
    </row>
    <row r="7" spans="1:11" s="16" customFormat="1" ht="120" customHeight="1" x14ac:dyDescent="0.45">
      <c r="A7" s="8">
        <f ca="1">IFERROR(IF(A6&lt;&gt;MAX(リスト!$A$2:$A$43),INDEX(INDIRECT("リスト!A"&amp;2+A6):'リスト'!$A$43,MATCH("*"&amp;$E$4&amp;"*",INDIRECT("リスト!R"&amp;2+A6):'リスト'!$R$42,0)),""),"")</f>
        <v>1</v>
      </c>
      <c r="B7" s="26"/>
      <c r="C7" s="29" t="str" cm="1">
        <f t="array" aca="1" ref="C7" ca="1">IFERROR(INDIRECT("リスト!B"&amp;A7+1),"")</f>
        <v>㈱青森廃棄物処理センター</v>
      </c>
      <c r="D7" s="29" t="str" cm="1">
        <f t="array" aca="1" ref="D7" ca="1">IFERROR(INDIRECT("リスト!C"&amp;A7+1),"")</f>
        <v>㈱青森廃棄物処理センター桐ノ沢桐ノ沢中間処理場</v>
      </c>
      <c r="E7" s="29" t="str" cm="1">
        <f t="array" aca="1" ref="E7" ca="1">IFERROR(INDIRECT("リスト!D"&amp;A7+1),"")</f>
        <v>青森市大字駒込字桐ノ沢160番地1</v>
      </c>
      <c r="F7" s="29" t="str" cm="1">
        <f t="array" aca="1" ref="F7" ca="1">IFERROR(INDIRECT("リスト!E"&amp;A7+1),"")</f>
        <v>なし</v>
      </c>
      <c r="G7" s="29" t="str" cm="1">
        <f t="array" aca="1" ref="G7" ca="1">IFERROR(INDIRECT("リスト!F"&amp;A7+1),"")</f>
        <v>ポリエチレンテレフタラート（PET樹脂）、ポリスチレン</v>
      </c>
      <c r="H7" s="51" cm="1">
        <f t="array" aca="1" ref="H7" ca="1">IFERROR(INDIRECT("リスト!G"&amp;A7+1),"")</f>
        <v>0</v>
      </c>
      <c r="I7" s="30" t="str">
        <f ca="1">IF(D7="","",HYPERLINK(VLOOKUP(D7,一覧,7,0),"詳細はこちら"))</f>
        <v>詳細はこちら</v>
      </c>
      <c r="J7" s="15" t="str">
        <f ca="1">IF(D7="","","#"&amp;D7&amp;"!A1")</f>
        <v>#㈱青森廃棄物処理センター桐ノ沢桐ノ沢中間処理場!A1</v>
      </c>
      <c r="K7" s="26"/>
    </row>
    <row r="8" spans="1:11" s="16" customFormat="1" ht="120" customHeight="1" x14ac:dyDescent="0.45">
      <c r="A8" s="8">
        <f ca="1">IFERROR(IF(A7&lt;&gt;MAX(リスト!$A$2:$A$43),INDEX(INDIRECT("リスト!A"&amp;2+A7):'リスト'!$A$43,MATCH("*"&amp;$E$4&amp;"*",INDIRECT("リスト!R"&amp;2+A7):'リスト'!$R$42,0)),""),"")</f>
        <v>2</v>
      </c>
      <c r="B8" s="26"/>
      <c r="C8" s="31" t="str" cm="1">
        <f t="array" aca="1" ref="C8" ca="1">IFERROR(INDIRECT("リスト!B"&amp;A8+1),"")</f>
        <v>㈱山本工業</v>
      </c>
      <c r="D8" s="31" t="str" cm="1">
        <f t="array" aca="1" ref="D8" ca="1">IFERROR(INDIRECT("リスト!C"&amp;A8+1),"")</f>
        <v>㈱山本工業中間処理場</v>
      </c>
      <c r="E8" s="31" t="str" cm="1">
        <f t="array" aca="1" ref="E8" ca="1">IFERROR(INDIRECT("リスト!D"&amp;A8+1),"")</f>
        <v>青森市小館字亀山126-1</v>
      </c>
      <c r="F8" s="31" t="str" cm="1">
        <f t="array" aca="1" ref="F8" ca="1">IFERROR(INDIRECT("リスト!E"&amp;A8+1),"")</f>
        <v>017-739-3585</v>
      </c>
      <c r="G8" s="31" t="str" cm="1">
        <f t="array" aca="1" ref="G8" ca="1">IFERROR(INDIRECT("リスト!F"&amp;A8+1),"")</f>
        <v>その他（スタイロフォーム、発泡スチロール）</v>
      </c>
      <c r="H8" s="31" t="str" cm="1">
        <f t="array" aca="1" ref="H8" ca="1">IFERROR(INDIRECT("リスト!G"&amp;A8+1),"")</f>
        <v>断熱材、魚箱、緩衝材、スタイロ畳</v>
      </c>
      <c r="I8" s="32" t="str">
        <f ca="1">IF(D8="","",HYPERLINK(VLOOKUP(D8,一覧,7,0),"詳細はこちら"))</f>
        <v>詳細はこちら</v>
      </c>
      <c r="J8" s="15" t="str">
        <f t="shared" ref="J8:J55" ca="1" si="0">IF(D8="","","#"&amp;D8&amp;"!A1")</f>
        <v>#㈱山本工業中間処理場!A1</v>
      </c>
      <c r="K8" s="26"/>
    </row>
    <row r="9" spans="1:11" s="16" customFormat="1" ht="120" customHeight="1" x14ac:dyDescent="0.45">
      <c r="A9" s="8">
        <f ca="1">IFERROR(IF(A8&lt;&gt;MAX(リスト!$A$2:$A$43),INDEX(INDIRECT("リスト!A"&amp;2+A8):'リスト'!$A$43,MATCH("*"&amp;$E$4&amp;"*",INDIRECT("リスト!R"&amp;2+A8):'リスト'!$R$42,0)),""),"")</f>
        <v>3</v>
      </c>
      <c r="B9" s="26"/>
      <c r="C9" s="29" t="str" cm="1">
        <f t="array" aca="1" ref="C9" ca="1">IFERROR(INDIRECT("リスト!B"&amp;A9+1),"")</f>
        <v>㈲ローズリー資源</v>
      </c>
      <c r="D9" s="29" t="str" cm="1">
        <f t="array" aca="1" ref="D9" ca="1">IFERROR(INDIRECT("リスト!C"&amp;A9+1),"")</f>
        <v>㈲ローズリー資源</v>
      </c>
      <c r="E9" s="29" t="str" cm="1">
        <f t="array" aca="1" ref="E9" ca="1">IFERROR(INDIRECT("リスト!D"&amp;A9+1),"")</f>
        <v>青森市駒込字深沢5-303</v>
      </c>
      <c r="F9" s="29" t="str" cm="1">
        <f t="array" aca="1" ref="F9" ca="1">IFERROR(INDIRECT("リスト!E"&amp;A9+1),"")</f>
        <v>017-744-0575</v>
      </c>
      <c r="G9" s="29" t="str" cm="1">
        <f t="array" aca="1" ref="G9" ca="1">IFERROR(INDIRECT("リスト!F"&amp;A9+1),"")</f>
        <v>ポリエチレン、ポリエチレンテレフタラート（PET樹脂）、ポリスチレン、ポリ塩化ビニル、ポリアミド</v>
      </c>
      <c r="H9" s="29" t="str" cm="1">
        <f t="array" aca="1" ref="H9" ca="1">IFERROR(INDIRECT("リスト!G"&amp;A9+1),"")</f>
        <v>ストレッチフィルム、ＰＰバンド、プラスチック製ダンボール、収納トレイ　等</v>
      </c>
      <c r="I9" s="30" t="str">
        <f t="shared" ref="I9:I37" ca="1" si="1">IF(D9="","",HYPERLINK(VLOOKUP(D9,一覧,7,0),"詳細はこちら"))</f>
        <v>詳細はこちら</v>
      </c>
      <c r="J9" s="15" t="str">
        <f t="shared" ca="1" si="0"/>
        <v>#㈲ローズリー資源!A1</v>
      </c>
      <c r="K9" s="26"/>
    </row>
    <row r="10" spans="1:11" s="16" customFormat="1" ht="165" customHeight="1" x14ac:dyDescent="0.45">
      <c r="A10" s="8">
        <f ca="1">IFERROR(IF(A9&lt;&gt;MAX(リスト!$A$2:$A$43),INDEX(INDIRECT("リスト!A"&amp;2+A9):'リスト'!$A$43,MATCH("*"&amp;$E$4&amp;"*",INDIRECT("リスト!R"&amp;2+A9):'リスト'!$R$42,0)),""),"")</f>
        <v>4</v>
      </c>
      <c r="B10" s="26"/>
      <c r="C10" s="31" t="str" cm="1">
        <f t="array" aca="1" ref="C10" ca="1">IFERROR(INDIRECT("リスト!B"&amp;A10+1),"")</f>
        <v>北彩クリーン㈲</v>
      </c>
      <c r="D10" s="31" t="str" cm="1">
        <f t="array" aca="1" ref="D10" ca="1">IFERROR(INDIRECT("リスト!C"&amp;A10+1),"")</f>
        <v>北彩クリーン㈲リサイクルセンター</v>
      </c>
      <c r="E10" s="31" t="str" cm="1">
        <f t="array" aca="1" ref="E10" ca="1">IFERROR(INDIRECT("リスト!D"&amp;A10+1),"")</f>
        <v>弘前市大字松本字富永50-3</v>
      </c>
      <c r="F10" s="31" t="str" cm="1">
        <f t="array" aca="1" ref="F10" ca="1">IFERROR(INDIRECT("リスト!E"&amp;A10+1),"")</f>
        <v>0172-89-1200</v>
      </c>
      <c r="G10" s="31" t="str" cm="1">
        <f t="array" aca="1" ref="G10" ca="1">IFERROR(INDIRECT("リスト!F"&amp;A10+1),"")</f>
        <v>ポリエチレン、ポリエチレンテレフタラート（PET樹脂）、ポリスチレン、ポリプロピレン、アクリル樹脂、AS樹脂、ABS樹脂、ポリカーボネート、ポリアミド</v>
      </c>
      <c r="H10" s="31" t="str" cm="1">
        <f t="array" aca="1" ref="H10" ca="1">IFERROR(INDIRECT("リスト!G"&amp;A10+1),"")</f>
        <v>発泡スチロール魚箱、発泡スチロール類、食品トレイ、各種プラスチックランナー、硬質プラスチックの各種部品、製品等の入っていた袋、ストレッチフィルム、プラスチックハンガー、プラスチック製品であれば基本的にはお引き上できない場合もありますが前処理も含めヒアリングを通じてなんでも受けるようにしています。</v>
      </c>
      <c r="I10" s="32" t="str">
        <f t="shared" ca="1" si="1"/>
        <v>詳細はこちら</v>
      </c>
      <c r="J10" s="15" t="str">
        <f t="shared" ca="1" si="0"/>
        <v>#北彩クリーン㈲リサイクルセンター!A1</v>
      </c>
      <c r="K10" s="26"/>
    </row>
    <row r="11" spans="1:11" s="16" customFormat="1" ht="120" customHeight="1" x14ac:dyDescent="0.45">
      <c r="A11" s="8">
        <f ca="1">IFERROR(IF(A10&lt;&gt;MAX(リスト!$A$2:$A$43),INDEX(INDIRECT("リスト!A"&amp;2+A10):'リスト'!$A$43,MATCH("*"&amp;$E$4&amp;"*",INDIRECT("リスト!R"&amp;2+A10):'リスト'!$R$42,0)),""),"")</f>
        <v>5</v>
      </c>
      <c r="B11" s="26"/>
      <c r="C11" s="29" t="str" cm="1">
        <f t="array" aca="1" ref="C11" ca="1">IFERROR(INDIRECT("リスト!B"&amp;A11+1),"")</f>
        <v>㈲リサイクル・システムズ</v>
      </c>
      <c r="D11" s="29" t="str" cm="1">
        <f t="array" aca="1" ref="D11" ca="1">IFERROR(INDIRECT("リスト!C"&amp;A11+1),"")</f>
        <v>リサイクル・システムズ</v>
      </c>
      <c r="E11" s="29" t="str" cm="1">
        <f t="array" aca="1" ref="E11" ca="1">IFERROR(INDIRECT("リスト!D"&amp;A11+1),"")</f>
        <v>弘前市堅田1-4-1</v>
      </c>
      <c r="F11" s="29" t="str" cm="1">
        <f t="array" aca="1" ref="F11" ca="1">IFERROR(INDIRECT("リスト!E"&amp;A11+1),"")</f>
        <v>0172-88-7452</v>
      </c>
      <c r="G11" s="29" t="str" cm="1">
        <f t="array" aca="1" ref="G11" ca="1">IFERROR(INDIRECT("リスト!F"&amp;A11+1),"")</f>
        <v>ポリスチレン</v>
      </c>
      <c r="H11" s="29" t="str" cm="1">
        <f t="array" aca="1" ref="H11" ca="1">IFERROR(INDIRECT("リスト!G"&amp;A11+1),"")</f>
        <v>発泡スチロール</v>
      </c>
      <c r="I11" s="30" t="str">
        <f t="shared" ca="1" si="1"/>
        <v>詳細はこちら</v>
      </c>
      <c r="J11" s="15" t="str">
        <f t="shared" ca="1" si="0"/>
        <v>#リサイクル・システムズ!A1</v>
      </c>
      <c r="K11" s="26"/>
    </row>
    <row r="12" spans="1:11" s="16" customFormat="1" ht="120" customHeight="1" x14ac:dyDescent="0.45">
      <c r="A12" s="8">
        <f ca="1">IFERROR(IF(A11&lt;&gt;MAX(リスト!$A$2:$A$43),INDEX(INDIRECT("リスト!A"&amp;2+A11):'リスト'!$A$43,MATCH("*"&amp;$E$4&amp;"*",INDIRECT("リスト!R"&amp;2+A11):'リスト'!$R$42,0)),""),"")</f>
        <v>6</v>
      </c>
      <c r="B12" s="26"/>
      <c r="C12" s="31" t="str" cm="1">
        <f t="array" aca="1" ref="C12" ca="1">IFERROR(INDIRECT("リスト!B"&amp;A12+1),"")</f>
        <v>㈲柏崎清掃社</v>
      </c>
      <c r="D12" s="31" t="str" cm="1">
        <f t="array" aca="1" ref="D12" ca="1">IFERROR(INDIRECT("リスト!C"&amp;A12+1),"")</f>
        <v>㈲柏崎清掃社</v>
      </c>
      <c r="E12" s="31" t="str" cm="1">
        <f t="array" aca="1" ref="E12" ca="1">IFERROR(INDIRECT("リスト!D"&amp;A12+1),"")</f>
        <v>八戸市是川字田中山24-23</v>
      </c>
      <c r="F12" s="31" t="str" cm="1">
        <f t="array" aca="1" ref="F12" ca="1">IFERROR(INDIRECT("リスト!E"&amp;A12+1),"")</f>
        <v>0178-96-2795</v>
      </c>
      <c r="G12" s="31" t="str" cm="1">
        <f t="array" aca="1" ref="G12" ca="1">IFERROR(INDIRECT("リスト!F"&amp;A12+1),"")</f>
        <v>ポリエチレン</v>
      </c>
      <c r="H12" s="31" t="str" cm="1">
        <f t="array" aca="1" ref="H12" ca="1">IFERROR(INDIRECT("リスト!G"&amp;A12+1),"")</f>
        <v>発泡スチロール</v>
      </c>
      <c r="I12" s="32" t="str">
        <f t="shared" ca="1" si="1"/>
        <v>詳細はこちら</v>
      </c>
      <c r="J12" s="15" t="str">
        <f t="shared" ca="1" si="0"/>
        <v>#㈲柏崎清掃社!A1</v>
      </c>
      <c r="K12" s="26"/>
    </row>
    <row r="13" spans="1:11" s="16" customFormat="1" ht="120" customHeight="1" x14ac:dyDescent="0.45">
      <c r="A13" s="8">
        <f ca="1">IFERROR(IF(A12&lt;&gt;MAX(リスト!$A$2:$A$43),INDEX(INDIRECT("リスト!A"&amp;2+A12):'リスト'!$A$43,MATCH("*"&amp;$E$4&amp;"*",INDIRECT("リスト!R"&amp;2+A12):'リスト'!$R$42,0)),""),"")</f>
        <v>7</v>
      </c>
      <c r="B13" s="26"/>
      <c r="C13" s="29" t="str" cm="1">
        <f t="array" aca="1" ref="C13" ca="1">IFERROR(INDIRECT("リスト!B"&amp;A13+1),"")</f>
        <v>第一清掃㈱</v>
      </c>
      <c r="D13" s="29" t="str" cm="1">
        <f t="array" aca="1" ref="D13" ca="1">IFERROR(INDIRECT("リスト!C"&amp;A13+1),"")</f>
        <v>第一清掃㈱</v>
      </c>
      <c r="E13" s="29" t="str" cm="1">
        <f t="array" aca="1" ref="E13" ca="1">IFERROR(INDIRECT("リスト!D"&amp;A13+1),"")</f>
        <v>八戸市是川字金ヶ坂18</v>
      </c>
      <c r="F13" s="29" t="str" cm="1">
        <f t="array" aca="1" ref="F13" ca="1">IFERROR(INDIRECT("リスト!E"&amp;A13+1),"")</f>
        <v>0178-44-2624</v>
      </c>
      <c r="G13" s="29" t="str" cm="1">
        <f t="array" aca="1" ref="G13" ca="1">IFERROR(INDIRECT("リスト!F"&amp;A13+1),"")</f>
        <v>ポリエチレンテレフタラート（PET樹脂）</v>
      </c>
      <c r="H13" s="29" t="str" cm="1">
        <f t="array" aca="1" ref="H13" ca="1">IFERROR(INDIRECT("リスト!G"&amp;A13+1),"")</f>
        <v>食品トレイ</v>
      </c>
      <c r="I13" s="30" t="str">
        <f t="shared" ca="1" si="1"/>
        <v>詳細はこちら</v>
      </c>
      <c r="J13" s="15" t="str">
        <f t="shared" ca="1" si="0"/>
        <v>#第一清掃㈱!A1</v>
      </c>
      <c r="K13" s="26"/>
    </row>
    <row r="14" spans="1:11" s="16" customFormat="1" ht="120" customHeight="1" x14ac:dyDescent="0.45">
      <c r="A14" s="8">
        <f ca="1">IFERROR(IF(A13&lt;&gt;MAX(リスト!$A$2:$A$43),INDEX(INDIRECT("リスト!A"&amp;2+A13):'リスト'!$A$43,MATCH("*"&amp;$E$4&amp;"*",INDIRECT("リスト!R"&amp;2+A13):'リスト'!$R$42,0)),""),"")</f>
        <v>8</v>
      </c>
      <c r="B14" s="26"/>
      <c r="C14" s="31" t="str" cm="1">
        <f t="array" aca="1" ref="C14" ca="1">IFERROR(INDIRECT("リスト!B"&amp;A14+1),"")</f>
        <v>㈱東部環境</v>
      </c>
      <c r="D14" s="31" t="str" cm="1">
        <f t="array" aca="1" ref="D14" ca="1">IFERROR(INDIRECT("リスト!C"&amp;A14+1),"")</f>
        <v>八戸営業所</v>
      </c>
      <c r="E14" s="31" t="str" cm="1">
        <f t="array" aca="1" ref="E14" ca="1">IFERROR(INDIRECT("リスト!D"&amp;A14+1),"")</f>
        <v>八戸市大字河原木字蓮沼1-1</v>
      </c>
      <c r="F14" s="31" t="str" cm="1">
        <f t="array" aca="1" ref="F14" ca="1">IFERROR(INDIRECT("リスト!E"&amp;A14+1),"")</f>
        <v>0178-38-6196</v>
      </c>
      <c r="G14" s="31" t="str" cm="1">
        <f t="array" aca="1" ref="G14" ca="1">IFERROR(INDIRECT("リスト!F"&amp;A14+1),"")</f>
        <v>その他（廃タイヤ）</v>
      </c>
      <c r="H14" s="31" t="str" cm="1">
        <f t="array" aca="1" ref="H14" ca="1">IFERROR(INDIRECT("リスト!G"&amp;A14+1),"")</f>
        <v>廃タイヤ、ゴムクローラ、コンベアベルト、防舷材</v>
      </c>
      <c r="I14" s="32" t="str">
        <f t="shared" ca="1" si="1"/>
        <v>詳細はこちら</v>
      </c>
      <c r="J14" s="15" t="str">
        <f t="shared" ca="1" si="0"/>
        <v>#八戸営業所!A1</v>
      </c>
      <c r="K14" s="26"/>
    </row>
    <row r="15" spans="1:11" s="16" customFormat="1" ht="120" customHeight="1" x14ac:dyDescent="0.45">
      <c r="A15" s="8">
        <f ca="1">IFERROR(IF(A14&lt;&gt;MAX(リスト!$A$2:$A$43),INDEX(INDIRECT("リスト!A"&amp;2+A14):'リスト'!$A$43,MATCH("*"&amp;$E$4&amp;"*",INDIRECT("リスト!R"&amp;2+A14):'リスト'!$R$42,0)),""),"")</f>
        <v>9</v>
      </c>
      <c r="B15" s="26"/>
      <c r="C15" s="29" t="str" cm="1">
        <f t="array" aca="1" ref="C15" ca="1">IFERROR(INDIRECT("リスト!B"&amp;A15+1),"")</f>
        <v>㈱ノザワ</v>
      </c>
      <c r="D15" s="29" t="str" cm="1">
        <f t="array" aca="1" ref="D15" ca="1">IFERROR(INDIRECT("リスト!C"&amp;A15+1),"")</f>
        <v>南郷リサイクル工場</v>
      </c>
      <c r="E15" s="29" t="str" cm="1">
        <f t="array" aca="1" ref="E15" ca="1">IFERROR(INDIRECT("リスト!D"&amp;A15+1),"")</f>
        <v>八戸市南郷島守字和山22-8</v>
      </c>
      <c r="F15" s="29" t="str" cm="1">
        <f t="array" aca="1" ref="F15" ca="1">IFERROR(INDIRECT("リスト!E"&amp;A15+1),"")</f>
        <v>0178-83-2135</v>
      </c>
      <c r="G15" s="29" t="str" cm="1">
        <f t="array" aca="1" ref="G15" ca="1">IFERROR(INDIRECT("リスト!F"&amp;A15+1),"")</f>
        <v>ポリエチレン、ポリエチレンテレフタラート（PET樹脂）、ポリスチレン、ポリプロピレン、ポリ塩化ビニル、アクリル樹脂、AS樹脂、ABS樹脂、ポリカーボネート、ポリ乳酸</v>
      </c>
      <c r="H15" s="29" t="str" cm="1">
        <f t="array" aca="1" ref="H15" ca="1">IFERROR(INDIRECT("リスト!G"&amp;A15+1),"")</f>
        <v>農業用ビニル、食品トレイ、収納ケース、塩ビ管、衣類、梱包ビニル</v>
      </c>
      <c r="I15" s="30" t="str">
        <f t="shared" ca="1" si="1"/>
        <v>詳細はこちら</v>
      </c>
      <c r="J15" s="15" t="str">
        <f t="shared" ca="1" si="0"/>
        <v>#南郷リサイクル工場!A1</v>
      </c>
      <c r="K15" s="26"/>
    </row>
    <row r="16" spans="1:11" s="16" customFormat="1" ht="120" customHeight="1" x14ac:dyDescent="0.45">
      <c r="A16" s="8">
        <f ca="1">IFERROR(IF(A15&lt;&gt;MAX(リスト!$A$2:$A$43),INDEX(INDIRECT("リスト!A"&amp;2+A15):'リスト'!$A$43,MATCH("*"&amp;$E$4&amp;"*",INDIRECT("リスト!R"&amp;2+A15):'リスト'!$R$42,0)),""),"")</f>
        <v>10</v>
      </c>
      <c r="B16" s="26"/>
      <c r="C16" s="31" t="str" cm="1">
        <f t="array" aca="1" ref="C16" ca="1">IFERROR(INDIRECT("リスト!B"&amp;A16+1),"")</f>
        <v>㈱遠藤商店</v>
      </c>
      <c r="D16" s="31" t="str" cm="1">
        <f t="array" aca="1" ref="D16" ca="1">IFERROR(INDIRECT("リスト!C"&amp;A16+1),"")</f>
        <v>白上工場</v>
      </c>
      <c r="E16" s="31" t="str" cm="1">
        <f t="array" aca="1" ref="E16" ca="1">IFERROR(INDIRECT("リスト!D"&amp;A16+1),"")</f>
        <v>十和田市大字相坂字白上475番</v>
      </c>
      <c r="F16" s="31" t="str" cm="1">
        <f t="array" aca="1" ref="F16" ca="1">IFERROR(INDIRECT("リスト!E"&amp;A16+1),"")</f>
        <v>0176-23-5251</v>
      </c>
      <c r="G16" s="31" t="str" cm="1">
        <f t="array" aca="1" ref="G16" ca="1">IFERROR(INDIRECT("リスト!F"&amp;A16+1),"")</f>
        <v>ポリエチレン、ポリエチレンテレフタラート（PET樹脂）、ポリスチレン、ポリプロピレン、ポリ塩化ビニル、アクリル樹脂、ABS樹脂、ポリカーボネート</v>
      </c>
      <c r="H16" s="31" t="str" cm="1">
        <f t="array" aca="1" ref="H16" ca="1">IFERROR(INDIRECT("リスト!G"&amp;A16+1),"")</f>
        <v>農業用ビニール、発泡スチロール、衣類</v>
      </c>
      <c r="I16" s="32" t="str">
        <f t="shared" ca="1" si="1"/>
        <v>詳細はこちら</v>
      </c>
      <c r="J16" s="15" t="str">
        <f t="shared" ca="1" si="0"/>
        <v>#白上工場!A1</v>
      </c>
      <c r="K16" s="26"/>
    </row>
    <row r="17" spans="1:11" s="16" customFormat="1" ht="120" customHeight="1" x14ac:dyDescent="0.45">
      <c r="A17" s="8">
        <f ca="1">IFERROR(IF(A16&lt;&gt;MAX(リスト!$A$2:$A$43),INDEX(INDIRECT("リスト!A"&amp;2+A16):'リスト'!$A$43,MATCH("*"&amp;$E$4&amp;"*",INDIRECT("リスト!R"&amp;2+A16):'リスト'!$R$42,0)),""),"")</f>
        <v>11</v>
      </c>
      <c r="B17" s="26"/>
      <c r="C17" s="29" t="str" cm="1">
        <f t="array" aca="1" ref="C17" ca="1">IFERROR(INDIRECT("リスト!B"&amp;A17+1),"")</f>
        <v>㈱十和田ビルサービス</v>
      </c>
      <c r="D17" s="29" t="str" cm="1">
        <f t="array" aca="1" ref="D17" ca="1">IFERROR(INDIRECT("リスト!C"&amp;A17+1),"")</f>
        <v>㈱十和田ビルサービス長塚処分場</v>
      </c>
      <c r="E17" s="29" t="str" cm="1">
        <f t="array" aca="1" ref="E17" ca="1">IFERROR(INDIRECT("リスト!D"&amp;A17+1),"")</f>
        <v>十和田市大字米田字長塚138-1</v>
      </c>
      <c r="F17" s="29" t="str" cm="1">
        <f t="array" aca="1" ref="F17" ca="1">IFERROR(INDIRECT("リスト!E"&amp;A17+1),"")</f>
        <v>0176-28-2020</v>
      </c>
      <c r="G17" s="29" t="str" cm="1">
        <f t="array" aca="1" ref="G17" ca="1">IFERROR(INDIRECT("リスト!F"&amp;A17+1),"")</f>
        <v>ポリスチレン</v>
      </c>
      <c r="H17" s="29" t="str" cm="1">
        <f t="array" aca="1" ref="H17" ca="1">IFERROR(INDIRECT("リスト!G"&amp;A17+1),"")</f>
        <v>発砲スチロール</v>
      </c>
      <c r="I17" s="30" t="str">
        <f t="shared" ca="1" si="1"/>
        <v>詳細はこちら</v>
      </c>
      <c r="J17" s="15" t="str">
        <f t="shared" ca="1" si="0"/>
        <v>#㈱十和田ビルサービス長塚処分場!A1</v>
      </c>
      <c r="K17" s="26"/>
    </row>
    <row r="18" spans="1:11" s="16" customFormat="1" ht="120" customHeight="1" x14ac:dyDescent="0.45">
      <c r="A18" s="8">
        <f ca="1">IFERROR(IF(A17&lt;&gt;MAX(リスト!$A$2:$A$43),INDEX(INDIRECT("リスト!A"&amp;2+A17):'リスト'!$A$43,MATCH("*"&amp;$E$4&amp;"*",INDIRECT("リスト!R"&amp;2+A17):'リスト'!$R$42,0)),""),"")</f>
        <v>12</v>
      </c>
      <c r="B18" s="26"/>
      <c r="C18" s="31" t="str" cm="1">
        <f t="array" aca="1" ref="C18" ca="1">IFERROR(INDIRECT("リスト!B"&amp;A18+1),"")</f>
        <v>㈲チャーター運送</v>
      </c>
      <c r="D18" s="31" t="str" cm="1">
        <f t="array" aca="1" ref="D18" ca="1">IFERROR(INDIRECT("リスト!C"&amp;A18+1),"")</f>
        <v>㈲チャーター運送</v>
      </c>
      <c r="E18" s="31" t="str" cm="1">
        <f t="array" aca="1" ref="E18" ca="1">IFERROR(INDIRECT("リスト!D"&amp;A18+1),"")</f>
        <v>むつ市大字田名部字大平沢14番地</v>
      </c>
      <c r="F18" s="31" t="str" cm="1">
        <f t="array" aca="1" ref="F18" ca="1">IFERROR(INDIRECT("リスト!E"&amp;A18+1),"")</f>
        <v>0175-23-4420</v>
      </c>
      <c r="G18" s="31" t="str" cm="1">
        <f t="array" aca="1" ref="G18" ca="1">IFERROR(INDIRECT("リスト!F"&amp;A18+1),"")</f>
        <v>ポリ塩化ビニル</v>
      </c>
      <c r="H18" s="31" t="str" cm="1">
        <f t="array" aca="1" ref="H18" ca="1">IFERROR(INDIRECT("リスト!G"&amp;A18+1),"")</f>
        <v>塩ビ管</v>
      </c>
      <c r="I18" s="32" t="str">
        <f t="shared" ca="1" si="1"/>
        <v>詳細はこちら</v>
      </c>
      <c r="J18" s="15" t="str">
        <f t="shared" ca="1" si="0"/>
        <v>#㈲チャーター運送!A1</v>
      </c>
      <c r="K18" s="26"/>
    </row>
    <row r="19" spans="1:11" s="16" customFormat="1" ht="120" customHeight="1" x14ac:dyDescent="0.45">
      <c r="A19" s="8">
        <f ca="1">IFERROR(IF(A18&lt;&gt;MAX(リスト!$A$2:$A$43),INDEX(INDIRECT("リスト!A"&amp;2+A18):'リスト'!$A$43,MATCH("*"&amp;$E$4&amp;"*",INDIRECT("リスト!R"&amp;2+A18):'リスト'!$R$42,0)),""),"")</f>
        <v>13</v>
      </c>
      <c r="B19" s="26"/>
      <c r="C19" s="29" t="str" cm="1">
        <f t="array" aca="1" ref="C19" ca="1">IFERROR(INDIRECT("リスト!B"&amp;A19+1),"")</f>
        <v>就労サポートセンターさつき</v>
      </c>
      <c r="D19" s="29" t="str" cm="1">
        <f t="array" aca="1" ref="D19" ca="1">IFERROR(INDIRECT("リスト!C"&amp;A19+1),"")</f>
        <v>就労サポートセンターさつき</v>
      </c>
      <c r="E19" s="29" t="str" cm="1">
        <f t="array" aca="1" ref="E19" ca="1">IFERROR(INDIRECT("リスト!D"&amp;A19+1),"")</f>
        <v>東津軽郡平内町大字茂浦字向田24</v>
      </c>
      <c r="F19" s="29" t="str" cm="1">
        <f t="array" aca="1" ref="F19" ca="1">IFERROR(INDIRECT("リスト!E"&amp;A19+1),"")</f>
        <v>017-755-5135</v>
      </c>
      <c r="G19" s="29" t="str" cm="1">
        <f t="array" aca="1" ref="G19" ca="1">IFERROR(INDIRECT("リスト!F"&amp;A19+1),"")</f>
        <v>ポリエチレンテレフタラート（PET樹脂）</v>
      </c>
      <c r="H19" s="51" t="str" cm="1">
        <f t="array" aca="1" ref="H19" ca="1">IFERROR(INDIRECT("リスト!G"&amp;A19+1),"")</f>
        <v>ペットボトル</v>
      </c>
      <c r="I19" s="30" t="str">
        <f t="shared" ca="1" si="1"/>
        <v>詳細はこちら</v>
      </c>
      <c r="J19" s="15" t="str">
        <f t="shared" ca="1" si="0"/>
        <v>#就労サポートセンターさつき!A1</v>
      </c>
      <c r="K19" s="26"/>
    </row>
    <row r="20" spans="1:11" s="16" customFormat="1" ht="120" customHeight="1" x14ac:dyDescent="0.45">
      <c r="A20" s="8">
        <f ca="1">IFERROR(IF(A19&lt;&gt;MAX(リスト!$A$2:$A$43),INDEX(INDIRECT("リスト!A"&amp;2+A19):'リスト'!$A$43,MATCH("*"&amp;$E$4&amp;"*",INDIRECT("リスト!R"&amp;2+A19):'リスト'!$R$42,0)),""),"")</f>
        <v>14</v>
      </c>
      <c r="B20" s="26"/>
      <c r="C20" s="31" t="str" cm="1">
        <f t="array" aca="1" ref="C20" ca="1">IFERROR(INDIRECT("リスト!B"&amp;A20+1),"")</f>
        <v>㈲エコ・ネット</v>
      </c>
      <c r="D20" s="31" t="str" cm="1">
        <f t="array" aca="1" ref="D20" ca="1">IFERROR(INDIRECT("リスト!C"&amp;A20+1),"")</f>
        <v>㈲エコ・ネットRPF工場「リプラ」</v>
      </c>
      <c r="E20" s="31" t="str" cm="1">
        <f t="array" aca="1" ref="E20" ca="1">IFERROR(INDIRECT("リスト!D"&amp;A20+1),"")</f>
        <v>南津軽郡大鰐町大字八幡館字広田17-5</v>
      </c>
      <c r="F20" s="31" t="str" cm="1">
        <f t="array" aca="1" ref="F20" ca="1">IFERROR(INDIRECT("リスト!E"&amp;A20+1),"")</f>
        <v>0172-27-5425</v>
      </c>
      <c r="G20" s="31" t="str" cm="1">
        <f t="array" aca="1" ref="G20" ca="1">IFERROR(INDIRECT("リスト!F"&amp;A20+1),"")</f>
        <v>ポリエチレン、ポリエチレンテレフタラート（PET樹脂）、ポリスチレン、ポリプロピレン、アクリル樹脂、AS樹脂、ABS樹脂、ポリカーボネート</v>
      </c>
      <c r="H20" s="31" t="str" cm="1">
        <f t="array" aca="1" ref="H20" ca="1">IFERROR(INDIRECT("リスト!G"&amp;A20+1),"")</f>
        <v>食品トレイ、収納ケース、ストレッチフィルム、農業用ビニール、りんご箱など</v>
      </c>
      <c r="I20" s="32" t="str">
        <f t="shared" ca="1" si="1"/>
        <v>詳細はこちら</v>
      </c>
      <c r="J20" s="15" t="str">
        <f t="shared" ca="1" si="0"/>
        <v>#㈲エコ・ネットRPF工場「リプラ」!A1</v>
      </c>
      <c r="K20" s="26"/>
    </row>
    <row r="21" spans="1:11" s="16" customFormat="1" ht="120" customHeight="1" x14ac:dyDescent="0.45">
      <c r="A21" s="8" t="str">
        <f ca="1">IFERROR(IF(#REF!&lt;&gt;MAX(リスト!$A$2:$A$43),INDEX(INDIRECT("リスト!A"&amp;2+#REF!):'リスト'!$A$43,MATCH("*"&amp;$E$4&amp;"*",INDIRECT("リスト!R"&amp;2+#REF!):'リスト'!$R$42,0)),""),"")</f>
        <v/>
      </c>
      <c r="B21" s="26"/>
      <c r="C21" s="31" t="str" cm="1">
        <f t="array" aca="1" ref="C21" ca="1">IFERROR(INDIRECT("リスト!B"&amp;A21+1),"")</f>
        <v/>
      </c>
      <c r="D21" s="31" t="str" cm="1">
        <f t="array" aca="1" ref="D21" ca="1">IFERROR(INDIRECT("リスト!C"&amp;A21+1),"")</f>
        <v/>
      </c>
      <c r="E21" s="31" t="str" cm="1">
        <f t="array" aca="1" ref="E21" ca="1">IFERROR(INDIRECT("リスト!D"&amp;A21+1),"")</f>
        <v/>
      </c>
      <c r="F21" s="31" t="str" cm="1">
        <f t="array" aca="1" ref="F21" ca="1">IFERROR(INDIRECT("リスト!E"&amp;A21+1),"")</f>
        <v/>
      </c>
      <c r="G21" s="31" t="str" cm="1">
        <f t="array" aca="1" ref="G21" ca="1">IFERROR(INDIRECT("リスト!F"&amp;A21+1),"")</f>
        <v/>
      </c>
      <c r="H21" s="31" t="str" cm="1">
        <f t="array" aca="1" ref="H21" ca="1">IFERROR(INDIRECT("リスト!G"&amp;A21+1),"")</f>
        <v/>
      </c>
      <c r="I21" s="32" t="str">
        <f t="shared" ca="1" si="1"/>
        <v/>
      </c>
      <c r="J21" s="15" t="str">
        <f t="shared" ca="1" si="0"/>
        <v/>
      </c>
      <c r="K21" s="26"/>
    </row>
    <row r="22" spans="1:11" s="16" customFormat="1" ht="99.95" customHeight="1" x14ac:dyDescent="0.45">
      <c r="A22" s="8" t="str">
        <f ca="1">IFERROR(IF(A21&lt;&gt;MAX(リスト!$A$2:$A$43),INDEX(INDIRECT("リスト!A"&amp;2+A21):'リスト'!$A$43,MATCH("*"&amp;$E$4&amp;"*",INDIRECT("リスト!R"&amp;2+A21):'リスト'!$R$42,0)),""),"")</f>
        <v/>
      </c>
      <c r="B22" s="26"/>
      <c r="C22" s="31" t="str" cm="1">
        <f t="array" aca="1" ref="C22" ca="1">IFERROR(INDIRECT("リスト!B"&amp;A22+1),"")</f>
        <v/>
      </c>
      <c r="D22" s="31" t="str" cm="1">
        <f t="array" aca="1" ref="D22" ca="1">IFERROR(INDIRECT("リスト!C"&amp;A22+1),"")</f>
        <v/>
      </c>
      <c r="E22" s="31" t="str" cm="1">
        <f t="array" aca="1" ref="E22" ca="1">IFERROR(INDIRECT("リスト!D"&amp;A22+1),"")</f>
        <v/>
      </c>
      <c r="F22" s="31" t="str" cm="1">
        <f t="array" aca="1" ref="F22" ca="1">IFERROR(INDIRECT("リスト!E"&amp;A22+1),"")</f>
        <v/>
      </c>
      <c r="G22" s="31" t="str" cm="1">
        <f t="array" aca="1" ref="G22" ca="1">IFERROR(INDIRECT("リスト!F"&amp;A22+1),"")</f>
        <v/>
      </c>
      <c r="H22" s="31" t="str" cm="1">
        <f t="array" aca="1" ref="H22" ca="1">IFERROR(INDIRECT("リスト!G"&amp;A22+1),"")</f>
        <v/>
      </c>
      <c r="I22" s="32" t="str">
        <f t="shared" ca="1" si="1"/>
        <v/>
      </c>
      <c r="J22" s="15" t="str">
        <f t="shared" ca="1" si="0"/>
        <v/>
      </c>
      <c r="K22" s="26"/>
    </row>
    <row r="23" spans="1:11" s="16" customFormat="1" ht="99.95" customHeight="1" x14ac:dyDescent="0.45">
      <c r="A23" s="8" t="str">
        <f ca="1">IFERROR(IF(A22&lt;&gt;MAX(リスト!$A$2:$A$43),INDEX(INDIRECT("リスト!A"&amp;2+A22):'リスト'!$A$43,MATCH("*"&amp;$E$4&amp;"*",INDIRECT("リスト!R"&amp;2+A22):'リスト'!$R$42,0)),""),"")</f>
        <v/>
      </c>
      <c r="B23" s="26"/>
      <c r="C23" s="31" t="str" cm="1">
        <f t="array" aca="1" ref="C23" ca="1">IFERROR(INDIRECT("リスト!B"&amp;A23+1),"")</f>
        <v/>
      </c>
      <c r="D23" s="31" t="str" cm="1">
        <f t="array" aca="1" ref="D23" ca="1">IFERROR(INDIRECT("リスト!C"&amp;A23+1),"")</f>
        <v/>
      </c>
      <c r="E23" s="31" t="str" cm="1">
        <f t="array" aca="1" ref="E23" ca="1">IFERROR(INDIRECT("リスト!D"&amp;A23+1),"")</f>
        <v/>
      </c>
      <c r="F23" s="31" t="str" cm="1">
        <f t="array" aca="1" ref="F23" ca="1">IFERROR(INDIRECT("リスト!E"&amp;A23+1),"")</f>
        <v/>
      </c>
      <c r="G23" s="31" t="str" cm="1">
        <f t="array" aca="1" ref="G23" ca="1">IFERROR(INDIRECT("リスト!F"&amp;A23+1),"")</f>
        <v/>
      </c>
      <c r="H23" s="31" t="str" cm="1">
        <f t="array" aca="1" ref="H23" ca="1">IFERROR(INDIRECT("リスト!G"&amp;A23+1),"")</f>
        <v/>
      </c>
      <c r="I23" s="32" t="str">
        <f t="shared" ca="1" si="1"/>
        <v/>
      </c>
      <c r="J23" s="15" t="str">
        <f t="shared" ca="1" si="0"/>
        <v/>
      </c>
      <c r="K23" s="26"/>
    </row>
    <row r="24" spans="1:11" s="16" customFormat="1" ht="99.95" customHeight="1" x14ac:dyDescent="0.45">
      <c r="A24" s="8" t="str">
        <f ca="1">IFERROR(IF(A23&lt;&gt;MAX(リスト!$A$2:$A$43),INDEX(INDIRECT("リスト!A"&amp;2+A23):'リスト'!$A$43,MATCH("*"&amp;$E$4&amp;"*",INDIRECT("リスト!R"&amp;2+A23):'リスト'!$R$42,0)),""),"")</f>
        <v/>
      </c>
      <c r="B24" s="26"/>
      <c r="C24" s="31" t="str" cm="1">
        <f t="array" aca="1" ref="C24" ca="1">IFERROR(INDIRECT("リスト!B"&amp;A24+1),"")</f>
        <v/>
      </c>
      <c r="D24" s="31" t="str" cm="1">
        <f t="array" aca="1" ref="D24" ca="1">IFERROR(INDIRECT("リスト!C"&amp;A24+1),"")</f>
        <v/>
      </c>
      <c r="E24" s="31" t="str" cm="1">
        <f t="array" aca="1" ref="E24" ca="1">IFERROR(INDIRECT("リスト!D"&amp;A24+1),"")</f>
        <v/>
      </c>
      <c r="F24" s="31" t="str" cm="1">
        <f t="array" aca="1" ref="F24" ca="1">IFERROR(INDIRECT("リスト!E"&amp;A24+1),"")</f>
        <v/>
      </c>
      <c r="G24" s="31" t="str" cm="1">
        <f t="array" aca="1" ref="G24" ca="1">IFERROR(INDIRECT("リスト!F"&amp;A24+1),"")</f>
        <v/>
      </c>
      <c r="H24" s="31" t="str" cm="1">
        <f t="array" aca="1" ref="H24" ca="1">IFERROR(INDIRECT("リスト!G"&amp;A24+1),"")</f>
        <v/>
      </c>
      <c r="I24" s="32" t="str">
        <f t="shared" ca="1" si="1"/>
        <v/>
      </c>
      <c r="J24" s="15" t="str">
        <f t="shared" ca="1" si="0"/>
        <v/>
      </c>
      <c r="K24" s="26"/>
    </row>
    <row r="25" spans="1:11" s="16" customFormat="1" ht="99.95" customHeight="1" x14ac:dyDescent="0.45">
      <c r="A25" s="8" t="str">
        <f ca="1">IFERROR(IF(A24&lt;&gt;MAX(リスト!$A$2:$A$43),INDEX(INDIRECT("リスト!A"&amp;2+A24):'リスト'!$A$43,MATCH("*"&amp;$E$4&amp;"*",INDIRECT("リスト!R"&amp;2+A24):'リスト'!$R$42,0)),""),"")</f>
        <v/>
      </c>
      <c r="B25" s="26"/>
      <c r="C25" s="31" t="str" cm="1">
        <f t="array" aca="1" ref="C25" ca="1">IFERROR(INDIRECT("リスト!B"&amp;A25+1),"")</f>
        <v/>
      </c>
      <c r="D25" s="31" t="str" cm="1">
        <f t="array" aca="1" ref="D25" ca="1">IFERROR(INDIRECT("リスト!C"&amp;A25+1),"")</f>
        <v/>
      </c>
      <c r="E25" s="31" t="str" cm="1">
        <f t="array" aca="1" ref="E25" ca="1">IFERROR(INDIRECT("リスト!D"&amp;A25+1),"")</f>
        <v/>
      </c>
      <c r="F25" s="31" t="str" cm="1">
        <f t="array" aca="1" ref="F25" ca="1">IFERROR(INDIRECT("リスト!E"&amp;A25+1),"")</f>
        <v/>
      </c>
      <c r="G25" s="31" t="str" cm="1">
        <f t="array" aca="1" ref="G25" ca="1">IFERROR(INDIRECT("リスト!F"&amp;A25+1),"")</f>
        <v/>
      </c>
      <c r="H25" s="31" t="str" cm="1">
        <f t="array" aca="1" ref="H25" ca="1">IFERROR(INDIRECT("リスト!G"&amp;A25+1),"")</f>
        <v/>
      </c>
      <c r="I25" s="32" t="str">
        <f t="shared" ca="1" si="1"/>
        <v/>
      </c>
      <c r="J25" s="15" t="str">
        <f t="shared" ca="1" si="0"/>
        <v/>
      </c>
      <c r="K25" s="26"/>
    </row>
    <row r="26" spans="1:11" s="16" customFormat="1" ht="99.95" customHeight="1" x14ac:dyDescent="0.45">
      <c r="A26" s="8" t="str">
        <f ca="1">IFERROR(IF(A25&lt;&gt;MAX(リスト!$A$2:$A$43),INDEX(INDIRECT("リスト!A"&amp;2+A25):'リスト'!$A$43,MATCH("*"&amp;$E$4&amp;"*",INDIRECT("リスト!R"&amp;2+A25):'リスト'!$R$42,0)),""),"")</f>
        <v/>
      </c>
      <c r="B26" s="26"/>
      <c r="C26" s="31" t="str" cm="1">
        <f t="array" aca="1" ref="C26" ca="1">IFERROR(INDIRECT("リスト!B"&amp;A26+1),"")</f>
        <v/>
      </c>
      <c r="D26" s="31" t="str" cm="1">
        <f t="array" aca="1" ref="D26" ca="1">IFERROR(INDIRECT("リスト!C"&amp;A26+1),"")</f>
        <v/>
      </c>
      <c r="E26" s="31" t="str" cm="1">
        <f t="array" aca="1" ref="E26" ca="1">IFERROR(INDIRECT("リスト!D"&amp;A26+1),"")</f>
        <v/>
      </c>
      <c r="F26" s="31" t="str" cm="1">
        <f t="array" aca="1" ref="F26" ca="1">IFERROR(INDIRECT("リスト!E"&amp;A26+1),"")</f>
        <v/>
      </c>
      <c r="G26" s="31" t="str" cm="1">
        <f t="array" aca="1" ref="G26" ca="1">IFERROR(INDIRECT("リスト!F"&amp;A26+1),"")</f>
        <v/>
      </c>
      <c r="H26" s="31" t="str" cm="1">
        <f t="array" aca="1" ref="H26" ca="1">IFERROR(INDIRECT("リスト!G"&amp;A26+1),"")</f>
        <v/>
      </c>
      <c r="I26" s="32" t="str">
        <f t="shared" ca="1" si="1"/>
        <v/>
      </c>
      <c r="J26" s="15" t="str">
        <f t="shared" ca="1" si="0"/>
        <v/>
      </c>
      <c r="K26" s="26"/>
    </row>
    <row r="27" spans="1:11" s="16" customFormat="1" ht="99.95" customHeight="1" x14ac:dyDescent="0.45">
      <c r="A27" s="8" t="str">
        <f ca="1">IFERROR(IF(A26&lt;&gt;MAX(リスト!$A$2:$A$43),INDEX(INDIRECT("リスト!A"&amp;2+A26):'リスト'!$A$43,MATCH("*"&amp;$E$4&amp;"*",INDIRECT("リスト!R"&amp;2+A26):'リスト'!$R$42,0)),""),"")</f>
        <v/>
      </c>
      <c r="B27" s="26"/>
      <c r="C27" s="33" t="str" cm="1">
        <f t="array" aca="1" ref="C27" ca="1">IFERROR(INDIRECT("リスト!B"&amp;A27+1),"")</f>
        <v/>
      </c>
      <c r="D27" s="33" t="str" cm="1">
        <f t="array" aca="1" ref="D27" ca="1">IFERROR(INDIRECT("リスト!C"&amp;A27+1),"")</f>
        <v/>
      </c>
      <c r="E27" s="33" t="str" cm="1">
        <f t="array" aca="1" ref="E27" ca="1">IFERROR(INDIRECT("リスト!D"&amp;A27+1),"")</f>
        <v/>
      </c>
      <c r="F27" s="33" t="str" cm="1">
        <f t="array" aca="1" ref="F27" ca="1">IFERROR(INDIRECT("リスト!E"&amp;A27+1),"")</f>
        <v/>
      </c>
      <c r="G27" s="33" t="str" cm="1">
        <f t="array" aca="1" ref="G27" ca="1">IFERROR(INDIRECT("リスト!F"&amp;A27+1),"")</f>
        <v/>
      </c>
      <c r="H27" s="33" t="str" cm="1">
        <f t="array" aca="1" ref="H27" ca="1">IFERROR(INDIRECT("リスト!G"&amp;A27+1),"")</f>
        <v/>
      </c>
      <c r="I27" s="35" t="str">
        <f t="shared" ca="1" si="1"/>
        <v/>
      </c>
      <c r="J27" s="15" t="str">
        <f t="shared" ca="1" si="0"/>
        <v/>
      </c>
      <c r="K27" s="26"/>
    </row>
    <row r="28" spans="1:11" s="16" customFormat="1" ht="99.95" customHeight="1" x14ac:dyDescent="0.45">
      <c r="A28" s="8" t="str">
        <f ca="1">IFERROR(IF(A27&lt;&gt;MAX(リスト!$A$2:$A$43),INDEX(INDIRECT("リスト!A"&amp;2+A27):'リスト'!$A$43,MATCH("*"&amp;$E$4&amp;"*",INDIRECT("リスト!R"&amp;2+A27):'リスト'!$R$42,0)),""),"")</f>
        <v/>
      </c>
      <c r="B28" s="26"/>
      <c r="C28" s="33" t="str" cm="1">
        <f t="array" aca="1" ref="C28" ca="1">IFERROR(INDIRECT("リスト!B"&amp;A28+1),"")</f>
        <v/>
      </c>
      <c r="D28" s="33" t="str" cm="1">
        <f t="array" aca="1" ref="D28" ca="1">IFERROR(INDIRECT("リスト!C"&amp;A28+1),"")</f>
        <v/>
      </c>
      <c r="E28" s="33" t="str" cm="1">
        <f t="array" aca="1" ref="E28" ca="1">IFERROR(INDIRECT("リスト!D"&amp;A28+1),"")</f>
        <v/>
      </c>
      <c r="F28" s="33" t="str" cm="1">
        <f t="array" aca="1" ref="F28" ca="1">IFERROR(INDIRECT("リスト!E"&amp;A28+1),"")</f>
        <v/>
      </c>
      <c r="G28" s="33" t="str" cm="1">
        <f t="array" aca="1" ref="G28" ca="1">IFERROR(INDIRECT("リスト!F"&amp;A28+1),"")</f>
        <v/>
      </c>
      <c r="H28" s="33" t="str" cm="1">
        <f t="array" aca="1" ref="H28" ca="1">IFERROR(INDIRECT("リスト!G"&amp;A28+1),"")</f>
        <v/>
      </c>
      <c r="I28" s="35" t="str">
        <f t="shared" ca="1" si="1"/>
        <v/>
      </c>
      <c r="J28" s="15" t="str">
        <f t="shared" ca="1" si="0"/>
        <v/>
      </c>
      <c r="K28" s="26"/>
    </row>
    <row r="29" spans="1:11" s="16" customFormat="1" ht="99.95" customHeight="1" x14ac:dyDescent="0.45">
      <c r="A29" s="8" t="str">
        <f ca="1">IFERROR(IF(A28&lt;&gt;MAX(リスト!$A$2:$A$43),INDEX(INDIRECT("リスト!A"&amp;2+A28):'リスト'!$A$43,MATCH("*"&amp;$E$4&amp;"*",INDIRECT("リスト!R"&amp;2+A28):'リスト'!$R$42,0)),""),"")</f>
        <v/>
      </c>
      <c r="B29" s="26"/>
      <c r="C29" s="33" t="str" cm="1">
        <f t="array" aca="1" ref="C29" ca="1">IFERROR(INDIRECT("リスト!B"&amp;A29+1),"")</f>
        <v/>
      </c>
      <c r="D29" s="33" t="str" cm="1">
        <f t="array" aca="1" ref="D29" ca="1">IFERROR(INDIRECT("リスト!C"&amp;A29+1),"")</f>
        <v/>
      </c>
      <c r="E29" s="33" t="str" cm="1">
        <f t="array" aca="1" ref="E29" ca="1">IFERROR(INDIRECT("リスト!D"&amp;A29+1),"")</f>
        <v/>
      </c>
      <c r="F29" s="33" t="str" cm="1">
        <f t="array" aca="1" ref="F29" ca="1">IFERROR(INDIRECT("リスト!E"&amp;A29+1),"")</f>
        <v/>
      </c>
      <c r="G29" s="33" t="str" cm="1">
        <f t="array" aca="1" ref="G29" ca="1">IFERROR(INDIRECT("リスト!F"&amp;A29+1),"")</f>
        <v/>
      </c>
      <c r="H29" s="34" t="str" cm="1">
        <f t="array" aca="1" ref="H29" ca="1">IFERROR(INDIRECT("リスト!G"&amp;A29+1),"")</f>
        <v/>
      </c>
      <c r="I29" s="35" t="str">
        <f t="shared" ca="1" si="1"/>
        <v/>
      </c>
      <c r="J29" s="15" t="str">
        <f t="shared" ca="1" si="0"/>
        <v/>
      </c>
      <c r="K29" s="26"/>
    </row>
    <row r="30" spans="1:11" s="16" customFormat="1" ht="99.95" customHeight="1" x14ac:dyDescent="0.45">
      <c r="A30" s="8" t="str">
        <f ca="1">IFERROR(IF(A29&lt;&gt;MAX(リスト!$A$2:$A$43),INDEX(INDIRECT("リスト!A"&amp;2+A29):'リスト'!$A$43,MATCH("*"&amp;$E$4&amp;"*",INDIRECT("リスト!R"&amp;2+A29):'リスト'!$R$42,0)),""),"")</f>
        <v/>
      </c>
      <c r="B30" s="26"/>
      <c r="C30" s="33" t="str" cm="1">
        <f t="array" aca="1" ref="C30" ca="1">IFERROR(INDIRECT("リスト!B"&amp;A30+1),"")</f>
        <v/>
      </c>
      <c r="D30" s="33" t="str" cm="1">
        <f t="array" aca="1" ref="D30" ca="1">IFERROR(INDIRECT("リスト!C"&amp;A30+1),"")</f>
        <v/>
      </c>
      <c r="E30" s="33" t="str" cm="1">
        <f t="array" aca="1" ref="E30" ca="1">IFERROR(INDIRECT("リスト!D"&amp;A30+1),"")</f>
        <v/>
      </c>
      <c r="F30" s="33" t="str" cm="1">
        <f t="array" aca="1" ref="F30" ca="1">IFERROR(INDIRECT("リスト!E"&amp;A30+1),"")</f>
        <v/>
      </c>
      <c r="G30" s="33" t="str" cm="1">
        <f t="array" aca="1" ref="G30" ca="1">IFERROR(INDIRECT("リスト!F"&amp;A30+1),"")</f>
        <v/>
      </c>
      <c r="H30" s="34" t="str" cm="1">
        <f t="array" aca="1" ref="H30" ca="1">IFERROR(INDIRECT("リスト!G"&amp;A30+1),"")</f>
        <v/>
      </c>
      <c r="I30" s="35" t="str">
        <f t="shared" ca="1" si="1"/>
        <v/>
      </c>
      <c r="J30" s="15" t="str">
        <f t="shared" ca="1" si="0"/>
        <v/>
      </c>
      <c r="K30" s="26"/>
    </row>
    <row r="31" spans="1:11" s="16" customFormat="1" ht="99.95" customHeight="1" x14ac:dyDescent="0.45">
      <c r="A31" s="8" t="str">
        <f ca="1">IFERROR(IF(A30&lt;&gt;MAX(リスト!$A$2:$A$43),INDEX(INDIRECT("リスト!A"&amp;2+A30):'リスト'!$A$43,MATCH("*"&amp;$E$4&amp;"*",INDIRECT("リスト!R"&amp;2+A30):'リスト'!$R$42,0)),""),"")</f>
        <v/>
      </c>
      <c r="B31" s="26"/>
      <c r="C31" s="33" t="str" cm="1">
        <f t="array" aca="1" ref="C31" ca="1">IFERROR(INDIRECT("リスト!B"&amp;A31+1),"")</f>
        <v/>
      </c>
      <c r="D31" s="33" t="str" cm="1">
        <f t="array" aca="1" ref="D31" ca="1">IFERROR(INDIRECT("リスト!C"&amp;A31+1),"")</f>
        <v/>
      </c>
      <c r="E31" s="33" t="str" cm="1">
        <f t="array" aca="1" ref="E31" ca="1">IFERROR(INDIRECT("リスト!D"&amp;A31+1),"")</f>
        <v/>
      </c>
      <c r="F31" s="33" t="str" cm="1">
        <f t="array" aca="1" ref="F31" ca="1">IFERROR(INDIRECT("リスト!E"&amp;A31+1),"")</f>
        <v/>
      </c>
      <c r="G31" s="33" t="str" cm="1">
        <f t="array" aca="1" ref="G31" ca="1">IFERROR(INDIRECT("リスト!F"&amp;A31+1),"")</f>
        <v/>
      </c>
      <c r="H31" s="34" t="str" cm="1">
        <f t="array" aca="1" ref="H31" ca="1">IFERROR(INDIRECT("リスト!G"&amp;A31+1),"")</f>
        <v/>
      </c>
      <c r="I31" s="35" t="str">
        <f t="shared" ca="1" si="1"/>
        <v/>
      </c>
      <c r="J31" s="15" t="str">
        <f t="shared" ca="1" si="0"/>
        <v/>
      </c>
      <c r="K31" s="26"/>
    </row>
    <row r="32" spans="1:11" s="16" customFormat="1" ht="99.95" customHeight="1" x14ac:dyDescent="0.45">
      <c r="A32" s="8" t="str">
        <f ca="1">IFERROR(IF(A31&lt;&gt;MAX(リスト!$A$2:$A$43),INDEX(INDIRECT("リスト!A"&amp;2+A31):'リスト'!$A$43,MATCH("*"&amp;$E$4&amp;"*",INDIRECT("リスト!R"&amp;2+A31):'リスト'!$R$42,0)),""),"")</f>
        <v/>
      </c>
      <c r="B32" s="26"/>
      <c r="C32" s="33" t="str" cm="1">
        <f t="array" aca="1" ref="C32" ca="1">IFERROR(INDIRECT("リスト!B"&amp;A32+1),"")</f>
        <v/>
      </c>
      <c r="D32" s="33" t="str" cm="1">
        <f t="array" aca="1" ref="D32" ca="1">IFERROR(INDIRECT("リスト!C"&amp;A32+1),"")</f>
        <v/>
      </c>
      <c r="E32" s="33" t="str" cm="1">
        <f t="array" aca="1" ref="E32" ca="1">IFERROR(INDIRECT("リスト!D"&amp;A32+1),"")</f>
        <v/>
      </c>
      <c r="F32" s="33" t="str" cm="1">
        <f t="array" aca="1" ref="F32" ca="1">IFERROR(INDIRECT("リスト!E"&amp;A32+1),"")</f>
        <v/>
      </c>
      <c r="G32" s="33" t="str" cm="1">
        <f t="array" aca="1" ref="G32" ca="1">IFERROR(INDIRECT("リスト!F"&amp;A32+1),"")</f>
        <v/>
      </c>
      <c r="H32" s="34" t="str" cm="1">
        <f t="array" aca="1" ref="H32" ca="1">IFERROR(INDIRECT("リスト!G"&amp;A32+1),"")</f>
        <v/>
      </c>
      <c r="I32" s="35" t="str">
        <f t="shared" ca="1" si="1"/>
        <v/>
      </c>
      <c r="J32" s="15" t="str">
        <f t="shared" ca="1" si="0"/>
        <v/>
      </c>
      <c r="K32" s="26"/>
    </row>
    <row r="33" spans="1:11" s="16" customFormat="1" ht="99.95" customHeight="1" x14ac:dyDescent="0.45">
      <c r="A33" s="8" t="str">
        <f ca="1">IFERROR(IF(A32&lt;&gt;MAX(リスト!$A$2:$A$43),INDEX(INDIRECT("リスト!A"&amp;2+A32):'リスト'!$A$43,MATCH("*"&amp;$E$4&amp;"*",INDIRECT("リスト!R"&amp;2+A32):'リスト'!$R$42,0)),""),"")</f>
        <v/>
      </c>
      <c r="B33" s="26"/>
      <c r="C33" s="33" t="str" cm="1">
        <f t="array" aca="1" ref="C33" ca="1">IFERROR(INDIRECT("リスト!B"&amp;A33+1),"")</f>
        <v/>
      </c>
      <c r="D33" s="33" t="str" cm="1">
        <f t="array" aca="1" ref="D33" ca="1">IFERROR(INDIRECT("リスト!C"&amp;A33+1),"")</f>
        <v/>
      </c>
      <c r="E33" s="33" t="str" cm="1">
        <f t="array" aca="1" ref="E33" ca="1">IFERROR(INDIRECT("リスト!D"&amp;A33+1),"")</f>
        <v/>
      </c>
      <c r="F33" s="33" t="str" cm="1">
        <f t="array" aca="1" ref="F33" ca="1">IFERROR(INDIRECT("リスト!E"&amp;A33+1),"")</f>
        <v/>
      </c>
      <c r="G33" s="33" t="str" cm="1">
        <f t="array" aca="1" ref="G33" ca="1">IFERROR(INDIRECT("リスト!F"&amp;A33+1),"")</f>
        <v/>
      </c>
      <c r="H33" s="34" t="str" cm="1">
        <f t="array" aca="1" ref="H33" ca="1">IFERROR(INDIRECT("リスト!G"&amp;A33+1),"")</f>
        <v/>
      </c>
      <c r="I33" s="35" t="str">
        <f t="shared" ca="1" si="1"/>
        <v/>
      </c>
      <c r="J33" s="15" t="str">
        <f t="shared" ca="1" si="0"/>
        <v/>
      </c>
      <c r="K33" s="26"/>
    </row>
    <row r="34" spans="1:11" s="16" customFormat="1" ht="99.95" customHeight="1" x14ac:dyDescent="0.45">
      <c r="A34" s="8" t="str">
        <f ca="1">IFERROR(IF(A33&lt;&gt;MAX(リスト!$A$2:$A$43),INDEX(INDIRECT("リスト!A"&amp;2+A33):'リスト'!$A$43,MATCH("*"&amp;$E$4&amp;"*",INDIRECT("リスト!R"&amp;2+A33):'リスト'!$R$42,0)),""),"")</f>
        <v/>
      </c>
      <c r="B34" s="26"/>
      <c r="C34" s="17" t="str" cm="1">
        <f t="array" aca="1" ref="C34" ca="1">IFERROR(INDIRECT("リスト!B"&amp;A34+1),"")</f>
        <v/>
      </c>
      <c r="D34" s="17" t="str" cm="1">
        <f t="array" aca="1" ref="D34" ca="1">IFERROR(INDIRECT("リスト!C"&amp;A34+1),"")</f>
        <v/>
      </c>
      <c r="E34" s="17" t="str" cm="1">
        <f t="array" aca="1" ref="E34" ca="1">IFERROR(INDIRECT("リスト!D"&amp;A34+1),"")</f>
        <v/>
      </c>
      <c r="F34" s="17" t="str" cm="1">
        <f t="array" aca="1" ref="F34" ca="1">IFERROR(INDIRECT("リスト!E"&amp;A34+1),"")</f>
        <v/>
      </c>
      <c r="G34" s="17" t="str" cm="1">
        <f t="array" aca="1" ref="G34" ca="1">IFERROR(INDIRECT("リスト!F"&amp;A34+1),"")</f>
        <v/>
      </c>
      <c r="H34" s="18" t="str" cm="1">
        <f t="array" aca="1" ref="H34" ca="1">IFERROR(INDIRECT("リスト!G"&amp;A34+1),"")</f>
        <v/>
      </c>
      <c r="I34" s="19" t="str">
        <f t="shared" ca="1" si="1"/>
        <v/>
      </c>
      <c r="J34" s="15" t="str">
        <f t="shared" ca="1" si="0"/>
        <v/>
      </c>
      <c r="K34" s="26"/>
    </row>
    <row r="35" spans="1:11" s="16" customFormat="1" ht="99.95" customHeight="1" x14ac:dyDescent="0.45">
      <c r="A35" s="8" t="str">
        <f ca="1">IFERROR(IF(A34&lt;&gt;MAX(リスト!$A$2:$A$43),INDEX(INDIRECT("リスト!A"&amp;2+A34):'リスト'!$A$43,MATCH("*"&amp;$E$4&amp;"*",INDIRECT("リスト!R"&amp;2+A34):'リスト'!$R$42,0)),""),"")</f>
        <v/>
      </c>
      <c r="B35" s="26"/>
      <c r="C35" s="17" t="str" cm="1">
        <f t="array" aca="1" ref="C35" ca="1">IFERROR(INDIRECT("リスト!B"&amp;A35+1),"")</f>
        <v/>
      </c>
      <c r="D35" s="17" t="str" cm="1">
        <f t="array" aca="1" ref="D35" ca="1">IFERROR(INDIRECT("リスト!C"&amp;A35+1),"")</f>
        <v/>
      </c>
      <c r="E35" s="17" t="str" cm="1">
        <f t="array" aca="1" ref="E35" ca="1">IFERROR(INDIRECT("リスト!D"&amp;A35+1),"")</f>
        <v/>
      </c>
      <c r="F35" s="17" t="str" cm="1">
        <f t="array" aca="1" ref="F35" ca="1">IFERROR(INDIRECT("リスト!E"&amp;A35+1),"")</f>
        <v/>
      </c>
      <c r="G35" s="17" t="str" cm="1">
        <f t="array" aca="1" ref="G35" ca="1">IFERROR(INDIRECT("リスト!F"&amp;A35+1),"")</f>
        <v/>
      </c>
      <c r="H35" s="18" t="str" cm="1">
        <f t="array" aca="1" ref="H35" ca="1">IFERROR(INDIRECT("リスト!G"&amp;A35+1),"")</f>
        <v/>
      </c>
      <c r="I35" s="19" t="str">
        <f t="shared" ca="1" si="1"/>
        <v/>
      </c>
      <c r="J35" s="15" t="str">
        <f t="shared" ca="1" si="0"/>
        <v/>
      </c>
      <c r="K35" s="26"/>
    </row>
    <row r="36" spans="1:11" s="16" customFormat="1" ht="99.95" customHeight="1" x14ac:dyDescent="0.45">
      <c r="A36" s="8" t="str">
        <f ca="1">IFERROR(IF(A35&lt;&gt;MAX(リスト!$A$2:$A$43),INDEX(INDIRECT("リスト!A"&amp;2+A35):'リスト'!$A$43,MATCH("*"&amp;$E$4&amp;"*",INDIRECT("リスト!R"&amp;2+A35):'リスト'!$R$42,0)),""),"")</f>
        <v/>
      </c>
      <c r="B36" s="26"/>
      <c r="C36" s="17" t="str" cm="1">
        <f t="array" aca="1" ref="C36" ca="1">IFERROR(INDIRECT("リスト!B"&amp;A36+1),"")</f>
        <v/>
      </c>
      <c r="D36" s="17" t="str" cm="1">
        <f t="array" aca="1" ref="D36" ca="1">IFERROR(INDIRECT("リスト!C"&amp;A36+1),"")</f>
        <v/>
      </c>
      <c r="E36" s="17" t="str" cm="1">
        <f t="array" aca="1" ref="E36" ca="1">IFERROR(INDIRECT("リスト!D"&amp;A36+1),"")</f>
        <v/>
      </c>
      <c r="F36" s="17" t="str" cm="1">
        <f t="array" aca="1" ref="F36" ca="1">IFERROR(INDIRECT("リスト!E"&amp;A36+1),"")</f>
        <v/>
      </c>
      <c r="G36" s="17" t="str" cm="1">
        <f t="array" aca="1" ref="G36" ca="1">IFERROR(INDIRECT("リスト!F"&amp;A36+1),"")</f>
        <v/>
      </c>
      <c r="H36" s="18" t="str" cm="1">
        <f t="array" aca="1" ref="H36" ca="1">IFERROR(INDIRECT("リスト!G"&amp;A36+1),"")</f>
        <v/>
      </c>
      <c r="I36" s="19" t="str">
        <f t="shared" ca="1" si="1"/>
        <v/>
      </c>
      <c r="J36" s="15" t="str">
        <f t="shared" ca="1" si="0"/>
        <v/>
      </c>
      <c r="K36" s="26"/>
    </row>
    <row r="37" spans="1:11" s="16" customFormat="1" ht="99.95" customHeight="1" x14ac:dyDescent="0.45">
      <c r="A37" s="8" t="str">
        <f ca="1">IFERROR(IF(A36&lt;&gt;MAX(リスト!$A$2:$A$43),INDEX(INDIRECT("リスト!A"&amp;2+A36):'リスト'!$A$43,MATCH("*"&amp;$E$4&amp;"*",INDIRECT("リスト!R"&amp;2+A36):'リスト'!$R$42,0)),""),"")</f>
        <v/>
      </c>
      <c r="B37" s="26"/>
      <c r="C37" s="17" t="str" cm="1">
        <f t="array" aca="1" ref="C37" ca="1">IFERROR(INDIRECT("リスト!B"&amp;A37+1),"")</f>
        <v/>
      </c>
      <c r="D37" s="17" t="str" cm="1">
        <f t="array" aca="1" ref="D37" ca="1">IFERROR(INDIRECT("リスト!C"&amp;A37+1),"")</f>
        <v/>
      </c>
      <c r="E37" s="17" t="str" cm="1">
        <f t="array" aca="1" ref="E37" ca="1">IFERROR(INDIRECT("リスト!D"&amp;A37+1),"")</f>
        <v/>
      </c>
      <c r="F37" s="17" t="str" cm="1">
        <f t="array" aca="1" ref="F37" ca="1">IFERROR(INDIRECT("リスト!E"&amp;A37+1),"")</f>
        <v/>
      </c>
      <c r="G37" s="17" t="str" cm="1">
        <f t="array" aca="1" ref="G37" ca="1">IFERROR(INDIRECT("リスト!F"&amp;A37+1),"")</f>
        <v/>
      </c>
      <c r="H37" s="18" t="str" cm="1">
        <f t="array" aca="1" ref="H37" ca="1">IFERROR(INDIRECT("リスト!G"&amp;A37+1),"")</f>
        <v/>
      </c>
      <c r="I37" s="19" t="str">
        <f t="shared" ca="1" si="1"/>
        <v/>
      </c>
      <c r="J37" s="15" t="str">
        <f t="shared" ca="1" si="0"/>
        <v/>
      </c>
      <c r="K37" s="26"/>
    </row>
    <row r="38" spans="1:11" s="16" customFormat="1" ht="99.95" customHeight="1" x14ac:dyDescent="0.45">
      <c r="A38" s="8" t="str">
        <f ca="1">IFERROR(IF(A37&lt;&gt;MAX(リスト!$A$2:$A$43),INDEX(INDIRECT("リスト!A"&amp;2+A37):'リスト'!$A$43,MATCH("*"&amp;$E$4&amp;"*",INDIRECT("リスト!R"&amp;2+A37):'リスト'!$R$42,0)),""),"")</f>
        <v/>
      </c>
      <c r="B38" s="26"/>
      <c r="C38" s="17" t="str" cm="1">
        <f t="array" aca="1" ref="C38" ca="1">IFERROR(INDIRECT("リスト!B"&amp;A38+1),"")</f>
        <v/>
      </c>
      <c r="D38" s="17" t="str" cm="1">
        <f t="array" aca="1" ref="D38" ca="1">IFERROR(INDIRECT("リスト!C"&amp;A38+1),"")</f>
        <v/>
      </c>
      <c r="E38" s="17" t="str" cm="1">
        <f t="array" aca="1" ref="E38" ca="1">IFERROR(INDIRECT("リスト!D"&amp;A38+1),"")</f>
        <v/>
      </c>
      <c r="F38" s="17" t="str" cm="1">
        <f t="array" aca="1" ref="F38" ca="1">IFERROR(INDIRECT("リスト!E"&amp;A38+1),"")</f>
        <v/>
      </c>
      <c r="G38" s="17" t="str" cm="1">
        <f t="array" aca="1" ref="G38" ca="1">IFERROR(INDIRECT("リスト!F"&amp;A38+1),"")</f>
        <v/>
      </c>
      <c r="H38" s="18" t="str" cm="1">
        <f t="array" aca="1" ref="H38" ca="1">IFERROR(INDIRECT("リスト!G"&amp;A38+1),"")</f>
        <v/>
      </c>
      <c r="I38" s="19" t="str">
        <f t="shared" ref="I38:I55" ca="1" si="2">IF(D38="","",HYPERLINK(VLOOKUP(D38,一覧,7,0),"詳細はこちら"))</f>
        <v/>
      </c>
      <c r="J38" s="15" t="str">
        <f t="shared" ca="1" si="0"/>
        <v/>
      </c>
      <c r="K38" s="26"/>
    </row>
    <row r="39" spans="1:11" s="16" customFormat="1" ht="99.95" customHeight="1" x14ac:dyDescent="0.45">
      <c r="A39" s="8" t="str">
        <f ca="1">IFERROR(IF(A38&lt;&gt;MAX(リスト!$A$2:$A$43),INDEX(INDIRECT("リスト!A"&amp;2+A38):'リスト'!$A$43,MATCH("*"&amp;$E$4&amp;"*",INDIRECT("リスト!R"&amp;2+A38):'リスト'!$R$42,0)),""),"")</f>
        <v/>
      </c>
      <c r="B39" s="26"/>
      <c r="C39" s="17" t="str" cm="1">
        <f t="array" aca="1" ref="C39" ca="1">IFERROR(INDIRECT("リスト!B"&amp;A39+1),"")</f>
        <v/>
      </c>
      <c r="D39" s="17" t="str" cm="1">
        <f t="array" aca="1" ref="D39" ca="1">IFERROR(INDIRECT("リスト!C"&amp;A39+1),"")</f>
        <v/>
      </c>
      <c r="E39" s="17" t="str" cm="1">
        <f t="array" aca="1" ref="E39" ca="1">IFERROR(INDIRECT("リスト!D"&amp;A39+1),"")</f>
        <v/>
      </c>
      <c r="F39" s="17" t="str" cm="1">
        <f t="array" aca="1" ref="F39" ca="1">IFERROR(INDIRECT("リスト!E"&amp;A39+1),"")</f>
        <v/>
      </c>
      <c r="G39" s="17" t="str" cm="1">
        <f t="array" aca="1" ref="G39" ca="1">IFERROR(INDIRECT("リスト!F"&amp;A39+1),"")</f>
        <v/>
      </c>
      <c r="H39" s="18" t="str" cm="1">
        <f t="array" aca="1" ref="H39" ca="1">IFERROR(INDIRECT("リスト!G"&amp;A39+1),"")</f>
        <v/>
      </c>
      <c r="I39" s="19" t="str">
        <f t="shared" ca="1" si="2"/>
        <v/>
      </c>
      <c r="J39" s="15" t="str">
        <f t="shared" ca="1" si="0"/>
        <v/>
      </c>
      <c r="K39" s="26"/>
    </row>
    <row r="40" spans="1:11" s="16" customFormat="1" ht="99.95" customHeight="1" x14ac:dyDescent="0.45">
      <c r="A40" s="8" t="str">
        <f ca="1">IFERROR(IF(A39&lt;&gt;MAX(リスト!$A$2:$A$43),INDEX(INDIRECT("リスト!A"&amp;2+A39):'リスト'!$A$43,MATCH("*"&amp;$E$4&amp;"*",INDIRECT("リスト!R"&amp;2+A39):'リスト'!$R$42,0)),""),"")</f>
        <v/>
      </c>
      <c r="B40" s="26"/>
      <c r="C40" s="17" t="str" cm="1">
        <f t="array" aca="1" ref="C40" ca="1">IFERROR(INDIRECT("リスト!B"&amp;A40+1),"")</f>
        <v/>
      </c>
      <c r="D40" s="17" t="str" cm="1">
        <f t="array" aca="1" ref="D40" ca="1">IFERROR(INDIRECT("リスト!C"&amp;A40+1),"")</f>
        <v/>
      </c>
      <c r="E40" s="17" t="str" cm="1">
        <f t="array" aca="1" ref="E40" ca="1">IFERROR(INDIRECT("リスト!D"&amp;A40+1),"")</f>
        <v/>
      </c>
      <c r="F40" s="17" t="str" cm="1">
        <f t="array" aca="1" ref="F40" ca="1">IFERROR(INDIRECT("リスト!E"&amp;A40+1),"")</f>
        <v/>
      </c>
      <c r="G40" s="17" t="str" cm="1">
        <f t="array" aca="1" ref="G40" ca="1">IFERROR(INDIRECT("リスト!F"&amp;A40+1),"")</f>
        <v/>
      </c>
      <c r="H40" s="18" t="str" cm="1">
        <f t="array" aca="1" ref="H40" ca="1">IFERROR(INDIRECT("リスト!G"&amp;A40+1),"")</f>
        <v/>
      </c>
      <c r="I40" s="19" t="str">
        <f t="shared" ca="1" si="2"/>
        <v/>
      </c>
      <c r="J40" s="15" t="str">
        <f t="shared" ca="1" si="0"/>
        <v/>
      </c>
      <c r="K40" s="26"/>
    </row>
    <row r="41" spans="1:11" s="16" customFormat="1" ht="99.95" customHeight="1" x14ac:dyDescent="0.45">
      <c r="A41" s="8" t="str">
        <f ca="1">IFERROR(IF(A40&lt;&gt;MAX(リスト!$A$2:$A$43),INDEX(INDIRECT("リスト!A"&amp;2+A40):'リスト'!$A$43,MATCH("*"&amp;$E$4&amp;"*",INDIRECT("リスト!R"&amp;2+A40):'リスト'!$R$42,0)),""),"")</f>
        <v/>
      </c>
      <c r="B41" s="26"/>
      <c r="C41" s="17" t="str" cm="1">
        <f t="array" aca="1" ref="C41" ca="1">IFERROR(INDIRECT("リスト!B"&amp;A41+1),"")</f>
        <v/>
      </c>
      <c r="D41" s="17" t="str" cm="1">
        <f t="array" aca="1" ref="D41" ca="1">IFERROR(INDIRECT("リスト!C"&amp;A41+1),"")</f>
        <v/>
      </c>
      <c r="E41" s="17" t="str" cm="1">
        <f t="array" aca="1" ref="E41" ca="1">IFERROR(INDIRECT("リスト!D"&amp;A41+1),"")</f>
        <v/>
      </c>
      <c r="F41" s="17" t="str" cm="1">
        <f t="array" aca="1" ref="F41" ca="1">IFERROR(INDIRECT("リスト!E"&amp;A41+1),"")</f>
        <v/>
      </c>
      <c r="G41" s="17" t="str" cm="1">
        <f t="array" aca="1" ref="G41" ca="1">IFERROR(INDIRECT("リスト!F"&amp;A41+1),"")</f>
        <v/>
      </c>
      <c r="H41" s="18" t="str" cm="1">
        <f t="array" aca="1" ref="H41" ca="1">IFERROR(INDIRECT("リスト!G"&amp;A41+1),"")</f>
        <v/>
      </c>
      <c r="I41" s="19" t="str">
        <f t="shared" ca="1" si="2"/>
        <v/>
      </c>
      <c r="J41" s="15" t="str">
        <f t="shared" ca="1" si="0"/>
        <v/>
      </c>
      <c r="K41" s="26"/>
    </row>
    <row r="42" spans="1:11" s="16" customFormat="1" ht="99.95" customHeight="1" x14ac:dyDescent="0.45">
      <c r="A42" s="8" t="str">
        <f ca="1">IFERROR(IF(A41&lt;&gt;MAX(リスト!$A$2:$A$43),INDEX(INDIRECT("リスト!A"&amp;2+A41):'リスト'!$A$43,MATCH("*"&amp;$E$4&amp;"*",INDIRECT("リスト!R"&amp;2+A41):'リスト'!$R$42,0)),""),"")</f>
        <v/>
      </c>
      <c r="B42" s="26"/>
      <c r="C42" s="17" t="str" cm="1">
        <f t="array" aca="1" ref="C42" ca="1">IFERROR(INDIRECT("リスト!B"&amp;A42+1),"")</f>
        <v/>
      </c>
      <c r="D42" s="17" t="str" cm="1">
        <f t="array" aca="1" ref="D42" ca="1">IFERROR(INDIRECT("リスト!C"&amp;A42+1),"")</f>
        <v/>
      </c>
      <c r="E42" s="17" t="str" cm="1">
        <f t="array" aca="1" ref="E42" ca="1">IFERROR(INDIRECT("リスト!D"&amp;A42+1),"")</f>
        <v/>
      </c>
      <c r="F42" s="17" t="str" cm="1">
        <f t="array" aca="1" ref="F42" ca="1">IFERROR(INDIRECT("リスト!E"&amp;A42+1),"")</f>
        <v/>
      </c>
      <c r="G42" s="17" t="str" cm="1">
        <f t="array" aca="1" ref="G42" ca="1">IFERROR(INDIRECT("リスト!F"&amp;A42+1),"")</f>
        <v/>
      </c>
      <c r="H42" s="18" t="str" cm="1">
        <f t="array" aca="1" ref="H42" ca="1">IFERROR(INDIRECT("リスト!G"&amp;A42+1),"")</f>
        <v/>
      </c>
      <c r="I42" s="19" t="str">
        <f t="shared" ca="1" si="2"/>
        <v/>
      </c>
      <c r="J42" s="15" t="str">
        <f t="shared" ca="1" si="0"/>
        <v/>
      </c>
      <c r="K42" s="26"/>
    </row>
    <row r="43" spans="1:11" s="16" customFormat="1" ht="99.95" customHeight="1" x14ac:dyDescent="0.45">
      <c r="A43" s="8" t="str">
        <f ca="1">IFERROR(IF(A42&lt;&gt;MAX(リスト!$A$2:$A$43),INDEX(INDIRECT("リスト!A"&amp;2+A42):'リスト'!$A$43,MATCH("*"&amp;$E$4&amp;"*",INDIRECT("リスト!R"&amp;2+A42):'リスト'!$R$42,0)),""),"")</f>
        <v/>
      </c>
      <c r="B43" s="26"/>
      <c r="C43" s="17" t="str" cm="1">
        <f t="array" aca="1" ref="C43" ca="1">IFERROR(INDIRECT("リスト!B"&amp;A43+1),"")</f>
        <v/>
      </c>
      <c r="D43" s="17" t="str" cm="1">
        <f t="array" aca="1" ref="D43" ca="1">IFERROR(INDIRECT("リスト!C"&amp;A43+1),"")</f>
        <v/>
      </c>
      <c r="E43" s="17" t="str" cm="1">
        <f t="array" aca="1" ref="E43" ca="1">IFERROR(INDIRECT("リスト!D"&amp;A43+1),"")</f>
        <v/>
      </c>
      <c r="F43" s="17" t="str" cm="1">
        <f t="array" aca="1" ref="F43" ca="1">IFERROR(INDIRECT("リスト!E"&amp;A43+1),"")</f>
        <v/>
      </c>
      <c r="G43" s="17" t="str" cm="1">
        <f t="array" aca="1" ref="G43" ca="1">IFERROR(INDIRECT("リスト!F"&amp;A43+1),"")</f>
        <v/>
      </c>
      <c r="H43" s="18" t="str" cm="1">
        <f t="array" aca="1" ref="H43" ca="1">IFERROR(INDIRECT("リスト!G"&amp;A43+1),"")</f>
        <v/>
      </c>
      <c r="I43" s="19" t="str">
        <f t="shared" ca="1" si="2"/>
        <v/>
      </c>
      <c r="J43" s="15" t="str">
        <f t="shared" ca="1" si="0"/>
        <v/>
      </c>
      <c r="K43" s="26"/>
    </row>
    <row r="44" spans="1:11" s="16" customFormat="1" ht="99.95" customHeight="1" x14ac:dyDescent="0.45">
      <c r="A44" s="8" t="str">
        <f ca="1">IFERROR(IF(A43&lt;&gt;MAX(リスト!$A$2:$A$43),INDEX(INDIRECT("リスト!A"&amp;2+A43):'リスト'!$A$43,MATCH("*"&amp;$E$4&amp;"*",INDIRECT("リスト!R"&amp;2+A43):'リスト'!$R$42,0)),""),"")</f>
        <v/>
      </c>
      <c r="B44" s="26"/>
      <c r="C44" s="17" t="str" cm="1">
        <f t="array" aca="1" ref="C44" ca="1">IFERROR(INDIRECT("リスト!B"&amp;A44+1),"")</f>
        <v/>
      </c>
      <c r="D44" s="17" t="str" cm="1">
        <f t="array" aca="1" ref="D44" ca="1">IFERROR(INDIRECT("リスト!C"&amp;A44+1),"")</f>
        <v/>
      </c>
      <c r="E44" s="17" t="str" cm="1">
        <f t="array" aca="1" ref="E44" ca="1">IFERROR(INDIRECT("リスト!D"&amp;A44+1),"")</f>
        <v/>
      </c>
      <c r="F44" s="17" t="str" cm="1">
        <f t="array" aca="1" ref="F44" ca="1">IFERROR(INDIRECT("リスト!E"&amp;A44+1),"")</f>
        <v/>
      </c>
      <c r="G44" s="17" t="str" cm="1">
        <f t="array" aca="1" ref="G44" ca="1">IFERROR(INDIRECT("リスト!F"&amp;A44+1),"")</f>
        <v/>
      </c>
      <c r="H44" s="18" t="str" cm="1">
        <f t="array" aca="1" ref="H44" ca="1">IFERROR(INDIRECT("リスト!G"&amp;A44+1),"")</f>
        <v/>
      </c>
      <c r="I44" s="19" t="str">
        <f t="shared" ca="1" si="2"/>
        <v/>
      </c>
      <c r="J44" s="15" t="str">
        <f t="shared" ca="1" si="0"/>
        <v/>
      </c>
      <c r="K44" s="26"/>
    </row>
    <row r="45" spans="1:11" s="16" customFormat="1" ht="99.95" customHeight="1" x14ac:dyDescent="0.45">
      <c r="A45" s="8" t="str">
        <f ca="1">IFERROR(IF(A44&lt;&gt;MAX(リスト!$A$2:$A$43),INDEX(INDIRECT("リスト!A"&amp;2+A44):'リスト'!$A$43,MATCH("*"&amp;$E$4&amp;"*",INDIRECT("リスト!R"&amp;2+A44):'リスト'!$R$42,0)),""),"")</f>
        <v/>
      </c>
      <c r="B45" s="26"/>
      <c r="C45" s="17" t="str" cm="1">
        <f t="array" aca="1" ref="C45" ca="1">IFERROR(INDIRECT("リスト!B"&amp;A45+1),"")</f>
        <v/>
      </c>
      <c r="D45" s="17" t="str" cm="1">
        <f t="array" aca="1" ref="D45" ca="1">IFERROR(INDIRECT("リスト!C"&amp;A45+1),"")</f>
        <v/>
      </c>
      <c r="E45" s="17" t="str" cm="1">
        <f t="array" aca="1" ref="E45" ca="1">IFERROR(INDIRECT("リスト!D"&amp;A45+1),"")</f>
        <v/>
      </c>
      <c r="F45" s="17" t="str" cm="1">
        <f t="array" aca="1" ref="F45" ca="1">IFERROR(INDIRECT("リスト!E"&amp;A45+1),"")</f>
        <v/>
      </c>
      <c r="G45" s="17" t="str" cm="1">
        <f t="array" aca="1" ref="G45" ca="1">IFERROR(INDIRECT("リスト!F"&amp;A45+1),"")</f>
        <v/>
      </c>
      <c r="H45" s="18" t="str" cm="1">
        <f t="array" aca="1" ref="H45" ca="1">IFERROR(INDIRECT("リスト!G"&amp;A45+1),"")</f>
        <v/>
      </c>
      <c r="I45" s="19" t="str">
        <f t="shared" ca="1" si="2"/>
        <v/>
      </c>
      <c r="J45" s="15" t="str">
        <f t="shared" ca="1" si="0"/>
        <v/>
      </c>
      <c r="K45" s="26"/>
    </row>
    <row r="46" spans="1:11" s="16" customFormat="1" ht="99.95" customHeight="1" x14ac:dyDescent="0.45">
      <c r="A46" s="8" t="str">
        <f ca="1">IFERROR(IF(A45&lt;&gt;MAX(リスト!$A$2:$A$43),INDEX(INDIRECT("リスト!A"&amp;2+A45):'リスト'!$A$43,MATCH("*"&amp;$E$4&amp;"*",INDIRECT("リスト!R"&amp;2+A45):'リスト'!$R$42,0)),""),"")</f>
        <v/>
      </c>
      <c r="B46" s="26"/>
      <c r="C46" s="17" t="str" cm="1">
        <f t="array" aca="1" ref="C46" ca="1">IFERROR(INDIRECT("リスト!B"&amp;A46+1),"")</f>
        <v/>
      </c>
      <c r="D46" s="17" t="str" cm="1">
        <f t="array" aca="1" ref="D46" ca="1">IFERROR(INDIRECT("リスト!C"&amp;A46+1),"")</f>
        <v/>
      </c>
      <c r="E46" s="17" t="str" cm="1">
        <f t="array" aca="1" ref="E46" ca="1">IFERROR(INDIRECT("リスト!D"&amp;A46+1),"")</f>
        <v/>
      </c>
      <c r="F46" s="17" t="str" cm="1">
        <f t="array" aca="1" ref="F46" ca="1">IFERROR(INDIRECT("リスト!E"&amp;A46+1),"")</f>
        <v/>
      </c>
      <c r="G46" s="17" t="str" cm="1">
        <f t="array" aca="1" ref="G46" ca="1">IFERROR(INDIRECT("リスト!F"&amp;A46+1),"")</f>
        <v/>
      </c>
      <c r="H46" s="18" t="str" cm="1">
        <f t="array" aca="1" ref="H46" ca="1">IFERROR(INDIRECT("リスト!G"&amp;A46+1),"")</f>
        <v/>
      </c>
      <c r="I46" s="19" t="str">
        <f t="shared" ca="1" si="2"/>
        <v/>
      </c>
      <c r="J46" s="15" t="str">
        <f t="shared" ca="1" si="0"/>
        <v/>
      </c>
      <c r="K46" s="26"/>
    </row>
    <row r="47" spans="1:11" s="16" customFormat="1" ht="99.95" customHeight="1" x14ac:dyDescent="0.45">
      <c r="A47" s="8" t="str">
        <f ca="1">IFERROR(IF(A46&lt;&gt;MAX(リスト!$A$2:$A$43),INDEX(INDIRECT("リスト!A"&amp;2+A46):'リスト'!$A$43,MATCH("*"&amp;$E$4&amp;"*",INDIRECT("リスト!R"&amp;2+A46):'リスト'!$R$42,0)),""),"")</f>
        <v/>
      </c>
      <c r="B47" s="26"/>
      <c r="C47" s="17" t="str" cm="1">
        <f t="array" aca="1" ref="C47" ca="1">IFERROR(INDIRECT("リスト!B"&amp;A47+1),"")</f>
        <v/>
      </c>
      <c r="D47" s="17" t="str" cm="1">
        <f t="array" aca="1" ref="D47" ca="1">IFERROR(INDIRECT("リスト!C"&amp;A47+1),"")</f>
        <v/>
      </c>
      <c r="E47" s="17" t="str" cm="1">
        <f t="array" aca="1" ref="E47" ca="1">IFERROR(INDIRECT("リスト!D"&amp;A47+1),"")</f>
        <v/>
      </c>
      <c r="F47" s="17" t="str" cm="1">
        <f t="array" aca="1" ref="F47" ca="1">IFERROR(INDIRECT("リスト!E"&amp;A47+1),"")</f>
        <v/>
      </c>
      <c r="G47" s="17" t="str" cm="1">
        <f t="array" aca="1" ref="G47" ca="1">IFERROR(INDIRECT("リスト!F"&amp;A47+1),"")</f>
        <v/>
      </c>
      <c r="H47" s="18" t="str" cm="1">
        <f t="array" aca="1" ref="H47" ca="1">IFERROR(INDIRECT("リスト!G"&amp;A47+1),"")</f>
        <v/>
      </c>
      <c r="I47" s="19" t="str">
        <f t="shared" ca="1" si="2"/>
        <v/>
      </c>
      <c r="J47" s="15" t="str">
        <f t="shared" ca="1" si="0"/>
        <v/>
      </c>
      <c r="K47" s="26"/>
    </row>
    <row r="48" spans="1:11" s="16" customFormat="1" ht="99.95" customHeight="1" x14ac:dyDescent="0.45">
      <c r="A48" s="8" t="str">
        <f ca="1">IFERROR(IF(A47&lt;&gt;MAX(リスト!$A$2:$A$43),INDEX(INDIRECT("リスト!A"&amp;2+A47):'リスト'!$A$43,MATCH("*"&amp;$E$4&amp;"*",INDIRECT("リスト!R"&amp;2+A47):'リスト'!$R$42,0)),""),"")</f>
        <v/>
      </c>
      <c r="B48" s="26"/>
      <c r="C48" s="17" t="str" cm="1">
        <f t="array" aca="1" ref="C48" ca="1">IFERROR(INDIRECT("リスト!B"&amp;A48+1),"")</f>
        <v/>
      </c>
      <c r="D48" s="17" t="str" cm="1">
        <f t="array" aca="1" ref="D48" ca="1">IFERROR(INDIRECT("リスト!C"&amp;A48+1),"")</f>
        <v/>
      </c>
      <c r="E48" s="17" t="str" cm="1">
        <f t="array" aca="1" ref="E48" ca="1">IFERROR(INDIRECT("リスト!D"&amp;A48+1),"")</f>
        <v/>
      </c>
      <c r="F48" s="17" t="str" cm="1">
        <f t="array" aca="1" ref="F48" ca="1">IFERROR(INDIRECT("リスト!E"&amp;A48+1),"")</f>
        <v/>
      </c>
      <c r="G48" s="17" t="str" cm="1">
        <f t="array" aca="1" ref="G48" ca="1">IFERROR(INDIRECT("リスト!F"&amp;A48+1),"")</f>
        <v/>
      </c>
      <c r="H48" s="18" t="str" cm="1">
        <f t="array" aca="1" ref="H48" ca="1">IFERROR(INDIRECT("リスト!G"&amp;A48+1),"")</f>
        <v/>
      </c>
      <c r="I48" s="19" t="str">
        <f t="shared" ca="1" si="2"/>
        <v/>
      </c>
      <c r="J48" s="15" t="str">
        <f t="shared" ca="1" si="0"/>
        <v/>
      </c>
      <c r="K48" s="26"/>
    </row>
    <row r="49" spans="1:11" s="16" customFormat="1" ht="99.95" customHeight="1" x14ac:dyDescent="0.45">
      <c r="A49" s="8" t="str">
        <f ca="1">IFERROR(IF(A48&lt;&gt;MAX(リスト!$A$2:$A$43),INDEX(INDIRECT("リスト!A"&amp;2+A48):'リスト'!$A$43,MATCH("*"&amp;$E$4&amp;"*",INDIRECT("リスト!R"&amp;2+A48):'リスト'!$R$42,0)),""),"")</f>
        <v/>
      </c>
      <c r="B49" s="26"/>
      <c r="C49" s="17" t="str" cm="1">
        <f t="array" aca="1" ref="C49" ca="1">IFERROR(INDIRECT("リスト!B"&amp;A49+1),"")</f>
        <v/>
      </c>
      <c r="D49" s="17" t="str" cm="1">
        <f t="array" aca="1" ref="D49" ca="1">IFERROR(INDIRECT("リスト!C"&amp;A49+1),"")</f>
        <v/>
      </c>
      <c r="E49" s="17" t="str" cm="1">
        <f t="array" aca="1" ref="E49" ca="1">IFERROR(INDIRECT("リスト!D"&amp;A49+1),"")</f>
        <v/>
      </c>
      <c r="F49" s="17" t="str" cm="1">
        <f t="array" aca="1" ref="F49" ca="1">IFERROR(INDIRECT("リスト!E"&amp;A49+1),"")</f>
        <v/>
      </c>
      <c r="G49" s="17" t="str" cm="1">
        <f t="array" aca="1" ref="G49" ca="1">IFERROR(INDIRECT("リスト!F"&amp;A49+1),"")</f>
        <v/>
      </c>
      <c r="H49" s="18" t="str" cm="1">
        <f t="array" aca="1" ref="H49" ca="1">IFERROR(INDIRECT("リスト!G"&amp;A49+1),"")</f>
        <v/>
      </c>
      <c r="I49" s="19" t="str">
        <f t="shared" ca="1" si="2"/>
        <v/>
      </c>
      <c r="J49" s="15" t="str">
        <f t="shared" ca="1" si="0"/>
        <v/>
      </c>
      <c r="K49" s="26"/>
    </row>
    <row r="50" spans="1:11" s="16" customFormat="1" ht="99.95" customHeight="1" x14ac:dyDescent="0.45">
      <c r="A50" s="8" t="str">
        <f ca="1">IFERROR(IF(A49&lt;&gt;MAX(リスト!$A$2:$A$43),INDEX(INDIRECT("リスト!A"&amp;2+A49):'リスト'!$A$43,MATCH("*"&amp;$E$4&amp;"*",INDIRECT("リスト!R"&amp;2+A49):'リスト'!$R$42,0)),""),"")</f>
        <v/>
      </c>
      <c r="B50" s="26"/>
      <c r="C50" s="17" t="str" cm="1">
        <f t="array" aca="1" ref="C50" ca="1">IFERROR(INDIRECT("リスト!B"&amp;A50+1),"")</f>
        <v/>
      </c>
      <c r="D50" s="17" t="str" cm="1">
        <f t="array" aca="1" ref="D50" ca="1">IFERROR(INDIRECT("リスト!C"&amp;A50+1),"")</f>
        <v/>
      </c>
      <c r="E50" s="17" t="str" cm="1">
        <f t="array" aca="1" ref="E50" ca="1">IFERROR(INDIRECT("リスト!D"&amp;A50+1),"")</f>
        <v/>
      </c>
      <c r="F50" s="17" t="str" cm="1">
        <f t="array" aca="1" ref="F50" ca="1">IFERROR(INDIRECT("リスト!E"&amp;A50+1),"")</f>
        <v/>
      </c>
      <c r="G50" s="17" t="str" cm="1">
        <f t="array" aca="1" ref="G50" ca="1">IFERROR(INDIRECT("リスト!F"&amp;A50+1),"")</f>
        <v/>
      </c>
      <c r="H50" s="18" t="str" cm="1">
        <f t="array" aca="1" ref="H50" ca="1">IFERROR(INDIRECT("リスト!G"&amp;A50+1),"")</f>
        <v/>
      </c>
      <c r="I50" s="19" t="str">
        <f t="shared" ca="1" si="2"/>
        <v/>
      </c>
      <c r="J50" s="15" t="str">
        <f t="shared" ca="1" si="0"/>
        <v/>
      </c>
      <c r="K50" s="26"/>
    </row>
    <row r="51" spans="1:11" s="16" customFormat="1" ht="99.95" customHeight="1" x14ac:dyDescent="0.45">
      <c r="A51" s="8" t="str">
        <f ca="1">IFERROR(IF(A50&lt;&gt;MAX(リスト!$A$2:$A$43),INDEX(INDIRECT("リスト!A"&amp;2+A50):'リスト'!$A$43,MATCH("*"&amp;$E$4&amp;"*",INDIRECT("リスト!R"&amp;2+A50):'リスト'!$R$42,0)),""),"")</f>
        <v/>
      </c>
      <c r="B51" s="26"/>
      <c r="C51" s="17" t="str" cm="1">
        <f t="array" aca="1" ref="C51" ca="1">IFERROR(INDIRECT("リスト!B"&amp;A51+1),"")</f>
        <v/>
      </c>
      <c r="D51" s="17" t="str" cm="1">
        <f t="array" aca="1" ref="D51" ca="1">IFERROR(INDIRECT("リスト!C"&amp;A51+1),"")</f>
        <v/>
      </c>
      <c r="E51" s="17" t="str" cm="1">
        <f t="array" aca="1" ref="E51" ca="1">IFERROR(INDIRECT("リスト!D"&amp;A51+1),"")</f>
        <v/>
      </c>
      <c r="F51" s="17" t="str" cm="1">
        <f t="array" aca="1" ref="F51" ca="1">IFERROR(INDIRECT("リスト!E"&amp;A51+1),"")</f>
        <v/>
      </c>
      <c r="G51" s="17" t="str" cm="1">
        <f t="array" aca="1" ref="G51" ca="1">IFERROR(INDIRECT("リスト!F"&amp;A51+1),"")</f>
        <v/>
      </c>
      <c r="H51" s="18" t="str" cm="1">
        <f t="array" aca="1" ref="H51" ca="1">IFERROR(INDIRECT("リスト!G"&amp;A51+1),"")</f>
        <v/>
      </c>
      <c r="I51" s="19" t="str">
        <f t="shared" ca="1" si="2"/>
        <v/>
      </c>
      <c r="J51" s="15" t="str">
        <f t="shared" ca="1" si="0"/>
        <v/>
      </c>
      <c r="K51" s="26"/>
    </row>
    <row r="52" spans="1:11" s="16" customFormat="1" ht="99.95" customHeight="1" x14ac:dyDescent="0.45">
      <c r="A52" s="8" t="str">
        <f ca="1">IFERROR(IF(A51&lt;&gt;MAX(リスト!$A$2:$A$43),INDEX(INDIRECT("リスト!A"&amp;2+A51):'リスト'!$A$43,MATCH("*"&amp;$E$4&amp;"*",INDIRECT("リスト!R"&amp;2+A51):'リスト'!$R$42,0)),""),"")</f>
        <v/>
      </c>
      <c r="B52" s="26"/>
      <c r="C52" s="17" t="str" cm="1">
        <f t="array" aca="1" ref="C52" ca="1">IFERROR(INDIRECT("リスト!B"&amp;A52+1),"")</f>
        <v/>
      </c>
      <c r="D52" s="17" t="str" cm="1">
        <f t="array" aca="1" ref="D52" ca="1">IFERROR(INDIRECT("リスト!C"&amp;A52+1),"")</f>
        <v/>
      </c>
      <c r="E52" s="17" t="str" cm="1">
        <f t="array" aca="1" ref="E52" ca="1">IFERROR(INDIRECT("リスト!D"&amp;A52+1),"")</f>
        <v/>
      </c>
      <c r="F52" s="17" t="str" cm="1">
        <f t="array" aca="1" ref="F52" ca="1">IFERROR(INDIRECT("リスト!E"&amp;A52+1),"")</f>
        <v/>
      </c>
      <c r="G52" s="17" t="str" cm="1">
        <f t="array" aca="1" ref="G52" ca="1">IFERROR(INDIRECT("リスト!F"&amp;A52+1),"")</f>
        <v/>
      </c>
      <c r="H52" s="18" t="str" cm="1">
        <f t="array" aca="1" ref="H52" ca="1">IFERROR(INDIRECT("リスト!G"&amp;A52+1),"")</f>
        <v/>
      </c>
      <c r="I52" s="19" t="str">
        <f t="shared" ca="1" si="2"/>
        <v/>
      </c>
      <c r="J52" s="15" t="str">
        <f t="shared" ca="1" si="0"/>
        <v/>
      </c>
      <c r="K52" s="26"/>
    </row>
    <row r="53" spans="1:11" s="16" customFormat="1" ht="99.95" customHeight="1" x14ac:dyDescent="0.45">
      <c r="A53" s="8" t="str">
        <f ca="1">IFERROR(IF(A52&lt;&gt;MAX(リスト!$A$2:$A$43),INDEX(INDIRECT("リスト!A"&amp;2+A52):'リスト'!$A$43,MATCH("*"&amp;$E$4&amp;"*",INDIRECT("リスト!R"&amp;2+A52):'リスト'!$R$42,0)),""),"")</f>
        <v/>
      </c>
      <c r="B53" s="26"/>
      <c r="C53" s="17" t="str" cm="1">
        <f t="array" aca="1" ref="C53" ca="1">IFERROR(INDIRECT("リスト!B"&amp;A53+1),"")</f>
        <v/>
      </c>
      <c r="D53" s="17" t="str" cm="1">
        <f t="array" aca="1" ref="D53" ca="1">IFERROR(INDIRECT("リスト!C"&amp;A53+1),"")</f>
        <v/>
      </c>
      <c r="E53" s="17" t="str" cm="1">
        <f t="array" aca="1" ref="E53" ca="1">IFERROR(INDIRECT("リスト!D"&amp;A53+1),"")</f>
        <v/>
      </c>
      <c r="F53" s="17" t="str" cm="1">
        <f t="array" aca="1" ref="F53" ca="1">IFERROR(INDIRECT("リスト!E"&amp;A53+1),"")</f>
        <v/>
      </c>
      <c r="G53" s="17" t="str" cm="1">
        <f t="array" aca="1" ref="G53" ca="1">IFERROR(INDIRECT("リスト!F"&amp;A53+1),"")</f>
        <v/>
      </c>
      <c r="H53" s="18" t="str" cm="1">
        <f t="array" aca="1" ref="H53" ca="1">IFERROR(INDIRECT("リスト!G"&amp;A53+1),"")</f>
        <v/>
      </c>
      <c r="I53" s="19" t="str">
        <f t="shared" ca="1" si="2"/>
        <v/>
      </c>
      <c r="J53" s="15" t="str">
        <f t="shared" ca="1" si="0"/>
        <v/>
      </c>
      <c r="K53" s="26"/>
    </row>
    <row r="54" spans="1:11" s="16" customFormat="1" ht="99.95" customHeight="1" x14ac:dyDescent="0.45">
      <c r="A54" s="8" t="str">
        <f ca="1">IFERROR(IF(A53&lt;&gt;MAX(リスト!$A$2:$A$43),INDEX(INDIRECT("リスト!A"&amp;2+A53):'リスト'!$A$43,MATCH("*"&amp;$E$4&amp;"*",INDIRECT("リスト!R"&amp;2+A53):'リスト'!$R$42,0)),""),"")</f>
        <v/>
      </c>
      <c r="B54" s="26"/>
      <c r="C54" s="17" t="str" cm="1">
        <f t="array" aca="1" ref="C54" ca="1">IFERROR(INDIRECT("リスト!B"&amp;A54+1),"")</f>
        <v/>
      </c>
      <c r="D54" s="17" t="str" cm="1">
        <f t="array" aca="1" ref="D54" ca="1">IFERROR(INDIRECT("リスト!C"&amp;A54+1),"")</f>
        <v/>
      </c>
      <c r="E54" s="17" t="str" cm="1">
        <f t="array" aca="1" ref="E54" ca="1">IFERROR(INDIRECT("リスト!D"&amp;A54+1),"")</f>
        <v/>
      </c>
      <c r="F54" s="17" t="str" cm="1">
        <f t="array" aca="1" ref="F54" ca="1">IFERROR(INDIRECT("リスト!E"&amp;A54+1),"")</f>
        <v/>
      </c>
      <c r="G54" s="17" t="str" cm="1">
        <f t="array" aca="1" ref="G54" ca="1">IFERROR(INDIRECT("リスト!F"&amp;A54+1),"")</f>
        <v/>
      </c>
      <c r="H54" s="18" t="str" cm="1">
        <f t="array" aca="1" ref="H54" ca="1">IFERROR(INDIRECT("リスト!G"&amp;A54+1),"")</f>
        <v/>
      </c>
      <c r="I54" s="19" t="str">
        <f t="shared" ca="1" si="2"/>
        <v/>
      </c>
      <c r="J54" s="15" t="str">
        <f t="shared" ca="1" si="0"/>
        <v/>
      </c>
      <c r="K54" s="26"/>
    </row>
    <row r="55" spans="1:11" s="16" customFormat="1" ht="99.95" customHeight="1" x14ac:dyDescent="0.45">
      <c r="A55" s="8" t="str">
        <f ca="1">IFERROR(IF(A54&lt;&gt;MAX(リスト!$A$2:$A$43),INDEX(INDIRECT("リスト!A"&amp;2+A54):'リスト'!$A$43,MATCH("*"&amp;$E$4&amp;"*",INDIRECT("リスト!R"&amp;2+A54):'リスト'!$R$42,0)),""),"")</f>
        <v/>
      </c>
      <c r="B55" s="26"/>
      <c r="C55" s="17" t="str" cm="1">
        <f t="array" aca="1" ref="C55" ca="1">IFERROR(INDIRECT("リスト!B"&amp;A55+1),"")</f>
        <v/>
      </c>
      <c r="D55" s="17" t="str" cm="1">
        <f t="array" aca="1" ref="D55" ca="1">IFERROR(INDIRECT("リスト!C"&amp;A55+1),"")</f>
        <v/>
      </c>
      <c r="E55" s="17" t="str" cm="1">
        <f t="array" aca="1" ref="E55" ca="1">IFERROR(INDIRECT("リスト!D"&amp;A55+1),"")</f>
        <v/>
      </c>
      <c r="F55" s="17" t="str" cm="1">
        <f t="array" aca="1" ref="F55" ca="1">IFERROR(INDIRECT("リスト!E"&amp;A55+1),"")</f>
        <v/>
      </c>
      <c r="G55" s="17" t="str" cm="1">
        <f t="array" aca="1" ref="G55" ca="1">IFERROR(INDIRECT("リスト!F"&amp;A55+1),"")</f>
        <v/>
      </c>
      <c r="H55" s="18" t="str" cm="1">
        <f t="array" aca="1" ref="H55" ca="1">IFERROR(INDIRECT("リスト!G"&amp;A55+1),"")</f>
        <v/>
      </c>
      <c r="I55" s="19" t="str">
        <f t="shared" ca="1" si="2"/>
        <v/>
      </c>
      <c r="J55" s="15" t="str">
        <f t="shared" ca="1" si="0"/>
        <v/>
      </c>
      <c r="K55" s="26"/>
    </row>
    <row r="56" spans="1:11" x14ac:dyDescent="0.45"/>
  </sheetData>
  <sheetProtection algorithmName="SHA-512" hashValue="JC8plhzbvrzbwjQkUzgDMW/9w6e7BprKEjkEX1xuMZNMSxIJCycuoOhgVeWSzya+BSBvJGRDQBWkfW+qK8hEDQ==" saltValue="A+4gFFrknElCjmLa0oHTbg==" spinCount="100000" sheet="1" autoFilter="0"/>
  <autoFilter ref="C6:I55" xr:uid="{AF9EFC01-865A-4DD3-80DB-0B1F8ED7ADC0}"/>
  <mergeCells count="4">
    <mergeCell ref="C2:I2"/>
    <mergeCell ref="C4:D4"/>
    <mergeCell ref="E4:F4"/>
    <mergeCell ref="G4:I4"/>
  </mergeCells>
  <phoneticPr fontId="2"/>
  <pageMargins left="0.7" right="0.7" top="0.75" bottom="0.75" header="0.3" footer="0.3"/>
  <pageSetup paperSize="9" scale="6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FB013-86D1-4B80-B7E2-20EA9191787A}">
  <sheetPr codeName="Sheet10"/>
  <dimension ref="A1:C16"/>
  <sheetViews>
    <sheetView topLeftCell="B2" zoomScaleNormal="100" zoomScaleSheetLayoutView="100" workbookViewId="0">
      <selection activeCell="C4" sqref="C4"/>
    </sheetView>
  </sheetViews>
  <sheetFormatPr defaultColWidth="0" defaultRowHeight="13.5" customHeight="1" zeroHeight="1" x14ac:dyDescent="0.45"/>
  <cols>
    <col min="1" max="1" width="8.88671875" style="5" hidden="1" customWidth="1"/>
    <col min="2" max="2" width="35.77734375" style="46" customWidth="1"/>
    <col min="3" max="3" width="60.77734375" style="46" customWidth="1"/>
    <col min="4" max="16384" width="8.88671875" style="5" hidden="1"/>
  </cols>
  <sheetData>
    <row r="1" spans="1:3" ht="20.25" hidden="1" customHeight="1" x14ac:dyDescent="0.45">
      <c r="A1" s="58"/>
      <c r="B1" s="46" t="s">
        <v>14</v>
      </c>
      <c r="C1" s="46">
        <v>8</v>
      </c>
    </row>
    <row r="2" spans="1:3" ht="45" customHeight="1" thickBot="1" x14ac:dyDescent="0.5">
      <c r="B2" s="36" t="s">
        <v>0</v>
      </c>
      <c r="C2" s="54" t="str" cm="1">
        <f t="array" aca="1" ref="C2" ca="1">INDIRECT("リスト!$B$"&amp;$C$1+1)</f>
        <v>㈱東部環境</v>
      </c>
    </row>
    <row r="3" spans="1:3" ht="30" customHeight="1" thickTop="1" x14ac:dyDescent="0.45">
      <c r="B3" s="37" t="s">
        <v>2</v>
      </c>
      <c r="C3" s="61" t="str" cm="1">
        <f t="array" aca="1" ref="C3" ca="1">INDIRECT("リスト!$C$"&amp;$C$1+1)</f>
        <v>八戸営業所</v>
      </c>
    </row>
    <row r="4" spans="1:3" ht="30" customHeight="1" x14ac:dyDescent="0.45">
      <c r="B4" s="37" t="s">
        <v>4</v>
      </c>
      <c r="C4" s="62" t="str" cm="1">
        <f t="array" aca="1" ref="C4" ca="1">INDIRECT("リスト!$D$"&amp;$C$1+1)</f>
        <v>八戸市大字河原木字蓮沼1-1</v>
      </c>
    </row>
    <row r="5" spans="1:3" ht="30" customHeight="1" x14ac:dyDescent="0.45">
      <c r="B5" s="37" t="s">
        <v>6</v>
      </c>
      <c r="C5" s="62" t="str" cm="1">
        <f t="array" aca="1" ref="C5" ca="1">INDIRECT("リスト!$E$"&amp;$C$1+1)</f>
        <v>0178-38-6196</v>
      </c>
    </row>
    <row r="6" spans="1:3" ht="30" customHeight="1" x14ac:dyDescent="0.45">
      <c r="B6" s="37" t="s">
        <v>26</v>
      </c>
      <c r="C6" s="62" t="str" cm="1">
        <f t="array" aca="1" ref="C6" ca="1">INDIRECT("リスト!$F$"&amp;$C$1+1)</f>
        <v>その他（廃タイヤ）</v>
      </c>
    </row>
    <row r="7" spans="1:3" ht="30" customHeight="1" x14ac:dyDescent="0.45">
      <c r="B7" s="37" t="s">
        <v>27</v>
      </c>
      <c r="C7" s="62" t="str" cm="1">
        <f t="array" aca="1" ref="C7" ca="1">INDIRECT("リスト!$G$"&amp;$C$1+1)</f>
        <v>廃タイヤ、ゴムクローラ、コンベアベルト、防舷材</v>
      </c>
    </row>
    <row r="8" spans="1:3" ht="45" customHeight="1" x14ac:dyDescent="0.45">
      <c r="B8" s="37" t="s">
        <v>7</v>
      </c>
      <c r="C8" s="62" t="str" cm="1">
        <f t="array" aca="1" ref="C8" ca="1">INDIRECT("リスト!$H$"&amp;$C$1+1)</f>
        <v>自動車販売業、自動車整備業、タイヤ販売店、運送事業者、機械リース業者、不法投棄</v>
      </c>
    </row>
    <row r="9" spans="1:3" ht="30" customHeight="1" x14ac:dyDescent="0.45">
      <c r="B9" s="37" t="s">
        <v>28</v>
      </c>
      <c r="C9" s="62" t="str" cm="1">
        <f t="array" aca="1" ref="C9" ca="1">INDIRECT("リスト!$I$"&amp;$C$1+1)</f>
        <v>破砕し再資源化、化石代替燃料として売却</v>
      </c>
    </row>
    <row r="10" spans="1:3" ht="30" customHeight="1" x14ac:dyDescent="0.45">
      <c r="B10" s="37" t="s">
        <v>29</v>
      </c>
      <c r="C10" s="53" t="str" cm="1">
        <f t="array" aca="1" ref="C10" ca="1">INDIRECT("リスト!$J$"&amp;$C$1+1)</f>
        <v>タイヤチップ（１インチ品、２インチ品）、カットタイヤ</v>
      </c>
    </row>
    <row r="11" spans="1:3" ht="30" customHeight="1" x14ac:dyDescent="0.45">
      <c r="B11" s="37"/>
      <c r="C11" s="63"/>
    </row>
    <row r="12" spans="1:3" s="7" customFormat="1" ht="30" customHeight="1" x14ac:dyDescent="0.45">
      <c r="B12" s="37" t="s">
        <v>30</v>
      </c>
      <c r="C12" s="62" t="str" cm="1">
        <f t="array" aca="1" ref="C12" ca="1">INDIRECT("リスト!$K$"&amp;$C$1+1)</f>
        <v>製紙工場等にて石炭等の化石代替燃料として使用</v>
      </c>
    </row>
    <row r="13" spans="1:3" s="6" customFormat="1" ht="30" customHeight="1" x14ac:dyDescent="0.45">
      <c r="B13" s="37" t="s">
        <v>16</v>
      </c>
      <c r="C13" s="62" t="str" cm="1">
        <f t="array" aca="1" ref="C13" ca="1">INDIRECT("リスト!$L$"&amp;$C$1+1)</f>
        <v>特になし（汚損が酷いものは要相談）</v>
      </c>
    </row>
    <row r="14" spans="1:3" s="7" customFormat="1" ht="30" customHeight="1" x14ac:dyDescent="0.45">
      <c r="B14" s="37" t="s">
        <v>8</v>
      </c>
      <c r="C14" s="62" t="str" cm="1">
        <f t="array" aca="1" ref="C14" ca="1">INDIRECT("リスト!$M$"&amp;$C$1+1)</f>
        <v>切断施設（82.1ｔ／日）</v>
      </c>
    </row>
    <row r="15" spans="1:3" s="6" customFormat="1" ht="30" customHeight="1" x14ac:dyDescent="0.45">
      <c r="B15" s="37" t="s">
        <v>15</v>
      </c>
      <c r="C15" s="62" t="str" cm="1">
        <f t="array" aca="1" ref="C15" ca="1">INDIRECT("リスト!$O$"&amp;$C$1+1)</f>
        <v>八戸市大字河原木字蓮沼1-1</v>
      </c>
    </row>
    <row r="16" spans="1:3" s="7" customFormat="1" ht="45" customHeight="1" x14ac:dyDescent="0.45">
      <c r="B16" s="37" t="s">
        <v>9</v>
      </c>
      <c r="C16" s="62" t="str" cm="1">
        <f t="array" aca="1" ref="C16" ca="1">INDIRECT("リスト!$Q$"&amp;$C$1+1)</f>
        <v>排出事業場からの収集運搬も行っています。各拠点での受入も可能です。大きさ、長さに制限はなく、ホイールが付いたままの状態でも受入可能。</v>
      </c>
    </row>
  </sheetData>
  <sheetProtection algorithmName="SHA-512" hashValue="OHJdXiax6dWMpz9RifIHUdcg8FMQZYRPrHaF58Zax/JE0tGboBae7nsLtfkOXol06WDtzzQxQxqko3mA9IWoew==" saltValue="QIAFfp4PYWUdRZMaPRU2Jg==" spinCount="100000" sheet="1" objects="1" scenarios="1"/>
  <phoneticPr fontId="2"/>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D328B-951F-44A6-AAFB-611FDCF3F7FD}">
  <sheetPr codeName="Sheet4"/>
  <dimension ref="A1:C16"/>
  <sheetViews>
    <sheetView topLeftCell="B2" zoomScaleNormal="100" zoomScaleSheetLayoutView="100" workbookViewId="0">
      <selection activeCell="C2" sqref="C2"/>
    </sheetView>
  </sheetViews>
  <sheetFormatPr defaultColWidth="0" defaultRowHeight="13.5" customHeight="1" zeroHeight="1" x14ac:dyDescent="0.45"/>
  <cols>
    <col min="1" max="1" width="8.88671875" style="5" hidden="1" customWidth="1"/>
    <col min="2" max="2" width="35.77734375" style="39" customWidth="1"/>
    <col min="3" max="3" width="60.77734375" style="39" customWidth="1"/>
    <col min="4" max="16384" width="8.88671875" style="5" hidden="1"/>
  </cols>
  <sheetData>
    <row r="1" spans="1:3" ht="15" hidden="1" customHeight="1" x14ac:dyDescent="0.45">
      <c r="A1" s="58"/>
      <c r="B1" s="20" t="s">
        <v>14</v>
      </c>
      <c r="C1" s="21">
        <v>9</v>
      </c>
    </row>
    <row r="2" spans="1:3" s="38" customFormat="1" ht="45" customHeight="1" thickBot="1" x14ac:dyDescent="0.5">
      <c r="B2" s="36" t="s">
        <v>0</v>
      </c>
      <c r="C2" s="54" t="str" cm="1">
        <f t="array" aca="1" ref="C2" ca="1">INDIRECT("リスト!$B$"&amp;$C$1+1)</f>
        <v>㈱ノザワ</v>
      </c>
    </row>
    <row r="3" spans="1:3" ht="30" customHeight="1" thickTop="1" x14ac:dyDescent="0.45">
      <c r="B3" s="47" t="s">
        <v>2</v>
      </c>
      <c r="C3" s="53" t="str" cm="1">
        <f t="array" aca="1" ref="C3" ca="1">INDIRECT("リスト!$C$"&amp;$C$1+1)</f>
        <v>南郷リサイクル工場</v>
      </c>
    </row>
    <row r="4" spans="1:3" ht="30" customHeight="1" x14ac:dyDescent="0.45">
      <c r="B4" s="48" t="s">
        <v>4</v>
      </c>
      <c r="C4" s="53" t="str" cm="1">
        <f t="array" aca="1" ref="C4" ca="1">INDIRECT("リスト!$D$"&amp;$C$1+1)</f>
        <v>八戸市南郷島守字和山22-8</v>
      </c>
    </row>
    <row r="5" spans="1:3" ht="30" customHeight="1" x14ac:dyDescent="0.45">
      <c r="B5" s="48" t="s">
        <v>6</v>
      </c>
      <c r="C5" s="53" t="str" cm="1">
        <f t="array" aca="1" ref="C5" ca="1">INDIRECT("リスト!$E$"&amp;$C$1+1)</f>
        <v>0178-83-2135</v>
      </c>
    </row>
    <row r="6" spans="1:3" ht="30" customHeight="1" x14ac:dyDescent="0.45">
      <c r="B6" s="48" t="s">
        <v>26</v>
      </c>
      <c r="C6" s="53" t="str" cm="1">
        <f t="array" aca="1" ref="C6" ca="1">INDIRECT("リスト!$F$"&amp;$C$1+1)</f>
        <v>ポリエチレン、ポリエチレンテレフタラート（PET樹脂）、ポリスチレン、ポリプロピレン、ポリ塩化ビニル、アクリル樹脂、AS樹脂、ABS樹脂、ポリカーボネート、ポリ乳酸</v>
      </c>
    </row>
    <row r="7" spans="1:3" ht="30" customHeight="1" x14ac:dyDescent="0.45">
      <c r="B7" s="48" t="s">
        <v>27</v>
      </c>
      <c r="C7" s="53" t="str" cm="1">
        <f t="array" aca="1" ref="C7" ca="1">INDIRECT("リスト!$G$"&amp;$C$1+1)</f>
        <v>農業用ビニル、食品トレイ、収納ケース、塩ビ管、衣類、梱包ビニル</v>
      </c>
    </row>
    <row r="8" spans="1:3" ht="30" customHeight="1" x14ac:dyDescent="0.45">
      <c r="B8" s="48" t="s">
        <v>7</v>
      </c>
      <c r="C8" s="53" t="str" cm="1">
        <f t="array" aca="1" ref="C8" ca="1">INDIRECT("リスト!$H$"&amp;$C$1+1)</f>
        <v>建設業、製造業、農林業、小売業</v>
      </c>
    </row>
    <row r="9" spans="1:3" ht="30" customHeight="1" x14ac:dyDescent="0.45">
      <c r="B9" s="48" t="s">
        <v>28</v>
      </c>
      <c r="C9" s="53" t="str" cm="1">
        <f t="array" aca="1" ref="C9" ca="1">INDIRECT("リスト!$I$"&amp;$C$1+1)</f>
        <v>プラスチック再生原料の製造、固体燃料の製造、再資源化の前処理（破砕）</v>
      </c>
    </row>
    <row r="10" spans="1:3" ht="30" customHeight="1" x14ac:dyDescent="0.45">
      <c r="B10" s="48" t="s">
        <v>29</v>
      </c>
      <c r="C10" s="55" t="str" cm="1">
        <f t="array" aca="1" ref="C10" ca="1">INDIRECT("リスト!$J$"&amp;$C$1+1)</f>
        <v>PSインゴット、RPF</v>
      </c>
    </row>
    <row r="11" spans="1:3" ht="26.25" customHeight="1" x14ac:dyDescent="0.45">
      <c r="B11" s="52"/>
      <c r="C11" s="53"/>
    </row>
    <row r="12" spans="1:3" s="7" customFormat="1" ht="30" customHeight="1" x14ac:dyDescent="0.45">
      <c r="B12" s="48" t="s">
        <v>30</v>
      </c>
      <c r="C12" s="55" t="str" cm="1">
        <f t="array" aca="1" ref="C12" ca="1">INDIRECT("リスト!$K$"&amp;$C$1+1)</f>
        <v>処理（溶融固化）したインゴットは、プラスチック原料として使用されています。前処理（圧縮固化）したRPFは燃料として利用されています。</v>
      </c>
    </row>
    <row r="13" spans="1:3" s="6" customFormat="1" ht="59.25" customHeight="1" x14ac:dyDescent="0.45">
      <c r="B13" s="48" t="s">
        <v>16</v>
      </c>
      <c r="C13" s="55" t="str" cm="1">
        <f t="array" aca="1" ref="C13" ca="1">INDIRECT("リスト!$L$"&amp;$C$1+1)</f>
        <v>汚れは落としてください。サンプル確認を行います。ポリ塩化ビニルなど塩素を含むものは料金が変わります。紙くず・木くず・繊維くずとの混合廃棄物も受け入れできます。</v>
      </c>
    </row>
    <row r="14" spans="1:3" s="7" customFormat="1" ht="30" customHeight="1" x14ac:dyDescent="0.45">
      <c r="B14" s="48" t="s">
        <v>8</v>
      </c>
      <c r="C14" s="53" t="str" cm="1">
        <f t="array" aca="1" ref="C14" ca="1">INDIRECT("リスト!$M$"&amp;$C$1+1)</f>
        <v>溶融固化施設（0.16ｔ／日）
圧縮固化施設（10.4ｔ／日）</v>
      </c>
    </row>
    <row r="15" spans="1:3" s="6" customFormat="1" ht="30" customHeight="1" x14ac:dyDescent="0.45">
      <c r="B15" s="48" t="s">
        <v>15</v>
      </c>
      <c r="C15" s="53" t="str" cm="1">
        <f t="array" aca="1" ref="C15" ca="1">INDIRECT("リスト!$O$"&amp;$C$1+1)</f>
        <v>八戸市南郷島守字和山22-8</v>
      </c>
    </row>
    <row r="16" spans="1:3" s="7" customFormat="1" ht="30" customHeight="1" x14ac:dyDescent="0.45">
      <c r="B16" s="48" t="s">
        <v>9</v>
      </c>
      <c r="C16" s="55" t="str" cm="1">
        <f t="array" aca="1" ref="C16" ca="1">INDIRECT("リスト!$Q$"&amp;$C$1+1)</f>
        <v>排出事業場からの収集運搬も行っています。回収拠点へ直接搬入可能です。</v>
      </c>
    </row>
  </sheetData>
  <sheetProtection algorithmName="SHA-512" hashValue="wODalL4JsAySRr3DnE7PRt3jwBIyiyfFzoh8cA7vC/ZPCoDprYX4IrUhMjxjwr/i5JIjxZuBrV1m18KNZgsHkA==" saltValue="nteJi0wrubrWAVmVwU6WkQ==" spinCount="100000" sheet="1" objects="1" scenarios="1"/>
  <phoneticPr fontId="2"/>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F26E3-7F2E-4C22-B800-B80F3BCA4BFF}">
  <sheetPr codeName="Sheet12"/>
  <dimension ref="A1:C16"/>
  <sheetViews>
    <sheetView topLeftCell="B2" zoomScaleNormal="100" zoomScaleSheetLayoutView="100" workbookViewId="0">
      <selection activeCell="C3" sqref="C3"/>
    </sheetView>
  </sheetViews>
  <sheetFormatPr defaultColWidth="0" defaultRowHeight="13.5" customHeight="1" zeroHeight="1" x14ac:dyDescent="0.45"/>
  <cols>
    <col min="1" max="1" width="8.88671875" style="5" hidden="1" customWidth="1"/>
    <col min="2" max="2" width="35.77734375" style="46" customWidth="1"/>
    <col min="3" max="3" width="60.77734375" style="57" customWidth="1"/>
    <col min="4" max="16384" width="8.88671875" style="5" hidden="1"/>
  </cols>
  <sheetData>
    <row r="1" spans="1:3" ht="20.25" hidden="1" customHeight="1" x14ac:dyDescent="0.45">
      <c r="A1" s="58"/>
      <c r="B1" s="46" t="s">
        <v>14</v>
      </c>
      <c r="C1" s="46">
        <v>10</v>
      </c>
    </row>
    <row r="2" spans="1:3" ht="45" customHeight="1" thickBot="1" x14ac:dyDescent="0.5">
      <c r="B2" s="36" t="s">
        <v>0</v>
      </c>
      <c r="C2" s="54" t="str" cm="1">
        <f t="array" aca="1" ref="C2" ca="1">INDIRECT("リスト!$B$"&amp;$C$1+1)</f>
        <v>㈱遠藤商店</v>
      </c>
    </row>
    <row r="3" spans="1:3" ht="30" customHeight="1" thickTop="1" x14ac:dyDescent="0.45">
      <c r="B3" s="47" t="s">
        <v>2</v>
      </c>
      <c r="C3" s="61" t="str" cm="1">
        <f t="array" aca="1" ref="C3" ca="1">INDIRECT("リスト!$C$"&amp;$C$1+1)</f>
        <v>白上工場</v>
      </c>
    </row>
    <row r="4" spans="1:3" ht="30" customHeight="1" x14ac:dyDescent="0.45">
      <c r="B4" s="48" t="s">
        <v>4</v>
      </c>
      <c r="C4" s="62" t="str" cm="1">
        <f t="array" aca="1" ref="C4" ca="1">INDIRECT("リスト!$D$"&amp;$C$1+1)</f>
        <v>十和田市大字相坂字白上475番</v>
      </c>
    </row>
    <row r="5" spans="1:3" ht="30" customHeight="1" x14ac:dyDescent="0.45">
      <c r="B5" s="48" t="s">
        <v>6</v>
      </c>
      <c r="C5" s="62" t="str" cm="1">
        <f t="array" aca="1" ref="C5" ca="1">INDIRECT("リスト!$E$"&amp;$C$1+1)</f>
        <v>0176-23-5251</v>
      </c>
    </row>
    <row r="6" spans="1:3" ht="60" customHeight="1" x14ac:dyDescent="0.45">
      <c r="B6" s="48" t="s">
        <v>26</v>
      </c>
      <c r="C6" s="62" t="str" cm="1">
        <f t="array" aca="1" ref="C6" ca="1">INDIRECT("リスト!$F$"&amp;$C$1+1)</f>
        <v>ポリエチレン、ポリエチレンテレフタラート（PET樹脂）、ポリスチレン、ポリプロピレン、ポリ塩化ビニル、アクリル樹脂、ABS樹脂、ポリカーボネート</v>
      </c>
    </row>
    <row r="7" spans="1:3" ht="105" customHeight="1" x14ac:dyDescent="0.45">
      <c r="B7" s="48" t="s">
        <v>27</v>
      </c>
      <c r="C7" s="62" t="str" cm="1">
        <f t="array" aca="1" ref="C7" ca="1">INDIRECT("リスト!$G$"&amp;$C$1+1)</f>
        <v>農業用ビニール、発泡スチロール、衣類</v>
      </c>
    </row>
    <row r="8" spans="1:3" ht="30" customHeight="1" x14ac:dyDescent="0.45">
      <c r="B8" s="48" t="s">
        <v>7</v>
      </c>
      <c r="C8" s="62" t="str" cm="1">
        <f t="array" aca="1" ref="C8" ca="1">INDIRECT("リスト!$H$"&amp;$C$1+1)</f>
        <v>農業、小売店、製造業、スーパー</v>
      </c>
    </row>
    <row r="9" spans="1:3" ht="45" customHeight="1" x14ac:dyDescent="0.45">
      <c r="B9" s="48" t="s">
        <v>28</v>
      </c>
      <c r="C9" s="62" t="str" cm="1">
        <f t="array" aca="1" ref="C9" ca="1">INDIRECT("リスト!$I$"&amp;$C$1+1)</f>
        <v>発泡スチロールの溶融固化、再資源化の前処理（破砕、切断）</v>
      </c>
    </row>
    <row r="10" spans="1:3" ht="30" customHeight="1" x14ac:dyDescent="0.45">
      <c r="B10" s="37" t="s">
        <v>29</v>
      </c>
      <c r="C10" s="55" cm="1">
        <f t="array" aca="1" ref="C10" ca="1">INDIRECT("リスト!$J$"&amp;$C$1+1)</f>
        <v>0</v>
      </c>
    </row>
    <row r="11" spans="1:3" ht="30" customHeight="1" x14ac:dyDescent="0.45">
      <c r="B11" s="42"/>
      <c r="C11" s="64"/>
    </row>
    <row r="12" spans="1:3" s="7" customFormat="1" ht="30" customHeight="1" x14ac:dyDescent="0.45">
      <c r="B12" s="41" t="s">
        <v>30</v>
      </c>
      <c r="C12" s="65" cm="1">
        <f t="array" aca="1" ref="C12" ca="1">INDIRECT("リスト!$K$"&amp;$C$1+1)</f>
        <v>0</v>
      </c>
    </row>
    <row r="13" spans="1:3" s="6" customFormat="1" ht="60" customHeight="1" x14ac:dyDescent="0.45">
      <c r="B13" s="41" t="s">
        <v>16</v>
      </c>
      <c r="C13" s="66" t="str" cm="1">
        <f t="array" aca="1" ref="C13" ca="1">INDIRECT("リスト!$L$"&amp;$C$1+1)</f>
        <v>素材ごとに分別し汚れを落として下さい。混合廃棄物も受け入れ可能ですが事前にご相談下さい。</v>
      </c>
    </row>
    <row r="14" spans="1:3" s="7" customFormat="1" ht="60" customHeight="1" x14ac:dyDescent="0.45">
      <c r="B14" s="41" t="s">
        <v>8</v>
      </c>
      <c r="C14" s="66" t="str" cm="1">
        <f t="array" aca="1" ref="C14" ca="1">INDIRECT("リスト!$M$"&amp;$C$1+1)</f>
        <v>溶融固化施設（0.8ｔ／日）
圧縮梱包施設（各素材ごとに能力設定）
破砕施設（各素材ごとに能力設定）</v>
      </c>
    </row>
    <row r="15" spans="1:3" s="6" customFormat="1" ht="30" customHeight="1" x14ac:dyDescent="0.45">
      <c r="B15" s="41" t="s">
        <v>15</v>
      </c>
      <c r="C15" s="66" t="str" cm="1">
        <f t="array" aca="1" ref="C15" ca="1">INDIRECT("リスト!$O$"&amp;$C$1+1)</f>
        <v>十和田市東十六番町5番3号</v>
      </c>
    </row>
    <row r="16" spans="1:3" s="7" customFormat="1" ht="45" customHeight="1" x14ac:dyDescent="0.45">
      <c r="B16" s="41" t="s">
        <v>9</v>
      </c>
      <c r="C16" s="66" t="str" cm="1">
        <f t="array" aca="1" ref="C16" ca="1">INDIRECT("リスト!$Q$"&amp;$C$1+1)</f>
        <v>排出事業場からの収集運搬も行っています。買取りできる場合もあります。</v>
      </c>
    </row>
  </sheetData>
  <sheetProtection algorithmName="SHA-512" hashValue="d+ICKGqjNkwrIo24m13JhHWoHfEQNaeXjWaoCs5eLHUAISMX/mgRz46VGZWEcXi4/88dEtbYyb5GhDleH1ISAg==" saltValue="yDznVOfAXXy0aKghKZnOjg==" spinCount="100000" sheet="1" objects="1" scenarios="1"/>
  <phoneticPr fontId="2"/>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C0EDB-15A7-41E7-B6DC-E08659058761}">
  <sheetPr codeName="Sheet3">
    <pageSetUpPr fitToPage="1"/>
  </sheetPr>
  <dimension ref="A1:C16"/>
  <sheetViews>
    <sheetView topLeftCell="B2" zoomScaleNormal="100" zoomScaleSheetLayoutView="100" workbookViewId="0">
      <selection activeCell="C4" sqref="C4"/>
    </sheetView>
  </sheetViews>
  <sheetFormatPr defaultColWidth="0" defaultRowHeight="0" customHeight="1" zeroHeight="1" x14ac:dyDescent="0.45"/>
  <cols>
    <col min="1" max="1" width="8.88671875" style="5" hidden="1" customWidth="1"/>
    <col min="2" max="2" width="35.77734375" style="20" customWidth="1"/>
    <col min="3" max="3" width="60.77734375" style="20" customWidth="1"/>
    <col min="4" max="16384" width="8.88671875" style="5" hidden="1"/>
  </cols>
  <sheetData>
    <row r="1" spans="1:3" ht="18.75" hidden="1" x14ac:dyDescent="0.45">
      <c r="A1" s="58"/>
      <c r="B1" s="20" t="s">
        <v>14</v>
      </c>
      <c r="C1" s="21">
        <v>11</v>
      </c>
    </row>
    <row r="2" spans="1:3" ht="45" customHeight="1" x14ac:dyDescent="0.45">
      <c r="B2" s="36" t="s">
        <v>0</v>
      </c>
      <c r="C2" s="54" t="str" cm="1">
        <f t="array" aca="1" ref="C2" ca="1">INDIRECT("リスト!$B$"&amp;$C$1+1)</f>
        <v>㈱十和田ビルサービス</v>
      </c>
    </row>
    <row r="3" spans="1:3" ht="30" customHeight="1" x14ac:dyDescent="0.45">
      <c r="B3" s="37" t="s">
        <v>2</v>
      </c>
      <c r="C3" s="53" t="str" cm="1">
        <f t="array" aca="1" ref="C3" ca="1">INDIRECT("リスト!$C$"&amp;$C$1+1)</f>
        <v>㈱十和田ビルサービス長塚処分場</v>
      </c>
    </row>
    <row r="4" spans="1:3" ht="30" customHeight="1" x14ac:dyDescent="0.45">
      <c r="B4" s="37" t="s">
        <v>4</v>
      </c>
      <c r="C4" s="53" t="str" cm="1">
        <f t="array" aca="1" ref="C4" ca="1">INDIRECT("リスト!$D$"&amp;$C$1+1)</f>
        <v>十和田市大字米田字長塚138-1</v>
      </c>
    </row>
    <row r="5" spans="1:3" ht="30" customHeight="1" x14ac:dyDescent="0.45">
      <c r="B5" s="37" t="s">
        <v>6</v>
      </c>
      <c r="C5" s="53" t="str" cm="1">
        <f t="array" aca="1" ref="C5" ca="1">INDIRECT("リスト!$E$"&amp;$C$1+1)</f>
        <v>0176-28-2020</v>
      </c>
    </row>
    <row r="6" spans="1:3" ht="30" customHeight="1" x14ac:dyDescent="0.45">
      <c r="B6" s="37" t="s">
        <v>26</v>
      </c>
      <c r="C6" s="53" t="str" cm="1">
        <f t="array" aca="1" ref="C6" ca="1">INDIRECT("リスト!$F$"&amp;$C$1+1)</f>
        <v>ポリスチレン</v>
      </c>
    </row>
    <row r="7" spans="1:3" ht="30" customHeight="1" x14ac:dyDescent="0.45">
      <c r="B7" s="37" t="s">
        <v>27</v>
      </c>
      <c r="C7" s="53" t="str" cm="1">
        <f t="array" aca="1" ref="C7" ca="1">INDIRECT("リスト!$G$"&amp;$C$1+1)</f>
        <v>発砲スチロール</v>
      </c>
    </row>
    <row r="8" spans="1:3" ht="30" customHeight="1" x14ac:dyDescent="0.45">
      <c r="B8" s="37" t="s">
        <v>7</v>
      </c>
      <c r="C8" s="53" t="str" cm="1">
        <f t="array" aca="1" ref="C8" ca="1">INDIRECT("リスト!$H$"&amp;$C$1+1)</f>
        <v>小売業</v>
      </c>
    </row>
    <row r="9" spans="1:3" ht="30" customHeight="1" x14ac:dyDescent="0.45">
      <c r="B9" s="37" t="s">
        <v>28</v>
      </c>
      <c r="C9" s="53" t="str" cm="1">
        <f t="array" aca="1" ref="C9" ca="1">INDIRECT("リスト!$I$"&amp;$C$1+1)</f>
        <v>溶融固化</v>
      </c>
    </row>
    <row r="10" spans="1:3" ht="30" customHeight="1" x14ac:dyDescent="0.45">
      <c r="B10" s="37" t="s">
        <v>29</v>
      </c>
      <c r="C10" s="53" t="str" cm="1">
        <f t="array" aca="1" ref="C10" ca="1">INDIRECT("リスト!$J$"&amp;$C$1+1)</f>
        <v>インゴット</v>
      </c>
    </row>
    <row r="11" spans="1:3" ht="30" customHeight="1" x14ac:dyDescent="0.45">
      <c r="B11" s="37"/>
      <c r="C11" s="53"/>
    </row>
    <row r="12" spans="1:3" s="7" customFormat="1" ht="30" customHeight="1" x14ac:dyDescent="0.45">
      <c r="B12" s="37" t="s">
        <v>30</v>
      </c>
      <c r="C12" s="53" t="str" cm="1">
        <f t="array" aca="1" ref="C12" ca="1">INDIRECT("リスト!$K$"&amp;$C$1+1)</f>
        <v>プラスチックハンガー、CD・DVDケースなど</v>
      </c>
    </row>
    <row r="13" spans="1:3" s="6" customFormat="1" ht="30" customHeight="1" x14ac:dyDescent="0.45">
      <c r="B13" s="37" t="s">
        <v>16</v>
      </c>
      <c r="C13" s="53" t="str" cm="1">
        <f t="array" aca="1" ref="C13" ca="1">INDIRECT("リスト!$L$"&amp;$C$1+1)</f>
        <v>汚れは落として下さい。</v>
      </c>
    </row>
    <row r="14" spans="1:3" s="7" customFormat="1" ht="30" customHeight="1" x14ac:dyDescent="0.45">
      <c r="B14" s="37" t="s">
        <v>8</v>
      </c>
      <c r="C14" s="53" t="str" cm="1">
        <f t="array" aca="1" ref="C14" ca="1">INDIRECT("リスト!$M$"&amp;$C$1+1)</f>
        <v>溶融固化施設（1.6ｔ／日）</v>
      </c>
    </row>
    <row r="15" spans="1:3" s="6" customFormat="1" ht="30" customHeight="1" x14ac:dyDescent="0.45">
      <c r="B15" s="37" t="s">
        <v>15</v>
      </c>
      <c r="C15" s="53" t="str" cm="1">
        <f t="array" aca="1" ref="C15" ca="1">INDIRECT("リスト!$O$"&amp;$C$1+1)</f>
        <v>十和田市大字米田字長塚138-1</v>
      </c>
    </row>
    <row r="16" spans="1:3" s="7" customFormat="1" ht="30" customHeight="1" x14ac:dyDescent="0.45">
      <c r="B16" s="37" t="s">
        <v>9</v>
      </c>
      <c r="C16" s="53" t="str" cm="1">
        <f t="array" aca="1" ref="C16" ca="1">INDIRECT("リスト!$Q$"&amp;$C$1+1)</f>
        <v>排出事業場からの収集運搬も行っています。</v>
      </c>
    </row>
  </sheetData>
  <sheetProtection algorithmName="SHA-512" hashValue="LhGL+P0FI8ASXRIDoCSHKh8+Qzi98J5t/r28RQH1IM6Z78SQ22shiYcmEfx8EjUeMrpZY/Awi0/IOwfGZsyErw==" saltValue="7nBx/3/q5BGmcn52dlaktw==" spinCount="100000" sheet="1" objects="1" scenarios="1"/>
  <phoneticPr fontId="2"/>
  <pageMargins left="0.7" right="0.7" top="0.75" bottom="0.75" header="0.3" footer="0.3"/>
  <pageSetup paperSize="9" scale="7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18A2C-9945-45E9-9A03-AC9936218050}">
  <sheetPr codeName="Sheet16"/>
  <dimension ref="B1:C16"/>
  <sheetViews>
    <sheetView topLeftCell="B2" zoomScaleNormal="100" zoomScaleSheetLayoutView="100" workbookViewId="0">
      <selection activeCell="C9" sqref="C9"/>
    </sheetView>
  </sheetViews>
  <sheetFormatPr defaultColWidth="0" defaultRowHeight="13.5" customHeight="1" zeroHeight="1" x14ac:dyDescent="0.45"/>
  <cols>
    <col min="1" max="1" width="8.88671875" style="5" hidden="1" customWidth="1"/>
    <col min="2" max="2" width="35.77734375" style="46" customWidth="1"/>
    <col min="3" max="3" width="60.77734375" style="46" customWidth="1"/>
    <col min="4" max="16384" width="8.88671875" style="5" hidden="1"/>
  </cols>
  <sheetData>
    <row r="1" spans="2:3" ht="20.25" hidden="1" customHeight="1" x14ac:dyDescent="0.45">
      <c r="B1" s="46" t="s">
        <v>14</v>
      </c>
      <c r="C1" s="46">
        <v>12</v>
      </c>
    </row>
    <row r="2" spans="2:3" ht="45" customHeight="1" x14ac:dyDescent="0.45">
      <c r="B2" s="36" t="s">
        <v>0</v>
      </c>
      <c r="C2" s="54" t="str" cm="1">
        <f t="array" aca="1" ref="C2" ca="1">INDIRECT("リスト!$B$"&amp;$C$1+1)</f>
        <v>㈲チャーター運送</v>
      </c>
    </row>
    <row r="3" spans="2:3" ht="30" customHeight="1" x14ac:dyDescent="0.45">
      <c r="B3" s="37" t="s">
        <v>2</v>
      </c>
      <c r="C3" s="53" t="str" cm="1">
        <f t="array" aca="1" ref="C3" ca="1">INDIRECT("リスト!$C$"&amp;$C$1+1)</f>
        <v>㈲チャーター運送</v>
      </c>
    </row>
    <row r="4" spans="2:3" ht="30" customHeight="1" x14ac:dyDescent="0.45">
      <c r="B4" s="37" t="s">
        <v>4</v>
      </c>
      <c r="C4" s="53" t="str" cm="1">
        <f t="array" aca="1" ref="C4" ca="1">INDIRECT("リスト!$D$"&amp;$C$1+1)</f>
        <v>むつ市大字田名部字大平沢14番地</v>
      </c>
    </row>
    <row r="5" spans="2:3" ht="30" customHeight="1" x14ac:dyDescent="0.45">
      <c r="B5" s="37" t="s">
        <v>6</v>
      </c>
      <c r="C5" s="53" t="str" cm="1">
        <f t="array" aca="1" ref="C5" ca="1">INDIRECT("リスト!$E$"&amp;$C$1+1)</f>
        <v>0175-23-4420</v>
      </c>
    </row>
    <row r="6" spans="2:3" ht="30" customHeight="1" x14ac:dyDescent="0.45">
      <c r="B6" s="37" t="s">
        <v>26</v>
      </c>
      <c r="C6" s="53" t="str" cm="1">
        <f t="array" aca="1" ref="C6" ca="1">INDIRECT("リスト!$F$"&amp;$C$1+1)</f>
        <v>ポリ塩化ビニル</v>
      </c>
    </row>
    <row r="7" spans="2:3" ht="30" customHeight="1" x14ac:dyDescent="0.45">
      <c r="B7" s="37" t="s">
        <v>27</v>
      </c>
      <c r="C7" s="53" t="str" cm="1">
        <f t="array" aca="1" ref="C7" ca="1">INDIRECT("リスト!$G$"&amp;$C$1+1)</f>
        <v>塩ビ管</v>
      </c>
    </row>
    <row r="8" spans="2:3" ht="30" customHeight="1" x14ac:dyDescent="0.45">
      <c r="B8" s="37" t="s">
        <v>7</v>
      </c>
      <c r="C8" s="53" t="str" cm="1">
        <f t="array" aca="1" ref="C8" ca="1">INDIRECT("リスト!$H$"&amp;$C$1+1)</f>
        <v>建築業</v>
      </c>
    </row>
    <row r="9" spans="2:3" ht="30" customHeight="1" x14ac:dyDescent="0.45">
      <c r="B9" s="37" t="s">
        <v>28</v>
      </c>
      <c r="C9" s="53" t="str" cm="1">
        <f t="array" aca="1" ref="C9" ca="1">INDIRECT("リスト!$I$"&amp;$C$1+1)</f>
        <v>切断</v>
      </c>
    </row>
    <row r="10" spans="2:3" ht="30" customHeight="1" x14ac:dyDescent="0.45">
      <c r="B10" s="37" t="s">
        <v>29</v>
      </c>
      <c r="C10" s="55" cm="1">
        <f t="array" aca="1" ref="C10" ca="1">INDIRECT("リスト!$J$"&amp;$C$1+1)</f>
        <v>0</v>
      </c>
    </row>
    <row r="11" spans="2:3" ht="30" customHeight="1" x14ac:dyDescent="0.45">
      <c r="B11" s="37"/>
      <c r="C11" s="53"/>
    </row>
    <row r="12" spans="2:3" s="7" customFormat="1" ht="30" customHeight="1" x14ac:dyDescent="0.45">
      <c r="B12" s="37" t="s">
        <v>30</v>
      </c>
      <c r="C12" s="55" cm="1">
        <f t="array" aca="1" ref="C12" ca="1">INDIRECT("リスト!$K$"&amp;$C$1+1)</f>
        <v>0</v>
      </c>
    </row>
    <row r="13" spans="2:3" s="6" customFormat="1" ht="30" customHeight="1" x14ac:dyDescent="0.45">
      <c r="B13" s="37" t="s">
        <v>16</v>
      </c>
      <c r="C13" s="53" t="str" cm="1">
        <f t="array" aca="1" ref="C13" ca="1">INDIRECT("リスト!$L$"&amp;$C$1+1)</f>
        <v>素材ごとの分別、汚れは落として</v>
      </c>
    </row>
    <row r="14" spans="2:3" s="7" customFormat="1" ht="30" customHeight="1" x14ac:dyDescent="0.45">
      <c r="B14" s="37" t="s">
        <v>8</v>
      </c>
      <c r="C14" s="53" t="str" cm="1">
        <f t="array" aca="1" ref="C14" ca="1">INDIRECT("リスト!$M$"&amp;$C$1+1)</f>
        <v>切断（1.34ｔ／日）</v>
      </c>
    </row>
    <row r="15" spans="2:3" s="6" customFormat="1" ht="30" customHeight="1" x14ac:dyDescent="0.45">
      <c r="B15" s="37" t="s">
        <v>15</v>
      </c>
      <c r="C15" s="53" t="str" cm="1">
        <f t="array" aca="1" ref="C15" ca="1">INDIRECT("リスト!$O$"&amp;$C$1+1)</f>
        <v>むつ市大字田名部字大平沢14番地</v>
      </c>
    </row>
    <row r="16" spans="2:3" s="7" customFormat="1" ht="30" customHeight="1" x14ac:dyDescent="0.45">
      <c r="B16" s="37" t="s">
        <v>9</v>
      </c>
      <c r="C16" s="53" t="str" cm="1">
        <f t="array" aca="1" ref="C16" ca="1">INDIRECT("リスト!$Q$"&amp;$C$1+1)</f>
        <v>排出事業場からの収集運搬も行っています。</v>
      </c>
    </row>
  </sheetData>
  <sheetProtection algorithmName="SHA-512" hashValue="PfVzV8J91GPEv3lpT8DgEo/2jvNT+ly6QciOp0g5+WpfEs40I5QvccD1wKlYx0rN48j5K9HroBcki6CP/mwE9w==" saltValue="L5zMo/W559FdlISKgxc73Q==" spinCount="100000" sheet="1" objects="1" scenarios="1"/>
  <phoneticPr fontId="2"/>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B52F0-BD54-4C1E-A6C6-D06A09302E28}">
  <sheetPr codeName="Sheet13"/>
  <dimension ref="B1:C16"/>
  <sheetViews>
    <sheetView topLeftCell="B2" zoomScaleNormal="100" zoomScaleSheetLayoutView="100" workbookViewId="0">
      <selection activeCell="C4" sqref="C4"/>
    </sheetView>
  </sheetViews>
  <sheetFormatPr defaultColWidth="0" defaultRowHeight="13.5" customHeight="1" zeroHeight="1" x14ac:dyDescent="0.45"/>
  <cols>
    <col min="1" max="1" width="8.88671875" style="5" hidden="1" customWidth="1"/>
    <col min="2" max="2" width="35.77734375" style="46" customWidth="1"/>
    <col min="3" max="3" width="60.77734375" style="57" customWidth="1"/>
    <col min="4" max="16384" width="8.88671875" style="5" hidden="1"/>
  </cols>
  <sheetData>
    <row r="1" spans="2:3" ht="20.25" hidden="1" customHeight="1" x14ac:dyDescent="0.45">
      <c r="B1" s="46" t="s">
        <v>14</v>
      </c>
      <c r="C1" s="46">
        <v>13</v>
      </c>
    </row>
    <row r="2" spans="2:3" ht="45" customHeight="1" x14ac:dyDescent="0.45">
      <c r="B2" s="36" t="s">
        <v>0</v>
      </c>
      <c r="C2" s="54" t="str" cm="1">
        <f t="array" aca="1" ref="C2" ca="1">INDIRECT("リスト!$B$"&amp;$C$1+1)</f>
        <v>就労サポートセンターさつき</v>
      </c>
    </row>
    <row r="3" spans="2:3" ht="30" customHeight="1" x14ac:dyDescent="0.45">
      <c r="B3" s="37" t="s">
        <v>2</v>
      </c>
      <c r="C3" s="53" t="str" cm="1">
        <f t="array" aca="1" ref="C3" ca="1">INDIRECT("リスト!$C$"&amp;$C$1+1)</f>
        <v>就労サポートセンターさつき</v>
      </c>
    </row>
    <row r="4" spans="2:3" ht="30" customHeight="1" x14ac:dyDescent="0.45">
      <c r="B4" s="37" t="s">
        <v>4</v>
      </c>
      <c r="C4" s="53" t="str" cm="1">
        <f t="array" aca="1" ref="C4" ca="1">INDIRECT("リスト!$D$"&amp;$C$1+1)</f>
        <v>東津軽郡平内町大字茂浦字向田24</v>
      </c>
    </row>
    <row r="5" spans="2:3" ht="30" customHeight="1" x14ac:dyDescent="0.45">
      <c r="B5" s="37" t="s">
        <v>6</v>
      </c>
      <c r="C5" s="53" t="str" cm="1">
        <f t="array" aca="1" ref="C5" ca="1">INDIRECT("リスト!$E$"&amp;$C$1+1)</f>
        <v>017-755-5135</v>
      </c>
    </row>
    <row r="6" spans="2:3" ht="30" customHeight="1" x14ac:dyDescent="0.45">
      <c r="B6" s="37" t="s">
        <v>26</v>
      </c>
      <c r="C6" s="53" t="str" cm="1">
        <f t="array" aca="1" ref="C6" ca="1">INDIRECT("リスト!$F$"&amp;$C$1+1)</f>
        <v>ポリエチレンテレフタラート（PET樹脂）</v>
      </c>
    </row>
    <row r="7" spans="2:3" ht="30" customHeight="1" x14ac:dyDescent="0.45">
      <c r="B7" s="37" t="s">
        <v>27</v>
      </c>
      <c r="C7" s="53" t="str" cm="1">
        <f t="array" aca="1" ref="C7" ca="1">INDIRECT("リスト!$G$"&amp;$C$1+1)</f>
        <v>ペットボトル</v>
      </c>
    </row>
    <row r="8" spans="2:3" ht="30" customHeight="1" x14ac:dyDescent="0.45">
      <c r="B8" s="37" t="s">
        <v>7</v>
      </c>
      <c r="C8" s="53" t="str" cm="1">
        <f t="array" aca="1" ref="C8" ca="1">INDIRECT("リスト!$H$"&amp;$C$1+1)</f>
        <v>小売業</v>
      </c>
    </row>
    <row r="9" spans="2:3" ht="30" customHeight="1" x14ac:dyDescent="0.45">
      <c r="B9" s="37" t="s">
        <v>28</v>
      </c>
      <c r="C9" s="53" t="str" cm="1">
        <f t="array" aca="1" ref="C9" ca="1">INDIRECT("リスト!$I$"&amp;$C$1+1)</f>
        <v>再資源化の前処理</v>
      </c>
    </row>
    <row r="10" spans="2:3" ht="30" customHeight="1" x14ac:dyDescent="0.45">
      <c r="B10" s="37" t="s">
        <v>29</v>
      </c>
      <c r="C10" s="55" cm="1">
        <f t="array" aca="1" ref="C10" ca="1">INDIRECT("リスト!$J$"&amp;$C$1+1)</f>
        <v>0</v>
      </c>
    </row>
    <row r="11" spans="2:3" ht="30" customHeight="1" x14ac:dyDescent="0.45">
      <c r="B11" s="37"/>
      <c r="C11" s="53"/>
    </row>
    <row r="12" spans="2:3" s="7" customFormat="1" ht="30" customHeight="1" x14ac:dyDescent="0.45">
      <c r="B12" s="37" t="s">
        <v>30</v>
      </c>
      <c r="C12" s="55" cm="1">
        <f t="array" aca="1" ref="C12" ca="1">INDIRECT("リスト!$K$"&amp;$C$1+1)</f>
        <v>0</v>
      </c>
    </row>
    <row r="13" spans="2:3" s="6" customFormat="1" ht="30" customHeight="1" x14ac:dyDescent="0.45">
      <c r="B13" s="37" t="s">
        <v>16</v>
      </c>
      <c r="C13" s="53" t="str" cm="1">
        <f t="array" aca="1" ref="C13" ca="1">INDIRECT("リスト!$L$"&amp;$C$1+1)</f>
        <v>素材ごとに分別してください</v>
      </c>
    </row>
    <row r="14" spans="2:3" s="7" customFormat="1" ht="30" customHeight="1" x14ac:dyDescent="0.45">
      <c r="B14" s="37" t="s">
        <v>8</v>
      </c>
      <c r="C14" s="53" t="str" cm="1">
        <f t="array" aca="1" ref="C14" ca="1">INDIRECT("リスト!$M$"&amp;$C$1+1)</f>
        <v>圧縮施設（556.8kg／日）
圧縮施設（712kg／日）</v>
      </c>
    </row>
    <row r="15" spans="2:3" s="6" customFormat="1" ht="30" customHeight="1" x14ac:dyDescent="0.45">
      <c r="B15" s="37" t="s">
        <v>15</v>
      </c>
      <c r="C15" s="53" t="str" cm="1">
        <f t="array" aca="1" ref="C15" ca="1">INDIRECT("リスト!$O$"&amp;$C$1+1)</f>
        <v>東津軽郡平内町大字小豆沢字茂浦沢38番地</v>
      </c>
    </row>
    <row r="16" spans="2:3" s="7" customFormat="1" ht="30" customHeight="1" x14ac:dyDescent="0.45">
      <c r="B16" s="37" t="s">
        <v>9</v>
      </c>
      <c r="C16" s="55" cm="1">
        <f t="array" aca="1" ref="C16" ca="1">INDIRECT("リスト!$Q$"&amp;$C$1+1)</f>
        <v>0</v>
      </c>
    </row>
  </sheetData>
  <sheetProtection algorithmName="SHA-512" hashValue="nk4+8d9P32rBN9SIxZqoEwYVGztbZAhY/8DdhSanNCKUTTk6ff0wM+yQgayOGTy5BjBCKmNEYhi88qXBr3g0TQ==" saltValue="hbSQvdjJN6r2YMhJvnTk8g==" spinCount="100000" sheet="1" objects="1" scenarios="1"/>
  <phoneticPr fontId="2"/>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DB2AA-BE78-426B-8BB8-32538C7E45BB}">
  <sheetPr codeName="Sheet11"/>
  <dimension ref="B1:C16"/>
  <sheetViews>
    <sheetView topLeftCell="B2" zoomScaleNormal="100" zoomScaleSheetLayoutView="100" workbookViewId="0">
      <selection activeCell="C3" sqref="C3"/>
    </sheetView>
  </sheetViews>
  <sheetFormatPr defaultColWidth="0" defaultRowHeight="13.5" customHeight="1" zeroHeight="1" x14ac:dyDescent="0.45"/>
  <cols>
    <col min="1" max="1" width="8.88671875" style="5" hidden="1" customWidth="1"/>
    <col min="2" max="2" width="35.77734375" style="46" customWidth="1"/>
    <col min="3" max="3" width="60.77734375" style="57" customWidth="1"/>
    <col min="4" max="16384" width="8.88671875" style="5" hidden="1"/>
  </cols>
  <sheetData>
    <row r="1" spans="2:3" ht="20.25" hidden="1" customHeight="1" x14ac:dyDescent="0.45">
      <c r="B1" s="46" t="s">
        <v>14</v>
      </c>
      <c r="C1" s="46">
        <v>14</v>
      </c>
    </row>
    <row r="2" spans="2:3" ht="45" customHeight="1" thickBot="1" x14ac:dyDescent="0.5">
      <c r="B2" s="36" t="s">
        <v>0</v>
      </c>
      <c r="C2" s="54" t="str" cm="1">
        <f t="array" aca="1" ref="C2" ca="1">INDIRECT("リスト!$B$"&amp;$C$1+1)</f>
        <v>㈲エコ・ネット</v>
      </c>
    </row>
    <row r="3" spans="2:3" ht="30" customHeight="1" thickTop="1" x14ac:dyDescent="0.45">
      <c r="B3" s="47" t="s">
        <v>2</v>
      </c>
      <c r="C3" s="53" t="str" cm="1">
        <f t="array" aca="1" ref="C3" ca="1">INDIRECT("リスト!$C$"&amp;$C$1+1)</f>
        <v>㈲エコ・ネットRPF工場「リプラ」</v>
      </c>
    </row>
    <row r="4" spans="2:3" ht="30" customHeight="1" x14ac:dyDescent="0.45">
      <c r="B4" s="48" t="s">
        <v>4</v>
      </c>
      <c r="C4" s="53" t="str" cm="1">
        <f t="array" aca="1" ref="C4" ca="1">INDIRECT("リスト!$D$"&amp;$C$1+1)</f>
        <v>南津軽郡大鰐町大字八幡館字広田17-5</v>
      </c>
    </row>
    <row r="5" spans="2:3" ht="30" customHeight="1" x14ac:dyDescent="0.45">
      <c r="B5" s="48" t="s">
        <v>6</v>
      </c>
      <c r="C5" s="53" t="str" cm="1">
        <f t="array" aca="1" ref="C5" ca="1">INDIRECT("リスト!$E$"&amp;$C$1+1)</f>
        <v>0172-27-5425</v>
      </c>
    </row>
    <row r="6" spans="2:3" ht="45" customHeight="1" x14ac:dyDescent="0.45">
      <c r="B6" s="48" t="s">
        <v>26</v>
      </c>
      <c r="C6" s="53" t="str" cm="1">
        <f t="array" aca="1" ref="C6" ca="1">INDIRECT("リスト!$F$"&amp;$C$1+1)</f>
        <v>ポリエチレン、ポリエチレンテレフタラート（PET樹脂）、ポリスチレン、ポリプロピレン、アクリル樹脂、AS樹脂、ABS樹脂、ポリカーボネート</v>
      </c>
    </row>
    <row r="7" spans="2:3" ht="45" customHeight="1" x14ac:dyDescent="0.45">
      <c r="B7" s="48" t="s">
        <v>27</v>
      </c>
      <c r="C7" s="53" t="str" cm="1">
        <f t="array" aca="1" ref="C7" ca="1">INDIRECT("リスト!$G$"&amp;$C$1+1)</f>
        <v>食品トレイ、収納ケース、ストレッチフィルム、農業用ビニール、りんご箱など</v>
      </c>
    </row>
    <row r="8" spans="2:3" ht="30" customHeight="1" x14ac:dyDescent="0.45">
      <c r="B8" s="48" t="s">
        <v>7</v>
      </c>
      <c r="C8" s="53" t="str" cm="1">
        <f t="array" aca="1" ref="C8" ca="1">INDIRECT("リスト!$H$"&amp;$C$1+1)</f>
        <v>製造業、小売業、運送業、農林業</v>
      </c>
    </row>
    <row r="9" spans="2:3" ht="30" customHeight="1" x14ac:dyDescent="0.45">
      <c r="B9" s="48" t="s">
        <v>28</v>
      </c>
      <c r="C9" s="53" t="str" cm="1">
        <f t="array" aca="1" ref="C9" ca="1">INDIRECT("リスト!$I$"&amp;$C$1+1)</f>
        <v>固形燃料の製造</v>
      </c>
    </row>
    <row r="10" spans="2:3" ht="30" customHeight="1" x14ac:dyDescent="0.45">
      <c r="B10" s="37" t="s">
        <v>29</v>
      </c>
      <c r="C10" s="53" t="str" cm="1">
        <f t="array" aca="1" ref="C10" ca="1">INDIRECT("リスト!$J$"&amp;$C$1+1)</f>
        <v>RPF</v>
      </c>
    </row>
    <row r="11" spans="2:3" ht="30" customHeight="1" x14ac:dyDescent="0.45">
      <c r="B11" s="37"/>
      <c r="C11" s="53"/>
    </row>
    <row r="12" spans="2:3" s="7" customFormat="1" ht="45" customHeight="1" x14ac:dyDescent="0.45">
      <c r="B12" s="37" t="s">
        <v>30</v>
      </c>
      <c r="C12" s="53" t="str" cm="1">
        <f t="array" aca="1" ref="C12" ca="1">INDIRECT("リスト!$K$"&amp;$C$1+1)</f>
        <v>RPFは、製紙会社の燃料として使用されています。また、年内に温泉施設で青森県内第１号のRPFボイラーが稼働予定です。</v>
      </c>
    </row>
    <row r="13" spans="2:3" s="6" customFormat="1" ht="45" customHeight="1" x14ac:dyDescent="0.45">
      <c r="B13" s="48" t="s">
        <v>16</v>
      </c>
      <c r="C13" s="53" t="str" cm="1">
        <f t="array" aca="1" ref="C13" ca="1">INDIRECT("リスト!$L$"&amp;$C$1+1)</f>
        <v>素材ごとの分別が必要です。ポリ塩化ビニルなどの塩素を含むものは受入不可。紙くずとの混合廃棄物も受け入れ可能。</v>
      </c>
    </row>
    <row r="14" spans="2:3" s="7" customFormat="1" ht="45" customHeight="1" x14ac:dyDescent="0.45">
      <c r="B14" s="48" t="s">
        <v>8</v>
      </c>
      <c r="C14" s="53" t="str" cm="1">
        <f t="array" aca="1" ref="C14" ca="1">INDIRECT("リスト!$M$"&amp;$C$1+1)</f>
        <v>破砕施設（3.2ｔ／日）
圧縮固化施設（3.0ｔ／日）</v>
      </c>
    </row>
    <row r="15" spans="2:3" s="6" customFormat="1" ht="30" customHeight="1" x14ac:dyDescent="0.45">
      <c r="B15" s="48" t="s">
        <v>15</v>
      </c>
      <c r="C15" s="53" t="str" cm="1">
        <f t="array" aca="1" ref="C15" ca="1">INDIRECT("リスト!$O$"&amp;$C$1+1)</f>
        <v>南津軽郡大鰐町大字八幡館字広田17-5</v>
      </c>
    </row>
    <row r="16" spans="2:3" s="7" customFormat="1" ht="30" customHeight="1" x14ac:dyDescent="0.45">
      <c r="B16" s="48" t="s">
        <v>9</v>
      </c>
      <c r="C16" s="53" t="str" cm="1">
        <f t="array" aca="1" ref="C16" ca="1">INDIRECT("リスト!$Q$"&amp;$C$1+1)</f>
        <v>排出事業場からの収集運搬も可能です。</v>
      </c>
    </row>
  </sheetData>
  <sheetProtection algorithmName="SHA-512" hashValue="W9gx92afauVcJmalWLeq0YxgmAthMPI6GB4D8L3v0lxTJ9SO3D1Y/AlSITQLOaJmJPBmon1iIu4GHPahlRVsCg==" saltValue="6Cyfzz0hpK0Yqfoi29HK1w==" spinCount="100000" sheet="1" objects="1" scenarios="1"/>
  <phoneticPr fontId="2"/>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48ABE-F44F-4336-9B56-023C6EB81DF8}">
  <sheetPr codeName="Sheet2">
    <pageSetUpPr fitToPage="1"/>
  </sheetPr>
  <dimension ref="A1:R18"/>
  <sheetViews>
    <sheetView zoomScale="82" zoomScaleNormal="82" workbookViewId="0">
      <pane xSplit="1" ySplit="1" topLeftCell="B6" activePane="bottomRight" state="frozen"/>
      <selection pane="topRight" activeCell="B1" sqref="B1"/>
      <selection pane="bottomLeft" activeCell="A2" sqref="A2"/>
      <selection pane="bottomRight" activeCell="B16" sqref="B16"/>
    </sheetView>
  </sheetViews>
  <sheetFormatPr defaultColWidth="8.88671875" defaultRowHeight="18.75" x14ac:dyDescent="0.45"/>
  <cols>
    <col min="1" max="1" width="8.88671875" style="1"/>
    <col min="2" max="2" width="26.88671875" style="1" customWidth="1"/>
    <col min="3" max="3" width="28.77734375" style="1" customWidth="1"/>
    <col min="4" max="4" width="29.21875" style="1" customWidth="1"/>
    <col min="5" max="5" width="40" style="1" customWidth="1"/>
    <col min="6" max="6" width="33.6640625" style="1" customWidth="1"/>
    <col min="7" max="12" width="42.109375" style="1" customWidth="1"/>
    <col min="13" max="16" width="28.33203125" style="1" customWidth="1"/>
    <col min="17" max="17" width="42.5546875" style="1" customWidth="1"/>
    <col min="18" max="18" width="75.33203125" style="1" customWidth="1"/>
    <col min="19" max="16384" width="8.88671875" style="1"/>
  </cols>
  <sheetData>
    <row r="1" spans="1:18" x14ac:dyDescent="0.45">
      <c r="B1" s="1" t="s">
        <v>0</v>
      </c>
      <c r="C1" s="1" t="s">
        <v>2</v>
      </c>
      <c r="D1" s="1" t="s">
        <v>4</v>
      </c>
      <c r="E1" s="1" t="s">
        <v>19</v>
      </c>
      <c r="F1" s="1" t="s">
        <v>26</v>
      </c>
      <c r="G1" s="9" t="s">
        <v>27</v>
      </c>
      <c r="H1" s="10" t="s">
        <v>7</v>
      </c>
      <c r="I1" s="10" t="s">
        <v>28</v>
      </c>
      <c r="J1" s="10" t="s">
        <v>31</v>
      </c>
      <c r="K1" s="10" t="s">
        <v>30</v>
      </c>
      <c r="L1" s="10" t="s">
        <v>16</v>
      </c>
      <c r="M1" s="10" t="s">
        <v>8</v>
      </c>
      <c r="N1" s="10" t="s">
        <v>18</v>
      </c>
      <c r="O1" s="10" t="s">
        <v>15</v>
      </c>
      <c r="P1" s="10" t="s">
        <v>21</v>
      </c>
      <c r="Q1" s="10" t="s">
        <v>22</v>
      </c>
      <c r="R1" s="12" t="s">
        <v>32</v>
      </c>
    </row>
    <row r="2" spans="1:18" ht="75" x14ac:dyDescent="0.45">
      <c r="A2" s="1">
        <v>1</v>
      </c>
      <c r="B2" s="1" t="s">
        <v>153</v>
      </c>
      <c r="C2" s="1" t="s">
        <v>154</v>
      </c>
      <c r="D2" s="1" t="s">
        <v>155</v>
      </c>
      <c r="E2" s="1" t="s">
        <v>156</v>
      </c>
      <c r="F2" s="1" t="s">
        <v>157</v>
      </c>
      <c r="H2" s="1" t="s">
        <v>38</v>
      </c>
      <c r="I2" s="1" t="s">
        <v>158</v>
      </c>
      <c r="J2" s="1" t="s">
        <v>159</v>
      </c>
      <c r="K2" s="1" t="s">
        <v>160</v>
      </c>
      <c r="L2" s="1" t="s">
        <v>161</v>
      </c>
      <c r="M2" s="1" t="s">
        <v>172</v>
      </c>
      <c r="N2" s="1" t="s">
        <v>154</v>
      </c>
      <c r="O2" s="1" t="s">
        <v>155</v>
      </c>
      <c r="P2" s="1" t="s">
        <v>156</v>
      </c>
      <c r="Q2" s="11" t="s">
        <v>162</v>
      </c>
      <c r="R2" s="13" t="str">
        <f t="shared" ref="R2:R7" si="0">F2&amp;"／"&amp;G2</f>
        <v>ポリエチレンテレフタラート（PET樹脂）、ポリスチレン／</v>
      </c>
    </row>
    <row r="3" spans="1:18" ht="37.5" x14ac:dyDescent="0.45">
      <c r="A3" s="1">
        <v>2</v>
      </c>
      <c r="B3" s="1" t="s">
        <v>66</v>
      </c>
      <c r="C3" s="1" t="s">
        <v>67</v>
      </c>
      <c r="D3" s="1" t="s">
        <v>68</v>
      </c>
      <c r="E3" s="1" t="s">
        <v>69</v>
      </c>
      <c r="F3" s="1" t="s">
        <v>70</v>
      </c>
      <c r="G3" s="1" t="s">
        <v>71</v>
      </c>
      <c r="H3" s="1" t="s">
        <v>72</v>
      </c>
      <c r="I3" s="1" t="s">
        <v>73</v>
      </c>
      <c r="J3" s="1" t="s">
        <v>40</v>
      </c>
      <c r="K3" s="1" t="s">
        <v>74</v>
      </c>
      <c r="L3" s="1" t="s">
        <v>75</v>
      </c>
      <c r="M3" s="1" t="s">
        <v>76</v>
      </c>
      <c r="N3" s="1" t="s">
        <v>77</v>
      </c>
      <c r="O3" s="1" t="s">
        <v>68</v>
      </c>
      <c r="P3" s="1" t="s">
        <v>69</v>
      </c>
      <c r="Q3" s="11"/>
      <c r="R3" s="13" t="str">
        <f t="shared" si="0"/>
        <v>その他（スタイロフォーム、発泡スチロール）／断熱材、魚箱、緩衝材、スタイロ畳</v>
      </c>
    </row>
    <row r="4" spans="1:18" ht="75" x14ac:dyDescent="0.45">
      <c r="A4" s="1">
        <v>3</v>
      </c>
      <c r="B4" s="1" t="s">
        <v>186</v>
      </c>
      <c r="C4" s="1" t="s">
        <v>186</v>
      </c>
      <c r="D4" s="1" t="s">
        <v>187</v>
      </c>
      <c r="E4" s="1" t="s">
        <v>188</v>
      </c>
      <c r="F4" s="1" t="s">
        <v>189</v>
      </c>
      <c r="G4" s="1" t="s">
        <v>190</v>
      </c>
      <c r="H4" s="1" t="s">
        <v>191</v>
      </c>
      <c r="I4" s="1" t="s">
        <v>193</v>
      </c>
      <c r="J4" s="1" t="s">
        <v>192</v>
      </c>
      <c r="K4" s="1" t="s">
        <v>194</v>
      </c>
      <c r="L4" s="1" t="s">
        <v>195</v>
      </c>
      <c r="M4" s="1" t="s">
        <v>196</v>
      </c>
      <c r="N4" s="1" t="s">
        <v>197</v>
      </c>
      <c r="O4" s="1" t="s">
        <v>187</v>
      </c>
      <c r="P4" s="1" t="s">
        <v>188</v>
      </c>
      <c r="Q4" s="11" t="s">
        <v>198</v>
      </c>
      <c r="R4" s="13" t="str">
        <f t="shared" si="0"/>
        <v>ポリエチレン、ポリエチレンテレフタラート（PET樹脂）、ポリスチレン、ポリ塩化ビニル、ポリアミド／ストレッチフィルム、ＰＰバンド、プラスチック製ダンボール、収納トレイ　等</v>
      </c>
    </row>
    <row r="5" spans="1:18" ht="150" x14ac:dyDescent="0.45">
      <c r="A5" s="1">
        <v>4</v>
      </c>
      <c r="B5" s="1" t="s">
        <v>130</v>
      </c>
      <c r="C5" s="1" t="s">
        <v>131</v>
      </c>
      <c r="D5" s="1" t="s">
        <v>132</v>
      </c>
      <c r="E5" s="1" t="s">
        <v>133</v>
      </c>
      <c r="F5" s="1" t="s">
        <v>134</v>
      </c>
      <c r="G5" s="1" t="s">
        <v>135</v>
      </c>
      <c r="H5" s="1" t="s">
        <v>136</v>
      </c>
      <c r="I5" s="1" t="s">
        <v>137</v>
      </c>
      <c r="J5" s="1" t="s">
        <v>138</v>
      </c>
      <c r="K5" s="1" t="s">
        <v>139</v>
      </c>
      <c r="L5" s="1" t="s">
        <v>140</v>
      </c>
      <c r="M5" s="1" t="s">
        <v>141</v>
      </c>
      <c r="N5" s="1" t="s">
        <v>131</v>
      </c>
      <c r="O5" s="1" t="s">
        <v>132</v>
      </c>
      <c r="P5" s="1" t="s">
        <v>133</v>
      </c>
      <c r="Q5" s="11" t="s">
        <v>142</v>
      </c>
      <c r="R5" s="13" t="str">
        <f t="shared" si="0"/>
        <v>ポリエチレン、ポリエチレンテレフタラート（PET樹脂）、ポリスチレン、ポリプロピレン、アクリル樹脂、AS樹脂、ABS樹脂、ポリカーボネート、ポリアミド／発泡スチロール魚箱、発泡スチロール類、食品トレイ、各種プラスチックランナー、硬質プラスチックの各種部品、製品等の入っていた袋、ストレッチフィルム、プラスチックハンガー、プラスチック製品であれば基本的にはお引き上できない場合もありますが前処理も含めヒアリングを通じてなんでも受けるようにしています。</v>
      </c>
    </row>
    <row r="6" spans="1:18" ht="37.5" x14ac:dyDescent="0.45">
      <c r="A6" s="1">
        <v>5</v>
      </c>
      <c r="B6" s="1" t="s">
        <v>163</v>
      </c>
      <c r="C6" s="1" t="s">
        <v>164</v>
      </c>
      <c r="D6" s="1" t="s">
        <v>165</v>
      </c>
      <c r="E6" s="1" t="s">
        <v>166</v>
      </c>
      <c r="F6" s="1" t="s">
        <v>10</v>
      </c>
      <c r="G6" s="1" t="s">
        <v>167</v>
      </c>
      <c r="H6" s="1" t="s">
        <v>168</v>
      </c>
      <c r="I6" s="1" t="s">
        <v>169</v>
      </c>
      <c r="J6" s="1" t="s">
        <v>40</v>
      </c>
      <c r="L6" s="1" t="s">
        <v>170</v>
      </c>
      <c r="M6" s="1" t="s">
        <v>171</v>
      </c>
      <c r="N6" s="1" t="s">
        <v>173</v>
      </c>
      <c r="O6" s="1" t="s">
        <v>165</v>
      </c>
      <c r="P6" s="1" t="s">
        <v>166</v>
      </c>
      <c r="Q6" s="11" t="s">
        <v>174</v>
      </c>
      <c r="R6" s="13" t="str">
        <f t="shared" si="0"/>
        <v>ポリスチレン／発泡スチロール</v>
      </c>
    </row>
    <row r="7" spans="1:18" ht="37.5" x14ac:dyDescent="0.45">
      <c r="A7" s="1">
        <v>6</v>
      </c>
      <c r="B7" s="1" t="s">
        <v>175</v>
      </c>
      <c r="C7" s="1" t="s">
        <v>175</v>
      </c>
      <c r="D7" s="1" t="s">
        <v>176</v>
      </c>
      <c r="E7" s="1" t="s">
        <v>177</v>
      </c>
      <c r="F7" s="1" t="s">
        <v>178</v>
      </c>
      <c r="G7" s="1" t="s">
        <v>179</v>
      </c>
      <c r="H7" s="1" t="s">
        <v>180</v>
      </c>
      <c r="I7" s="1" t="s">
        <v>181</v>
      </c>
      <c r="J7" s="1" t="s">
        <v>40</v>
      </c>
      <c r="K7" s="1" t="s">
        <v>182</v>
      </c>
      <c r="L7" s="1" t="s">
        <v>183</v>
      </c>
      <c r="M7" s="1" t="s">
        <v>184</v>
      </c>
      <c r="N7" s="1" t="s">
        <v>175</v>
      </c>
      <c r="O7" s="1" t="s">
        <v>185</v>
      </c>
      <c r="P7" s="1" t="s">
        <v>177</v>
      </c>
      <c r="Q7" s="11"/>
      <c r="R7" s="13" t="str">
        <f t="shared" si="0"/>
        <v>ポリエチレン／発泡スチロール</v>
      </c>
    </row>
    <row r="8" spans="1:18" ht="37.5" x14ac:dyDescent="0.45">
      <c r="A8" s="1">
        <v>7</v>
      </c>
      <c r="B8" s="1" t="s">
        <v>92</v>
      </c>
      <c r="C8" s="1" t="s">
        <v>92</v>
      </c>
      <c r="D8" s="1" t="s">
        <v>93</v>
      </c>
      <c r="E8" s="1" t="s">
        <v>94</v>
      </c>
      <c r="F8" s="1" t="s">
        <v>95</v>
      </c>
      <c r="G8" s="1" t="s">
        <v>96</v>
      </c>
      <c r="H8" s="1" t="s">
        <v>38</v>
      </c>
      <c r="I8" s="1" t="s">
        <v>97</v>
      </c>
      <c r="L8" s="1" t="s">
        <v>98</v>
      </c>
      <c r="M8" s="1" t="s">
        <v>99</v>
      </c>
      <c r="N8" s="1" t="s">
        <v>100</v>
      </c>
      <c r="O8" s="1" t="s">
        <v>101</v>
      </c>
      <c r="P8" s="1" t="s">
        <v>102</v>
      </c>
      <c r="Q8" s="11" t="s">
        <v>103</v>
      </c>
      <c r="R8" s="13" t="str">
        <f t="shared" ref="R8:R11" si="1">F8&amp;"／"&amp;G8</f>
        <v>ポリエチレンテレフタラート（PET樹脂）／食品トレイ</v>
      </c>
    </row>
    <row r="9" spans="1:18" ht="38.25" x14ac:dyDescent="0.45">
      <c r="A9" s="1">
        <v>8</v>
      </c>
      <c r="B9" s="1" t="s">
        <v>104</v>
      </c>
      <c r="C9" s="1" t="s">
        <v>105</v>
      </c>
      <c r="D9" s="1" t="s">
        <v>106</v>
      </c>
      <c r="E9" s="1" t="s">
        <v>107</v>
      </c>
      <c r="F9" s="1" t="s">
        <v>108</v>
      </c>
      <c r="G9" s="1" t="s">
        <v>109</v>
      </c>
      <c r="H9" s="1" t="s">
        <v>110</v>
      </c>
      <c r="I9" s="1" t="s">
        <v>111</v>
      </c>
      <c r="J9" s="1" t="s">
        <v>112</v>
      </c>
      <c r="K9" s="1" t="s">
        <v>113</v>
      </c>
      <c r="L9" s="1" t="s">
        <v>114</v>
      </c>
      <c r="M9" s="1" t="s">
        <v>115</v>
      </c>
      <c r="N9" s="1" t="s">
        <v>105</v>
      </c>
      <c r="O9" s="1" t="s">
        <v>106</v>
      </c>
      <c r="P9" s="1" t="s">
        <v>107</v>
      </c>
      <c r="Q9" s="11" t="s">
        <v>116</v>
      </c>
      <c r="R9" s="13" t="str">
        <f t="shared" si="1"/>
        <v>その他（廃タイヤ）／廃タイヤ、ゴムクローラ、コンベアベルト、防舷材</v>
      </c>
    </row>
    <row r="10" spans="1:18" ht="93.75" x14ac:dyDescent="0.45">
      <c r="A10" s="1">
        <v>9</v>
      </c>
      <c r="B10" s="1" t="s">
        <v>78</v>
      </c>
      <c r="C10" s="1" t="s">
        <v>79</v>
      </c>
      <c r="D10" s="1" t="s">
        <v>80</v>
      </c>
      <c r="E10" s="1" t="s">
        <v>81</v>
      </c>
      <c r="F10" s="1" t="s">
        <v>82</v>
      </c>
      <c r="G10" s="1" t="s">
        <v>83</v>
      </c>
      <c r="H10" s="1" t="s">
        <v>84</v>
      </c>
      <c r="I10" s="1" t="s">
        <v>85</v>
      </c>
      <c r="J10" s="1" t="s">
        <v>86</v>
      </c>
      <c r="K10" s="1" t="s">
        <v>87</v>
      </c>
      <c r="L10" s="1" t="s">
        <v>88</v>
      </c>
      <c r="M10" s="1" t="s">
        <v>89</v>
      </c>
      <c r="N10" s="1" t="s">
        <v>90</v>
      </c>
      <c r="O10" s="1" t="s">
        <v>80</v>
      </c>
      <c r="P10" s="1" t="s">
        <v>81</v>
      </c>
      <c r="Q10" s="11" t="s">
        <v>91</v>
      </c>
      <c r="R10" s="13" t="str">
        <f t="shared" si="1"/>
        <v>ポリエチレン、ポリエチレンテレフタラート（PET樹脂）、ポリスチレン、ポリプロピレン、ポリ塩化ビニル、アクリル樹脂、AS樹脂、ABS樹脂、ポリカーボネート、ポリ乳酸／農業用ビニル、食品トレイ、収納ケース、塩ビ管、衣類、梱包ビニル</v>
      </c>
    </row>
    <row r="11" spans="1:18" ht="75" x14ac:dyDescent="0.45">
      <c r="A11" s="1">
        <v>10</v>
      </c>
      <c r="B11" s="1" t="s">
        <v>44</v>
      </c>
      <c r="C11" s="1" t="s">
        <v>199</v>
      </c>
      <c r="D11" s="1" t="s">
        <v>45</v>
      </c>
      <c r="E11" s="1" t="s">
        <v>46</v>
      </c>
      <c r="F11" s="1" t="s">
        <v>47</v>
      </c>
      <c r="G11" s="1" t="s">
        <v>48</v>
      </c>
      <c r="H11" s="1" t="s">
        <v>49</v>
      </c>
      <c r="I11" s="1" t="s">
        <v>50</v>
      </c>
      <c r="L11" s="1" t="s">
        <v>51</v>
      </c>
      <c r="M11" s="1" t="s">
        <v>52</v>
      </c>
      <c r="N11" s="1" t="s">
        <v>53</v>
      </c>
      <c r="O11" s="1" t="s">
        <v>54</v>
      </c>
      <c r="P11" s="1" t="s">
        <v>55</v>
      </c>
      <c r="Q11" s="11" t="s">
        <v>56</v>
      </c>
      <c r="R11" s="13" t="str">
        <f t="shared" si="1"/>
        <v>ポリエチレン、ポリエチレンテレフタラート（PET樹脂）、ポリスチレン、ポリプロピレン、ポリ塩化ビニル、アクリル樹脂、ABS樹脂、ポリカーボネート／農業用ビニール、発泡スチロール、衣類</v>
      </c>
    </row>
    <row r="12" spans="1:18" x14ac:dyDescent="0.45">
      <c r="A12" s="1">
        <v>11</v>
      </c>
      <c r="B12" s="1" t="s">
        <v>33</v>
      </c>
      <c r="C12" s="1" t="s">
        <v>34</v>
      </c>
      <c r="D12" s="1" t="s">
        <v>35</v>
      </c>
      <c r="E12" s="1" t="s">
        <v>36</v>
      </c>
      <c r="F12" s="1" t="s">
        <v>10</v>
      </c>
      <c r="G12" s="1" t="s">
        <v>37</v>
      </c>
      <c r="H12" s="1" t="s">
        <v>38</v>
      </c>
      <c r="I12" s="1" t="s">
        <v>39</v>
      </c>
      <c r="J12" s="1" t="s">
        <v>40</v>
      </c>
      <c r="K12" s="1" t="s">
        <v>41</v>
      </c>
      <c r="L12" s="1" t="s">
        <v>42</v>
      </c>
      <c r="M12" s="1" t="s">
        <v>43</v>
      </c>
      <c r="N12" s="1" t="s">
        <v>34</v>
      </c>
      <c r="O12" s="1" t="s">
        <v>35</v>
      </c>
      <c r="P12" s="1" t="s">
        <v>36</v>
      </c>
      <c r="Q12" s="11" t="s">
        <v>17</v>
      </c>
      <c r="R12" s="13" t="str">
        <f>F12&amp;"／"&amp;G12</f>
        <v>ポリスチレン／発砲スチロール</v>
      </c>
    </row>
    <row r="13" spans="1:18" x14ac:dyDescent="0.45">
      <c r="A13" s="1">
        <v>12</v>
      </c>
      <c r="B13" s="1" t="s">
        <v>57</v>
      </c>
      <c r="C13" s="1" t="s">
        <v>57</v>
      </c>
      <c r="D13" s="1" t="s">
        <v>58</v>
      </c>
      <c r="E13" s="1" t="s">
        <v>59</v>
      </c>
      <c r="F13" s="1" t="s">
        <v>60</v>
      </c>
      <c r="G13" s="1" t="s">
        <v>61</v>
      </c>
      <c r="H13" s="1" t="s">
        <v>62</v>
      </c>
      <c r="I13" s="1" t="s">
        <v>63</v>
      </c>
      <c r="L13" s="1" t="s">
        <v>64</v>
      </c>
      <c r="M13" s="1" t="s">
        <v>65</v>
      </c>
      <c r="N13" s="1" t="s">
        <v>57</v>
      </c>
      <c r="O13" s="1" t="s">
        <v>58</v>
      </c>
      <c r="P13" s="1" t="s">
        <v>59</v>
      </c>
      <c r="Q13" s="11" t="s">
        <v>17</v>
      </c>
      <c r="R13" s="13" t="str">
        <f t="shared" ref="R13:R15" si="2">F13&amp;"／"&amp;G13</f>
        <v>ポリ塩化ビニル／塩ビ管</v>
      </c>
    </row>
    <row r="14" spans="1:18" ht="37.5" x14ac:dyDescent="0.45">
      <c r="A14" s="1">
        <v>13</v>
      </c>
      <c r="B14" s="1" t="s">
        <v>143</v>
      </c>
      <c r="C14" s="1" t="s">
        <v>143</v>
      </c>
      <c r="D14" s="1" t="s">
        <v>144</v>
      </c>
      <c r="E14" s="1" t="s">
        <v>145</v>
      </c>
      <c r="F14" s="1" t="s">
        <v>95</v>
      </c>
      <c r="G14" s="1" t="s">
        <v>146</v>
      </c>
      <c r="H14" s="1" t="s">
        <v>38</v>
      </c>
      <c r="I14" s="1" t="s">
        <v>147</v>
      </c>
      <c r="L14" s="1" t="s">
        <v>148</v>
      </c>
      <c r="M14" s="1" t="s">
        <v>149</v>
      </c>
      <c r="N14" s="1" t="s">
        <v>150</v>
      </c>
      <c r="O14" s="1" t="s">
        <v>151</v>
      </c>
      <c r="P14" s="1" t="s">
        <v>152</v>
      </c>
      <c r="Q14" s="11"/>
      <c r="R14" s="13" t="str">
        <f t="shared" si="2"/>
        <v>ポリエチレンテレフタラート（PET樹脂）／ペットボトル</v>
      </c>
    </row>
    <row r="15" spans="1:18" ht="75" x14ac:dyDescent="0.45">
      <c r="A15" s="1">
        <v>14</v>
      </c>
      <c r="B15" s="1" t="s">
        <v>117</v>
      </c>
      <c r="C15" s="1" t="s">
        <v>129</v>
      </c>
      <c r="D15" s="1" t="s">
        <v>118</v>
      </c>
      <c r="E15" s="1" t="s">
        <v>119</v>
      </c>
      <c r="F15" s="1" t="s">
        <v>120</v>
      </c>
      <c r="G15" s="1" t="s">
        <v>121</v>
      </c>
      <c r="H15" s="1" t="s">
        <v>122</v>
      </c>
      <c r="I15" s="1" t="s">
        <v>123</v>
      </c>
      <c r="J15" s="1" t="s">
        <v>124</v>
      </c>
      <c r="K15" s="1" t="s">
        <v>125</v>
      </c>
      <c r="L15" s="1" t="s">
        <v>126</v>
      </c>
      <c r="M15" s="1" t="s">
        <v>127</v>
      </c>
      <c r="N15" s="1" t="s">
        <v>129</v>
      </c>
      <c r="O15" s="1" t="s">
        <v>118</v>
      </c>
      <c r="P15" s="1" t="s">
        <v>119</v>
      </c>
      <c r="Q15" s="11" t="s">
        <v>128</v>
      </c>
      <c r="R15" s="13" t="str">
        <f t="shared" si="2"/>
        <v>ポリエチレン、ポリエチレンテレフタラート（PET樹脂）、ポリスチレン、ポリプロピレン、アクリル樹脂、AS樹脂、ABS樹脂、ポリカーボネート／食品トレイ、収納ケース、ストレッチフィルム、農業用ビニール、りんご箱など</v>
      </c>
    </row>
    <row r="16" spans="1:18" x14ac:dyDescent="0.45">
      <c r="A16" s="1">
        <v>15</v>
      </c>
      <c r="Q16" s="11"/>
      <c r="R16" s="13"/>
    </row>
    <row r="17" spans="1:18" x14ac:dyDescent="0.45">
      <c r="B17" s="1" t="s">
        <v>11</v>
      </c>
      <c r="C17" s="1" t="s">
        <v>11</v>
      </c>
      <c r="D17" s="1" t="s">
        <v>11</v>
      </c>
      <c r="E17" s="1" t="s">
        <v>11</v>
      </c>
      <c r="F17" s="1" t="s">
        <v>11</v>
      </c>
      <c r="G17" s="1" t="s">
        <v>11</v>
      </c>
      <c r="H17" s="1" t="s">
        <v>11</v>
      </c>
      <c r="I17" s="1" t="s">
        <v>11</v>
      </c>
      <c r="L17" s="1" t="s">
        <v>11</v>
      </c>
      <c r="M17" s="1" t="s">
        <v>11</v>
      </c>
      <c r="N17" s="1" t="s">
        <v>11</v>
      </c>
      <c r="O17" s="1" t="s">
        <v>11</v>
      </c>
      <c r="P17" s="1" t="s">
        <v>11</v>
      </c>
      <c r="Q17" s="1" t="s">
        <v>11</v>
      </c>
      <c r="R17" s="13" t="s">
        <v>11</v>
      </c>
    </row>
    <row r="18" spans="1:18" x14ac:dyDescent="0.45">
      <c r="A18" s="1" t="s">
        <v>11</v>
      </c>
    </row>
  </sheetData>
  <phoneticPr fontId="2"/>
  <pageMargins left="0.7" right="0.7" top="0.75" bottom="0.75" header="0.3" footer="0.3"/>
  <pageSetup paperSize="8" fitToWidth="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07F8B-926C-404F-A205-2E693F038915}">
  <sheetPr codeName="Sheet14"/>
  <dimension ref="B1:C16"/>
  <sheetViews>
    <sheetView topLeftCell="B2" zoomScaleNormal="100" zoomScaleSheetLayoutView="100" workbookViewId="0">
      <selection activeCell="C13" sqref="C13"/>
    </sheetView>
  </sheetViews>
  <sheetFormatPr defaultColWidth="0" defaultRowHeight="13.5" customHeight="1" zeroHeight="1" x14ac:dyDescent="0.45"/>
  <cols>
    <col min="1" max="1" width="8.88671875" style="5" hidden="1" customWidth="1"/>
    <col min="2" max="2" width="35.77734375" style="50" customWidth="1"/>
    <col min="3" max="3" width="60.77734375" style="56" customWidth="1"/>
    <col min="4" max="16384" width="8.88671875" style="5" hidden="1"/>
  </cols>
  <sheetData>
    <row r="1" spans="2:3" ht="20.25" hidden="1" customHeight="1" x14ac:dyDescent="0.45">
      <c r="B1" s="50" t="s">
        <v>14</v>
      </c>
      <c r="C1" s="50">
        <v>1</v>
      </c>
    </row>
    <row r="2" spans="2:3" s="38" customFormat="1" ht="45" customHeight="1" x14ac:dyDescent="0.45">
      <c r="B2" s="36" t="s">
        <v>0</v>
      </c>
      <c r="C2" s="54" t="str" cm="1">
        <f t="array" aca="1" ref="C2" ca="1">INDIRECT("リスト!$B$"&amp;$C$1+1)</f>
        <v>㈱青森廃棄物処理センター</v>
      </c>
    </row>
    <row r="3" spans="2:3" s="49" customFormat="1" ht="30" customHeight="1" x14ac:dyDescent="0.45">
      <c r="B3" s="37" t="s">
        <v>2</v>
      </c>
      <c r="C3" s="53" t="str" cm="1">
        <f t="array" aca="1" ref="C3" ca="1">INDIRECT("リスト!$C$"&amp;$C$1+1)</f>
        <v>㈱青森廃棄物処理センター桐ノ沢桐ノ沢中間処理場</v>
      </c>
    </row>
    <row r="4" spans="2:3" s="49" customFormat="1" ht="30" customHeight="1" x14ac:dyDescent="0.45">
      <c r="B4" s="37" t="s">
        <v>4</v>
      </c>
      <c r="C4" s="53" t="str" cm="1">
        <f t="array" aca="1" ref="C4" ca="1">INDIRECT("リスト!$D$"&amp;$C$1+1)</f>
        <v>青森市大字駒込字桐ノ沢160番地1</v>
      </c>
    </row>
    <row r="5" spans="2:3" s="49" customFormat="1" ht="30" customHeight="1" x14ac:dyDescent="0.45">
      <c r="B5" s="37" t="s">
        <v>6</v>
      </c>
      <c r="C5" s="53" t="str" cm="1">
        <f t="array" aca="1" ref="C5" ca="1">INDIRECT("リスト!$E$"&amp;$C$1+1)</f>
        <v>なし</v>
      </c>
    </row>
    <row r="6" spans="2:3" s="49" customFormat="1" ht="60" customHeight="1" x14ac:dyDescent="0.45">
      <c r="B6" s="37" t="s">
        <v>26</v>
      </c>
      <c r="C6" s="53" t="str" cm="1">
        <f t="array" aca="1" ref="C6" ca="1">INDIRECT("リスト!$F$"&amp;$C$1+1)</f>
        <v>ポリエチレンテレフタラート（PET樹脂）、ポリスチレン</v>
      </c>
    </row>
    <row r="7" spans="2:3" s="49" customFormat="1" ht="45" customHeight="1" x14ac:dyDescent="0.45">
      <c r="B7" s="37" t="s">
        <v>27</v>
      </c>
      <c r="C7" s="55" cm="1">
        <f t="array" aca="1" ref="C7" ca="1">INDIRECT("リスト!$G$"&amp;$C$1+1)</f>
        <v>0</v>
      </c>
    </row>
    <row r="8" spans="2:3" s="49" customFormat="1" ht="30" customHeight="1" x14ac:dyDescent="0.45">
      <c r="B8" s="37" t="s">
        <v>7</v>
      </c>
      <c r="C8" s="53" t="str" cm="1">
        <f t="array" aca="1" ref="C8" ca="1">INDIRECT("リスト!$H$"&amp;$C$1+1)</f>
        <v>小売業</v>
      </c>
    </row>
    <row r="9" spans="2:3" s="49" customFormat="1" ht="30" customHeight="1" x14ac:dyDescent="0.45">
      <c r="B9" s="37" t="s">
        <v>28</v>
      </c>
      <c r="C9" s="53" t="str" cm="1">
        <f t="array" aca="1" ref="C9" ca="1">INDIRECT("リスト!$I$"&amp;$C$1+1)</f>
        <v>プラスチック再生原料の製造</v>
      </c>
    </row>
    <row r="10" spans="2:3" s="49" customFormat="1" ht="30" customHeight="1" x14ac:dyDescent="0.45">
      <c r="B10" s="37" t="s">
        <v>29</v>
      </c>
      <c r="C10" s="53" t="str" cm="1">
        <f t="array" aca="1" ref="C10" ca="1">INDIRECT("リスト!$J$"&amp;$C$1+1)</f>
        <v>圧縮ブロック（ペットボトル）、インゴット（発泡スチロール）</v>
      </c>
    </row>
    <row r="11" spans="2:3" s="49" customFormat="1" ht="30" customHeight="1" x14ac:dyDescent="0.45">
      <c r="B11" s="37"/>
      <c r="C11" s="53"/>
    </row>
    <row r="12" spans="2:3" s="49" customFormat="1" ht="30" customHeight="1" x14ac:dyDescent="0.45">
      <c r="B12" s="37" t="s">
        <v>30</v>
      </c>
      <c r="C12" s="55" t="str" cm="1">
        <f t="array" aca="1" ref="C12" ca="1">INDIRECT("リスト!$K$"&amp;$C$1+1)</f>
        <v>前処理のみ</v>
      </c>
    </row>
    <row r="13" spans="2:3" s="49" customFormat="1" ht="64.5" customHeight="1" x14ac:dyDescent="0.45">
      <c r="B13" s="37" t="s">
        <v>16</v>
      </c>
      <c r="C13" s="53" t="str" cm="1">
        <f t="array" aca="1" ref="C13" ca="1">INDIRECT("リスト!$L$"&amp;$C$1+1)</f>
        <v>ペットボトル→中身を捨てて出してください。
発泡スチロール→水洗いにより汚れを落とし、シール等の異物を取り除いてください。</v>
      </c>
    </row>
    <row r="14" spans="2:3" s="49" customFormat="1" ht="90" customHeight="1" x14ac:dyDescent="0.45">
      <c r="B14" s="37" t="s">
        <v>8</v>
      </c>
      <c r="C14" s="53" t="str" cm="1">
        <f t="array" aca="1" ref="C14" ca="1">INDIRECT("リスト!$M$"&amp;$C$1+1)</f>
        <v>選別・圧縮施設（ペットボトル）（4t／8h）
溶融固化施設（発泡スチロール）（0.8t／8h）</v>
      </c>
    </row>
    <row r="15" spans="2:3" s="49" customFormat="1" ht="30" customHeight="1" x14ac:dyDescent="0.45">
      <c r="B15" s="37" t="s">
        <v>15</v>
      </c>
      <c r="C15" s="53" t="str" cm="1">
        <f t="array" aca="1" ref="C15" ca="1">INDIRECT("リスト!$O$"&amp;$C$1+1)</f>
        <v>青森市大字駒込字桐ノ沢160番地1</v>
      </c>
    </row>
    <row r="16" spans="2:3" s="49" customFormat="1" ht="30" customHeight="1" x14ac:dyDescent="0.45">
      <c r="B16" s="37" t="s">
        <v>9</v>
      </c>
      <c r="C16" s="55" t="str" cm="1">
        <f t="array" aca="1" ref="C16" ca="1">INDIRECT("リスト!$Q$"&amp;$C$1+1)</f>
        <v>排出事業場からの収集運搬も行っています。</v>
      </c>
    </row>
  </sheetData>
  <sheetProtection algorithmName="SHA-512" hashValue="2jB42XyGSvdUmxSE1E93z6GX3cmRQP9B+FHvvq7Sq6YX5MEJBcOXoYRSl3g6m4BEey59H8JDgV4T3Wz9Id/cAw==" saltValue="TGdJQ1oQaOtfviDyQwaP+g==" spinCount="100000" sheet="1" objects="1" scenarios="1"/>
  <phoneticPr fontId="2"/>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74696-1787-4D1D-9B36-E97B35E44319}">
  <sheetPr codeName="Sheet7"/>
  <dimension ref="A1:C16"/>
  <sheetViews>
    <sheetView topLeftCell="B2" zoomScaleNormal="100" zoomScaleSheetLayoutView="100" workbookViewId="0">
      <selection activeCell="C3" sqref="C3"/>
    </sheetView>
  </sheetViews>
  <sheetFormatPr defaultColWidth="0" defaultRowHeight="13.5" customHeight="1" zeroHeight="1" x14ac:dyDescent="0.45"/>
  <cols>
    <col min="1" max="1" width="8.88671875" style="5" hidden="1" customWidth="1"/>
    <col min="2" max="2" width="35.77734375" style="20" customWidth="1"/>
    <col min="3" max="3" width="60.77734375" style="59" customWidth="1"/>
    <col min="4" max="16384" width="8.88671875" style="5" hidden="1"/>
  </cols>
  <sheetData>
    <row r="1" spans="1:3" ht="20.25" hidden="1" customHeight="1" x14ac:dyDescent="0.45">
      <c r="A1" s="58"/>
      <c r="B1" s="20" t="s">
        <v>14</v>
      </c>
      <c r="C1" s="21">
        <v>2</v>
      </c>
    </row>
    <row r="2" spans="1:3" ht="45" customHeight="1" x14ac:dyDescent="0.45">
      <c r="B2" s="36" t="s">
        <v>0</v>
      </c>
      <c r="C2" s="54" t="str" cm="1">
        <f t="array" aca="1" ref="C2" ca="1">INDIRECT("リスト!$B$"&amp;$C$1+1)</f>
        <v>㈱山本工業</v>
      </c>
    </row>
    <row r="3" spans="1:3" s="43" customFormat="1" ht="30" customHeight="1" x14ac:dyDescent="0.45">
      <c r="B3" s="37" t="s">
        <v>2</v>
      </c>
      <c r="C3" s="53" t="str" cm="1">
        <f t="array" aca="1" ref="C3" ca="1">INDIRECT("リスト!$C$"&amp;$C$1+1)</f>
        <v>㈱山本工業中間処理場</v>
      </c>
    </row>
    <row r="4" spans="1:3" s="43" customFormat="1" ht="30" customHeight="1" x14ac:dyDescent="0.45">
      <c r="B4" s="37" t="s">
        <v>4</v>
      </c>
      <c r="C4" s="53" t="str" cm="1">
        <f t="array" aca="1" ref="C4" ca="1">INDIRECT("リスト!$D$"&amp;$C$1+1)</f>
        <v>青森市小館字亀山126-1</v>
      </c>
    </row>
    <row r="5" spans="1:3" s="43" customFormat="1" ht="30" customHeight="1" x14ac:dyDescent="0.45">
      <c r="B5" s="37" t="s">
        <v>6</v>
      </c>
      <c r="C5" s="53" t="str" cm="1">
        <f t="array" aca="1" ref="C5" ca="1">INDIRECT("リスト!$E$"&amp;$C$1+1)</f>
        <v>017-739-3585</v>
      </c>
    </row>
    <row r="6" spans="1:3" s="43" customFormat="1" ht="30" customHeight="1" x14ac:dyDescent="0.45">
      <c r="B6" s="37" t="s">
        <v>26</v>
      </c>
      <c r="C6" s="53" t="str" cm="1">
        <f t="array" aca="1" ref="C6" ca="1">INDIRECT("リスト!$F$"&amp;$C$1+1)</f>
        <v>その他（スタイロフォーム、発泡スチロール）</v>
      </c>
    </row>
    <row r="7" spans="1:3" s="43" customFormat="1" ht="30" customHeight="1" x14ac:dyDescent="0.45">
      <c r="B7" s="37" t="s">
        <v>27</v>
      </c>
      <c r="C7" s="53" t="str" cm="1">
        <f t="array" aca="1" ref="C7" ca="1">INDIRECT("リスト!$G$"&amp;$C$1+1)</f>
        <v>断熱材、魚箱、緩衝材、スタイロ畳</v>
      </c>
    </row>
    <row r="8" spans="1:3" s="43" customFormat="1" ht="30" customHeight="1" x14ac:dyDescent="0.45">
      <c r="B8" s="37" t="s">
        <v>7</v>
      </c>
      <c r="C8" s="53" t="str" cm="1">
        <f t="array" aca="1" ref="C8" ca="1">INDIRECT("リスト!$H$"&amp;$C$1+1)</f>
        <v>解体工事現場</v>
      </c>
    </row>
    <row r="9" spans="1:3" s="43" customFormat="1" ht="30" customHeight="1" x14ac:dyDescent="0.45">
      <c r="B9" s="37" t="s">
        <v>28</v>
      </c>
      <c r="C9" s="53" t="str" cm="1">
        <f t="array" aca="1" ref="C9" ca="1">INDIRECT("リスト!$I$"&amp;$C$1+1)</f>
        <v>再資源化の前処理（不純物除去・分別）</v>
      </c>
    </row>
    <row r="10" spans="1:3" s="43" customFormat="1" ht="30" customHeight="1" x14ac:dyDescent="0.45">
      <c r="B10" s="37" t="s">
        <v>29</v>
      </c>
      <c r="C10" s="53" t="str" cm="1">
        <f t="array" aca="1" ref="C10" ca="1">INDIRECT("リスト!$J$"&amp;$C$1+1)</f>
        <v>インゴット</v>
      </c>
    </row>
    <row r="11" spans="1:3" s="43" customFormat="1" ht="132.75" customHeight="1" x14ac:dyDescent="0.45">
      <c r="B11" s="37"/>
      <c r="C11" s="53"/>
    </row>
    <row r="12" spans="1:3" s="44" customFormat="1" ht="30" customHeight="1" x14ac:dyDescent="0.45">
      <c r="B12" s="37" t="s">
        <v>30</v>
      </c>
      <c r="C12" s="53" t="str" cm="1">
        <f t="array" aca="1" ref="C12" ca="1">INDIRECT("リスト!$K$"&amp;$C$1+1)</f>
        <v>製造したインゴットは再生燃料として使用されます。</v>
      </c>
    </row>
    <row r="13" spans="1:3" s="45" customFormat="1" ht="30" customHeight="1" x14ac:dyDescent="0.45">
      <c r="B13" s="37" t="s">
        <v>16</v>
      </c>
      <c r="C13" s="53" t="str" cm="1">
        <f t="array" aca="1" ref="C13" ca="1">INDIRECT("リスト!$L$"&amp;$C$1+1)</f>
        <v>素材ごとに分別してください。</v>
      </c>
    </row>
    <row r="14" spans="1:3" s="44" customFormat="1" ht="30" customHeight="1" x14ac:dyDescent="0.45">
      <c r="B14" s="37" t="s">
        <v>8</v>
      </c>
      <c r="C14" s="53" t="str" cm="1">
        <f t="array" aca="1" ref="C14" ca="1">INDIRECT("リスト!$M$"&amp;$C$1+1)</f>
        <v>切断施設（3.72ｔ／日）
溶融固化施設（0.16ｔ／日）</v>
      </c>
    </row>
    <row r="15" spans="1:3" s="45" customFormat="1" ht="30" customHeight="1" x14ac:dyDescent="0.45">
      <c r="B15" s="37" t="s">
        <v>15</v>
      </c>
      <c r="C15" s="53" t="str" cm="1">
        <f t="array" aca="1" ref="C15" ca="1">INDIRECT("リスト!$O$"&amp;$C$1+1)</f>
        <v>青森市小館字亀山126-1</v>
      </c>
    </row>
    <row r="16" spans="1:3" s="44" customFormat="1" ht="30" customHeight="1" x14ac:dyDescent="0.45">
      <c r="B16" s="37" t="s">
        <v>9</v>
      </c>
      <c r="C16" s="55" cm="1">
        <f t="array" aca="1" ref="C16" ca="1">INDIRECT("リスト!$Q$"&amp;$C$1+1)</f>
        <v>0</v>
      </c>
    </row>
  </sheetData>
  <sheetProtection algorithmName="SHA-512" hashValue="4VaT529wEsa3PdBMZW6OAxwBZHHT9Q+ckB/h03kPM8uY0rRdg6EnzQimNAs1tfxBxI5ZKeNONU8eIjmwuUw52g==" saltValue="tJEiqTK6djcqgUe8bYC2kw==" spinCount="100000" sheet="1" objects="1" scenarios="1"/>
  <phoneticPr fontId="2"/>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ABDBA-D2FB-40B7-96DE-33CF5537840E}">
  <sheetPr codeName="Sheet5"/>
  <dimension ref="A1:C16"/>
  <sheetViews>
    <sheetView topLeftCell="B2" zoomScaleNormal="100" zoomScaleSheetLayoutView="100" workbookViewId="0">
      <selection activeCell="C3" sqref="C3"/>
    </sheetView>
  </sheetViews>
  <sheetFormatPr defaultColWidth="0" defaultRowHeight="0" customHeight="1" zeroHeight="1" x14ac:dyDescent="0.45"/>
  <cols>
    <col min="1" max="1" width="8.88671875" style="5" hidden="1" customWidth="1"/>
    <col min="2" max="2" width="35.77734375" style="40" customWidth="1"/>
    <col min="3" max="3" width="60.77734375" style="60" customWidth="1"/>
    <col min="4" max="16384" width="8.88671875" style="5" hidden="1"/>
  </cols>
  <sheetData>
    <row r="1" spans="1:3" ht="20.25" hidden="1" customHeight="1" x14ac:dyDescent="0.45">
      <c r="A1" s="58"/>
      <c r="B1" s="20" t="s">
        <v>14</v>
      </c>
      <c r="C1" s="21">
        <v>3</v>
      </c>
    </row>
    <row r="2" spans="1:3" ht="45" customHeight="1" x14ac:dyDescent="0.45">
      <c r="B2" s="36" t="s">
        <v>0</v>
      </c>
      <c r="C2" s="54" t="str" cm="1">
        <f t="array" aca="1" ref="C2" ca="1">INDIRECT("リスト!$B$"&amp;$C$1+1)</f>
        <v>㈲ローズリー資源</v>
      </c>
    </row>
    <row r="3" spans="1:3" ht="30" customHeight="1" x14ac:dyDescent="0.45">
      <c r="B3" s="37" t="s">
        <v>2</v>
      </c>
      <c r="C3" s="53" t="str" cm="1">
        <f t="array" aca="1" ref="C3" ca="1">INDIRECT("リスト!$C$"&amp;$C$1+1)</f>
        <v>㈲ローズリー資源</v>
      </c>
    </row>
    <row r="4" spans="1:3" ht="30" customHeight="1" x14ac:dyDescent="0.45">
      <c r="B4" s="37" t="s">
        <v>4</v>
      </c>
      <c r="C4" s="53" t="str" cm="1">
        <f t="array" aca="1" ref="C4" ca="1">INDIRECT("リスト!$D$"&amp;$C$1+1)</f>
        <v>青森市駒込字深沢5-303</v>
      </c>
    </row>
    <row r="5" spans="1:3" ht="30" customHeight="1" x14ac:dyDescent="0.45">
      <c r="B5" s="37" t="s">
        <v>6</v>
      </c>
      <c r="C5" s="53" t="str" cm="1">
        <f t="array" aca="1" ref="C5" ca="1">INDIRECT("リスト!$E$"&amp;$C$1+1)</f>
        <v>017-744-0575</v>
      </c>
    </row>
    <row r="6" spans="1:3" ht="60" customHeight="1" x14ac:dyDescent="0.45">
      <c r="B6" s="37" t="s">
        <v>26</v>
      </c>
      <c r="C6" s="53" t="str" cm="1">
        <f t="array" aca="1" ref="C6" ca="1">INDIRECT("リスト!$F$"&amp;$C$1+1)</f>
        <v>ポリエチレン、ポリエチレンテレフタラート（PET樹脂）、ポリスチレン、ポリ塩化ビニル、ポリアミド</v>
      </c>
    </row>
    <row r="7" spans="1:3" ht="30" customHeight="1" x14ac:dyDescent="0.45">
      <c r="B7" s="37" t="s">
        <v>27</v>
      </c>
      <c r="C7" s="53" t="str" cm="1">
        <f t="array" aca="1" ref="C7" ca="1">INDIRECT("リスト!$G$"&amp;$C$1+1)</f>
        <v>ストレッチフィルム、ＰＰバンド、プラスチック製ダンボール、収納トレイ　等</v>
      </c>
    </row>
    <row r="8" spans="1:3" ht="30" customHeight="1" x14ac:dyDescent="0.45">
      <c r="B8" s="37" t="s">
        <v>7</v>
      </c>
      <c r="C8" s="53" t="str" cm="1">
        <f t="array" aca="1" ref="C8" ca="1">INDIRECT("リスト!$H$"&amp;$C$1+1)</f>
        <v>製造業、小売業　等</v>
      </c>
    </row>
    <row r="9" spans="1:3" ht="30" customHeight="1" x14ac:dyDescent="0.45">
      <c r="B9" s="37" t="s">
        <v>28</v>
      </c>
      <c r="C9" s="53" t="str" cm="1">
        <f t="array" aca="1" ref="C9" ca="1">INDIRECT("リスト!$I$"&amp;$C$1+1)</f>
        <v>破砕・圧縮・溶融</v>
      </c>
    </row>
    <row r="10" spans="1:3" ht="30" customHeight="1" x14ac:dyDescent="0.45">
      <c r="B10" s="37" t="s">
        <v>29</v>
      </c>
      <c r="C10" s="55" t="str" cm="1">
        <f t="array" aca="1" ref="C10" ca="1">INDIRECT("リスト!$J$"&amp;$C$1+1)</f>
        <v>ペレット・インゴット</v>
      </c>
    </row>
    <row r="11" spans="1:3" ht="30" customHeight="1" x14ac:dyDescent="0.45">
      <c r="B11" s="37"/>
      <c r="C11" s="53"/>
    </row>
    <row r="12" spans="1:3" s="7" customFormat="1" ht="30" customHeight="1" x14ac:dyDescent="0.45">
      <c r="B12" s="37" t="s">
        <v>30</v>
      </c>
      <c r="C12" s="55" t="str" cm="1">
        <f t="array" aca="1" ref="C12" ca="1">INDIRECT("リスト!$K$"&amp;$C$1+1)</f>
        <v>それぞれの種類ごとの原料として使用されている。</v>
      </c>
    </row>
    <row r="13" spans="1:3" s="6" customFormat="1" ht="60" customHeight="1" x14ac:dyDescent="0.45">
      <c r="B13" s="37" t="s">
        <v>16</v>
      </c>
      <c r="C13" s="53" t="str" cm="1">
        <f t="array" aca="1" ref="C13" ca="1">INDIRECT("リスト!$L$"&amp;$C$1+1)</f>
        <v>汚れたプラスチックについては再資源不可物として受入、その他受け入れに関する明確な基準は設けていないが、買取の依頼の場合は素材別サンプル確認をしている。</v>
      </c>
    </row>
    <row r="14" spans="1:3" s="7" customFormat="1" ht="75" customHeight="1" x14ac:dyDescent="0.45">
      <c r="B14" s="37" t="s">
        <v>8</v>
      </c>
      <c r="C14" s="53" t="str" cm="1">
        <f t="array" aca="1" ref="C14" ca="1">INDIRECT("リスト!$M$"&amp;$C$1+1)</f>
        <v>破砕機（2.87ｔ／日）
破砕機（2.8ｔ／日）
破砕機（1.36ｔ／日）
溶融固化機（0.8ｔ／日）</v>
      </c>
    </row>
    <row r="15" spans="1:3" s="6" customFormat="1" ht="30" customHeight="1" x14ac:dyDescent="0.45">
      <c r="B15" s="37" t="s">
        <v>15</v>
      </c>
      <c r="C15" s="53" t="str" cm="1">
        <f t="array" aca="1" ref="C15" ca="1">INDIRECT("リスト!$O$"&amp;$C$1+1)</f>
        <v>青森市駒込字深沢5-303</v>
      </c>
    </row>
    <row r="16" spans="1:3" s="7" customFormat="1" ht="30" customHeight="1" x14ac:dyDescent="0.45">
      <c r="B16" s="37" t="s">
        <v>9</v>
      </c>
      <c r="C16" s="53" t="str" cm="1">
        <f t="array" aca="1" ref="C16" ca="1">INDIRECT("リスト!$Q$"&amp;$C$1+1)</f>
        <v>収集運搬・持込どちらも可能。素材・物量によっては買取可能。</v>
      </c>
    </row>
  </sheetData>
  <sheetProtection algorithmName="SHA-512" hashValue="PJbVB1KodxJ8CflVOc/UV6QaR5DMnsxOsOVNijQcFa0vnWqMsgcJzm5nJldBKYTX1Wt4GdKIEsik7YsiFNYR+w==" saltValue="M4/S6FdwKftkdYmSxheyhg==" spinCount="100000" sheet="1" objects="1" scenarios="1"/>
  <phoneticPr fontId="2"/>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DA329-4D91-485E-B7C9-F6312560A164}">
  <sheetPr codeName="Sheet6"/>
  <dimension ref="A1:C16"/>
  <sheetViews>
    <sheetView topLeftCell="B2" zoomScaleNormal="100" zoomScaleSheetLayoutView="100" workbookViewId="0">
      <selection activeCell="C2" sqref="C2"/>
    </sheetView>
  </sheetViews>
  <sheetFormatPr defaultColWidth="0" defaultRowHeight="13.5" customHeight="1" zeroHeight="1" x14ac:dyDescent="0.45"/>
  <cols>
    <col min="1" max="1" width="8.88671875" style="5" hidden="1" customWidth="1"/>
    <col min="2" max="2" width="35.77734375" style="20" customWidth="1"/>
    <col min="3" max="3" width="60.77734375" style="59" customWidth="1"/>
    <col min="4" max="16384" width="8.88671875" style="5" hidden="1"/>
  </cols>
  <sheetData>
    <row r="1" spans="1:3" ht="20.25" hidden="1" customHeight="1" x14ac:dyDescent="0.45">
      <c r="A1" s="58"/>
      <c r="B1" s="20" t="s">
        <v>14</v>
      </c>
      <c r="C1" s="21">
        <v>4</v>
      </c>
    </row>
    <row r="2" spans="1:3" ht="45" customHeight="1" x14ac:dyDescent="0.45">
      <c r="B2" s="36" t="s">
        <v>0</v>
      </c>
      <c r="C2" s="54" t="str" cm="1">
        <f t="array" aca="1" ref="C2" ca="1">INDIRECT("リスト!$B$"&amp;$C$1+1)</f>
        <v>北彩クリーン㈲</v>
      </c>
    </row>
    <row r="3" spans="1:3" s="43" customFormat="1" ht="30" customHeight="1" x14ac:dyDescent="0.45">
      <c r="B3" s="37" t="s">
        <v>2</v>
      </c>
      <c r="C3" s="53" t="str" cm="1">
        <f t="array" aca="1" ref="C3" ca="1">INDIRECT("リスト!$C$"&amp;$C$1+1)</f>
        <v>北彩クリーン㈲リサイクルセンター</v>
      </c>
    </row>
    <row r="4" spans="1:3" s="43" customFormat="1" ht="30" customHeight="1" x14ac:dyDescent="0.45">
      <c r="B4" s="37" t="s">
        <v>4</v>
      </c>
      <c r="C4" s="53" t="str" cm="1">
        <f t="array" aca="1" ref="C4" ca="1">INDIRECT("リスト!$D$"&amp;$C$1+1)</f>
        <v>弘前市大字松本字富永50-3</v>
      </c>
    </row>
    <row r="5" spans="1:3" s="43" customFormat="1" ht="30" customHeight="1" x14ac:dyDescent="0.45">
      <c r="B5" s="37" t="s">
        <v>6</v>
      </c>
      <c r="C5" s="53" t="str" cm="1">
        <f t="array" aca="1" ref="C5" ca="1">INDIRECT("リスト!$E$"&amp;$C$1+1)</f>
        <v>0172-89-1200</v>
      </c>
    </row>
    <row r="6" spans="1:3" s="43" customFormat="1" ht="60.75" customHeight="1" x14ac:dyDescent="0.45">
      <c r="B6" s="37" t="s">
        <v>26</v>
      </c>
      <c r="C6" s="53" t="str" cm="1">
        <f t="array" aca="1" ref="C6" ca="1">INDIRECT("リスト!$F$"&amp;$C$1+1)</f>
        <v>ポリエチレン、ポリエチレンテレフタラート（PET樹脂）、ポリスチレン、ポリプロピレン、アクリル樹脂、AS樹脂、ABS樹脂、ポリカーボネート、ポリアミド</v>
      </c>
    </row>
    <row r="7" spans="1:3" s="43" customFormat="1" ht="95.25" customHeight="1" x14ac:dyDescent="0.45">
      <c r="B7" s="37" t="s">
        <v>27</v>
      </c>
      <c r="C7" s="53" t="str" cm="1">
        <f t="array" aca="1" ref="C7" ca="1">INDIRECT("リスト!$G$"&amp;$C$1+1)</f>
        <v>発泡スチロール魚箱、発泡スチロール類、食品トレイ、各種プラスチックランナー、硬質プラスチックの各種部品、製品等の入っていた袋、ストレッチフィルム、プラスチックハンガー、プラスチック製品であれば基本的にはお引き上できない場合もありますが前処理も含めヒアリングを通じてなんでも受けるようにしています。</v>
      </c>
    </row>
    <row r="8" spans="1:3" s="43" customFormat="1" ht="30" customHeight="1" x14ac:dyDescent="0.45">
      <c r="B8" s="37" t="s">
        <v>7</v>
      </c>
      <c r="C8" s="53" t="str" cm="1">
        <f t="array" aca="1" ref="C8" ca="1">INDIRECT("リスト!$H$"&amp;$C$1+1)</f>
        <v>小売業、製造業、卸売業</v>
      </c>
    </row>
    <row r="9" spans="1:3" s="43" customFormat="1" ht="30" customHeight="1" x14ac:dyDescent="0.45">
      <c r="B9" s="37" t="s">
        <v>28</v>
      </c>
      <c r="C9" s="53" t="str" cm="1">
        <f t="array" aca="1" ref="C9" ca="1">INDIRECT("リスト!$I$"&amp;$C$1+1)</f>
        <v>プラスチック再生原料の製造（インゴット、粉砕フレーク、破砕チップ）ものによっては破砕物を固体燃料にする。</v>
      </c>
    </row>
    <row r="10" spans="1:3" s="43" customFormat="1" ht="30" customHeight="1" x14ac:dyDescent="0.45">
      <c r="B10" s="37" t="s">
        <v>29</v>
      </c>
      <c r="C10" s="55" t="str" cm="1">
        <f t="array" aca="1" ref="C10" ca="1">INDIRECT("リスト!$J$"&amp;$C$1+1)</f>
        <v>インゴット、破砕フレーク、破砕チップ、圧縮ベール品</v>
      </c>
    </row>
    <row r="11" spans="1:3" s="43" customFormat="1" ht="123.75" customHeight="1" x14ac:dyDescent="0.45">
      <c r="B11" s="37"/>
      <c r="C11" s="53"/>
    </row>
    <row r="12" spans="1:3" s="44" customFormat="1" ht="105.75" customHeight="1" x14ac:dyDescent="0.45">
      <c r="B12" s="37" t="s">
        <v>30</v>
      </c>
      <c r="C12" s="55" t="str" cm="1">
        <f t="array" aca="1" ref="C12" ca="1">INDIRECT("リスト!$K$"&amp;$C$1+1)</f>
        <v>PSインゴットはプラスチック容器や額縁、家電製品の躯体になっている。
破砕フレーク、破砕チップはペレット等に加工され、プラスチック製品の原料になっている。また成形時のバージン原料の増量剤としても使用されている。
PE等の軟質プラに関しては自治体のゴミ袋等の原料に、ストレッチフィルムはストレッチフィルムや各種袋系にPPバンド等はPPバンドになっている。</v>
      </c>
    </row>
    <row r="13" spans="1:3" s="45" customFormat="1" ht="54.75" customHeight="1" x14ac:dyDescent="0.45">
      <c r="B13" s="37" t="s">
        <v>16</v>
      </c>
      <c r="C13" s="53" t="str" cm="1">
        <f t="array" aca="1" ref="C13" ca="1">INDIRECT("リスト!$L$"&amp;$C$1+1)</f>
        <v>素材ごとの分別、汚れの除去、事前サンプルまたはヒアリング、基本硬質軟質どちらも受け入れ可能。近い将来、混合の廃プラの受け入れも考えております。</v>
      </c>
    </row>
    <row r="14" spans="1:3" s="44" customFormat="1" ht="30" customHeight="1" x14ac:dyDescent="0.45">
      <c r="B14" s="37" t="s">
        <v>8</v>
      </c>
      <c r="C14" s="53" t="str" cm="1">
        <f t="array" aca="1" ref="C14" ca="1">INDIRECT("リスト!$M$"&amp;$C$1+1)</f>
        <v>溶融固化施設（1.2ｔ／日）
破砕施設（3.2ｔ／日）
圧縮梱包施設（0.8808ｔ／日）</v>
      </c>
    </row>
    <row r="15" spans="1:3" s="45" customFormat="1" ht="30" customHeight="1" x14ac:dyDescent="0.45">
      <c r="B15" s="37" t="s">
        <v>15</v>
      </c>
      <c r="C15" s="53" t="str" cm="1">
        <f t="array" aca="1" ref="C15" ca="1">INDIRECT("リスト!$O$"&amp;$C$1+1)</f>
        <v>弘前市大字松本字富永50-3</v>
      </c>
    </row>
    <row r="16" spans="1:3" s="44" customFormat="1" ht="30" customHeight="1" x14ac:dyDescent="0.45">
      <c r="B16" s="37" t="s">
        <v>9</v>
      </c>
      <c r="C16" s="53" t="str" cm="1">
        <f t="array" aca="1" ref="C16" ca="1">INDIRECT("リスト!$Q$"&amp;$C$1+1)</f>
        <v>排出事業場からの収集運搬も行っています。それか回収拠点へ搬入してください。綺麗で素材ごとに分別されている場合は買い取る場合もあります。</v>
      </c>
    </row>
  </sheetData>
  <sheetProtection algorithmName="SHA-512" hashValue="wemYK8tQB4wmZE00DoVIZiH3hwovlQUcHp71bNXlJ2eJ6s6PctuodYM2UAEL7K/qDn3rH+V/o/s6zg0NEk3d7A==" saltValue="rx0iArF9qt3cmWYplLYmUg==" spinCount="100000" sheet="1" objects="1" scenarios="1"/>
  <phoneticPr fontId="2"/>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169C6-C7F3-4FE0-9EAA-8AB8183E1348}">
  <sheetPr codeName="Sheet17"/>
  <dimension ref="A1:C16"/>
  <sheetViews>
    <sheetView topLeftCell="B2" zoomScaleNormal="100" zoomScaleSheetLayoutView="100" workbookViewId="0">
      <selection activeCell="C9" sqref="C9"/>
    </sheetView>
  </sheetViews>
  <sheetFormatPr defaultColWidth="0" defaultRowHeight="13.5" customHeight="1" zeroHeight="1" x14ac:dyDescent="0.45"/>
  <cols>
    <col min="1" max="1" width="8.88671875" style="5" hidden="1" customWidth="1"/>
    <col min="2" max="2" width="35.77734375" style="46" customWidth="1"/>
    <col min="3" max="3" width="60.77734375" style="46" customWidth="1"/>
    <col min="4" max="16384" width="8.88671875" style="5" hidden="1"/>
  </cols>
  <sheetData>
    <row r="1" spans="1:3" ht="20.25" hidden="1" customHeight="1" x14ac:dyDescent="0.45">
      <c r="A1" s="58"/>
      <c r="B1" s="46" t="s">
        <v>14</v>
      </c>
      <c r="C1" s="46">
        <v>5</v>
      </c>
    </row>
    <row r="2" spans="1:3" s="38" customFormat="1" ht="45" customHeight="1" x14ac:dyDescent="0.45">
      <c r="B2" s="36" t="s">
        <v>0</v>
      </c>
      <c r="C2" s="54" t="str" cm="1">
        <f t="array" aca="1" ref="C2" ca="1">INDIRECT("リスト!$B$"&amp;$C$1+1)</f>
        <v>㈲リサイクル・システムズ</v>
      </c>
    </row>
    <row r="3" spans="1:3" ht="30" customHeight="1" x14ac:dyDescent="0.45">
      <c r="B3" s="37" t="s">
        <v>2</v>
      </c>
      <c r="C3" s="53" t="str" cm="1">
        <f t="array" aca="1" ref="C3" ca="1">INDIRECT("リスト!$C$"&amp;$C$1+1)</f>
        <v>リサイクル・システムズ</v>
      </c>
    </row>
    <row r="4" spans="1:3" ht="30" customHeight="1" x14ac:dyDescent="0.45">
      <c r="B4" s="37" t="s">
        <v>4</v>
      </c>
      <c r="C4" s="53" t="str" cm="1">
        <f t="array" aca="1" ref="C4" ca="1">INDIRECT("リスト!$D$"&amp;$C$1+1)</f>
        <v>弘前市堅田1-4-1</v>
      </c>
    </row>
    <row r="5" spans="1:3" ht="30" customHeight="1" x14ac:dyDescent="0.45">
      <c r="B5" s="37" t="s">
        <v>6</v>
      </c>
      <c r="C5" s="53" t="str" cm="1">
        <f t="array" aca="1" ref="C5" ca="1">INDIRECT("リスト!$E$"&amp;$C$1+1)</f>
        <v>0172-88-7452</v>
      </c>
    </row>
    <row r="6" spans="1:3" ht="30" customHeight="1" x14ac:dyDescent="0.45">
      <c r="B6" s="37" t="s">
        <v>26</v>
      </c>
      <c r="C6" s="53" t="str" cm="1">
        <f t="array" aca="1" ref="C6" ca="1">INDIRECT("リスト!$F$"&amp;$C$1+1)</f>
        <v>ポリスチレン</v>
      </c>
    </row>
    <row r="7" spans="1:3" ht="30" customHeight="1" x14ac:dyDescent="0.45">
      <c r="B7" s="37" t="s">
        <v>27</v>
      </c>
      <c r="C7" s="53" t="str" cm="1">
        <f t="array" aca="1" ref="C7" ca="1">INDIRECT("リスト!$G$"&amp;$C$1+1)</f>
        <v>発泡スチロール</v>
      </c>
    </row>
    <row r="8" spans="1:3" ht="30" customHeight="1" x14ac:dyDescent="0.45">
      <c r="B8" s="37" t="s">
        <v>7</v>
      </c>
      <c r="C8" s="53" t="str" cm="1">
        <f t="array" aca="1" ref="C8" ca="1">INDIRECT("リスト!$H$"&amp;$C$1+1)</f>
        <v>スーパー</v>
      </c>
    </row>
    <row r="9" spans="1:3" ht="30" customHeight="1" x14ac:dyDescent="0.45">
      <c r="B9" s="37" t="s">
        <v>28</v>
      </c>
      <c r="C9" s="53" t="str" cm="1">
        <f t="array" aca="1" ref="C9" ca="1">INDIRECT("リスト!$I$"&amp;$C$1+1)</f>
        <v>発泡スチロールの溶融固化</v>
      </c>
    </row>
    <row r="10" spans="1:3" ht="30" customHeight="1" x14ac:dyDescent="0.45">
      <c r="B10" s="37" t="s">
        <v>29</v>
      </c>
      <c r="C10" s="53" t="str" cm="1">
        <f t="array" aca="1" ref="C10" ca="1">INDIRECT("リスト!$J$"&amp;$C$1+1)</f>
        <v>インゴット</v>
      </c>
    </row>
    <row r="11" spans="1:3" ht="30" customHeight="1" x14ac:dyDescent="0.45">
      <c r="B11" s="37"/>
      <c r="C11" s="53"/>
    </row>
    <row r="12" spans="1:3" s="7" customFormat="1" ht="30" customHeight="1" x14ac:dyDescent="0.45">
      <c r="B12" s="37" t="s">
        <v>30</v>
      </c>
      <c r="C12" s="55" cm="1">
        <f t="array" aca="1" ref="C12" ca="1">INDIRECT("リスト!$K$"&amp;$C$1+1)</f>
        <v>0</v>
      </c>
    </row>
    <row r="13" spans="1:3" s="6" customFormat="1" ht="30" customHeight="1" x14ac:dyDescent="0.45">
      <c r="B13" s="37" t="s">
        <v>16</v>
      </c>
      <c r="C13" s="53" t="str" cm="1">
        <f t="array" aca="1" ref="C13" ca="1">INDIRECT("リスト!$L$"&amp;$C$1+1)</f>
        <v>汚れを落としたポリスチレン単独成分の発泡スチロール</v>
      </c>
    </row>
    <row r="14" spans="1:3" s="7" customFormat="1" ht="30" customHeight="1" x14ac:dyDescent="0.45">
      <c r="B14" s="37" t="s">
        <v>8</v>
      </c>
      <c r="C14" s="53" t="str" cm="1">
        <f t="array" aca="1" ref="C14" ca="1">INDIRECT("リスト!$M$"&amp;$C$1+1)</f>
        <v>溶融固化施設（0.64t／日）</v>
      </c>
    </row>
    <row r="15" spans="1:3" s="6" customFormat="1" ht="30" customHeight="1" x14ac:dyDescent="0.45">
      <c r="B15" s="37" t="s">
        <v>15</v>
      </c>
      <c r="C15" s="53" t="str" cm="1">
        <f t="array" aca="1" ref="C15" ca="1">INDIRECT("リスト!$O$"&amp;$C$1+1)</f>
        <v>弘前市堅田1-4-1</v>
      </c>
    </row>
    <row r="16" spans="1:3" s="7" customFormat="1" ht="30" customHeight="1" x14ac:dyDescent="0.45">
      <c r="B16" s="37" t="s">
        <v>9</v>
      </c>
      <c r="C16" s="55" t="str" cm="1">
        <f t="array" aca="1" ref="C16" ca="1">INDIRECT("リスト!$Q$"&amp;$C$1+1)</f>
        <v>排出事業場からの収集運搬も行っています</v>
      </c>
    </row>
  </sheetData>
  <sheetProtection algorithmName="SHA-512" hashValue="lsjoxq+u+c0pi4d3zu69UnhXtdQA/VC1KwxLpwlrmfnCY2QoFFcmMW0cLOI5HkBXEBgkemPWc588JzR3JbZZOQ==" saltValue="hbjdAHwfMjn9wh1DRF13CQ==" spinCount="100000" sheet="1" objects="1" scenarios="1"/>
  <phoneticPr fontId="2"/>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3ADC4-CC71-406F-B4CD-29D34C62F53B}">
  <sheetPr codeName="Sheet8"/>
  <dimension ref="A1:C16"/>
  <sheetViews>
    <sheetView topLeftCell="B2" zoomScaleNormal="100" zoomScaleSheetLayoutView="100" workbookViewId="0">
      <selection activeCell="C3" sqref="C3"/>
    </sheetView>
  </sheetViews>
  <sheetFormatPr defaultColWidth="0" defaultRowHeight="30" customHeight="1" zeroHeight="1" x14ac:dyDescent="0.45"/>
  <cols>
    <col min="1" max="1" width="8.88671875" style="5" hidden="1" customWidth="1"/>
    <col min="2" max="2" width="35.77734375" style="3" customWidth="1"/>
    <col min="3" max="3" width="60.77734375" style="58" customWidth="1"/>
    <col min="4" max="16384" width="8.88671875" style="5" hidden="1"/>
  </cols>
  <sheetData>
    <row r="1" spans="1:3" ht="20.25" hidden="1" customHeight="1" x14ac:dyDescent="0.45">
      <c r="A1" s="58"/>
      <c r="B1" s="3" t="s">
        <v>14</v>
      </c>
      <c r="C1" s="4">
        <v>6</v>
      </c>
    </row>
    <row r="2" spans="1:3" ht="45" customHeight="1" x14ac:dyDescent="0.45">
      <c r="B2" s="36" t="s">
        <v>0</v>
      </c>
      <c r="C2" s="54" t="str" cm="1">
        <f t="array" aca="1" ref="C2" ca="1">INDIRECT("リスト!$B$"&amp;$C$1+1)</f>
        <v>㈲柏崎清掃社</v>
      </c>
    </row>
    <row r="3" spans="1:3" ht="30" customHeight="1" x14ac:dyDescent="0.45">
      <c r="B3" s="37" t="s">
        <v>2</v>
      </c>
      <c r="C3" s="53" t="str" cm="1">
        <f t="array" aca="1" ref="C3" ca="1">INDIRECT("リスト!$C$"&amp;$C$1+1)</f>
        <v>㈲柏崎清掃社</v>
      </c>
    </row>
    <row r="4" spans="1:3" ht="30" customHeight="1" x14ac:dyDescent="0.45">
      <c r="B4" s="37" t="s">
        <v>4</v>
      </c>
      <c r="C4" s="53" t="str" cm="1">
        <f t="array" aca="1" ref="C4" ca="1">INDIRECT("リスト!$D$"&amp;$C$1+1)</f>
        <v>八戸市是川字田中山24-23</v>
      </c>
    </row>
    <row r="5" spans="1:3" ht="30" customHeight="1" x14ac:dyDescent="0.45">
      <c r="B5" s="37" t="s">
        <v>6</v>
      </c>
      <c r="C5" s="53" t="str" cm="1">
        <f t="array" aca="1" ref="C5" ca="1">INDIRECT("リスト!$E$"&amp;$C$1+1)</f>
        <v>0178-96-2795</v>
      </c>
    </row>
    <row r="6" spans="1:3" ht="60" customHeight="1" x14ac:dyDescent="0.45">
      <c r="B6" s="37" t="s">
        <v>26</v>
      </c>
      <c r="C6" s="53" t="str" cm="1">
        <f t="array" aca="1" ref="C6" ca="1">INDIRECT("リスト!$F$"&amp;$C$1+1)</f>
        <v>ポリエチレン</v>
      </c>
    </row>
    <row r="7" spans="1:3" ht="30" customHeight="1" x14ac:dyDescent="0.45">
      <c r="B7" s="37" t="s">
        <v>27</v>
      </c>
      <c r="C7" s="53" t="str" cm="1">
        <f t="array" aca="1" ref="C7" ca="1">INDIRECT("リスト!$G$"&amp;$C$1+1)</f>
        <v>発泡スチロール</v>
      </c>
    </row>
    <row r="8" spans="1:3" ht="30" customHeight="1" x14ac:dyDescent="0.45">
      <c r="B8" s="37" t="s">
        <v>7</v>
      </c>
      <c r="C8" s="53" t="str" cm="1">
        <f t="array" aca="1" ref="C8" ca="1">INDIRECT("リスト!$H$"&amp;$C$1+1)</f>
        <v>スーパーマーケット等、小売業</v>
      </c>
    </row>
    <row r="9" spans="1:3" ht="30" customHeight="1" x14ac:dyDescent="0.45">
      <c r="B9" s="37" t="s">
        <v>28</v>
      </c>
      <c r="C9" s="53" t="str" cm="1">
        <f t="array" aca="1" ref="C9" ca="1">INDIRECT("リスト!$I$"&amp;$C$1+1)</f>
        <v>減容・成型</v>
      </c>
    </row>
    <row r="10" spans="1:3" ht="30" customHeight="1" x14ac:dyDescent="0.45">
      <c r="B10" s="37" t="s">
        <v>29</v>
      </c>
      <c r="C10" s="53" t="str" cm="1">
        <f t="array" aca="1" ref="C10" ca="1">INDIRECT("リスト!$J$"&amp;$C$1+1)</f>
        <v>インゴット</v>
      </c>
    </row>
    <row r="11" spans="1:3" ht="25.5" customHeight="1" x14ac:dyDescent="0.45">
      <c r="B11" s="37"/>
      <c r="C11" s="53"/>
    </row>
    <row r="12" spans="1:3" s="7" customFormat="1" ht="45" customHeight="1" x14ac:dyDescent="0.45">
      <c r="B12" s="37" t="s">
        <v>30</v>
      </c>
      <c r="C12" s="53" t="str" cm="1">
        <f t="array" aca="1" ref="C12" ca="1">INDIRECT("リスト!$K$"&amp;$C$1+1)</f>
        <v>プラスチック原料として使用。</v>
      </c>
    </row>
    <row r="13" spans="1:3" s="6" customFormat="1" ht="60" customHeight="1" x14ac:dyDescent="0.45">
      <c r="B13" s="37" t="s">
        <v>16</v>
      </c>
      <c r="C13" s="53" t="str" cm="1">
        <f t="array" aca="1" ref="C13" ca="1">INDIRECT("リスト!$L$"&amp;$C$1+1)</f>
        <v>発泡スチロールのみ収集運搬処分。汚れは落としてあるものを収集。</v>
      </c>
    </row>
    <row r="14" spans="1:3" s="7" customFormat="1" ht="45" customHeight="1" x14ac:dyDescent="0.45">
      <c r="B14" s="37" t="s">
        <v>8</v>
      </c>
      <c r="C14" s="53" t="str" cm="1">
        <f t="array" aca="1" ref="C14" ca="1">INDIRECT("リスト!$M$"&amp;$C$1+1)</f>
        <v>減容・成型機（100kg／時間）</v>
      </c>
    </row>
    <row r="15" spans="1:3" s="6" customFormat="1" ht="30" customHeight="1" x14ac:dyDescent="0.45">
      <c r="B15" s="37" t="s">
        <v>15</v>
      </c>
      <c r="C15" s="53" t="str" cm="1">
        <f t="array" aca="1" ref="C15" ca="1">INDIRECT("リスト!$O$"&amp;$C$1+1)</f>
        <v>八戸市是川字田中山24-22</v>
      </c>
    </row>
    <row r="16" spans="1:3" s="7" customFormat="1" ht="30" customHeight="1" x14ac:dyDescent="0.45">
      <c r="B16" s="37" t="s">
        <v>9</v>
      </c>
      <c r="C16" s="55" cm="1">
        <f t="array" aca="1" ref="C16" ca="1">INDIRECT("リスト!$Q$"&amp;$C$1+1)</f>
        <v>0</v>
      </c>
    </row>
  </sheetData>
  <sheetProtection algorithmName="SHA-512" hashValue="lSUMUSFiVYwmhqLZWd5WjnPNJD9qfMrnPzPCcSPaR8GLqSZRw6X2Ipk6yoprwEolt90qG052YgmoStVsMedVUw==" saltValue="kvKVbUWbYs6DOxeqTqvCaQ==" spinCount="100000" sheet="1" objects="1" scenarios="1"/>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86B94-3C12-4CCC-A941-F4F0A7864883}">
  <sheetPr codeName="Sheet9"/>
  <dimension ref="A1:C16"/>
  <sheetViews>
    <sheetView topLeftCell="B2" zoomScaleNormal="100" zoomScaleSheetLayoutView="100" workbookViewId="0">
      <selection activeCell="C4" sqref="C4"/>
    </sheetView>
  </sheetViews>
  <sheetFormatPr defaultColWidth="0" defaultRowHeight="13.5" customHeight="1" zeroHeight="1" x14ac:dyDescent="0.45"/>
  <cols>
    <col min="1" max="1" width="8.88671875" style="5" hidden="1" customWidth="1"/>
    <col min="2" max="2" width="35.77734375" style="46" customWidth="1"/>
    <col min="3" max="3" width="60.77734375" style="46" customWidth="1"/>
    <col min="4" max="16384" width="8.88671875" style="5" hidden="1"/>
  </cols>
  <sheetData>
    <row r="1" spans="1:3" ht="20.25" hidden="1" customHeight="1" x14ac:dyDescent="0.45">
      <c r="A1" s="58"/>
      <c r="B1" s="46" t="s">
        <v>14</v>
      </c>
      <c r="C1" s="46">
        <v>7</v>
      </c>
    </row>
    <row r="2" spans="1:3" s="38" customFormat="1" ht="45" customHeight="1" x14ac:dyDescent="0.45">
      <c r="B2" s="36" t="s">
        <v>0</v>
      </c>
      <c r="C2" s="54" t="str" cm="1">
        <f t="array" aca="1" ref="C2" ca="1">INDIRECT("リスト!$B$"&amp;$C$1+1)</f>
        <v>第一清掃㈱</v>
      </c>
    </row>
    <row r="3" spans="1:3" ht="30" customHeight="1" x14ac:dyDescent="0.45">
      <c r="B3" s="37" t="s">
        <v>2</v>
      </c>
      <c r="C3" s="53" t="str" cm="1">
        <f t="array" aca="1" ref="C3" ca="1">INDIRECT("リスト!$C$"&amp;$C$1+1)</f>
        <v>第一清掃㈱</v>
      </c>
    </row>
    <row r="4" spans="1:3" ht="30" customHeight="1" x14ac:dyDescent="0.45">
      <c r="B4" s="37" t="s">
        <v>4</v>
      </c>
      <c r="C4" s="53" t="str" cm="1">
        <f t="array" aca="1" ref="C4" ca="1">INDIRECT("リスト!$D$"&amp;$C$1+1)</f>
        <v>八戸市是川字金ヶ坂18</v>
      </c>
    </row>
    <row r="5" spans="1:3" ht="30" customHeight="1" x14ac:dyDescent="0.45">
      <c r="B5" s="37" t="s">
        <v>6</v>
      </c>
      <c r="C5" s="53" t="str" cm="1">
        <f t="array" aca="1" ref="C5" ca="1">INDIRECT("リスト!$E$"&amp;$C$1+1)</f>
        <v>0178-44-2624</v>
      </c>
    </row>
    <row r="6" spans="1:3" ht="30" customHeight="1" x14ac:dyDescent="0.45">
      <c r="B6" s="37" t="s">
        <v>26</v>
      </c>
      <c r="C6" s="53" t="str" cm="1">
        <f t="array" aca="1" ref="C6" ca="1">INDIRECT("リスト!$F$"&amp;$C$1+1)</f>
        <v>ポリエチレンテレフタラート（PET樹脂）</v>
      </c>
    </row>
    <row r="7" spans="1:3" ht="30" customHeight="1" x14ac:dyDescent="0.45">
      <c r="B7" s="37" t="s">
        <v>27</v>
      </c>
      <c r="C7" s="53" t="str" cm="1">
        <f t="array" aca="1" ref="C7" ca="1">INDIRECT("リスト!$G$"&amp;$C$1+1)</f>
        <v>食品トレイ</v>
      </c>
    </row>
    <row r="8" spans="1:3" ht="30" customHeight="1" x14ac:dyDescent="0.45">
      <c r="B8" s="37" t="s">
        <v>7</v>
      </c>
      <c r="C8" s="53" t="str" cm="1">
        <f t="array" aca="1" ref="C8" ca="1">INDIRECT("リスト!$H$"&amp;$C$1+1)</f>
        <v>小売業</v>
      </c>
    </row>
    <row r="9" spans="1:3" ht="30" customHeight="1" x14ac:dyDescent="0.45">
      <c r="B9" s="37" t="s">
        <v>28</v>
      </c>
      <c r="C9" s="53" t="str" cm="1">
        <f t="array" aca="1" ref="C9" ca="1">INDIRECT("リスト!$I$"&amp;$C$1+1)</f>
        <v>再資源化の前処理（圧縮）</v>
      </c>
    </row>
    <row r="10" spans="1:3" ht="30" customHeight="1" x14ac:dyDescent="0.45">
      <c r="B10" s="37" t="s">
        <v>29</v>
      </c>
      <c r="C10" s="55" cm="1">
        <f t="array" aca="1" ref="C10" ca="1">INDIRECT("リスト!$J$"&amp;$C$1+1)</f>
        <v>0</v>
      </c>
    </row>
    <row r="11" spans="1:3" ht="30" customHeight="1" x14ac:dyDescent="0.45">
      <c r="B11" s="37"/>
      <c r="C11" s="53"/>
    </row>
    <row r="12" spans="1:3" s="7" customFormat="1" ht="30" customHeight="1" x14ac:dyDescent="0.45">
      <c r="B12" s="37" t="s">
        <v>30</v>
      </c>
      <c r="C12" s="55" cm="1">
        <f t="array" aca="1" ref="C12" ca="1">INDIRECT("リスト!$K$"&amp;$C$1+1)</f>
        <v>0</v>
      </c>
    </row>
    <row r="13" spans="1:3" s="6" customFormat="1" ht="45" customHeight="1" x14ac:dyDescent="0.45">
      <c r="B13" s="37" t="s">
        <v>16</v>
      </c>
      <c r="C13" s="53" t="str" cm="1">
        <f t="array" aca="1" ref="C13" ca="1">INDIRECT("リスト!$L$"&amp;$C$1+1)</f>
        <v>素材は単一であること、汚れていないものに限る。塩素を含むものは受け入れません。</v>
      </c>
    </row>
    <row r="14" spans="1:3" s="7" customFormat="1" ht="30" customHeight="1" x14ac:dyDescent="0.45">
      <c r="B14" s="37" t="s">
        <v>8</v>
      </c>
      <c r="C14" s="53" t="str" cm="1">
        <f t="array" aca="1" ref="C14" ca="1">INDIRECT("リスト!$M$"&amp;$C$1+1)</f>
        <v>圧縮施設（101ｔ／日）</v>
      </c>
    </row>
    <row r="15" spans="1:3" s="6" customFormat="1" ht="30" customHeight="1" x14ac:dyDescent="0.45">
      <c r="B15" s="37" t="s">
        <v>15</v>
      </c>
      <c r="C15" s="53" t="str" cm="1">
        <f t="array" aca="1" ref="C15" ca="1">INDIRECT("リスト!$O$"&amp;$C$1+1)</f>
        <v>八戸市長苗代字内舟渡42-7</v>
      </c>
    </row>
    <row r="16" spans="1:3" s="7" customFormat="1" ht="45" customHeight="1" x14ac:dyDescent="0.45">
      <c r="B16" s="37" t="s">
        <v>9</v>
      </c>
      <c r="C16" s="53" t="str" cm="1">
        <f t="array" aca="1" ref="C16" ca="1">INDIRECT("リスト!$Q$"&amp;$C$1+1)</f>
        <v>回収拠点への排出事業者からの収集運搬も実施。ペットボトルは基本的に買収いたします。</v>
      </c>
    </row>
  </sheetData>
  <sheetProtection algorithmName="SHA-512" hashValue="sHfxXUzoKklTeY9gxy6QDPPQ9G14h1a6/3TRqYxkiaCSkD+cA9xhgHGAnXb+rpEjsZGe+7ZFqMJWv/Kctu1XEQ==" saltValue="dkkI2lovOod5QJyvIVAaGA==" spinCount="100000" sheet="1" objects="1" scenarios="1"/>
  <phoneticPr fontId="2"/>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検索ツール</vt:lpstr>
      <vt:lpstr>リスト</vt:lpstr>
      <vt:lpstr>㈱青森廃棄物処理センター桐ノ沢桐ノ沢中間処理場</vt:lpstr>
      <vt:lpstr>㈱山本工業中間処理場</vt:lpstr>
      <vt:lpstr>㈲ローズリ―資源</vt:lpstr>
      <vt:lpstr>北彩クリーン㈲リサイクルセンター</vt:lpstr>
      <vt:lpstr>リサイクル・システムズ</vt:lpstr>
      <vt:lpstr>㈲柏崎清掃社</vt:lpstr>
      <vt:lpstr>第一清掃㈱</vt:lpstr>
      <vt:lpstr>八戸営業所</vt:lpstr>
      <vt:lpstr>南郷リサイクル工場</vt:lpstr>
      <vt:lpstr>白上工場</vt:lpstr>
      <vt:lpstr>㈱十和田ビルサービス長塚処分場</vt:lpstr>
      <vt:lpstr>㈲チャーター運送</vt:lpstr>
      <vt:lpstr>就労サポートセンターさつき</vt:lpstr>
      <vt:lpstr>㈲エコ・ネットRPF工場「リプラ」</vt:lpstr>
      <vt:lpstr>リサイクル・システムズ!Print_Area</vt:lpstr>
      <vt:lpstr>㈱山本工業中間処理場!Print_Area</vt:lpstr>
      <vt:lpstr>㈱十和田ビルサービス長塚処分場!Print_Area</vt:lpstr>
      <vt:lpstr>㈱青森廃棄物処理センター桐ノ沢桐ノ沢中間処理場!Print_Area</vt:lpstr>
      <vt:lpstr>就労サポートセンターさつき!Print_Area</vt:lpstr>
      <vt:lpstr>第一清掃㈱!Print_Area</vt:lpstr>
      <vt:lpstr>南郷リサイクル工場!Print_Area</vt:lpstr>
      <vt:lpstr>白上工場!Print_Area</vt:lpstr>
      <vt:lpstr>八戸営業所!Print_Area</vt:lpstr>
      <vt:lpstr>北彩クリーン㈲リサイクルセンター!Print_Area</vt:lpstr>
      <vt:lpstr>㈲エコ・ネットRPF工場「リプラ」!Print_Area</vt:lpstr>
      <vt:lpstr>㈲チャーター運送!Print_Area</vt:lpstr>
      <vt:lpstr>㈲ローズリ―資源!Print_Area</vt:lpstr>
      <vt:lpstr>㈲柏崎清掃社!Print_Area</vt:lpstr>
      <vt:lpstr>一覧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201op</cp:lastModifiedBy>
  <cp:lastPrinted>2025-03-13T08:57:01Z</cp:lastPrinted>
  <dcterms:modified xsi:type="dcterms:W3CDTF">2025-04-11T00:19:24Z</dcterms:modified>
</cp:coreProperties>
</file>