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75" windowWidth="18570" windowHeight="628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11">'3月'!$A$1:$P$33</definedName>
  </definedNames>
  <calcPr fullCalcOnLoad="1"/>
</workbook>
</file>

<file path=xl/sharedStrings.xml><?xml version="1.0" encoding="utf-8"?>
<sst xmlns="http://schemas.openxmlformats.org/spreadsheetml/2006/main" count="1299" uniqueCount="30">
  <si>
    <t>３月分</t>
  </si>
  <si>
    <t>県境不法投棄産業廃棄物本格撤去実施状況（日量計）</t>
  </si>
  <si>
    <t>４月分</t>
  </si>
  <si>
    <t>日報計</t>
  </si>
  <si>
    <t>週合計</t>
  </si>
  <si>
    <t>作業日数</t>
  </si>
  <si>
    <t>○</t>
  </si>
  <si>
    <t>台数</t>
  </si>
  <si>
    <t>撤去量</t>
  </si>
  <si>
    <t>廃棄物量</t>
  </si>
  <si>
    <t>日合計</t>
  </si>
  <si>
    <t>（単位：トン）</t>
  </si>
  <si>
    <t>月合計</t>
  </si>
  <si>
    <t>固形廃棄物</t>
  </si>
  <si>
    <t>県境不法投棄産業廃棄物撤去実施状況（日量計）</t>
  </si>
  <si>
    <t>５月分</t>
  </si>
  <si>
    <t>６月分</t>
  </si>
  <si>
    <t>７月分</t>
  </si>
  <si>
    <t>8月分</t>
  </si>
  <si>
    <t>９月分</t>
  </si>
  <si>
    <t>１０月分</t>
  </si>
  <si>
    <t>１1月分</t>
  </si>
  <si>
    <t>１２月分</t>
  </si>
  <si>
    <t>１月分</t>
  </si>
  <si>
    <t>○</t>
  </si>
  <si>
    <t>２月分</t>
  </si>
  <si>
    <t>火</t>
  </si>
  <si>
    <t>水</t>
  </si>
  <si>
    <t>木</t>
  </si>
  <si>
    <t>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</si>
</sst>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[Red]\(0\)"/>
    <numFmt numFmtId="182" formatCode="0.00_);[Red]\(0.00\)"/>
    <numFmt numFmtId="183" formatCode="#,##0.00_);[Red]\(#,##0.00\)"/>
    <numFmt numFmtId="184" formatCode="0.00_ ;[Red]\-0.00\ "/>
    <numFmt numFmtId="185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65" applyFont="1" applyAlignment="1">
      <alignment horizontal="center" vertical="center"/>
      <protection/>
    </xf>
    <xf numFmtId="0" fontId="2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14" fontId="2" fillId="0" borderId="0" xfId="65" applyNumberFormat="1" applyFont="1" applyAlignment="1">
      <alignment horizontal="center" vertical="center" shrinkToFit="1"/>
      <protection/>
    </xf>
    <xf numFmtId="180" fontId="4" fillId="0" borderId="0" xfId="65" applyNumberFormat="1" applyFont="1" applyAlignment="1">
      <alignment horizontal="center" vertical="center"/>
      <protection/>
    </xf>
    <xf numFmtId="180" fontId="4" fillId="0" borderId="0" xfId="65" applyNumberFormat="1" applyFont="1">
      <alignment vertical="center"/>
      <protection/>
    </xf>
    <xf numFmtId="180" fontId="4" fillId="0" borderId="10" xfId="65" applyNumberFormat="1" applyFont="1" applyBorder="1" applyAlignment="1">
      <alignment vertical="center" shrinkToFit="1"/>
      <protection/>
    </xf>
    <xf numFmtId="180" fontId="4" fillId="0" borderId="11" xfId="65" applyNumberFormat="1" applyFont="1" applyBorder="1" applyAlignment="1">
      <alignment horizontal="center" vertical="center" shrinkToFit="1"/>
      <protection/>
    </xf>
    <xf numFmtId="180" fontId="4" fillId="0" borderId="12" xfId="65" applyNumberFormat="1" applyFont="1" applyBorder="1" applyAlignment="1">
      <alignment horizontal="center" vertical="center"/>
      <protection/>
    </xf>
    <xf numFmtId="180" fontId="4" fillId="0" borderId="13" xfId="65" applyNumberFormat="1" applyFont="1" applyBorder="1" applyAlignment="1">
      <alignment horizontal="center" vertical="center"/>
      <protection/>
    </xf>
    <xf numFmtId="180" fontId="4" fillId="0" borderId="14" xfId="65" applyNumberFormat="1" applyFont="1" applyBorder="1" applyAlignment="1">
      <alignment horizontal="center" vertical="center"/>
      <protection/>
    </xf>
    <xf numFmtId="181" fontId="4" fillId="0" borderId="12" xfId="65" applyNumberFormat="1" applyFont="1" applyBorder="1">
      <alignment vertical="center"/>
      <protection/>
    </xf>
    <xf numFmtId="182" fontId="4" fillId="0" borderId="12" xfId="65" applyNumberFormat="1" applyFont="1" applyBorder="1">
      <alignment vertical="center"/>
      <protection/>
    </xf>
    <xf numFmtId="181" fontId="4" fillId="33" borderId="13" xfId="65" applyNumberFormat="1" applyFont="1" applyFill="1" applyBorder="1">
      <alignment vertical="center"/>
      <protection/>
    </xf>
    <xf numFmtId="183" fontId="4" fillId="33" borderId="14" xfId="65" applyNumberFormat="1" applyFont="1" applyFill="1" applyBorder="1">
      <alignment vertical="center"/>
      <protection/>
    </xf>
    <xf numFmtId="180" fontId="4" fillId="0" borderId="15" xfId="65" applyNumberFormat="1" applyFont="1" applyBorder="1" applyAlignment="1">
      <alignment horizontal="center" vertical="center" shrinkToFit="1"/>
      <protection/>
    </xf>
    <xf numFmtId="181" fontId="4" fillId="33" borderId="16" xfId="65" applyNumberFormat="1" applyFont="1" applyFill="1" applyBorder="1">
      <alignment vertical="center"/>
      <protection/>
    </xf>
    <xf numFmtId="182" fontId="4" fillId="33" borderId="17" xfId="65" applyNumberFormat="1" applyFont="1" applyFill="1" applyBorder="1">
      <alignment vertical="center"/>
      <protection/>
    </xf>
    <xf numFmtId="181" fontId="4" fillId="33" borderId="17" xfId="65" applyNumberFormat="1" applyFont="1" applyFill="1" applyBorder="1">
      <alignment vertical="center"/>
      <protection/>
    </xf>
    <xf numFmtId="183" fontId="4" fillId="33" borderId="18" xfId="65" applyNumberFormat="1" applyFont="1" applyFill="1" applyBorder="1">
      <alignment vertical="center"/>
      <protection/>
    </xf>
    <xf numFmtId="180" fontId="4" fillId="0" borderId="19" xfId="65" applyNumberFormat="1" applyFont="1" applyBorder="1" applyAlignment="1">
      <alignment horizontal="center" vertical="center"/>
      <protection/>
    </xf>
    <xf numFmtId="180" fontId="4" fillId="0" borderId="20" xfId="65" applyNumberFormat="1" applyFont="1" applyBorder="1" applyAlignment="1">
      <alignment vertical="center" shrinkToFit="1"/>
      <protection/>
    </xf>
    <xf numFmtId="180" fontId="0" fillId="0" borderId="0" xfId="65" applyNumberFormat="1" applyFont="1">
      <alignment vertical="center"/>
      <protection/>
    </xf>
    <xf numFmtId="180" fontId="4" fillId="0" borderId="20" xfId="65" applyNumberFormat="1" applyFont="1" applyBorder="1" applyAlignment="1">
      <alignment horizontal="center" vertical="center" shrinkToFit="1"/>
      <protection/>
    </xf>
    <xf numFmtId="180" fontId="4" fillId="0" borderId="21" xfId="65" applyNumberFormat="1" applyFont="1" applyBorder="1" applyAlignment="1">
      <alignment horizontal="center" vertical="center"/>
      <protection/>
    </xf>
    <xf numFmtId="181" fontId="4" fillId="33" borderId="21" xfId="65" applyNumberFormat="1" applyFont="1" applyFill="1" applyBorder="1">
      <alignment vertical="center"/>
      <protection/>
    </xf>
    <xf numFmtId="183" fontId="4" fillId="33" borderId="21" xfId="65" applyNumberFormat="1" applyFont="1" applyFill="1" applyBorder="1">
      <alignment vertical="center"/>
      <protection/>
    </xf>
    <xf numFmtId="180" fontId="4" fillId="0" borderId="22" xfId="65" applyNumberFormat="1" applyFont="1" applyBorder="1" applyAlignment="1">
      <alignment horizontal="center" vertical="center" shrinkToFit="1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14" fontId="2" fillId="0" borderId="0" xfId="66" applyNumberFormat="1" applyFont="1" applyAlignment="1">
      <alignment horizontal="center" vertical="center" shrinkToFit="1"/>
      <protection/>
    </xf>
    <xf numFmtId="180" fontId="4" fillId="0" borderId="0" xfId="66" applyNumberFormat="1" applyFont="1" applyAlignment="1">
      <alignment horizontal="center" vertical="center"/>
      <protection/>
    </xf>
    <xf numFmtId="180" fontId="4" fillId="0" borderId="0" xfId="66" applyNumberFormat="1" applyFont="1">
      <alignment vertical="center"/>
      <protection/>
    </xf>
    <xf numFmtId="180" fontId="4" fillId="0" borderId="10" xfId="66" applyNumberFormat="1" applyFont="1" applyBorder="1" applyAlignment="1">
      <alignment vertical="center" shrinkToFit="1"/>
      <protection/>
    </xf>
    <xf numFmtId="180" fontId="4" fillId="0" borderId="11" xfId="66" applyNumberFormat="1" applyFont="1" applyBorder="1" applyAlignment="1">
      <alignment horizontal="center" vertical="center" shrinkToFit="1"/>
      <protection/>
    </xf>
    <xf numFmtId="180" fontId="4" fillId="0" borderId="12" xfId="66" applyNumberFormat="1" applyFont="1" applyBorder="1" applyAlignment="1">
      <alignment horizontal="center" vertical="center"/>
      <protection/>
    </xf>
    <xf numFmtId="180" fontId="4" fillId="0" borderId="13" xfId="66" applyNumberFormat="1" applyFont="1" applyBorder="1" applyAlignment="1">
      <alignment horizontal="center" vertical="center"/>
      <protection/>
    </xf>
    <xf numFmtId="180" fontId="4" fillId="0" borderId="14" xfId="66" applyNumberFormat="1" applyFont="1" applyBorder="1" applyAlignment="1">
      <alignment horizontal="center" vertical="center"/>
      <protection/>
    </xf>
    <xf numFmtId="181" fontId="4" fillId="0" borderId="12" xfId="66" applyNumberFormat="1" applyFont="1" applyBorder="1">
      <alignment vertical="center"/>
      <protection/>
    </xf>
    <xf numFmtId="182" fontId="4" fillId="0" borderId="12" xfId="66" applyNumberFormat="1" applyFont="1" applyBorder="1">
      <alignment vertical="center"/>
      <protection/>
    </xf>
    <xf numFmtId="181" fontId="4" fillId="33" borderId="13" xfId="66" applyNumberFormat="1" applyFont="1" applyFill="1" applyBorder="1">
      <alignment vertical="center"/>
      <protection/>
    </xf>
    <xf numFmtId="183" fontId="4" fillId="33" borderId="14" xfId="66" applyNumberFormat="1" applyFont="1" applyFill="1" applyBorder="1">
      <alignment vertical="center"/>
      <protection/>
    </xf>
    <xf numFmtId="180" fontId="4" fillId="0" borderId="15" xfId="66" applyNumberFormat="1" applyFont="1" applyBorder="1" applyAlignment="1">
      <alignment horizontal="center" vertical="center" shrinkToFit="1"/>
      <protection/>
    </xf>
    <xf numFmtId="181" fontId="4" fillId="33" borderId="16" xfId="66" applyNumberFormat="1" applyFont="1" applyFill="1" applyBorder="1">
      <alignment vertical="center"/>
      <protection/>
    </xf>
    <xf numFmtId="182" fontId="4" fillId="33" borderId="17" xfId="66" applyNumberFormat="1" applyFont="1" applyFill="1" applyBorder="1">
      <alignment vertical="center"/>
      <protection/>
    </xf>
    <xf numFmtId="181" fontId="4" fillId="33" borderId="17" xfId="66" applyNumberFormat="1" applyFont="1" applyFill="1" applyBorder="1">
      <alignment vertical="center"/>
      <protection/>
    </xf>
    <xf numFmtId="183" fontId="4" fillId="33" borderId="18" xfId="66" applyNumberFormat="1" applyFont="1" applyFill="1" applyBorder="1">
      <alignment vertical="center"/>
      <protection/>
    </xf>
    <xf numFmtId="180" fontId="4" fillId="0" borderId="19" xfId="66" applyNumberFormat="1" applyFont="1" applyBorder="1" applyAlignment="1">
      <alignment horizontal="center" vertical="center"/>
      <protection/>
    </xf>
    <xf numFmtId="180" fontId="4" fillId="0" borderId="20" xfId="66" applyNumberFormat="1" applyFont="1" applyBorder="1" applyAlignment="1">
      <alignment vertical="center" shrinkToFit="1"/>
      <protection/>
    </xf>
    <xf numFmtId="180" fontId="0" fillId="0" borderId="0" xfId="66" applyNumberFormat="1" applyFont="1">
      <alignment vertical="center"/>
      <protection/>
    </xf>
    <xf numFmtId="180" fontId="4" fillId="0" borderId="20" xfId="66" applyNumberFormat="1" applyFont="1" applyBorder="1" applyAlignment="1">
      <alignment horizontal="center" vertical="center" shrinkToFit="1"/>
      <protection/>
    </xf>
    <xf numFmtId="180" fontId="4" fillId="0" borderId="21" xfId="66" applyNumberFormat="1" applyFont="1" applyBorder="1" applyAlignment="1">
      <alignment horizontal="center" vertical="center"/>
      <protection/>
    </xf>
    <xf numFmtId="181" fontId="4" fillId="33" borderId="21" xfId="66" applyNumberFormat="1" applyFont="1" applyFill="1" applyBorder="1">
      <alignment vertical="center"/>
      <protection/>
    </xf>
    <xf numFmtId="183" fontId="4" fillId="33" borderId="21" xfId="66" applyNumberFormat="1" applyFont="1" applyFill="1" applyBorder="1">
      <alignment vertical="center"/>
      <protection/>
    </xf>
    <xf numFmtId="180" fontId="4" fillId="0" borderId="22" xfId="66" applyNumberFormat="1" applyFont="1" applyBorder="1" applyAlignment="1">
      <alignment horizontal="center" vertical="center" shrinkToFit="1"/>
      <protection/>
    </xf>
    <xf numFmtId="0" fontId="2" fillId="0" borderId="0" xfId="67" applyFont="1" applyAlignment="1">
      <alignment horizontal="center" vertical="center"/>
      <protection/>
    </xf>
    <xf numFmtId="0" fontId="2" fillId="0" borderId="0" xfId="67" applyFont="1">
      <alignment vertical="center"/>
      <protection/>
    </xf>
    <xf numFmtId="0" fontId="3" fillId="0" borderId="0" xfId="67" applyFont="1" applyAlignment="1">
      <alignment horizontal="center" vertical="center"/>
      <protection/>
    </xf>
    <xf numFmtId="14" fontId="2" fillId="0" borderId="0" xfId="67" applyNumberFormat="1" applyFont="1" applyAlignment="1">
      <alignment horizontal="center" vertical="center" shrinkToFit="1"/>
      <protection/>
    </xf>
    <xf numFmtId="180" fontId="4" fillId="0" borderId="0" xfId="67" applyNumberFormat="1" applyFont="1" applyAlignment="1">
      <alignment horizontal="center" vertical="center"/>
      <protection/>
    </xf>
    <xf numFmtId="180" fontId="4" fillId="0" borderId="0" xfId="67" applyNumberFormat="1" applyFont="1">
      <alignment vertical="center"/>
      <protection/>
    </xf>
    <xf numFmtId="180" fontId="4" fillId="0" borderId="10" xfId="67" applyNumberFormat="1" applyFont="1" applyBorder="1" applyAlignment="1">
      <alignment vertical="center" shrinkToFit="1"/>
      <protection/>
    </xf>
    <xf numFmtId="180" fontId="4" fillId="0" borderId="11" xfId="67" applyNumberFormat="1" applyFont="1" applyBorder="1" applyAlignment="1">
      <alignment horizontal="center" vertical="center" shrinkToFit="1"/>
      <protection/>
    </xf>
    <xf numFmtId="180" fontId="4" fillId="0" borderId="12" xfId="67" applyNumberFormat="1" applyFont="1" applyBorder="1" applyAlignment="1">
      <alignment horizontal="center" vertical="center"/>
      <protection/>
    </xf>
    <xf numFmtId="180" fontId="4" fillId="0" borderId="13" xfId="67" applyNumberFormat="1" applyFont="1" applyBorder="1" applyAlignment="1">
      <alignment horizontal="center" vertical="center"/>
      <protection/>
    </xf>
    <xf numFmtId="180" fontId="4" fillId="0" borderId="14" xfId="67" applyNumberFormat="1" applyFont="1" applyBorder="1" applyAlignment="1">
      <alignment horizontal="center" vertical="center"/>
      <protection/>
    </xf>
    <xf numFmtId="181" fontId="4" fillId="0" borderId="12" xfId="67" applyNumberFormat="1" applyFont="1" applyBorder="1">
      <alignment vertical="center"/>
      <protection/>
    </xf>
    <xf numFmtId="182" fontId="4" fillId="0" borderId="12" xfId="67" applyNumberFormat="1" applyFont="1" applyBorder="1">
      <alignment vertical="center"/>
      <protection/>
    </xf>
    <xf numFmtId="181" fontId="4" fillId="33" borderId="13" xfId="67" applyNumberFormat="1" applyFont="1" applyFill="1" applyBorder="1">
      <alignment vertical="center"/>
      <protection/>
    </xf>
    <xf numFmtId="183" fontId="4" fillId="33" borderId="14" xfId="67" applyNumberFormat="1" applyFont="1" applyFill="1" applyBorder="1">
      <alignment vertical="center"/>
      <protection/>
    </xf>
    <xf numFmtId="180" fontId="4" fillId="0" borderId="15" xfId="67" applyNumberFormat="1" applyFont="1" applyBorder="1" applyAlignment="1">
      <alignment horizontal="center" vertical="center" shrinkToFit="1"/>
      <protection/>
    </xf>
    <xf numFmtId="181" fontId="4" fillId="33" borderId="16" xfId="67" applyNumberFormat="1" applyFont="1" applyFill="1" applyBorder="1">
      <alignment vertical="center"/>
      <protection/>
    </xf>
    <xf numFmtId="182" fontId="4" fillId="33" borderId="17" xfId="67" applyNumberFormat="1" applyFont="1" applyFill="1" applyBorder="1">
      <alignment vertical="center"/>
      <protection/>
    </xf>
    <xf numFmtId="181" fontId="4" fillId="33" borderId="17" xfId="67" applyNumberFormat="1" applyFont="1" applyFill="1" applyBorder="1">
      <alignment vertical="center"/>
      <protection/>
    </xf>
    <xf numFmtId="183" fontId="4" fillId="33" borderId="18" xfId="67" applyNumberFormat="1" applyFont="1" applyFill="1" applyBorder="1">
      <alignment vertical="center"/>
      <protection/>
    </xf>
    <xf numFmtId="180" fontId="4" fillId="0" borderId="19" xfId="67" applyNumberFormat="1" applyFont="1" applyBorder="1" applyAlignment="1">
      <alignment horizontal="center" vertical="center"/>
      <protection/>
    </xf>
    <xf numFmtId="180" fontId="4" fillId="0" borderId="20" xfId="67" applyNumberFormat="1" applyFont="1" applyBorder="1" applyAlignment="1">
      <alignment vertical="center" shrinkToFit="1"/>
      <protection/>
    </xf>
    <xf numFmtId="180" fontId="0" fillId="0" borderId="0" xfId="67" applyNumberFormat="1" applyFont="1">
      <alignment vertical="center"/>
      <protection/>
    </xf>
    <xf numFmtId="180" fontId="4" fillId="0" borderId="20" xfId="67" applyNumberFormat="1" applyFont="1" applyBorder="1" applyAlignment="1">
      <alignment horizontal="center" vertical="center" shrinkToFit="1"/>
      <protection/>
    </xf>
    <xf numFmtId="180" fontId="4" fillId="0" borderId="21" xfId="67" applyNumberFormat="1" applyFont="1" applyBorder="1" applyAlignment="1">
      <alignment horizontal="center" vertical="center"/>
      <protection/>
    </xf>
    <xf numFmtId="181" fontId="4" fillId="33" borderId="21" xfId="67" applyNumberFormat="1" applyFont="1" applyFill="1" applyBorder="1">
      <alignment vertical="center"/>
      <protection/>
    </xf>
    <xf numFmtId="183" fontId="4" fillId="33" borderId="21" xfId="67" applyNumberFormat="1" applyFont="1" applyFill="1" applyBorder="1">
      <alignment vertical="center"/>
      <protection/>
    </xf>
    <xf numFmtId="180" fontId="4" fillId="0" borderId="22" xfId="67" applyNumberFormat="1" applyFont="1" applyBorder="1" applyAlignment="1">
      <alignment horizontal="center" vertical="center" shrinkToFit="1"/>
      <protection/>
    </xf>
    <xf numFmtId="0" fontId="2" fillId="0" borderId="0" xfId="68" applyFont="1" applyAlignment="1">
      <alignment horizontal="center" vertical="center"/>
      <protection/>
    </xf>
    <xf numFmtId="0" fontId="2" fillId="0" borderId="0" xfId="68" applyFo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14" fontId="2" fillId="0" borderId="0" xfId="68" applyNumberFormat="1" applyFont="1" applyAlignment="1">
      <alignment horizontal="center" vertical="center" shrinkToFit="1"/>
      <protection/>
    </xf>
    <xf numFmtId="180" fontId="4" fillId="0" borderId="0" xfId="68" applyNumberFormat="1" applyFont="1" applyAlignment="1">
      <alignment horizontal="center" vertical="center"/>
      <protection/>
    </xf>
    <xf numFmtId="180" fontId="4" fillId="0" borderId="0" xfId="68" applyNumberFormat="1" applyFont="1">
      <alignment vertical="center"/>
      <protection/>
    </xf>
    <xf numFmtId="180" fontId="4" fillId="0" borderId="10" xfId="68" applyNumberFormat="1" applyFont="1" applyBorder="1" applyAlignment="1">
      <alignment vertical="center" shrinkToFit="1"/>
      <protection/>
    </xf>
    <xf numFmtId="180" fontId="4" fillId="0" borderId="11" xfId="68" applyNumberFormat="1" applyFont="1" applyBorder="1" applyAlignment="1">
      <alignment horizontal="center" vertical="center" shrinkToFit="1"/>
      <protection/>
    </xf>
    <xf numFmtId="180" fontId="4" fillId="0" borderId="12" xfId="68" applyNumberFormat="1" applyFont="1" applyBorder="1" applyAlignment="1">
      <alignment horizontal="center" vertical="center"/>
      <protection/>
    </xf>
    <xf numFmtId="180" fontId="4" fillId="0" borderId="13" xfId="68" applyNumberFormat="1" applyFont="1" applyBorder="1" applyAlignment="1">
      <alignment horizontal="center" vertical="center"/>
      <protection/>
    </xf>
    <xf numFmtId="180" fontId="4" fillId="0" borderId="14" xfId="68" applyNumberFormat="1" applyFont="1" applyBorder="1" applyAlignment="1">
      <alignment horizontal="center" vertical="center"/>
      <protection/>
    </xf>
    <xf numFmtId="181" fontId="4" fillId="0" borderId="12" xfId="68" applyNumberFormat="1" applyFont="1" applyBorder="1">
      <alignment vertical="center"/>
      <protection/>
    </xf>
    <xf numFmtId="182" fontId="4" fillId="0" borderId="12" xfId="68" applyNumberFormat="1" applyFont="1" applyBorder="1">
      <alignment vertical="center"/>
      <protection/>
    </xf>
    <xf numFmtId="181" fontId="4" fillId="33" borderId="13" xfId="68" applyNumberFormat="1" applyFont="1" applyFill="1" applyBorder="1">
      <alignment vertical="center"/>
      <protection/>
    </xf>
    <xf numFmtId="183" fontId="4" fillId="33" borderId="14" xfId="68" applyNumberFormat="1" applyFont="1" applyFill="1" applyBorder="1">
      <alignment vertical="center"/>
      <protection/>
    </xf>
    <xf numFmtId="180" fontId="4" fillId="0" borderId="15" xfId="68" applyNumberFormat="1" applyFont="1" applyBorder="1" applyAlignment="1">
      <alignment horizontal="center" vertical="center" shrinkToFit="1"/>
      <protection/>
    </xf>
    <xf numFmtId="181" fontId="4" fillId="33" borderId="16" xfId="68" applyNumberFormat="1" applyFont="1" applyFill="1" applyBorder="1">
      <alignment vertical="center"/>
      <protection/>
    </xf>
    <xf numFmtId="182" fontId="4" fillId="33" borderId="17" xfId="68" applyNumberFormat="1" applyFont="1" applyFill="1" applyBorder="1">
      <alignment vertical="center"/>
      <protection/>
    </xf>
    <xf numFmtId="181" fontId="4" fillId="33" borderId="17" xfId="68" applyNumberFormat="1" applyFont="1" applyFill="1" applyBorder="1">
      <alignment vertical="center"/>
      <protection/>
    </xf>
    <xf numFmtId="183" fontId="4" fillId="33" borderId="18" xfId="68" applyNumberFormat="1" applyFont="1" applyFill="1" applyBorder="1">
      <alignment vertical="center"/>
      <protection/>
    </xf>
    <xf numFmtId="180" fontId="4" fillId="0" borderId="19" xfId="68" applyNumberFormat="1" applyFont="1" applyBorder="1" applyAlignment="1">
      <alignment horizontal="center" vertical="center"/>
      <protection/>
    </xf>
    <xf numFmtId="180" fontId="4" fillId="0" borderId="20" xfId="68" applyNumberFormat="1" applyFont="1" applyBorder="1" applyAlignment="1">
      <alignment vertical="center" shrinkToFit="1"/>
      <protection/>
    </xf>
    <xf numFmtId="180" fontId="0" fillId="0" borderId="0" xfId="68" applyNumberFormat="1" applyFont="1">
      <alignment vertical="center"/>
      <protection/>
    </xf>
    <xf numFmtId="180" fontId="4" fillId="0" borderId="20" xfId="68" applyNumberFormat="1" applyFont="1" applyBorder="1" applyAlignment="1">
      <alignment horizontal="center" vertical="center" shrinkToFit="1"/>
      <protection/>
    </xf>
    <xf numFmtId="180" fontId="4" fillId="0" borderId="21" xfId="68" applyNumberFormat="1" applyFont="1" applyBorder="1" applyAlignment="1">
      <alignment horizontal="center" vertical="center"/>
      <protection/>
    </xf>
    <xf numFmtId="181" fontId="4" fillId="33" borderId="21" xfId="68" applyNumberFormat="1" applyFont="1" applyFill="1" applyBorder="1">
      <alignment vertical="center"/>
      <protection/>
    </xf>
    <xf numFmtId="183" fontId="4" fillId="33" borderId="21" xfId="68" applyNumberFormat="1" applyFont="1" applyFill="1" applyBorder="1">
      <alignment vertical="center"/>
      <protection/>
    </xf>
    <xf numFmtId="180" fontId="4" fillId="0" borderId="22" xfId="68" applyNumberFormat="1" applyFont="1" applyBorder="1" applyAlignment="1">
      <alignment horizontal="center" vertical="center" shrinkToFit="1"/>
      <protection/>
    </xf>
    <xf numFmtId="0" fontId="2" fillId="0" borderId="0" xfId="69" applyFont="1" applyAlignment="1">
      <alignment horizontal="center" vertical="center"/>
      <protection/>
    </xf>
    <xf numFmtId="0" fontId="2" fillId="0" borderId="0" xfId="69" applyFont="1">
      <alignment vertical="center"/>
      <protection/>
    </xf>
    <xf numFmtId="0" fontId="3" fillId="0" borderId="0" xfId="69" applyFont="1" applyAlignment="1">
      <alignment horizontal="center" vertical="center"/>
      <protection/>
    </xf>
    <xf numFmtId="14" fontId="2" fillId="0" borderId="0" xfId="69" applyNumberFormat="1" applyFont="1" applyAlignment="1">
      <alignment horizontal="center" vertical="center" shrinkToFit="1"/>
      <protection/>
    </xf>
    <xf numFmtId="180" fontId="4" fillId="0" borderId="0" xfId="69" applyNumberFormat="1" applyFont="1" applyAlignment="1">
      <alignment horizontal="center" vertical="center"/>
      <protection/>
    </xf>
    <xf numFmtId="180" fontId="4" fillId="0" borderId="0" xfId="69" applyNumberFormat="1" applyFont="1">
      <alignment vertical="center"/>
      <protection/>
    </xf>
    <xf numFmtId="180" fontId="4" fillId="0" borderId="10" xfId="69" applyNumberFormat="1" applyFont="1" applyBorder="1" applyAlignment="1">
      <alignment vertical="center" shrinkToFit="1"/>
      <protection/>
    </xf>
    <xf numFmtId="180" fontId="4" fillId="0" borderId="11" xfId="69" applyNumberFormat="1" applyFont="1" applyBorder="1" applyAlignment="1">
      <alignment horizontal="center" vertical="center" shrinkToFit="1"/>
      <protection/>
    </xf>
    <xf numFmtId="180" fontId="4" fillId="0" borderId="12" xfId="69" applyNumberFormat="1" applyFont="1" applyBorder="1" applyAlignment="1">
      <alignment horizontal="center" vertical="center"/>
      <protection/>
    </xf>
    <xf numFmtId="180" fontId="4" fillId="0" borderId="13" xfId="69" applyNumberFormat="1" applyFont="1" applyBorder="1" applyAlignment="1">
      <alignment horizontal="center" vertical="center"/>
      <protection/>
    </xf>
    <xf numFmtId="180" fontId="4" fillId="0" borderId="14" xfId="69" applyNumberFormat="1" applyFont="1" applyBorder="1" applyAlignment="1">
      <alignment horizontal="center" vertical="center"/>
      <protection/>
    </xf>
    <xf numFmtId="181" fontId="4" fillId="0" borderId="12" xfId="69" applyNumberFormat="1" applyFont="1" applyBorder="1">
      <alignment vertical="center"/>
      <protection/>
    </xf>
    <xf numFmtId="182" fontId="4" fillId="0" borderId="12" xfId="69" applyNumberFormat="1" applyFont="1" applyBorder="1">
      <alignment vertical="center"/>
      <protection/>
    </xf>
    <xf numFmtId="181" fontId="4" fillId="33" borderId="13" xfId="69" applyNumberFormat="1" applyFont="1" applyFill="1" applyBorder="1">
      <alignment vertical="center"/>
      <protection/>
    </xf>
    <xf numFmtId="183" fontId="4" fillId="33" borderId="14" xfId="69" applyNumberFormat="1" applyFont="1" applyFill="1" applyBorder="1">
      <alignment vertical="center"/>
      <protection/>
    </xf>
    <xf numFmtId="180" fontId="4" fillId="0" borderId="15" xfId="69" applyNumberFormat="1" applyFont="1" applyBorder="1" applyAlignment="1">
      <alignment horizontal="center" vertical="center" shrinkToFit="1"/>
      <protection/>
    </xf>
    <xf numFmtId="181" fontId="4" fillId="33" borderId="16" xfId="69" applyNumberFormat="1" applyFont="1" applyFill="1" applyBorder="1">
      <alignment vertical="center"/>
      <protection/>
    </xf>
    <xf numFmtId="182" fontId="4" fillId="33" borderId="17" xfId="69" applyNumberFormat="1" applyFont="1" applyFill="1" applyBorder="1">
      <alignment vertical="center"/>
      <protection/>
    </xf>
    <xf numFmtId="181" fontId="4" fillId="33" borderId="17" xfId="69" applyNumberFormat="1" applyFont="1" applyFill="1" applyBorder="1">
      <alignment vertical="center"/>
      <protection/>
    </xf>
    <xf numFmtId="183" fontId="4" fillId="33" borderId="18" xfId="69" applyNumberFormat="1" applyFont="1" applyFill="1" applyBorder="1">
      <alignment vertical="center"/>
      <protection/>
    </xf>
    <xf numFmtId="180" fontId="4" fillId="0" borderId="19" xfId="69" applyNumberFormat="1" applyFont="1" applyBorder="1" applyAlignment="1">
      <alignment horizontal="center" vertical="center"/>
      <protection/>
    </xf>
    <xf numFmtId="180" fontId="4" fillId="0" borderId="20" xfId="69" applyNumberFormat="1" applyFont="1" applyBorder="1" applyAlignment="1">
      <alignment vertical="center" shrinkToFit="1"/>
      <protection/>
    </xf>
    <xf numFmtId="180" fontId="0" fillId="0" borderId="0" xfId="69" applyNumberFormat="1" applyFont="1">
      <alignment vertical="center"/>
      <protection/>
    </xf>
    <xf numFmtId="180" fontId="4" fillId="0" borderId="20" xfId="69" applyNumberFormat="1" applyFont="1" applyBorder="1" applyAlignment="1">
      <alignment horizontal="center" vertical="center" shrinkToFit="1"/>
      <protection/>
    </xf>
    <xf numFmtId="180" fontId="4" fillId="0" borderId="21" xfId="69" applyNumberFormat="1" applyFont="1" applyBorder="1" applyAlignment="1">
      <alignment horizontal="center" vertical="center"/>
      <protection/>
    </xf>
    <xf numFmtId="181" fontId="4" fillId="33" borderId="21" xfId="69" applyNumberFormat="1" applyFont="1" applyFill="1" applyBorder="1">
      <alignment vertical="center"/>
      <protection/>
    </xf>
    <xf numFmtId="183" fontId="4" fillId="33" borderId="21" xfId="69" applyNumberFormat="1" applyFont="1" applyFill="1" applyBorder="1">
      <alignment vertical="center"/>
      <protection/>
    </xf>
    <xf numFmtId="180" fontId="4" fillId="0" borderId="22" xfId="69" applyNumberFormat="1" applyFont="1" applyBorder="1" applyAlignment="1">
      <alignment horizontal="center" vertical="center" shrinkToFit="1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>
      <alignment vertical="center"/>
      <protection/>
    </xf>
    <xf numFmtId="0" fontId="3" fillId="0" borderId="0" xfId="70" applyFont="1" applyAlignment="1">
      <alignment horizontal="center" vertical="center"/>
      <protection/>
    </xf>
    <xf numFmtId="14" fontId="2" fillId="0" borderId="0" xfId="70" applyNumberFormat="1" applyFont="1" applyAlignment="1">
      <alignment horizontal="center" vertical="center" shrinkToFit="1"/>
      <protection/>
    </xf>
    <xf numFmtId="180" fontId="4" fillId="0" borderId="0" xfId="70" applyNumberFormat="1" applyFont="1" applyAlignment="1">
      <alignment horizontal="center" vertical="center"/>
      <protection/>
    </xf>
    <xf numFmtId="180" fontId="4" fillId="0" borderId="0" xfId="70" applyNumberFormat="1" applyFont="1">
      <alignment vertical="center"/>
      <protection/>
    </xf>
    <xf numFmtId="180" fontId="4" fillId="0" borderId="10" xfId="70" applyNumberFormat="1" applyFont="1" applyBorder="1" applyAlignment="1">
      <alignment vertical="center" shrinkToFit="1"/>
      <protection/>
    </xf>
    <xf numFmtId="180" fontId="4" fillId="0" borderId="11" xfId="70" applyNumberFormat="1" applyFont="1" applyBorder="1" applyAlignment="1">
      <alignment horizontal="center" vertical="center" shrinkToFit="1"/>
      <protection/>
    </xf>
    <xf numFmtId="180" fontId="4" fillId="0" borderId="12" xfId="70" applyNumberFormat="1" applyFont="1" applyBorder="1" applyAlignment="1">
      <alignment horizontal="center" vertical="center"/>
      <protection/>
    </xf>
    <xf numFmtId="180" fontId="4" fillId="0" borderId="13" xfId="70" applyNumberFormat="1" applyFont="1" applyBorder="1" applyAlignment="1">
      <alignment horizontal="center" vertical="center"/>
      <protection/>
    </xf>
    <xf numFmtId="180" fontId="4" fillId="0" borderId="14" xfId="70" applyNumberFormat="1" applyFont="1" applyBorder="1" applyAlignment="1">
      <alignment horizontal="center" vertical="center"/>
      <protection/>
    </xf>
    <xf numFmtId="181" fontId="4" fillId="0" borderId="12" xfId="70" applyNumberFormat="1" applyFont="1" applyBorder="1">
      <alignment vertical="center"/>
      <protection/>
    </xf>
    <xf numFmtId="182" fontId="4" fillId="0" borderId="12" xfId="70" applyNumberFormat="1" applyFont="1" applyBorder="1">
      <alignment vertical="center"/>
      <protection/>
    </xf>
    <xf numFmtId="181" fontId="4" fillId="33" borderId="13" xfId="70" applyNumberFormat="1" applyFont="1" applyFill="1" applyBorder="1">
      <alignment vertical="center"/>
      <protection/>
    </xf>
    <xf numFmtId="183" fontId="4" fillId="33" borderId="14" xfId="70" applyNumberFormat="1" applyFont="1" applyFill="1" applyBorder="1">
      <alignment vertical="center"/>
      <protection/>
    </xf>
    <xf numFmtId="180" fontId="4" fillId="0" borderId="15" xfId="70" applyNumberFormat="1" applyFont="1" applyBorder="1" applyAlignment="1">
      <alignment horizontal="center" vertical="center" shrinkToFit="1"/>
      <protection/>
    </xf>
    <xf numFmtId="181" fontId="4" fillId="33" borderId="16" xfId="70" applyNumberFormat="1" applyFont="1" applyFill="1" applyBorder="1">
      <alignment vertical="center"/>
      <protection/>
    </xf>
    <xf numFmtId="182" fontId="4" fillId="33" borderId="17" xfId="70" applyNumberFormat="1" applyFont="1" applyFill="1" applyBorder="1">
      <alignment vertical="center"/>
      <protection/>
    </xf>
    <xf numFmtId="181" fontId="4" fillId="33" borderId="17" xfId="70" applyNumberFormat="1" applyFont="1" applyFill="1" applyBorder="1">
      <alignment vertical="center"/>
      <protection/>
    </xf>
    <xf numFmtId="183" fontId="4" fillId="33" borderId="18" xfId="70" applyNumberFormat="1" applyFont="1" applyFill="1" applyBorder="1">
      <alignment vertical="center"/>
      <protection/>
    </xf>
    <xf numFmtId="180" fontId="4" fillId="0" borderId="19" xfId="70" applyNumberFormat="1" applyFont="1" applyBorder="1" applyAlignment="1">
      <alignment horizontal="center" vertical="center"/>
      <protection/>
    </xf>
    <xf numFmtId="180" fontId="4" fillId="0" borderId="20" xfId="70" applyNumberFormat="1" applyFont="1" applyBorder="1" applyAlignment="1">
      <alignment vertical="center" shrinkToFit="1"/>
      <protection/>
    </xf>
    <xf numFmtId="180" fontId="0" fillId="0" borderId="0" xfId="70" applyNumberFormat="1" applyFont="1">
      <alignment vertical="center"/>
      <protection/>
    </xf>
    <xf numFmtId="180" fontId="4" fillId="0" borderId="20" xfId="70" applyNumberFormat="1" applyFont="1" applyBorder="1" applyAlignment="1">
      <alignment horizontal="center" vertical="center" shrinkToFit="1"/>
      <protection/>
    </xf>
    <xf numFmtId="180" fontId="4" fillId="0" borderId="21" xfId="70" applyNumberFormat="1" applyFont="1" applyBorder="1" applyAlignment="1">
      <alignment horizontal="center" vertical="center"/>
      <protection/>
    </xf>
    <xf numFmtId="38" fontId="4" fillId="33" borderId="21" xfId="50" applyFont="1" applyFill="1" applyBorder="1" applyAlignment="1">
      <alignment vertical="center"/>
    </xf>
    <xf numFmtId="183" fontId="4" fillId="33" borderId="21" xfId="70" applyNumberFormat="1" applyFont="1" applyFill="1" applyBorder="1">
      <alignment vertical="center"/>
      <protection/>
    </xf>
    <xf numFmtId="180" fontId="4" fillId="0" borderId="22" xfId="70" applyNumberFormat="1" applyFont="1" applyBorder="1" applyAlignment="1">
      <alignment horizontal="center" vertical="center" shrinkToFit="1"/>
      <protection/>
    </xf>
    <xf numFmtId="0" fontId="2" fillId="0" borderId="0" xfId="71" applyFont="1" applyAlignment="1">
      <alignment horizontal="center" vertical="center"/>
      <protection/>
    </xf>
    <xf numFmtId="0" fontId="2" fillId="0" borderId="0" xfId="71" applyFont="1">
      <alignment vertical="center"/>
      <protection/>
    </xf>
    <xf numFmtId="0" fontId="3" fillId="0" borderId="0" xfId="71" applyFont="1" applyAlignment="1">
      <alignment horizontal="center" vertical="center"/>
      <protection/>
    </xf>
    <xf numFmtId="14" fontId="2" fillId="0" borderId="0" xfId="71" applyNumberFormat="1" applyFont="1" applyAlignment="1">
      <alignment horizontal="center" vertical="center" shrinkToFit="1"/>
      <protection/>
    </xf>
    <xf numFmtId="180" fontId="4" fillId="0" borderId="0" xfId="71" applyNumberFormat="1" applyFont="1" applyAlignment="1">
      <alignment horizontal="center" vertical="center"/>
      <protection/>
    </xf>
    <xf numFmtId="180" fontId="4" fillId="0" borderId="0" xfId="71" applyNumberFormat="1" applyFont="1">
      <alignment vertical="center"/>
      <protection/>
    </xf>
    <xf numFmtId="180" fontId="4" fillId="0" borderId="10" xfId="71" applyNumberFormat="1" applyFont="1" applyBorder="1" applyAlignment="1">
      <alignment vertical="center" shrinkToFit="1"/>
      <protection/>
    </xf>
    <xf numFmtId="180" fontId="4" fillId="0" borderId="11" xfId="71" applyNumberFormat="1" applyFont="1" applyBorder="1" applyAlignment="1">
      <alignment horizontal="center" vertical="center" shrinkToFit="1"/>
      <protection/>
    </xf>
    <xf numFmtId="180" fontId="4" fillId="0" borderId="12" xfId="71" applyNumberFormat="1" applyFont="1" applyBorder="1" applyAlignment="1">
      <alignment horizontal="center" vertical="center"/>
      <protection/>
    </xf>
    <xf numFmtId="180" fontId="4" fillId="0" borderId="13" xfId="71" applyNumberFormat="1" applyFont="1" applyBorder="1" applyAlignment="1">
      <alignment horizontal="center" vertical="center"/>
      <protection/>
    </xf>
    <xf numFmtId="180" fontId="4" fillId="0" borderId="14" xfId="71" applyNumberFormat="1" applyFont="1" applyBorder="1" applyAlignment="1">
      <alignment horizontal="center" vertical="center"/>
      <protection/>
    </xf>
    <xf numFmtId="181" fontId="4" fillId="0" borderId="12" xfId="71" applyNumberFormat="1" applyFont="1" applyBorder="1">
      <alignment vertical="center"/>
      <protection/>
    </xf>
    <xf numFmtId="182" fontId="4" fillId="0" borderId="12" xfId="71" applyNumberFormat="1" applyFont="1" applyBorder="1">
      <alignment vertical="center"/>
      <protection/>
    </xf>
    <xf numFmtId="181" fontId="4" fillId="33" borderId="13" xfId="71" applyNumberFormat="1" applyFont="1" applyFill="1" applyBorder="1">
      <alignment vertical="center"/>
      <protection/>
    </xf>
    <xf numFmtId="183" fontId="4" fillId="33" borderId="14" xfId="71" applyNumberFormat="1" applyFont="1" applyFill="1" applyBorder="1">
      <alignment vertical="center"/>
      <protection/>
    </xf>
    <xf numFmtId="180" fontId="4" fillId="0" borderId="15" xfId="71" applyNumberFormat="1" applyFont="1" applyBorder="1" applyAlignment="1">
      <alignment horizontal="center" vertical="center" shrinkToFit="1"/>
      <protection/>
    </xf>
    <xf numFmtId="181" fontId="4" fillId="33" borderId="16" xfId="71" applyNumberFormat="1" applyFont="1" applyFill="1" applyBorder="1">
      <alignment vertical="center"/>
      <protection/>
    </xf>
    <xf numFmtId="182" fontId="4" fillId="33" borderId="17" xfId="71" applyNumberFormat="1" applyFont="1" applyFill="1" applyBorder="1">
      <alignment vertical="center"/>
      <protection/>
    </xf>
    <xf numFmtId="181" fontId="4" fillId="33" borderId="17" xfId="71" applyNumberFormat="1" applyFont="1" applyFill="1" applyBorder="1">
      <alignment vertical="center"/>
      <protection/>
    </xf>
    <xf numFmtId="183" fontId="4" fillId="33" borderId="18" xfId="71" applyNumberFormat="1" applyFont="1" applyFill="1" applyBorder="1">
      <alignment vertical="center"/>
      <protection/>
    </xf>
    <xf numFmtId="180" fontId="4" fillId="0" borderId="19" xfId="71" applyNumberFormat="1" applyFont="1" applyBorder="1" applyAlignment="1">
      <alignment horizontal="center" vertical="center"/>
      <protection/>
    </xf>
    <xf numFmtId="180" fontId="4" fillId="0" borderId="20" xfId="71" applyNumberFormat="1" applyFont="1" applyBorder="1" applyAlignment="1">
      <alignment vertical="center" shrinkToFit="1"/>
      <protection/>
    </xf>
    <xf numFmtId="180" fontId="0" fillId="0" borderId="0" xfId="71" applyNumberFormat="1" applyFont="1">
      <alignment vertical="center"/>
      <protection/>
    </xf>
    <xf numFmtId="180" fontId="4" fillId="0" borderId="20" xfId="71" applyNumberFormat="1" applyFont="1" applyBorder="1" applyAlignment="1">
      <alignment horizontal="center" vertical="center" shrinkToFit="1"/>
      <protection/>
    </xf>
    <xf numFmtId="180" fontId="4" fillId="0" borderId="21" xfId="71" applyNumberFormat="1" applyFont="1" applyBorder="1" applyAlignment="1">
      <alignment horizontal="center" vertical="center"/>
      <protection/>
    </xf>
    <xf numFmtId="184" fontId="4" fillId="0" borderId="12" xfId="71" applyNumberFormat="1" applyFont="1" applyBorder="1">
      <alignment vertical="center"/>
      <protection/>
    </xf>
    <xf numFmtId="181" fontId="4" fillId="33" borderId="21" xfId="71" applyNumberFormat="1" applyFont="1" applyFill="1" applyBorder="1">
      <alignment vertical="center"/>
      <protection/>
    </xf>
    <xf numFmtId="183" fontId="4" fillId="33" borderId="21" xfId="71" applyNumberFormat="1" applyFont="1" applyFill="1" applyBorder="1">
      <alignment vertical="center"/>
      <protection/>
    </xf>
    <xf numFmtId="180" fontId="4" fillId="0" borderId="22" xfId="71" applyNumberFormat="1" applyFont="1" applyBorder="1" applyAlignment="1">
      <alignment horizontal="center" vertical="center" shrinkToFit="1"/>
      <protection/>
    </xf>
    <xf numFmtId="0" fontId="2" fillId="0" borderId="0" xfId="72" applyFont="1" applyAlignment="1">
      <alignment horizontal="center" vertical="center"/>
      <protection/>
    </xf>
    <xf numFmtId="0" fontId="2" fillId="0" borderId="0" xfId="72" applyFont="1">
      <alignment vertical="center"/>
      <protection/>
    </xf>
    <xf numFmtId="0" fontId="3" fillId="0" borderId="0" xfId="72" applyFont="1" applyAlignment="1">
      <alignment horizontal="center" vertical="center"/>
      <protection/>
    </xf>
    <xf numFmtId="14" fontId="2" fillId="0" borderId="0" xfId="72" applyNumberFormat="1" applyFont="1" applyAlignment="1">
      <alignment horizontal="center" vertical="center" shrinkToFit="1"/>
      <protection/>
    </xf>
    <xf numFmtId="180" fontId="4" fillId="0" borderId="0" xfId="72" applyNumberFormat="1" applyFont="1" applyAlignment="1">
      <alignment horizontal="center" vertical="center"/>
      <protection/>
    </xf>
    <xf numFmtId="180" fontId="4" fillId="0" borderId="0" xfId="72" applyNumberFormat="1" applyFont="1">
      <alignment vertical="center"/>
      <protection/>
    </xf>
    <xf numFmtId="180" fontId="4" fillId="0" borderId="10" xfId="72" applyNumberFormat="1" applyFont="1" applyBorder="1" applyAlignment="1">
      <alignment vertical="center" shrinkToFit="1"/>
      <protection/>
    </xf>
    <xf numFmtId="180" fontId="4" fillId="0" borderId="11" xfId="72" applyNumberFormat="1" applyFont="1" applyBorder="1" applyAlignment="1">
      <alignment horizontal="center" vertical="center" shrinkToFit="1"/>
      <protection/>
    </xf>
    <xf numFmtId="180" fontId="4" fillId="0" borderId="12" xfId="72" applyNumberFormat="1" applyFont="1" applyBorder="1" applyAlignment="1">
      <alignment horizontal="center" vertical="center"/>
      <protection/>
    </xf>
    <xf numFmtId="180" fontId="4" fillId="0" borderId="13" xfId="72" applyNumberFormat="1" applyFont="1" applyBorder="1" applyAlignment="1">
      <alignment horizontal="center" vertical="center"/>
      <protection/>
    </xf>
    <xf numFmtId="180" fontId="4" fillId="0" borderId="14" xfId="72" applyNumberFormat="1" applyFont="1" applyBorder="1" applyAlignment="1">
      <alignment horizontal="center" vertical="center"/>
      <protection/>
    </xf>
    <xf numFmtId="181" fontId="4" fillId="0" borderId="12" xfId="72" applyNumberFormat="1" applyFont="1" applyBorder="1">
      <alignment vertical="center"/>
      <protection/>
    </xf>
    <xf numFmtId="182" fontId="4" fillId="0" borderId="12" xfId="72" applyNumberFormat="1" applyFont="1" applyBorder="1">
      <alignment vertical="center"/>
      <protection/>
    </xf>
    <xf numFmtId="181" fontId="4" fillId="33" borderId="13" xfId="72" applyNumberFormat="1" applyFont="1" applyFill="1" applyBorder="1">
      <alignment vertical="center"/>
      <protection/>
    </xf>
    <xf numFmtId="183" fontId="4" fillId="33" borderId="14" xfId="72" applyNumberFormat="1" applyFont="1" applyFill="1" applyBorder="1">
      <alignment vertical="center"/>
      <protection/>
    </xf>
    <xf numFmtId="180" fontId="4" fillId="0" borderId="15" xfId="72" applyNumberFormat="1" applyFont="1" applyBorder="1" applyAlignment="1">
      <alignment horizontal="center" vertical="center" shrinkToFit="1"/>
      <protection/>
    </xf>
    <xf numFmtId="181" fontId="4" fillId="33" borderId="16" xfId="72" applyNumberFormat="1" applyFont="1" applyFill="1" applyBorder="1">
      <alignment vertical="center"/>
      <protection/>
    </xf>
    <xf numFmtId="182" fontId="4" fillId="33" borderId="17" xfId="72" applyNumberFormat="1" applyFont="1" applyFill="1" applyBorder="1">
      <alignment vertical="center"/>
      <protection/>
    </xf>
    <xf numFmtId="181" fontId="4" fillId="33" borderId="17" xfId="72" applyNumberFormat="1" applyFont="1" applyFill="1" applyBorder="1">
      <alignment vertical="center"/>
      <protection/>
    </xf>
    <xf numFmtId="183" fontId="4" fillId="33" borderId="18" xfId="72" applyNumberFormat="1" applyFont="1" applyFill="1" applyBorder="1">
      <alignment vertical="center"/>
      <protection/>
    </xf>
    <xf numFmtId="180" fontId="4" fillId="0" borderId="19" xfId="72" applyNumberFormat="1" applyFont="1" applyBorder="1" applyAlignment="1">
      <alignment horizontal="center" vertical="center"/>
      <protection/>
    </xf>
    <xf numFmtId="180" fontId="4" fillId="0" borderId="20" xfId="72" applyNumberFormat="1" applyFont="1" applyBorder="1" applyAlignment="1">
      <alignment vertical="center" shrinkToFit="1"/>
      <protection/>
    </xf>
    <xf numFmtId="180" fontId="0" fillId="0" borderId="0" xfId="72" applyNumberFormat="1" applyFont="1">
      <alignment vertical="center"/>
      <protection/>
    </xf>
    <xf numFmtId="180" fontId="4" fillId="0" borderId="20" xfId="72" applyNumberFormat="1" applyFont="1" applyBorder="1" applyAlignment="1">
      <alignment horizontal="center" vertical="center" shrinkToFit="1"/>
      <protection/>
    </xf>
    <xf numFmtId="180" fontId="4" fillId="0" borderId="21" xfId="72" applyNumberFormat="1" applyFont="1" applyBorder="1" applyAlignment="1">
      <alignment horizontal="center" vertical="center"/>
      <protection/>
    </xf>
    <xf numFmtId="184" fontId="4" fillId="0" borderId="12" xfId="72" applyNumberFormat="1" applyFont="1" applyBorder="1">
      <alignment vertical="center"/>
      <protection/>
    </xf>
    <xf numFmtId="185" fontId="4" fillId="33" borderId="21" xfId="72" applyNumberFormat="1" applyFont="1" applyFill="1" applyBorder="1">
      <alignment vertical="center"/>
      <protection/>
    </xf>
    <xf numFmtId="183" fontId="4" fillId="33" borderId="21" xfId="72" applyNumberFormat="1" applyFont="1" applyFill="1" applyBorder="1">
      <alignment vertical="center"/>
      <protection/>
    </xf>
    <xf numFmtId="181" fontId="4" fillId="33" borderId="21" xfId="72" applyNumberFormat="1" applyFont="1" applyFill="1" applyBorder="1">
      <alignment vertical="center"/>
      <protection/>
    </xf>
    <xf numFmtId="180" fontId="4" fillId="0" borderId="22" xfId="72" applyNumberFormat="1" applyFont="1" applyBorder="1" applyAlignment="1">
      <alignment horizontal="center" vertical="center" shrinkToFit="1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14" fontId="2" fillId="0" borderId="0" xfId="61" applyNumberFormat="1" applyFont="1" applyAlignment="1">
      <alignment horizontal="center" vertical="center" shrinkToFit="1"/>
      <protection/>
    </xf>
    <xf numFmtId="180" fontId="4" fillId="0" borderId="0" xfId="61" applyNumberFormat="1" applyFont="1" applyAlignment="1">
      <alignment horizontal="center" vertical="center"/>
      <protection/>
    </xf>
    <xf numFmtId="180" fontId="4" fillId="0" borderId="0" xfId="61" applyNumberFormat="1" applyFont="1">
      <alignment vertical="center"/>
      <protection/>
    </xf>
    <xf numFmtId="180" fontId="4" fillId="0" borderId="10" xfId="61" applyNumberFormat="1" applyFont="1" applyBorder="1" applyAlignment="1">
      <alignment vertical="center" shrinkToFit="1"/>
      <protection/>
    </xf>
    <xf numFmtId="180" fontId="4" fillId="0" borderId="11" xfId="61" applyNumberFormat="1" applyFont="1" applyBorder="1" applyAlignment="1">
      <alignment horizontal="center" vertical="center" shrinkToFit="1"/>
      <protection/>
    </xf>
    <xf numFmtId="180" fontId="4" fillId="0" borderId="12" xfId="61" applyNumberFormat="1" applyFont="1" applyBorder="1" applyAlignment="1">
      <alignment horizontal="center" vertical="center"/>
      <protection/>
    </xf>
    <xf numFmtId="180" fontId="4" fillId="0" borderId="1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1" fontId="4" fillId="0" borderId="12" xfId="61" applyNumberFormat="1" applyFont="1" applyBorder="1">
      <alignment vertical="center"/>
      <protection/>
    </xf>
    <xf numFmtId="182" fontId="4" fillId="0" borderId="12" xfId="61" applyNumberFormat="1" applyFont="1" applyBorder="1">
      <alignment vertical="center"/>
      <protection/>
    </xf>
    <xf numFmtId="181" fontId="4" fillId="33" borderId="13" xfId="61" applyNumberFormat="1" applyFont="1" applyFill="1" applyBorder="1">
      <alignment vertical="center"/>
      <protection/>
    </xf>
    <xf numFmtId="183" fontId="4" fillId="33" borderId="14" xfId="61" applyNumberFormat="1" applyFont="1" applyFill="1" applyBorder="1">
      <alignment vertical="center"/>
      <protection/>
    </xf>
    <xf numFmtId="180" fontId="4" fillId="0" borderId="15" xfId="61" applyNumberFormat="1" applyFont="1" applyBorder="1" applyAlignment="1">
      <alignment horizontal="center" vertical="center" shrinkToFit="1"/>
      <protection/>
    </xf>
    <xf numFmtId="181" fontId="4" fillId="33" borderId="16" xfId="61" applyNumberFormat="1" applyFont="1" applyFill="1" applyBorder="1">
      <alignment vertical="center"/>
      <protection/>
    </xf>
    <xf numFmtId="182" fontId="4" fillId="33" borderId="17" xfId="61" applyNumberFormat="1" applyFont="1" applyFill="1" applyBorder="1">
      <alignment vertical="center"/>
      <protection/>
    </xf>
    <xf numFmtId="181" fontId="4" fillId="33" borderId="17" xfId="61" applyNumberFormat="1" applyFont="1" applyFill="1" applyBorder="1">
      <alignment vertical="center"/>
      <protection/>
    </xf>
    <xf numFmtId="183" fontId="4" fillId="33" borderId="18" xfId="61" applyNumberFormat="1" applyFont="1" applyFill="1" applyBorder="1">
      <alignment vertical="center"/>
      <protection/>
    </xf>
    <xf numFmtId="180" fontId="4" fillId="0" borderId="19" xfId="61" applyNumberFormat="1" applyFont="1" applyBorder="1" applyAlignment="1">
      <alignment horizontal="center" vertical="center"/>
      <protection/>
    </xf>
    <xf numFmtId="181" fontId="4" fillId="0" borderId="12" xfId="61" applyNumberFormat="1" applyFont="1" applyFill="1" applyBorder="1">
      <alignment vertical="center"/>
      <protection/>
    </xf>
    <xf numFmtId="182" fontId="4" fillId="0" borderId="12" xfId="61" applyNumberFormat="1" applyFont="1" applyFill="1" applyBorder="1">
      <alignment vertical="center"/>
      <protection/>
    </xf>
    <xf numFmtId="180" fontId="4" fillId="0" borderId="20" xfId="61" applyNumberFormat="1" applyFont="1" applyBorder="1" applyAlignment="1">
      <alignment vertical="center" shrinkToFit="1"/>
      <protection/>
    </xf>
    <xf numFmtId="180" fontId="0" fillId="0" borderId="0" xfId="61" applyNumberFormat="1" applyFont="1">
      <alignment vertical="center"/>
      <protection/>
    </xf>
    <xf numFmtId="180" fontId="4" fillId="0" borderId="20" xfId="61" applyNumberFormat="1" applyFont="1" applyBorder="1" applyAlignment="1">
      <alignment horizontal="center" vertical="center" shrinkToFit="1"/>
      <protection/>
    </xf>
    <xf numFmtId="180" fontId="4" fillId="0" borderId="21" xfId="61" applyNumberFormat="1" applyFont="1" applyBorder="1" applyAlignment="1">
      <alignment horizontal="center" vertical="center"/>
      <protection/>
    </xf>
    <xf numFmtId="184" fontId="4" fillId="0" borderId="12" xfId="61" applyNumberFormat="1" applyFont="1" applyBorder="1">
      <alignment vertical="center"/>
      <protection/>
    </xf>
    <xf numFmtId="185" fontId="4" fillId="33" borderId="21" xfId="61" applyNumberFormat="1" applyFont="1" applyFill="1" applyBorder="1">
      <alignment vertical="center"/>
      <protection/>
    </xf>
    <xf numFmtId="183" fontId="4" fillId="33" borderId="21" xfId="61" applyNumberFormat="1" applyFont="1" applyFill="1" applyBorder="1">
      <alignment vertical="center"/>
      <protection/>
    </xf>
    <xf numFmtId="181" fontId="4" fillId="33" borderId="21" xfId="61" applyNumberFormat="1" applyFont="1" applyFill="1" applyBorder="1">
      <alignment vertical="center"/>
      <protection/>
    </xf>
    <xf numFmtId="180" fontId="4" fillId="0" borderId="22" xfId="61" applyNumberFormat="1" applyFont="1" applyBorder="1" applyAlignment="1">
      <alignment horizontal="center" vertical="center" shrinkToFi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14" fontId="2" fillId="0" borderId="0" xfId="62" applyNumberFormat="1" applyFont="1" applyAlignment="1">
      <alignment horizontal="center" vertical="center" shrinkToFit="1"/>
      <protection/>
    </xf>
    <xf numFmtId="180" fontId="4" fillId="0" borderId="0" xfId="62" applyNumberFormat="1" applyFont="1" applyAlignment="1">
      <alignment horizontal="center" vertical="center"/>
      <protection/>
    </xf>
    <xf numFmtId="180" fontId="4" fillId="0" borderId="0" xfId="62" applyNumberFormat="1" applyFont="1">
      <alignment vertical="center"/>
      <protection/>
    </xf>
    <xf numFmtId="180" fontId="4" fillId="0" borderId="10" xfId="62" applyNumberFormat="1" applyFont="1" applyBorder="1" applyAlignment="1">
      <alignment vertical="center" shrinkToFit="1"/>
      <protection/>
    </xf>
    <xf numFmtId="180" fontId="4" fillId="0" borderId="11" xfId="62" applyNumberFormat="1" applyFont="1" applyBorder="1" applyAlignment="1">
      <alignment horizontal="center" vertical="center" shrinkToFit="1"/>
      <protection/>
    </xf>
    <xf numFmtId="180" fontId="4" fillId="0" borderId="12" xfId="62" applyNumberFormat="1" applyFont="1" applyBorder="1" applyAlignment="1">
      <alignment horizontal="center" vertical="center"/>
      <protection/>
    </xf>
    <xf numFmtId="180" fontId="4" fillId="0" borderId="13" xfId="62" applyNumberFormat="1" applyFont="1" applyBorder="1" applyAlignment="1">
      <alignment horizontal="center" vertical="center"/>
      <protection/>
    </xf>
    <xf numFmtId="180" fontId="4" fillId="0" borderId="14" xfId="62" applyNumberFormat="1" applyFont="1" applyBorder="1" applyAlignment="1">
      <alignment horizontal="center" vertical="center"/>
      <protection/>
    </xf>
    <xf numFmtId="181" fontId="4" fillId="0" borderId="12" xfId="62" applyNumberFormat="1" applyFont="1" applyBorder="1">
      <alignment vertical="center"/>
      <protection/>
    </xf>
    <xf numFmtId="182" fontId="4" fillId="0" borderId="12" xfId="62" applyNumberFormat="1" applyFont="1" applyBorder="1">
      <alignment vertical="center"/>
      <protection/>
    </xf>
    <xf numFmtId="181" fontId="4" fillId="33" borderId="13" xfId="62" applyNumberFormat="1" applyFont="1" applyFill="1" applyBorder="1">
      <alignment vertical="center"/>
      <protection/>
    </xf>
    <xf numFmtId="183" fontId="4" fillId="33" borderId="14" xfId="62" applyNumberFormat="1" applyFont="1" applyFill="1" applyBorder="1">
      <alignment vertical="center"/>
      <protection/>
    </xf>
    <xf numFmtId="180" fontId="4" fillId="0" borderId="15" xfId="62" applyNumberFormat="1" applyFont="1" applyBorder="1" applyAlignment="1">
      <alignment horizontal="center" vertical="center" shrinkToFit="1"/>
      <protection/>
    </xf>
    <xf numFmtId="181" fontId="4" fillId="33" borderId="16" xfId="62" applyNumberFormat="1" applyFont="1" applyFill="1" applyBorder="1">
      <alignment vertical="center"/>
      <protection/>
    </xf>
    <xf numFmtId="182" fontId="4" fillId="33" borderId="17" xfId="62" applyNumberFormat="1" applyFont="1" applyFill="1" applyBorder="1">
      <alignment vertical="center"/>
      <protection/>
    </xf>
    <xf numFmtId="181" fontId="4" fillId="33" borderId="17" xfId="62" applyNumberFormat="1" applyFont="1" applyFill="1" applyBorder="1">
      <alignment vertical="center"/>
      <protection/>
    </xf>
    <xf numFmtId="183" fontId="4" fillId="33" borderId="18" xfId="62" applyNumberFormat="1" applyFont="1" applyFill="1" applyBorder="1">
      <alignment vertical="center"/>
      <protection/>
    </xf>
    <xf numFmtId="180" fontId="4" fillId="0" borderId="19" xfId="62" applyNumberFormat="1" applyFont="1" applyBorder="1" applyAlignment="1">
      <alignment horizontal="center" vertical="center"/>
      <protection/>
    </xf>
    <xf numFmtId="181" fontId="4" fillId="0" borderId="12" xfId="62" applyNumberFormat="1" applyFont="1" applyFill="1" applyBorder="1">
      <alignment vertical="center"/>
      <protection/>
    </xf>
    <xf numFmtId="182" fontId="4" fillId="0" borderId="12" xfId="62" applyNumberFormat="1" applyFont="1" applyFill="1" applyBorder="1">
      <alignment vertical="center"/>
      <protection/>
    </xf>
    <xf numFmtId="180" fontId="4" fillId="0" borderId="20" xfId="62" applyNumberFormat="1" applyFont="1" applyBorder="1" applyAlignment="1">
      <alignment vertical="center" shrinkToFit="1"/>
      <protection/>
    </xf>
    <xf numFmtId="180" fontId="0" fillId="0" borderId="0" xfId="62" applyNumberFormat="1" applyFont="1">
      <alignment vertical="center"/>
      <protection/>
    </xf>
    <xf numFmtId="180" fontId="4" fillId="0" borderId="20" xfId="62" applyNumberFormat="1" applyFont="1" applyBorder="1" applyAlignment="1">
      <alignment horizontal="center" vertical="center" shrinkToFit="1"/>
      <protection/>
    </xf>
    <xf numFmtId="180" fontId="4" fillId="0" borderId="21" xfId="62" applyNumberFormat="1" applyFont="1" applyBorder="1" applyAlignment="1">
      <alignment horizontal="center" vertical="center"/>
      <protection/>
    </xf>
    <xf numFmtId="184" fontId="4" fillId="0" borderId="12" xfId="62" applyNumberFormat="1" applyFont="1" applyBorder="1">
      <alignment vertical="center"/>
      <protection/>
    </xf>
    <xf numFmtId="185" fontId="4" fillId="33" borderId="21" xfId="62" applyNumberFormat="1" applyFont="1" applyFill="1" applyBorder="1">
      <alignment vertical="center"/>
      <protection/>
    </xf>
    <xf numFmtId="183" fontId="4" fillId="33" borderId="21" xfId="62" applyNumberFormat="1" applyFont="1" applyFill="1" applyBorder="1">
      <alignment vertical="center"/>
      <protection/>
    </xf>
    <xf numFmtId="181" fontId="4" fillId="33" borderId="21" xfId="62" applyNumberFormat="1" applyFont="1" applyFill="1" applyBorder="1">
      <alignment vertical="center"/>
      <protection/>
    </xf>
    <xf numFmtId="180" fontId="4" fillId="0" borderId="22" xfId="62" applyNumberFormat="1" applyFont="1" applyBorder="1" applyAlignment="1">
      <alignment horizontal="center" vertical="center" shrinkToFit="1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14" fontId="2" fillId="0" borderId="0" xfId="63" applyNumberFormat="1" applyFont="1" applyAlignment="1">
      <alignment horizontal="center" vertical="center" shrinkToFit="1"/>
      <protection/>
    </xf>
    <xf numFmtId="180" fontId="4" fillId="0" borderId="0" xfId="63" applyNumberFormat="1" applyFont="1" applyAlignment="1">
      <alignment horizontal="center" vertical="center"/>
      <protection/>
    </xf>
    <xf numFmtId="180" fontId="4" fillId="0" borderId="0" xfId="63" applyNumberFormat="1" applyFont="1">
      <alignment vertical="center"/>
      <protection/>
    </xf>
    <xf numFmtId="180" fontId="4" fillId="0" borderId="10" xfId="63" applyNumberFormat="1" applyFont="1" applyBorder="1" applyAlignment="1">
      <alignment vertical="center" shrinkToFit="1"/>
      <protection/>
    </xf>
    <xf numFmtId="180" fontId="4" fillId="0" borderId="11" xfId="63" applyNumberFormat="1" applyFont="1" applyBorder="1" applyAlignment="1">
      <alignment horizontal="center" vertical="center" shrinkToFit="1"/>
      <protection/>
    </xf>
    <xf numFmtId="180" fontId="4" fillId="0" borderId="12" xfId="63" applyNumberFormat="1" applyFont="1" applyBorder="1" applyAlignment="1">
      <alignment horizontal="center" vertical="center"/>
      <protection/>
    </xf>
    <xf numFmtId="180" fontId="4" fillId="0" borderId="13" xfId="63" applyNumberFormat="1" applyFont="1" applyBorder="1" applyAlignment="1">
      <alignment horizontal="center" vertical="center"/>
      <protection/>
    </xf>
    <xf numFmtId="180" fontId="4" fillId="0" borderId="14" xfId="63" applyNumberFormat="1" applyFont="1" applyBorder="1" applyAlignment="1">
      <alignment horizontal="center" vertical="center"/>
      <protection/>
    </xf>
    <xf numFmtId="181" fontId="4" fillId="0" borderId="12" xfId="63" applyNumberFormat="1" applyFont="1" applyBorder="1">
      <alignment vertical="center"/>
      <protection/>
    </xf>
    <xf numFmtId="182" fontId="4" fillId="0" borderId="12" xfId="63" applyNumberFormat="1" applyFont="1" applyBorder="1">
      <alignment vertical="center"/>
      <protection/>
    </xf>
    <xf numFmtId="181" fontId="4" fillId="33" borderId="13" xfId="63" applyNumberFormat="1" applyFont="1" applyFill="1" applyBorder="1">
      <alignment vertical="center"/>
      <protection/>
    </xf>
    <xf numFmtId="183" fontId="4" fillId="33" borderId="14" xfId="63" applyNumberFormat="1" applyFont="1" applyFill="1" applyBorder="1">
      <alignment vertical="center"/>
      <protection/>
    </xf>
    <xf numFmtId="180" fontId="4" fillId="0" borderId="15" xfId="63" applyNumberFormat="1" applyFont="1" applyBorder="1" applyAlignment="1">
      <alignment horizontal="center" vertical="center" shrinkToFit="1"/>
      <protection/>
    </xf>
    <xf numFmtId="181" fontId="4" fillId="33" borderId="16" xfId="63" applyNumberFormat="1" applyFont="1" applyFill="1" applyBorder="1">
      <alignment vertical="center"/>
      <protection/>
    </xf>
    <xf numFmtId="182" fontId="4" fillId="33" borderId="17" xfId="63" applyNumberFormat="1" applyFont="1" applyFill="1" applyBorder="1">
      <alignment vertical="center"/>
      <protection/>
    </xf>
    <xf numFmtId="181" fontId="4" fillId="33" borderId="17" xfId="63" applyNumberFormat="1" applyFont="1" applyFill="1" applyBorder="1">
      <alignment vertical="center"/>
      <protection/>
    </xf>
    <xf numFmtId="183" fontId="4" fillId="33" borderId="18" xfId="63" applyNumberFormat="1" applyFont="1" applyFill="1" applyBorder="1">
      <alignment vertical="center"/>
      <protection/>
    </xf>
    <xf numFmtId="180" fontId="4" fillId="0" borderId="19" xfId="63" applyNumberFormat="1" applyFont="1" applyBorder="1" applyAlignment="1">
      <alignment horizontal="center" vertical="center"/>
      <protection/>
    </xf>
    <xf numFmtId="181" fontId="4" fillId="0" borderId="12" xfId="63" applyNumberFormat="1" applyFont="1" applyFill="1" applyBorder="1">
      <alignment vertical="center"/>
      <protection/>
    </xf>
    <xf numFmtId="182" fontId="4" fillId="0" borderId="12" xfId="63" applyNumberFormat="1" applyFont="1" applyFill="1" applyBorder="1">
      <alignment vertical="center"/>
      <protection/>
    </xf>
    <xf numFmtId="180" fontId="4" fillId="0" borderId="20" xfId="63" applyNumberFormat="1" applyFont="1" applyBorder="1" applyAlignment="1">
      <alignment vertical="center" shrinkToFit="1"/>
      <protection/>
    </xf>
    <xf numFmtId="180" fontId="0" fillId="0" borderId="0" xfId="63" applyNumberFormat="1" applyFont="1">
      <alignment vertical="center"/>
      <protection/>
    </xf>
    <xf numFmtId="180" fontId="4" fillId="0" borderId="20" xfId="63" applyNumberFormat="1" applyFont="1" applyBorder="1" applyAlignment="1">
      <alignment horizontal="center" vertical="center" shrinkToFit="1"/>
      <protection/>
    </xf>
    <xf numFmtId="180" fontId="4" fillId="0" borderId="21" xfId="63" applyNumberFormat="1" applyFont="1" applyBorder="1" applyAlignment="1">
      <alignment horizontal="center" vertical="center"/>
      <protection/>
    </xf>
    <xf numFmtId="184" fontId="4" fillId="0" borderId="12" xfId="63" applyNumberFormat="1" applyFont="1" applyBorder="1">
      <alignment vertical="center"/>
      <protection/>
    </xf>
    <xf numFmtId="185" fontId="4" fillId="33" borderId="21" xfId="63" applyNumberFormat="1" applyFont="1" applyFill="1" applyBorder="1">
      <alignment vertical="center"/>
      <protection/>
    </xf>
    <xf numFmtId="183" fontId="4" fillId="33" borderId="21" xfId="63" applyNumberFormat="1" applyFont="1" applyFill="1" applyBorder="1">
      <alignment vertical="center"/>
      <protection/>
    </xf>
    <xf numFmtId="181" fontId="4" fillId="33" borderId="21" xfId="63" applyNumberFormat="1" applyFont="1" applyFill="1" applyBorder="1">
      <alignment vertical="center"/>
      <protection/>
    </xf>
    <xf numFmtId="180" fontId="4" fillId="0" borderId="22" xfId="63" applyNumberFormat="1" applyFont="1" applyBorder="1" applyAlignment="1">
      <alignment horizontal="center" vertical="center" shrinkToFit="1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0" fontId="3" fillId="0" borderId="0" xfId="64" applyFont="1" applyAlignment="1" applyProtection="1">
      <alignment horizontal="center" vertical="center"/>
      <protection/>
    </xf>
    <xf numFmtId="14" fontId="2" fillId="0" borderId="0" xfId="64" applyNumberFormat="1" applyFont="1" applyAlignment="1">
      <alignment horizontal="center" vertical="center" shrinkToFit="1"/>
      <protection/>
    </xf>
    <xf numFmtId="0" fontId="4" fillId="0" borderId="0" xfId="64" applyFont="1" applyAlignment="1">
      <alignment horizontal="center" vertical="center"/>
      <protection/>
    </xf>
    <xf numFmtId="180" fontId="4" fillId="0" borderId="0" xfId="64" applyNumberFormat="1" applyFont="1" applyAlignment="1">
      <alignment horizontal="center" vertical="center"/>
      <protection/>
    </xf>
    <xf numFmtId="180" fontId="4" fillId="0" borderId="0" xfId="64" applyNumberFormat="1" applyFont="1">
      <alignment vertical="center"/>
      <protection/>
    </xf>
    <xf numFmtId="180" fontId="4" fillId="0" borderId="10" xfId="64" applyNumberFormat="1" applyFont="1" applyBorder="1" applyAlignment="1">
      <alignment vertical="center" shrinkToFit="1"/>
      <protection/>
    </xf>
    <xf numFmtId="0" fontId="4" fillId="0" borderId="0" xfId="64" applyNumberFormat="1" applyFont="1" applyAlignment="1">
      <alignment horizontal="center" vertical="center"/>
      <protection/>
    </xf>
    <xf numFmtId="180" fontId="4" fillId="0" borderId="11" xfId="64" applyNumberFormat="1" applyFont="1" applyBorder="1" applyAlignment="1">
      <alignment horizontal="center" vertical="center" shrinkToFit="1"/>
      <protection/>
    </xf>
    <xf numFmtId="180" fontId="4" fillId="0" borderId="12" xfId="64" applyNumberFormat="1" applyFont="1" applyBorder="1" applyAlignment="1">
      <alignment horizontal="center" vertical="center"/>
      <protection/>
    </xf>
    <xf numFmtId="180" fontId="4" fillId="0" borderId="13" xfId="64" applyNumberFormat="1" applyFont="1" applyBorder="1" applyAlignment="1">
      <alignment horizontal="center" vertical="center"/>
      <protection/>
    </xf>
    <xf numFmtId="180" fontId="4" fillId="0" borderId="14" xfId="64" applyNumberFormat="1" applyFont="1" applyBorder="1" applyAlignment="1">
      <alignment horizontal="center" vertical="center"/>
      <protection/>
    </xf>
    <xf numFmtId="181" fontId="4" fillId="0" borderId="12" xfId="64" applyNumberFormat="1" applyFont="1" applyBorder="1" applyProtection="1">
      <alignment vertical="center"/>
      <protection/>
    </xf>
    <xf numFmtId="182" fontId="4" fillId="0" borderId="12" xfId="64" applyNumberFormat="1" applyFont="1" applyBorder="1" applyProtection="1">
      <alignment vertical="center"/>
      <protection/>
    </xf>
    <xf numFmtId="181" fontId="4" fillId="33" borderId="13" xfId="64" applyNumberFormat="1" applyFont="1" applyFill="1" applyBorder="1">
      <alignment vertical="center"/>
      <protection/>
    </xf>
    <xf numFmtId="183" fontId="4" fillId="33" borderId="14" xfId="64" applyNumberFormat="1" applyFont="1" applyFill="1" applyBorder="1">
      <alignment vertical="center"/>
      <protection/>
    </xf>
    <xf numFmtId="180" fontId="4" fillId="0" borderId="15" xfId="64" applyNumberFormat="1" applyFont="1" applyBorder="1" applyAlignment="1">
      <alignment horizontal="center" vertical="center" shrinkToFit="1"/>
      <protection/>
    </xf>
    <xf numFmtId="181" fontId="4" fillId="33" borderId="16" xfId="64" applyNumberFormat="1" applyFont="1" applyFill="1" applyBorder="1">
      <alignment vertical="center"/>
      <protection/>
    </xf>
    <xf numFmtId="182" fontId="4" fillId="33" borderId="17" xfId="64" applyNumberFormat="1" applyFont="1" applyFill="1" applyBorder="1">
      <alignment vertical="center"/>
      <protection/>
    </xf>
    <xf numFmtId="181" fontId="4" fillId="33" borderId="17" xfId="64" applyNumberFormat="1" applyFont="1" applyFill="1" applyBorder="1">
      <alignment vertical="center"/>
      <protection/>
    </xf>
    <xf numFmtId="183" fontId="4" fillId="33" borderId="18" xfId="64" applyNumberFormat="1" applyFont="1" applyFill="1" applyBorder="1">
      <alignment vertical="center"/>
      <protection/>
    </xf>
    <xf numFmtId="180" fontId="4" fillId="0" borderId="19" xfId="64" applyNumberFormat="1" applyFont="1" applyBorder="1" applyAlignment="1">
      <alignment horizontal="center" vertical="center"/>
      <protection/>
    </xf>
    <xf numFmtId="181" fontId="4" fillId="0" borderId="12" xfId="64" applyNumberFormat="1" applyFont="1" applyFill="1" applyBorder="1" applyProtection="1">
      <alignment vertical="center"/>
      <protection/>
    </xf>
    <xf numFmtId="182" fontId="4" fillId="0" borderId="12" xfId="64" applyNumberFormat="1" applyFont="1" applyFill="1" applyBorder="1" applyProtection="1">
      <alignment vertical="center"/>
      <protection/>
    </xf>
    <xf numFmtId="180" fontId="4" fillId="0" borderId="20" xfId="64" applyNumberFormat="1" applyFont="1" applyBorder="1" applyAlignment="1">
      <alignment vertical="center" shrinkToFit="1"/>
      <protection/>
    </xf>
    <xf numFmtId="180" fontId="0" fillId="0" borderId="0" xfId="64" applyNumberFormat="1" applyFont="1">
      <alignment vertical="center"/>
      <protection/>
    </xf>
    <xf numFmtId="180" fontId="4" fillId="0" borderId="20" xfId="64" applyNumberFormat="1" applyFont="1" applyBorder="1" applyAlignment="1">
      <alignment horizontal="center" vertical="center" shrinkToFit="1"/>
      <protection/>
    </xf>
    <xf numFmtId="180" fontId="4" fillId="0" borderId="21" xfId="64" applyNumberFormat="1" applyFont="1" applyBorder="1" applyAlignment="1">
      <alignment horizontal="center" vertical="center"/>
      <protection/>
    </xf>
    <xf numFmtId="184" fontId="4" fillId="0" borderId="12" xfId="64" applyNumberFormat="1" applyFont="1" applyBorder="1" applyProtection="1">
      <alignment vertical="center"/>
      <protection/>
    </xf>
    <xf numFmtId="185" fontId="4" fillId="33" borderId="21" xfId="64" applyNumberFormat="1" applyFont="1" applyFill="1" applyBorder="1">
      <alignment vertical="center"/>
      <protection/>
    </xf>
    <xf numFmtId="183" fontId="4" fillId="33" borderId="21" xfId="64" applyNumberFormat="1" applyFont="1" applyFill="1" applyBorder="1">
      <alignment vertical="center"/>
      <protection/>
    </xf>
    <xf numFmtId="181" fontId="4" fillId="33" borderId="21" xfId="64" applyNumberFormat="1" applyFont="1" applyFill="1" applyBorder="1">
      <alignment vertical="center"/>
      <protection/>
    </xf>
    <xf numFmtId="180" fontId="4" fillId="0" borderId="22" xfId="64" applyNumberFormat="1" applyFont="1" applyBorder="1" applyAlignment="1">
      <alignment horizontal="center" vertical="center" shrinkToFit="1"/>
      <protection/>
    </xf>
    <xf numFmtId="180" fontId="4" fillId="0" borderId="0" xfId="64" applyNumberFormat="1" applyFont="1" applyBorder="1" applyAlignment="1" applyProtection="1">
      <alignment horizontal="center" vertical="center" shrinkToFit="1"/>
      <protection/>
    </xf>
    <xf numFmtId="180" fontId="0" fillId="0" borderId="0" xfId="64" applyNumberFormat="1" applyFont="1" applyAlignment="1">
      <alignment vertical="center" shrinkToFit="1"/>
      <protection/>
    </xf>
    <xf numFmtId="180" fontId="0" fillId="0" borderId="0" xfId="64" applyNumberFormat="1" applyFont="1" applyBorder="1" applyAlignment="1">
      <alignment vertical="center" shrinkToFit="1"/>
      <protection/>
    </xf>
    <xf numFmtId="181" fontId="4" fillId="0" borderId="13" xfId="65" applyNumberFormat="1" applyFont="1" applyBorder="1" applyAlignment="1">
      <alignment horizontal="center" vertical="center"/>
      <protection/>
    </xf>
    <xf numFmtId="181" fontId="4" fillId="0" borderId="23" xfId="65" applyNumberFormat="1" applyFont="1" applyBorder="1" applyAlignment="1">
      <alignment horizontal="center" vertical="center"/>
      <protection/>
    </xf>
    <xf numFmtId="181" fontId="4" fillId="0" borderId="19" xfId="65" applyNumberFormat="1" applyFont="1" applyBorder="1" applyAlignment="1">
      <alignment horizontal="center" vertical="center"/>
      <protection/>
    </xf>
    <xf numFmtId="0" fontId="0" fillId="0" borderId="23" xfId="65" applyFont="1" applyBorder="1" applyAlignment="1">
      <alignment horizontal="center" vertical="center"/>
      <protection/>
    </xf>
    <xf numFmtId="180" fontId="4" fillId="0" borderId="24" xfId="65" applyNumberFormat="1" applyFont="1" applyBorder="1" applyAlignment="1">
      <alignment horizontal="right" vertical="center"/>
      <protection/>
    </xf>
    <xf numFmtId="180" fontId="4" fillId="0" borderId="25" xfId="65" applyNumberFormat="1" applyFont="1" applyBorder="1" applyAlignment="1">
      <alignment horizontal="center" vertical="center"/>
      <protection/>
    </xf>
    <xf numFmtId="180" fontId="4" fillId="0" borderId="26" xfId="65" applyNumberFormat="1" applyFont="1" applyBorder="1" applyAlignment="1">
      <alignment horizontal="center" vertical="center"/>
      <protection/>
    </xf>
    <xf numFmtId="180" fontId="4" fillId="0" borderId="27" xfId="65" applyNumberFormat="1" applyFont="1" applyBorder="1" applyAlignment="1">
      <alignment horizontal="center" vertical="center"/>
      <protection/>
    </xf>
    <xf numFmtId="180" fontId="4" fillId="0" borderId="28" xfId="65" applyNumberFormat="1" applyFont="1" applyBorder="1" applyAlignment="1">
      <alignment horizontal="center" vertical="center"/>
      <protection/>
    </xf>
    <xf numFmtId="180" fontId="4" fillId="0" borderId="20" xfId="65" applyNumberFormat="1" applyFont="1" applyBorder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  <xf numFmtId="180" fontId="4" fillId="0" borderId="25" xfId="66" applyNumberFormat="1" applyFont="1" applyBorder="1" applyAlignment="1">
      <alignment horizontal="center" vertical="center"/>
      <protection/>
    </xf>
    <xf numFmtId="180" fontId="4" fillId="0" borderId="26" xfId="66" applyNumberFormat="1" applyFont="1" applyBorder="1" applyAlignment="1">
      <alignment horizontal="center" vertical="center"/>
      <protection/>
    </xf>
    <xf numFmtId="180" fontId="4" fillId="0" borderId="27" xfId="66" applyNumberFormat="1" applyFont="1" applyBorder="1" applyAlignment="1">
      <alignment horizontal="center" vertical="center"/>
      <protection/>
    </xf>
    <xf numFmtId="181" fontId="4" fillId="0" borderId="13" xfId="66" applyNumberFormat="1" applyFont="1" applyBorder="1" applyAlignment="1">
      <alignment horizontal="center" vertical="center"/>
      <protection/>
    </xf>
    <xf numFmtId="181" fontId="4" fillId="0" borderId="19" xfId="66" applyNumberFormat="1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180" fontId="4" fillId="0" borderId="24" xfId="66" applyNumberFormat="1" applyFont="1" applyBorder="1" applyAlignment="1">
      <alignment horizontal="right" vertical="center"/>
      <protection/>
    </xf>
    <xf numFmtId="180" fontId="4" fillId="0" borderId="28" xfId="66" applyNumberFormat="1" applyFont="1" applyBorder="1" applyAlignment="1">
      <alignment horizontal="center" vertical="center"/>
      <protection/>
    </xf>
    <xf numFmtId="180" fontId="4" fillId="0" borderId="20" xfId="66" applyNumberFormat="1" applyFont="1" applyBorder="1" applyAlignment="1">
      <alignment horizontal="center" vertical="center"/>
      <protection/>
    </xf>
    <xf numFmtId="181" fontId="4" fillId="0" borderId="23" xfId="66" applyNumberFormat="1" applyFont="1" applyBorder="1" applyAlignment="1">
      <alignment horizontal="center" vertical="center"/>
      <protection/>
    </xf>
    <xf numFmtId="0" fontId="2" fillId="0" borderId="0" xfId="67" applyFont="1" applyAlignment="1">
      <alignment horizontal="center" vertical="center"/>
      <protection/>
    </xf>
    <xf numFmtId="180" fontId="4" fillId="0" borderId="25" xfId="67" applyNumberFormat="1" applyFont="1" applyBorder="1" applyAlignment="1">
      <alignment horizontal="center" vertical="center"/>
      <protection/>
    </xf>
    <xf numFmtId="180" fontId="4" fillId="0" borderId="26" xfId="67" applyNumberFormat="1" applyFont="1" applyBorder="1" applyAlignment="1">
      <alignment horizontal="center" vertical="center"/>
      <protection/>
    </xf>
    <xf numFmtId="180" fontId="4" fillId="0" borderId="27" xfId="67" applyNumberFormat="1" applyFont="1" applyBorder="1" applyAlignment="1">
      <alignment horizontal="center" vertical="center"/>
      <protection/>
    </xf>
    <xf numFmtId="181" fontId="4" fillId="0" borderId="13" xfId="67" applyNumberFormat="1" applyFont="1" applyBorder="1" applyAlignment="1">
      <alignment horizontal="center" vertical="center"/>
      <protection/>
    </xf>
    <xf numFmtId="181" fontId="4" fillId="0" borderId="19" xfId="67" applyNumberFormat="1" applyFont="1" applyBorder="1" applyAlignment="1">
      <alignment horizontal="center" vertical="center"/>
      <protection/>
    </xf>
    <xf numFmtId="0" fontId="0" fillId="0" borderId="23" xfId="67" applyFont="1" applyBorder="1" applyAlignment="1">
      <alignment horizontal="center" vertical="center"/>
      <protection/>
    </xf>
    <xf numFmtId="180" fontId="4" fillId="0" borderId="24" xfId="67" applyNumberFormat="1" applyFont="1" applyBorder="1" applyAlignment="1">
      <alignment horizontal="right" vertical="center"/>
      <protection/>
    </xf>
    <xf numFmtId="180" fontId="4" fillId="0" borderId="28" xfId="67" applyNumberFormat="1" applyFont="1" applyBorder="1" applyAlignment="1">
      <alignment horizontal="center" vertical="center"/>
      <protection/>
    </xf>
    <xf numFmtId="180" fontId="4" fillId="0" borderId="20" xfId="67" applyNumberFormat="1" applyFont="1" applyBorder="1" applyAlignment="1">
      <alignment horizontal="center" vertical="center"/>
      <protection/>
    </xf>
    <xf numFmtId="181" fontId="4" fillId="0" borderId="23" xfId="67" applyNumberFormat="1" applyFont="1" applyBorder="1" applyAlignment="1">
      <alignment horizontal="center" vertical="center"/>
      <protection/>
    </xf>
    <xf numFmtId="0" fontId="2" fillId="0" borderId="0" xfId="68" applyFont="1" applyAlignment="1">
      <alignment horizontal="center" vertical="center"/>
      <protection/>
    </xf>
    <xf numFmtId="180" fontId="4" fillId="0" borderId="25" xfId="68" applyNumberFormat="1" applyFont="1" applyBorder="1" applyAlignment="1">
      <alignment horizontal="center" vertical="center"/>
      <protection/>
    </xf>
    <xf numFmtId="180" fontId="4" fillId="0" borderId="26" xfId="68" applyNumberFormat="1" applyFont="1" applyBorder="1" applyAlignment="1">
      <alignment horizontal="center" vertical="center"/>
      <protection/>
    </xf>
    <xf numFmtId="180" fontId="4" fillId="0" borderId="27" xfId="68" applyNumberFormat="1" applyFont="1" applyBorder="1" applyAlignment="1">
      <alignment horizontal="center" vertical="center"/>
      <protection/>
    </xf>
    <xf numFmtId="181" fontId="4" fillId="0" borderId="13" xfId="68" applyNumberFormat="1" applyFont="1" applyBorder="1" applyAlignment="1">
      <alignment horizontal="center" vertical="center"/>
      <protection/>
    </xf>
    <xf numFmtId="181" fontId="4" fillId="0" borderId="19" xfId="68" applyNumberFormat="1" applyFont="1" applyBorder="1" applyAlignment="1">
      <alignment horizontal="center" vertical="center"/>
      <protection/>
    </xf>
    <xf numFmtId="0" fontId="0" fillId="0" borderId="23" xfId="68" applyFont="1" applyBorder="1" applyAlignment="1">
      <alignment horizontal="center" vertical="center"/>
      <protection/>
    </xf>
    <xf numFmtId="180" fontId="4" fillId="0" borderId="24" xfId="68" applyNumberFormat="1" applyFont="1" applyBorder="1" applyAlignment="1">
      <alignment horizontal="right" vertical="center"/>
      <protection/>
    </xf>
    <xf numFmtId="180" fontId="4" fillId="0" borderId="28" xfId="68" applyNumberFormat="1" applyFont="1" applyBorder="1" applyAlignment="1">
      <alignment horizontal="center" vertical="center"/>
      <protection/>
    </xf>
    <xf numFmtId="180" fontId="4" fillId="0" borderId="20" xfId="68" applyNumberFormat="1" applyFont="1" applyBorder="1" applyAlignment="1">
      <alignment horizontal="center" vertical="center"/>
      <protection/>
    </xf>
    <xf numFmtId="181" fontId="4" fillId="0" borderId="23" xfId="68" applyNumberFormat="1" applyFont="1" applyBorder="1" applyAlignment="1">
      <alignment horizontal="center" vertical="center"/>
      <protection/>
    </xf>
    <xf numFmtId="0" fontId="2" fillId="0" borderId="0" xfId="69" applyFont="1" applyAlignment="1">
      <alignment horizontal="center" vertical="center"/>
      <protection/>
    </xf>
    <xf numFmtId="180" fontId="4" fillId="0" borderId="25" xfId="69" applyNumberFormat="1" applyFont="1" applyBorder="1" applyAlignment="1">
      <alignment horizontal="center" vertical="center"/>
      <protection/>
    </xf>
    <xf numFmtId="180" fontId="4" fillId="0" borderId="26" xfId="69" applyNumberFormat="1" applyFont="1" applyBorder="1" applyAlignment="1">
      <alignment horizontal="center" vertical="center"/>
      <protection/>
    </xf>
    <xf numFmtId="180" fontId="4" fillId="0" borderId="27" xfId="69" applyNumberFormat="1" applyFont="1" applyBorder="1" applyAlignment="1">
      <alignment horizontal="center" vertical="center"/>
      <protection/>
    </xf>
    <xf numFmtId="181" fontId="4" fillId="0" borderId="13" xfId="69" applyNumberFormat="1" applyFont="1" applyBorder="1" applyAlignment="1">
      <alignment horizontal="center" vertical="center"/>
      <protection/>
    </xf>
    <xf numFmtId="181" fontId="4" fillId="0" borderId="19" xfId="69" applyNumberFormat="1" applyFont="1" applyBorder="1" applyAlignment="1">
      <alignment horizontal="center" vertical="center"/>
      <protection/>
    </xf>
    <xf numFmtId="0" fontId="0" fillId="0" borderId="23" xfId="69" applyFont="1" applyBorder="1" applyAlignment="1">
      <alignment horizontal="center" vertical="center"/>
      <protection/>
    </xf>
    <xf numFmtId="180" fontId="4" fillId="0" borderId="24" xfId="69" applyNumberFormat="1" applyFont="1" applyBorder="1" applyAlignment="1">
      <alignment horizontal="right" vertical="center"/>
      <protection/>
    </xf>
    <xf numFmtId="180" fontId="4" fillId="0" borderId="28" xfId="69" applyNumberFormat="1" applyFont="1" applyBorder="1" applyAlignment="1">
      <alignment horizontal="center" vertical="center"/>
      <protection/>
    </xf>
    <xf numFmtId="180" fontId="4" fillId="0" borderId="20" xfId="69" applyNumberFormat="1" applyFont="1" applyBorder="1" applyAlignment="1">
      <alignment horizontal="center" vertical="center"/>
      <protection/>
    </xf>
    <xf numFmtId="181" fontId="4" fillId="0" borderId="23" xfId="69" applyNumberFormat="1" applyFont="1" applyBorder="1" applyAlignment="1">
      <alignment horizontal="center" vertical="center"/>
      <protection/>
    </xf>
    <xf numFmtId="0" fontId="2" fillId="0" borderId="0" xfId="70" applyFont="1" applyAlignment="1">
      <alignment horizontal="center" vertical="center"/>
      <protection/>
    </xf>
    <xf numFmtId="180" fontId="4" fillId="0" borderId="25" xfId="70" applyNumberFormat="1" applyFont="1" applyBorder="1" applyAlignment="1">
      <alignment horizontal="center" vertical="center"/>
      <protection/>
    </xf>
    <xf numFmtId="180" fontId="4" fillId="0" borderId="26" xfId="70" applyNumberFormat="1" applyFont="1" applyBorder="1" applyAlignment="1">
      <alignment horizontal="center" vertical="center"/>
      <protection/>
    </xf>
    <xf numFmtId="180" fontId="4" fillId="0" borderId="27" xfId="70" applyNumberFormat="1" applyFont="1" applyBorder="1" applyAlignment="1">
      <alignment horizontal="center" vertical="center"/>
      <protection/>
    </xf>
    <xf numFmtId="181" fontId="4" fillId="0" borderId="13" xfId="70" applyNumberFormat="1" applyFont="1" applyBorder="1" applyAlignment="1">
      <alignment horizontal="center" vertical="center"/>
      <protection/>
    </xf>
    <xf numFmtId="181" fontId="4" fillId="0" borderId="19" xfId="70" applyNumberFormat="1" applyFont="1" applyBorder="1" applyAlignment="1">
      <alignment horizontal="center" vertical="center"/>
      <protection/>
    </xf>
    <xf numFmtId="0" fontId="0" fillId="0" borderId="23" xfId="70" applyFont="1" applyBorder="1" applyAlignment="1">
      <alignment horizontal="center" vertical="center"/>
      <protection/>
    </xf>
    <xf numFmtId="180" fontId="4" fillId="0" borderId="24" xfId="70" applyNumberFormat="1" applyFont="1" applyBorder="1" applyAlignment="1">
      <alignment horizontal="right" vertical="center"/>
      <protection/>
    </xf>
    <xf numFmtId="180" fontId="4" fillId="0" borderId="28" xfId="70" applyNumberFormat="1" applyFont="1" applyBorder="1" applyAlignment="1">
      <alignment horizontal="center" vertical="center"/>
      <protection/>
    </xf>
    <xf numFmtId="180" fontId="4" fillId="0" borderId="20" xfId="70" applyNumberFormat="1" applyFont="1" applyBorder="1" applyAlignment="1">
      <alignment horizontal="center" vertical="center"/>
      <protection/>
    </xf>
    <xf numFmtId="181" fontId="4" fillId="0" borderId="23" xfId="70" applyNumberFormat="1" applyFont="1" applyBorder="1" applyAlignment="1">
      <alignment horizontal="center" vertical="center"/>
      <protection/>
    </xf>
    <xf numFmtId="0" fontId="2" fillId="0" borderId="0" xfId="71" applyFont="1" applyAlignment="1">
      <alignment horizontal="center" vertical="center"/>
      <protection/>
    </xf>
    <xf numFmtId="180" fontId="4" fillId="0" borderId="25" xfId="71" applyNumberFormat="1" applyFont="1" applyBorder="1" applyAlignment="1">
      <alignment horizontal="center" vertical="center"/>
      <protection/>
    </xf>
    <xf numFmtId="180" fontId="4" fillId="0" borderId="26" xfId="71" applyNumberFormat="1" applyFont="1" applyBorder="1" applyAlignment="1">
      <alignment horizontal="center" vertical="center"/>
      <protection/>
    </xf>
    <xf numFmtId="180" fontId="4" fillId="0" borderId="27" xfId="71" applyNumberFormat="1" applyFont="1" applyBorder="1" applyAlignment="1">
      <alignment horizontal="center" vertical="center"/>
      <protection/>
    </xf>
    <xf numFmtId="181" fontId="4" fillId="0" borderId="13" xfId="71" applyNumberFormat="1" applyFont="1" applyBorder="1" applyAlignment="1">
      <alignment horizontal="center" vertical="center"/>
      <protection/>
    </xf>
    <xf numFmtId="181" fontId="4" fillId="0" borderId="19" xfId="71" applyNumberFormat="1" applyFont="1" applyBorder="1" applyAlignment="1">
      <alignment horizontal="center" vertical="center"/>
      <protection/>
    </xf>
    <xf numFmtId="0" fontId="0" fillId="0" borderId="23" xfId="71" applyFont="1" applyBorder="1" applyAlignment="1">
      <alignment horizontal="center" vertical="center"/>
      <protection/>
    </xf>
    <xf numFmtId="180" fontId="40" fillId="0" borderId="25" xfId="71" applyNumberFormat="1" applyFont="1" applyBorder="1" applyAlignment="1">
      <alignment horizontal="center" vertical="center"/>
      <protection/>
    </xf>
    <xf numFmtId="180" fontId="40" fillId="0" borderId="26" xfId="71" applyNumberFormat="1" applyFont="1" applyBorder="1" applyAlignment="1">
      <alignment horizontal="center" vertical="center"/>
      <protection/>
    </xf>
    <xf numFmtId="180" fontId="4" fillId="0" borderId="24" xfId="71" applyNumberFormat="1" applyFont="1" applyBorder="1" applyAlignment="1">
      <alignment horizontal="right" vertical="center"/>
      <protection/>
    </xf>
    <xf numFmtId="180" fontId="4" fillId="0" borderId="28" xfId="71" applyNumberFormat="1" applyFont="1" applyBorder="1" applyAlignment="1">
      <alignment horizontal="center" vertical="center"/>
      <protection/>
    </xf>
    <xf numFmtId="180" fontId="4" fillId="0" borderId="20" xfId="71" applyNumberFormat="1" applyFont="1" applyBorder="1" applyAlignment="1">
      <alignment horizontal="center" vertical="center"/>
      <protection/>
    </xf>
    <xf numFmtId="181" fontId="4" fillId="0" borderId="23" xfId="71" applyNumberFormat="1" applyFont="1" applyBorder="1" applyAlignment="1">
      <alignment horizontal="center" vertical="center"/>
      <protection/>
    </xf>
    <xf numFmtId="0" fontId="2" fillId="0" borderId="0" xfId="72" applyFont="1" applyAlignment="1">
      <alignment horizontal="center" vertical="center"/>
      <protection/>
    </xf>
    <xf numFmtId="180" fontId="40" fillId="0" borderId="25" xfId="72" applyNumberFormat="1" applyFont="1" applyBorder="1" applyAlignment="1">
      <alignment horizontal="center" vertical="center"/>
      <protection/>
    </xf>
    <xf numFmtId="180" fontId="40" fillId="0" borderId="26" xfId="72" applyNumberFormat="1" applyFont="1" applyBorder="1" applyAlignment="1">
      <alignment horizontal="center" vertical="center"/>
      <protection/>
    </xf>
    <xf numFmtId="180" fontId="4" fillId="0" borderId="25" xfId="72" applyNumberFormat="1" applyFont="1" applyBorder="1" applyAlignment="1">
      <alignment horizontal="center" vertical="center"/>
      <protection/>
    </xf>
    <xf numFmtId="180" fontId="4" fillId="0" borderId="26" xfId="72" applyNumberFormat="1" applyFont="1" applyBorder="1" applyAlignment="1">
      <alignment horizontal="center" vertical="center"/>
      <protection/>
    </xf>
    <xf numFmtId="180" fontId="4" fillId="0" borderId="27" xfId="72" applyNumberFormat="1" applyFont="1" applyBorder="1" applyAlignment="1">
      <alignment horizontal="center" vertical="center"/>
      <protection/>
    </xf>
    <xf numFmtId="181" fontId="4" fillId="0" borderId="13" xfId="72" applyNumberFormat="1" applyFont="1" applyBorder="1" applyAlignment="1">
      <alignment horizontal="center" vertical="center"/>
      <protection/>
    </xf>
    <xf numFmtId="181" fontId="4" fillId="0" borderId="19" xfId="72" applyNumberFormat="1" applyFont="1" applyBorder="1" applyAlignment="1">
      <alignment horizontal="center" vertical="center"/>
      <protection/>
    </xf>
    <xf numFmtId="0" fontId="0" fillId="0" borderId="23" xfId="72" applyFont="1" applyBorder="1" applyAlignment="1">
      <alignment horizontal="center" vertical="center"/>
      <protection/>
    </xf>
    <xf numFmtId="180" fontId="4" fillId="0" borderId="24" xfId="72" applyNumberFormat="1" applyFont="1" applyBorder="1" applyAlignment="1">
      <alignment horizontal="right" vertical="center"/>
      <protection/>
    </xf>
    <xf numFmtId="180" fontId="4" fillId="0" borderId="28" xfId="72" applyNumberFormat="1" applyFont="1" applyBorder="1" applyAlignment="1">
      <alignment horizontal="center" vertical="center"/>
      <protection/>
    </xf>
    <xf numFmtId="180" fontId="4" fillId="0" borderId="20" xfId="72" applyNumberFormat="1" applyFont="1" applyBorder="1" applyAlignment="1">
      <alignment horizontal="center" vertical="center"/>
      <protection/>
    </xf>
    <xf numFmtId="181" fontId="4" fillId="0" borderId="23" xfId="72" applyNumberFormat="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180" fontId="4" fillId="0" borderId="25" xfId="61" applyNumberFormat="1" applyFont="1" applyBorder="1" applyAlignment="1">
      <alignment horizontal="center" vertical="center"/>
      <protection/>
    </xf>
    <xf numFmtId="180" fontId="4" fillId="0" borderId="26" xfId="61" applyNumberFormat="1" applyFont="1" applyBorder="1" applyAlignment="1">
      <alignment horizontal="center" vertical="center"/>
      <protection/>
    </xf>
    <xf numFmtId="180" fontId="4" fillId="0" borderId="27" xfId="61" applyNumberFormat="1" applyFont="1" applyBorder="1" applyAlignment="1">
      <alignment horizontal="center" vertical="center"/>
      <protection/>
    </xf>
    <xf numFmtId="181" fontId="4" fillId="0" borderId="13" xfId="61" applyNumberFormat="1" applyFont="1" applyBorder="1" applyAlignment="1">
      <alignment horizontal="center" vertical="center"/>
      <protection/>
    </xf>
    <xf numFmtId="181" fontId="4" fillId="0" borderId="19" xfId="61" applyNumberFormat="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180" fontId="40" fillId="0" borderId="25" xfId="61" applyNumberFormat="1" applyFont="1" applyBorder="1" applyAlignment="1">
      <alignment horizontal="center" vertical="center"/>
      <protection/>
    </xf>
    <xf numFmtId="180" fontId="40" fillId="0" borderId="26" xfId="61" applyNumberFormat="1" applyFont="1" applyBorder="1" applyAlignment="1">
      <alignment horizontal="center" vertical="center"/>
      <protection/>
    </xf>
    <xf numFmtId="180" fontId="4" fillId="0" borderId="24" xfId="61" applyNumberFormat="1" applyFont="1" applyBorder="1" applyAlignment="1">
      <alignment horizontal="right" vertical="center"/>
      <protection/>
    </xf>
    <xf numFmtId="180" fontId="4" fillId="0" borderId="28" xfId="61" applyNumberFormat="1" applyFont="1" applyBorder="1" applyAlignment="1">
      <alignment horizontal="center" vertical="center"/>
      <protection/>
    </xf>
    <xf numFmtId="180" fontId="4" fillId="0" borderId="20" xfId="61" applyNumberFormat="1" applyFont="1" applyBorder="1" applyAlignment="1">
      <alignment horizontal="center" vertical="center"/>
      <protection/>
    </xf>
    <xf numFmtId="181" fontId="4" fillId="0" borderId="23" xfId="61" applyNumberFormat="1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180" fontId="4" fillId="0" borderId="25" xfId="62" applyNumberFormat="1" applyFont="1" applyBorder="1" applyAlignment="1">
      <alignment horizontal="center" vertical="center"/>
      <protection/>
    </xf>
    <xf numFmtId="180" fontId="4" fillId="0" borderId="26" xfId="62" applyNumberFormat="1" applyFont="1" applyBorder="1" applyAlignment="1">
      <alignment horizontal="center" vertical="center"/>
      <protection/>
    </xf>
    <xf numFmtId="180" fontId="4" fillId="0" borderId="27" xfId="62" applyNumberFormat="1" applyFont="1" applyBorder="1" applyAlignment="1">
      <alignment horizontal="center" vertical="center"/>
      <protection/>
    </xf>
    <xf numFmtId="181" fontId="4" fillId="0" borderId="13" xfId="62" applyNumberFormat="1" applyFont="1" applyBorder="1" applyAlignment="1">
      <alignment horizontal="center" vertical="center"/>
      <protection/>
    </xf>
    <xf numFmtId="181" fontId="4" fillId="0" borderId="19" xfId="62" applyNumberFormat="1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180" fontId="40" fillId="0" borderId="25" xfId="62" applyNumberFormat="1" applyFont="1" applyBorder="1" applyAlignment="1">
      <alignment horizontal="center" vertical="center"/>
      <protection/>
    </xf>
    <xf numFmtId="180" fontId="40" fillId="0" borderId="26" xfId="62" applyNumberFormat="1" applyFont="1" applyBorder="1" applyAlignment="1">
      <alignment horizontal="center" vertical="center"/>
      <protection/>
    </xf>
    <xf numFmtId="180" fontId="4" fillId="0" borderId="24" xfId="62" applyNumberFormat="1" applyFont="1" applyBorder="1" applyAlignment="1">
      <alignment horizontal="right" vertical="center"/>
      <protection/>
    </xf>
    <xf numFmtId="180" fontId="4" fillId="0" borderId="28" xfId="62" applyNumberFormat="1" applyFont="1" applyBorder="1" applyAlignment="1">
      <alignment horizontal="center" vertical="center"/>
      <protection/>
    </xf>
    <xf numFmtId="180" fontId="4" fillId="0" borderId="20" xfId="62" applyNumberFormat="1" applyFont="1" applyBorder="1" applyAlignment="1">
      <alignment horizontal="center" vertical="center"/>
      <protection/>
    </xf>
    <xf numFmtId="181" fontId="4" fillId="0" borderId="23" xfId="62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180" fontId="4" fillId="0" borderId="25" xfId="63" applyNumberFormat="1" applyFont="1" applyBorder="1" applyAlignment="1">
      <alignment horizontal="center" vertical="center"/>
      <protection/>
    </xf>
    <xf numFmtId="180" fontId="4" fillId="0" borderId="26" xfId="63" applyNumberFormat="1" applyFont="1" applyBorder="1" applyAlignment="1">
      <alignment horizontal="center" vertical="center"/>
      <protection/>
    </xf>
    <xf numFmtId="180" fontId="4" fillId="0" borderId="27" xfId="63" applyNumberFormat="1" applyFont="1" applyBorder="1" applyAlignment="1">
      <alignment horizontal="center" vertical="center"/>
      <protection/>
    </xf>
    <xf numFmtId="181" fontId="4" fillId="0" borderId="13" xfId="63" applyNumberFormat="1" applyFont="1" applyBorder="1" applyAlignment="1">
      <alignment horizontal="center" vertical="center"/>
      <protection/>
    </xf>
    <xf numFmtId="181" fontId="4" fillId="0" borderId="19" xfId="63" applyNumberFormat="1" applyFont="1" applyBorder="1" applyAlignment="1">
      <alignment horizontal="center" vertical="center"/>
      <protection/>
    </xf>
    <xf numFmtId="0" fontId="0" fillId="0" borderId="23" xfId="63" applyFont="1" applyBorder="1" applyAlignment="1">
      <alignment horizontal="center" vertical="center"/>
      <protection/>
    </xf>
    <xf numFmtId="180" fontId="40" fillId="0" borderId="25" xfId="63" applyNumberFormat="1" applyFont="1" applyBorder="1" applyAlignment="1">
      <alignment horizontal="center" vertical="center"/>
      <protection/>
    </xf>
    <xf numFmtId="180" fontId="40" fillId="0" borderId="26" xfId="63" applyNumberFormat="1" applyFont="1" applyBorder="1" applyAlignment="1">
      <alignment horizontal="center" vertical="center"/>
      <protection/>
    </xf>
    <xf numFmtId="180" fontId="4" fillId="0" borderId="24" xfId="63" applyNumberFormat="1" applyFont="1" applyBorder="1" applyAlignment="1">
      <alignment horizontal="right" vertical="center"/>
      <protection/>
    </xf>
    <xf numFmtId="180" fontId="4" fillId="0" borderId="28" xfId="63" applyNumberFormat="1" applyFont="1" applyBorder="1" applyAlignment="1">
      <alignment horizontal="center" vertical="center"/>
      <protection/>
    </xf>
    <xf numFmtId="180" fontId="4" fillId="0" borderId="20" xfId="63" applyNumberFormat="1" applyFont="1" applyBorder="1" applyAlignment="1">
      <alignment horizontal="center" vertical="center"/>
      <protection/>
    </xf>
    <xf numFmtId="181" fontId="4" fillId="0" borderId="23" xfId="63" applyNumberFormat="1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180" fontId="4" fillId="0" borderId="25" xfId="0" applyNumberFormat="1" applyFont="1" applyBorder="1" applyAlignment="1" applyProtection="1">
      <alignment horizontal="center" vertical="center"/>
      <protection hidden="1"/>
    </xf>
    <xf numFmtId="180" fontId="4" fillId="0" borderId="26" xfId="0" applyNumberFormat="1" applyFont="1" applyBorder="1" applyAlignment="1" applyProtection="1">
      <alignment horizontal="center" vertical="center"/>
      <protection hidden="1"/>
    </xf>
    <xf numFmtId="180" fontId="4" fillId="0" borderId="25" xfId="64" applyNumberFormat="1" applyFont="1" applyBorder="1" applyAlignment="1">
      <alignment horizontal="center" vertical="center"/>
      <protection/>
    </xf>
    <xf numFmtId="180" fontId="4" fillId="0" borderId="27" xfId="64" applyNumberFormat="1" applyFont="1" applyBorder="1" applyAlignment="1">
      <alignment horizontal="center" vertical="center"/>
      <protection/>
    </xf>
    <xf numFmtId="0" fontId="4" fillId="0" borderId="13" xfId="64" applyNumberFormat="1" applyFont="1" applyBorder="1" applyAlignment="1" applyProtection="1">
      <alignment horizontal="center" vertical="center"/>
      <protection/>
    </xf>
    <xf numFmtId="0" fontId="4" fillId="0" borderId="19" xfId="64" applyNumberFormat="1" applyFont="1" applyBorder="1" applyAlignment="1" applyProtection="1">
      <alignment horizontal="center" vertical="center"/>
      <protection/>
    </xf>
    <xf numFmtId="181" fontId="4" fillId="0" borderId="13" xfId="64" applyNumberFormat="1" applyFont="1" applyBorder="1" applyAlignment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180" fontId="40" fillId="0" borderId="25" xfId="0" applyNumberFormat="1" applyFont="1" applyBorder="1" applyAlignment="1" applyProtection="1">
      <alignment horizontal="center" vertical="center"/>
      <protection hidden="1"/>
    </xf>
    <xf numFmtId="180" fontId="40" fillId="0" borderId="26" xfId="0" applyNumberFormat="1" applyFont="1" applyBorder="1" applyAlignment="1" applyProtection="1">
      <alignment horizontal="center" vertical="center"/>
      <protection hidden="1"/>
    </xf>
    <xf numFmtId="180" fontId="4" fillId="0" borderId="24" xfId="64" applyNumberFormat="1" applyFont="1" applyBorder="1" applyAlignment="1">
      <alignment horizontal="right" vertical="center"/>
      <protection/>
    </xf>
    <xf numFmtId="180" fontId="4" fillId="0" borderId="25" xfId="64" applyNumberFormat="1" applyFont="1" applyBorder="1" applyAlignment="1" applyProtection="1">
      <alignment horizontal="center" vertical="center"/>
      <protection hidden="1"/>
    </xf>
    <xf numFmtId="180" fontId="4" fillId="0" borderId="26" xfId="64" applyNumberFormat="1" applyFont="1" applyBorder="1" applyAlignment="1" applyProtection="1">
      <alignment horizontal="center" vertical="center"/>
      <protection hidden="1"/>
    </xf>
    <xf numFmtId="180" fontId="4" fillId="0" borderId="28" xfId="64" applyNumberFormat="1" applyFont="1" applyBorder="1" applyAlignment="1">
      <alignment horizontal="center" vertical="center"/>
      <protection/>
    </xf>
    <xf numFmtId="180" fontId="4" fillId="0" borderId="20" xfId="64" applyNumberFormat="1" applyFont="1" applyBorder="1" applyAlignment="1">
      <alignment horizontal="center" vertical="center"/>
      <protection/>
    </xf>
    <xf numFmtId="181" fontId="4" fillId="0" borderId="23" xfId="64" applyNumberFormat="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4&#26376;&#20998;&#23455;&#32318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2&#26376;&#20998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3&#26376;&#2099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6&#26376;&#209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7&#26376;&#2099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8&#26376;&#2099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9&#26376;&#2099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10&#26376;&#20998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11&#26376;&#20998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12&#26376;&#20998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179;&#25104;&#65298;&#65296;&#24180;&#24230;&#8208;&#25764;&#21435;&#23455;&#26045;&#29366;&#27841;\&#9331;&#25764;&#21435;&#37327;&#23455;&#32318;\&#9331;&#25764;&#21435;&#23455;&#26045;&#29366;&#27841;&#65288;1&#26376;&#2099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４月日量計"/>
      <sheetName val="４月青森"/>
      <sheetName val="４月八戸"/>
      <sheetName val="４月普通（庄司）"/>
      <sheetName val="４月普通（三戸） "/>
      <sheetName val="一般"/>
      <sheetName val="廃食品"/>
      <sheetName val="措置命令"/>
      <sheetName val="作業メモ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2月日量計"/>
      <sheetName val="2月八戸セメント"/>
      <sheetName val="2月普通（庄司）"/>
      <sheetName val="2月普通（三戸ウィズ） "/>
      <sheetName val="2月奥羽"/>
      <sheetName val="2月青森クリーン"/>
      <sheetName val="2月青森ＲＥＲ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ファイル作成"/>
      <sheetName val="備考"/>
      <sheetName val="総括表"/>
      <sheetName val="3月日量計"/>
      <sheetName val="3月青森ＲＥＲ"/>
      <sheetName val="3月八戸セメント"/>
      <sheetName val="3月普通（庄司）"/>
      <sheetName val="3月普通（三戸ウィズ） "/>
      <sheetName val="3月奥羽"/>
      <sheetName val="3月青森クリー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６月日量計"/>
      <sheetName val="６月青森ＲＥＲ"/>
      <sheetName val="６月八戸セメント"/>
      <sheetName val="６月普通（庄司）"/>
      <sheetName val="６月普通（三戸ウィズ） "/>
      <sheetName val="６月奥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７月日量計"/>
      <sheetName val="７月青森ＲＥＲ"/>
      <sheetName val="７月八戸セメント"/>
      <sheetName val="７月普通（庄司）"/>
      <sheetName val="７月普通（三戸ウィズ） "/>
      <sheetName val="７月奥羽"/>
      <sheetName val="７月釜渕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８月日量計"/>
      <sheetName val="８月青森ＲＥＲ"/>
      <sheetName val="８月八戸セメント"/>
      <sheetName val="８月普通（庄司）"/>
      <sheetName val="８月普通（三戸ウィズ） "/>
      <sheetName val="８月奥羽"/>
      <sheetName val="８月釜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9月日量計"/>
      <sheetName val="9月青森ＲＥＲ"/>
      <sheetName val="9月八戸セメント"/>
      <sheetName val="9月普通（庄司）"/>
      <sheetName val="9月普通（三戸ウィズ） "/>
      <sheetName val="9月奥羽"/>
      <sheetName val="青森クリーン"/>
      <sheetName val="9月釜渕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10月日量計"/>
      <sheetName val="10月八戸セメント"/>
      <sheetName val="10月普通（庄司）"/>
      <sheetName val="10月普通（三戸ウィズ） "/>
      <sheetName val="10月奥羽"/>
      <sheetName val="10月青森クリーン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11月日量計"/>
      <sheetName val="11月八戸セメント"/>
      <sheetName val="11月普通（庄司）"/>
      <sheetName val="11月普通（三戸ウィズ） "/>
      <sheetName val="11月奥羽"/>
      <sheetName val="11月青森クリーン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12月日量計"/>
      <sheetName val="12月八戸セメント"/>
      <sheetName val="12月普通（庄司）"/>
      <sheetName val="12月普通（三戸ウィズ） "/>
      <sheetName val="12月奥羽"/>
      <sheetName val="12月青森クリーン"/>
      <sheetName val="12月青森ＲＥＲ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1月日量計"/>
      <sheetName val="1月八戸セメント"/>
      <sheetName val="1月普通（庄司）"/>
      <sheetName val="1月普通（三戸ウィズ） "/>
      <sheetName val="1月奥羽"/>
      <sheetName val="1月青森クリーン"/>
      <sheetName val="1月青森ＲＥ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22">
      <selection activeCell="B31" sqref="B31:K31"/>
    </sheetView>
  </sheetViews>
  <sheetFormatPr defaultColWidth="9.00390625" defaultRowHeight="13.5"/>
  <cols>
    <col min="1" max="1" width="10.875" style="23" customWidth="1"/>
    <col min="2" max="2" width="9.00390625" style="23" customWidth="1"/>
    <col min="3" max="3" width="10.625" style="23" customWidth="1"/>
    <col min="4" max="4" width="12.625" style="23" customWidth="1"/>
    <col min="5" max="9" width="9.00390625" style="23" customWidth="1"/>
    <col min="10" max="10" width="10.00390625" style="23" customWidth="1"/>
    <col min="11" max="12" width="9.00390625" style="23" customWidth="1"/>
    <col min="13" max="13" width="11.75390625" style="23" customWidth="1"/>
    <col min="14" max="14" width="10.75390625" style="23" customWidth="1"/>
    <col min="15" max="15" width="13.25390625" style="23" customWidth="1"/>
    <col min="16" max="16" width="13.50390625" style="23" customWidth="1"/>
    <col min="17" max="16384" width="9.00390625" style="23" customWidth="1"/>
  </cols>
  <sheetData>
    <row r="1" spans="1:13" s="2" customFormat="1" ht="18.75">
      <c r="A1" s="372" t="s">
        <v>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s="2" customFormat="1" ht="18.75">
      <c r="A2" s="3" t="s">
        <v>2</v>
      </c>
      <c r="B2" s="1"/>
      <c r="C2" s="1"/>
      <c r="D2" s="1"/>
      <c r="E2" s="1"/>
      <c r="F2" s="1"/>
      <c r="G2" s="1"/>
      <c r="H2" s="1"/>
      <c r="I2" s="1"/>
      <c r="J2" s="4"/>
      <c r="K2" s="1"/>
      <c r="L2" s="1"/>
      <c r="M2" s="1"/>
    </row>
    <row r="3" s="6" customFormat="1" ht="19.5" customHeight="1" thickBot="1">
      <c r="A3" s="5" t="s">
        <v>3</v>
      </c>
    </row>
    <row r="4" spans="1:13" s="6" customFormat="1" ht="19.5" customHeight="1">
      <c r="A4" s="7"/>
      <c r="B4" s="367"/>
      <c r="C4" s="368"/>
      <c r="D4" s="367">
        <v>39539</v>
      </c>
      <c r="E4" s="368"/>
      <c r="F4" s="367">
        <v>39540</v>
      </c>
      <c r="G4" s="368"/>
      <c r="H4" s="367">
        <v>39541</v>
      </c>
      <c r="I4" s="368"/>
      <c r="J4" s="367">
        <v>39542</v>
      </c>
      <c r="K4" s="368"/>
      <c r="L4" s="367" t="s">
        <v>4</v>
      </c>
      <c r="M4" s="369"/>
    </row>
    <row r="5" spans="1:13" s="6" customFormat="1" ht="19.5" customHeight="1">
      <c r="A5" s="8" t="s">
        <v>5</v>
      </c>
      <c r="B5" s="362"/>
      <c r="C5" s="364"/>
      <c r="D5" s="362"/>
      <c r="E5" s="364"/>
      <c r="F5" s="362"/>
      <c r="G5" s="364"/>
      <c r="H5" s="362" t="s">
        <v>6</v>
      </c>
      <c r="I5" s="364"/>
      <c r="J5" s="362" t="s">
        <v>6</v>
      </c>
      <c r="K5" s="364"/>
      <c r="L5" s="362">
        <f>COUNTA(B5:J5)</f>
        <v>2</v>
      </c>
      <c r="M5" s="365"/>
    </row>
    <row r="6" spans="1:13" s="6" customFormat="1" ht="19.5" customHeight="1">
      <c r="A6" s="8"/>
      <c r="B6" s="9" t="s">
        <v>7</v>
      </c>
      <c r="C6" s="10" t="s">
        <v>8</v>
      </c>
      <c r="D6" s="9" t="s">
        <v>7</v>
      </c>
      <c r="E6" s="9" t="s">
        <v>8</v>
      </c>
      <c r="F6" s="9" t="s">
        <v>7</v>
      </c>
      <c r="G6" s="10" t="s">
        <v>8</v>
      </c>
      <c r="H6" s="9" t="s">
        <v>7</v>
      </c>
      <c r="I6" s="9" t="s">
        <v>8</v>
      </c>
      <c r="J6" s="9" t="s">
        <v>7</v>
      </c>
      <c r="K6" s="9" t="s">
        <v>8</v>
      </c>
      <c r="L6" s="9" t="s">
        <v>7</v>
      </c>
      <c r="M6" s="11" t="s">
        <v>8</v>
      </c>
    </row>
    <row r="7" spans="1:13" s="6" customFormat="1" ht="19.5" customHeight="1">
      <c r="A7" s="8" t="s">
        <v>9</v>
      </c>
      <c r="B7" s="12">
        <f>'[1]４月青森'!B7+'[1]４月八戸'!B7+'[1]４月普通（庄司）'!B7+'[1]４月普通（三戸） '!B7</f>
        <v>0</v>
      </c>
      <c r="C7" s="13">
        <f>'[1]４月青森'!C7+'[1]４月八戸'!C7+'[1]４月普通（庄司）'!C7+'[1]４月普通（三戸） '!C7</f>
        <v>0</v>
      </c>
      <c r="D7" s="12">
        <f>'[1]４月青森'!D7+'[1]４月八戸'!D7+'[1]４月普通（庄司）'!D7+'[1]４月普通（三戸） '!D7</f>
        <v>0</v>
      </c>
      <c r="E7" s="13">
        <f>'[1]４月青森'!E7+'[1]４月八戸'!E7+'[1]４月普通（庄司）'!E7+'[1]４月普通（三戸） '!E7</f>
        <v>0</v>
      </c>
      <c r="F7" s="12">
        <f>'[1]４月青森'!F7+'[1]４月八戸'!F7+'[1]４月普通（庄司）'!F7+'[1]４月普通（三戸） '!F7</f>
        <v>0</v>
      </c>
      <c r="G7" s="13">
        <f>'[1]４月青森'!G7+'[1]４月八戸'!G7+'[1]４月普通（庄司）'!G7+'[1]４月普通（三戸） '!G7</f>
        <v>0</v>
      </c>
      <c r="H7" s="12">
        <v>15</v>
      </c>
      <c r="I7" s="13">
        <v>153.9</v>
      </c>
      <c r="J7" s="12">
        <v>16</v>
      </c>
      <c r="K7" s="13">
        <v>156.74</v>
      </c>
      <c r="L7" s="14">
        <f>SUM(B7,D7,F7,H7,J7)</f>
        <v>31</v>
      </c>
      <c r="M7" s="15">
        <f>SUM(C7,E7,G7,I7,K7)</f>
        <v>310.64</v>
      </c>
    </row>
    <row r="8" spans="1:13" s="6" customFormat="1" ht="19.5" customHeight="1">
      <c r="A8" s="8"/>
      <c r="B8" s="12"/>
      <c r="C8" s="13"/>
      <c r="D8" s="12"/>
      <c r="E8" s="13"/>
      <c r="F8" s="12"/>
      <c r="G8" s="13"/>
      <c r="H8" s="12"/>
      <c r="I8" s="13"/>
      <c r="J8" s="12"/>
      <c r="K8" s="13"/>
      <c r="L8" s="14"/>
      <c r="M8" s="15"/>
    </row>
    <row r="9" spans="1:13" s="6" customFormat="1" ht="19.5" customHeight="1" thickBot="1">
      <c r="A9" s="16" t="s">
        <v>10</v>
      </c>
      <c r="B9" s="17">
        <f aca="true" t="shared" si="0" ref="B9:M9">SUM(B7:B8)</f>
        <v>0</v>
      </c>
      <c r="C9" s="18">
        <f t="shared" si="0"/>
        <v>0</v>
      </c>
      <c r="D9" s="17">
        <f t="shared" si="0"/>
        <v>0</v>
      </c>
      <c r="E9" s="18">
        <f t="shared" si="0"/>
        <v>0</v>
      </c>
      <c r="F9" s="17">
        <f t="shared" si="0"/>
        <v>0</v>
      </c>
      <c r="G9" s="18">
        <f t="shared" si="0"/>
        <v>0</v>
      </c>
      <c r="H9" s="17">
        <f t="shared" si="0"/>
        <v>15</v>
      </c>
      <c r="I9" s="18">
        <f t="shared" si="0"/>
        <v>153.9</v>
      </c>
      <c r="J9" s="17">
        <f>SUM(J7:J8)</f>
        <v>16</v>
      </c>
      <c r="K9" s="18">
        <f>SUM(K7:K8)</f>
        <v>156.74</v>
      </c>
      <c r="L9" s="19">
        <f t="shared" si="0"/>
        <v>31</v>
      </c>
      <c r="M9" s="20">
        <f t="shared" si="0"/>
        <v>310.64</v>
      </c>
    </row>
    <row r="10" spans="1:13" s="6" customFormat="1" ht="19.5" customHeight="1">
      <c r="A10" s="7"/>
      <c r="B10" s="367">
        <v>39545</v>
      </c>
      <c r="C10" s="368"/>
      <c r="D10" s="367">
        <v>39546</v>
      </c>
      <c r="E10" s="368"/>
      <c r="F10" s="367">
        <v>39547</v>
      </c>
      <c r="G10" s="368"/>
      <c r="H10" s="367">
        <v>39548</v>
      </c>
      <c r="I10" s="368"/>
      <c r="J10" s="367">
        <v>39549</v>
      </c>
      <c r="K10" s="368"/>
      <c r="L10" s="367" t="s">
        <v>4</v>
      </c>
      <c r="M10" s="369"/>
    </row>
    <row r="11" spans="1:13" s="6" customFormat="1" ht="19.5" customHeight="1">
      <c r="A11" s="8" t="s">
        <v>5</v>
      </c>
      <c r="B11" s="362" t="s">
        <v>6</v>
      </c>
      <c r="C11" s="364"/>
      <c r="D11" s="362" t="s">
        <v>6</v>
      </c>
      <c r="E11" s="364"/>
      <c r="F11" s="362" t="s">
        <v>6</v>
      </c>
      <c r="G11" s="364"/>
      <c r="H11" s="362" t="s">
        <v>6</v>
      </c>
      <c r="I11" s="364"/>
      <c r="J11" s="362" t="s">
        <v>6</v>
      </c>
      <c r="K11" s="364"/>
      <c r="L11" s="362">
        <f>COUNTA(B11:J11)</f>
        <v>5</v>
      </c>
      <c r="M11" s="365"/>
    </row>
    <row r="12" spans="1:13" s="6" customFormat="1" ht="19.5" customHeight="1">
      <c r="A12" s="8"/>
      <c r="B12" s="9" t="s">
        <v>7</v>
      </c>
      <c r="C12" s="10" t="s">
        <v>8</v>
      </c>
      <c r="D12" s="9" t="s">
        <v>7</v>
      </c>
      <c r="E12" s="9" t="s">
        <v>8</v>
      </c>
      <c r="F12" s="21" t="s">
        <v>7</v>
      </c>
      <c r="G12" s="10" t="s">
        <v>8</v>
      </c>
      <c r="H12" s="9" t="s">
        <v>7</v>
      </c>
      <c r="I12" s="9" t="s">
        <v>8</v>
      </c>
      <c r="J12" s="9" t="s">
        <v>7</v>
      </c>
      <c r="K12" s="9" t="s">
        <v>8</v>
      </c>
      <c r="L12" s="9" t="s">
        <v>7</v>
      </c>
      <c r="M12" s="11" t="s">
        <v>8</v>
      </c>
    </row>
    <row r="13" spans="1:13" s="6" customFormat="1" ht="19.5" customHeight="1">
      <c r="A13" s="8" t="s">
        <v>9</v>
      </c>
      <c r="B13" s="12">
        <v>15</v>
      </c>
      <c r="C13" s="13">
        <v>153.95</v>
      </c>
      <c r="D13" s="12">
        <v>15</v>
      </c>
      <c r="E13" s="13">
        <v>154.37</v>
      </c>
      <c r="F13" s="12">
        <v>15</v>
      </c>
      <c r="G13" s="13">
        <v>154.56</v>
      </c>
      <c r="H13" s="12">
        <v>15</v>
      </c>
      <c r="I13" s="13">
        <v>165.39</v>
      </c>
      <c r="J13" s="12">
        <v>15</v>
      </c>
      <c r="K13" s="13">
        <v>164.73</v>
      </c>
      <c r="L13" s="14">
        <f>SUM(B13,D13,F13,H13,J13)</f>
        <v>75</v>
      </c>
      <c r="M13" s="15">
        <f>SUM(C13,E13,G13,I13,K13)</f>
        <v>793</v>
      </c>
    </row>
    <row r="14" spans="1:13" s="6" customFormat="1" ht="19.5" customHeight="1">
      <c r="A14" s="8"/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4"/>
      <c r="M14" s="15"/>
    </row>
    <row r="15" spans="1:13" s="6" customFormat="1" ht="19.5" customHeight="1" thickBot="1">
      <c r="A15" s="16" t="s">
        <v>10</v>
      </c>
      <c r="B15" s="17">
        <f aca="true" t="shared" si="1" ref="B15:M15">SUM(B13:B14)</f>
        <v>15</v>
      </c>
      <c r="C15" s="18">
        <f t="shared" si="1"/>
        <v>153.95</v>
      </c>
      <c r="D15" s="17">
        <f t="shared" si="1"/>
        <v>15</v>
      </c>
      <c r="E15" s="18">
        <f t="shared" si="1"/>
        <v>154.37</v>
      </c>
      <c r="F15" s="17">
        <f t="shared" si="1"/>
        <v>15</v>
      </c>
      <c r="G15" s="18">
        <f t="shared" si="1"/>
        <v>154.56</v>
      </c>
      <c r="H15" s="17">
        <f t="shared" si="1"/>
        <v>15</v>
      </c>
      <c r="I15" s="18">
        <f t="shared" si="1"/>
        <v>165.39</v>
      </c>
      <c r="J15" s="17">
        <f t="shared" si="1"/>
        <v>15</v>
      </c>
      <c r="K15" s="18">
        <f t="shared" si="1"/>
        <v>164.73</v>
      </c>
      <c r="L15" s="19">
        <f t="shared" si="1"/>
        <v>75</v>
      </c>
      <c r="M15" s="20">
        <f t="shared" si="1"/>
        <v>793</v>
      </c>
    </row>
    <row r="16" spans="1:13" s="6" customFormat="1" ht="19.5" customHeight="1">
      <c r="A16" s="7"/>
      <c r="B16" s="367">
        <v>39552</v>
      </c>
      <c r="C16" s="368"/>
      <c r="D16" s="367">
        <v>39553</v>
      </c>
      <c r="E16" s="368"/>
      <c r="F16" s="367">
        <v>39554</v>
      </c>
      <c r="G16" s="368"/>
      <c r="H16" s="367">
        <v>39555</v>
      </c>
      <c r="I16" s="368"/>
      <c r="J16" s="367">
        <v>39556</v>
      </c>
      <c r="K16" s="368"/>
      <c r="L16" s="367" t="s">
        <v>4</v>
      </c>
      <c r="M16" s="369"/>
    </row>
    <row r="17" spans="1:13" s="6" customFormat="1" ht="19.5" customHeight="1">
      <c r="A17" s="8" t="s">
        <v>5</v>
      </c>
      <c r="B17" s="362" t="s">
        <v>6</v>
      </c>
      <c r="C17" s="364"/>
      <c r="D17" s="362" t="s">
        <v>6</v>
      </c>
      <c r="E17" s="364"/>
      <c r="F17" s="362" t="s">
        <v>6</v>
      </c>
      <c r="G17" s="364"/>
      <c r="H17" s="362" t="s">
        <v>6</v>
      </c>
      <c r="I17" s="364"/>
      <c r="J17" s="362" t="s">
        <v>6</v>
      </c>
      <c r="K17" s="364"/>
      <c r="L17" s="362">
        <f>COUNTA(B17:J17)</f>
        <v>5</v>
      </c>
      <c r="M17" s="365"/>
    </row>
    <row r="18" spans="1:13" s="6" customFormat="1" ht="19.5" customHeight="1">
      <c r="A18" s="8"/>
      <c r="B18" s="9" t="s">
        <v>7</v>
      </c>
      <c r="C18" s="10" t="s">
        <v>8</v>
      </c>
      <c r="D18" s="9" t="s">
        <v>7</v>
      </c>
      <c r="E18" s="21" t="s">
        <v>8</v>
      </c>
      <c r="F18" s="21" t="s">
        <v>7</v>
      </c>
      <c r="G18" s="10" t="s">
        <v>8</v>
      </c>
      <c r="H18" s="9" t="s">
        <v>7</v>
      </c>
      <c r="I18" s="9" t="s">
        <v>8</v>
      </c>
      <c r="J18" s="9" t="s">
        <v>7</v>
      </c>
      <c r="K18" s="9" t="s">
        <v>8</v>
      </c>
      <c r="L18" s="9" t="s">
        <v>7</v>
      </c>
      <c r="M18" s="11" t="s">
        <v>8</v>
      </c>
    </row>
    <row r="19" spans="1:13" s="6" customFormat="1" ht="19.5" customHeight="1">
      <c r="A19" s="8" t="s">
        <v>9</v>
      </c>
      <c r="B19" s="12">
        <v>15</v>
      </c>
      <c r="C19" s="13">
        <v>166.4</v>
      </c>
      <c r="D19" s="12">
        <v>15</v>
      </c>
      <c r="E19" s="13">
        <v>166.6</v>
      </c>
      <c r="F19" s="12">
        <v>15</v>
      </c>
      <c r="G19" s="13">
        <v>165.23</v>
      </c>
      <c r="H19" s="12">
        <v>15</v>
      </c>
      <c r="I19" s="13">
        <v>165.19</v>
      </c>
      <c r="J19" s="12">
        <v>15</v>
      </c>
      <c r="K19" s="13">
        <v>165.07</v>
      </c>
      <c r="L19" s="14">
        <f>SUM(B19,D19,F19,H19,J19)</f>
        <v>75</v>
      </c>
      <c r="M19" s="15">
        <f>SUM(C19,E19,G19,I19,K19)</f>
        <v>828.49</v>
      </c>
    </row>
    <row r="20" spans="1:13" s="6" customFormat="1" ht="19.5" customHeight="1">
      <c r="A20" s="8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4"/>
      <c r="M20" s="15"/>
    </row>
    <row r="21" spans="1:13" s="6" customFormat="1" ht="19.5" customHeight="1" thickBot="1">
      <c r="A21" s="16" t="s">
        <v>10</v>
      </c>
      <c r="B21" s="17">
        <f aca="true" t="shared" si="2" ref="B21:M21">SUM(B19:B20)</f>
        <v>15</v>
      </c>
      <c r="C21" s="18">
        <f t="shared" si="2"/>
        <v>166.4</v>
      </c>
      <c r="D21" s="17">
        <f t="shared" si="2"/>
        <v>15</v>
      </c>
      <c r="E21" s="18">
        <f t="shared" si="2"/>
        <v>166.6</v>
      </c>
      <c r="F21" s="17">
        <f t="shared" si="2"/>
        <v>15</v>
      </c>
      <c r="G21" s="18">
        <f t="shared" si="2"/>
        <v>165.23</v>
      </c>
      <c r="H21" s="17">
        <f t="shared" si="2"/>
        <v>15</v>
      </c>
      <c r="I21" s="18">
        <f t="shared" si="2"/>
        <v>165.19</v>
      </c>
      <c r="J21" s="17">
        <f t="shared" si="2"/>
        <v>15</v>
      </c>
      <c r="K21" s="18">
        <f t="shared" si="2"/>
        <v>165.07</v>
      </c>
      <c r="L21" s="19">
        <f t="shared" si="2"/>
        <v>75</v>
      </c>
      <c r="M21" s="15">
        <f t="shared" si="2"/>
        <v>828.49</v>
      </c>
    </row>
    <row r="22" spans="1:13" s="6" customFormat="1" ht="19.5" customHeight="1">
      <c r="A22" s="7"/>
      <c r="B22" s="367">
        <v>39559</v>
      </c>
      <c r="C22" s="368"/>
      <c r="D22" s="367">
        <v>39560</v>
      </c>
      <c r="E22" s="368"/>
      <c r="F22" s="367">
        <v>39561</v>
      </c>
      <c r="G22" s="368"/>
      <c r="H22" s="367">
        <v>39562</v>
      </c>
      <c r="I22" s="368"/>
      <c r="J22" s="367">
        <v>39563</v>
      </c>
      <c r="K22" s="368"/>
      <c r="L22" s="367" t="s">
        <v>4</v>
      </c>
      <c r="M22" s="369"/>
    </row>
    <row r="23" spans="1:13" s="6" customFormat="1" ht="19.5" customHeight="1">
      <c r="A23" s="8" t="s">
        <v>5</v>
      </c>
      <c r="B23" s="362" t="s">
        <v>6</v>
      </c>
      <c r="C23" s="364"/>
      <c r="D23" s="362" t="s">
        <v>6</v>
      </c>
      <c r="E23" s="364"/>
      <c r="F23" s="362" t="s">
        <v>6</v>
      </c>
      <c r="G23" s="364"/>
      <c r="H23" s="362" t="s">
        <v>6</v>
      </c>
      <c r="I23" s="364"/>
      <c r="J23" s="362" t="s">
        <v>6</v>
      </c>
      <c r="K23" s="364"/>
      <c r="L23" s="362">
        <f>COUNTA(B23:J23)</f>
        <v>5</v>
      </c>
      <c r="M23" s="365"/>
    </row>
    <row r="24" spans="1:13" s="6" customFormat="1" ht="19.5" customHeight="1">
      <c r="A24" s="8"/>
      <c r="B24" s="9" t="s">
        <v>7</v>
      </c>
      <c r="C24" s="10" t="s">
        <v>8</v>
      </c>
      <c r="D24" s="9" t="s">
        <v>7</v>
      </c>
      <c r="E24" s="9" t="s">
        <v>8</v>
      </c>
      <c r="F24" s="21" t="s">
        <v>7</v>
      </c>
      <c r="G24" s="10" t="s">
        <v>8</v>
      </c>
      <c r="H24" s="9" t="s">
        <v>7</v>
      </c>
      <c r="I24" s="9" t="s">
        <v>8</v>
      </c>
      <c r="J24" s="9" t="s">
        <v>7</v>
      </c>
      <c r="K24" s="9" t="s">
        <v>8</v>
      </c>
      <c r="L24" s="9" t="s">
        <v>7</v>
      </c>
      <c r="M24" s="11" t="s">
        <v>8</v>
      </c>
    </row>
    <row r="25" spans="1:13" s="6" customFormat="1" ht="19.5" customHeight="1">
      <c r="A25" s="8" t="s">
        <v>9</v>
      </c>
      <c r="B25" s="12">
        <v>16</v>
      </c>
      <c r="C25" s="13">
        <v>174.58</v>
      </c>
      <c r="D25" s="12">
        <v>19</v>
      </c>
      <c r="E25" s="13">
        <v>201.33</v>
      </c>
      <c r="F25" s="12">
        <v>32</v>
      </c>
      <c r="G25" s="13">
        <v>320.70000000000005</v>
      </c>
      <c r="H25" s="12">
        <v>31</v>
      </c>
      <c r="I25" s="13">
        <v>310.84000000000003</v>
      </c>
      <c r="J25" s="12">
        <v>33</v>
      </c>
      <c r="K25" s="13">
        <v>324.03</v>
      </c>
      <c r="L25" s="14">
        <f>SUM(B25,D25,F25,H25,J25)</f>
        <v>131</v>
      </c>
      <c r="M25" s="15">
        <f>SUM(C25,E25,G25,I25,K25)</f>
        <v>1331.48</v>
      </c>
    </row>
    <row r="26" spans="1:13" s="6" customFormat="1" ht="19.5" customHeight="1">
      <c r="A26" s="8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4"/>
      <c r="M26" s="15"/>
    </row>
    <row r="27" spans="1:16" s="6" customFormat="1" ht="19.5" customHeight="1" thickBot="1">
      <c r="A27" s="16" t="s">
        <v>10</v>
      </c>
      <c r="B27" s="17">
        <f aca="true" t="shared" si="3" ref="B27:M27">SUM(B25:B26)</f>
        <v>16</v>
      </c>
      <c r="C27" s="18">
        <f t="shared" si="3"/>
        <v>174.58</v>
      </c>
      <c r="D27" s="17">
        <f t="shared" si="3"/>
        <v>19</v>
      </c>
      <c r="E27" s="18">
        <f t="shared" si="3"/>
        <v>201.33</v>
      </c>
      <c r="F27" s="17">
        <f t="shared" si="3"/>
        <v>32</v>
      </c>
      <c r="G27" s="18">
        <f t="shared" si="3"/>
        <v>320.70000000000005</v>
      </c>
      <c r="H27" s="17">
        <f t="shared" si="3"/>
        <v>31</v>
      </c>
      <c r="I27" s="18">
        <f t="shared" si="3"/>
        <v>310.84000000000003</v>
      </c>
      <c r="J27" s="17">
        <f t="shared" si="3"/>
        <v>33</v>
      </c>
      <c r="K27" s="18">
        <f t="shared" si="3"/>
        <v>324.03</v>
      </c>
      <c r="L27" s="14">
        <f t="shared" si="3"/>
        <v>131</v>
      </c>
      <c r="M27" s="15">
        <f t="shared" si="3"/>
        <v>1331.48</v>
      </c>
      <c r="O27" s="366" t="s">
        <v>11</v>
      </c>
      <c r="P27" s="366"/>
    </row>
    <row r="28" spans="1:16" ht="19.5" customHeight="1" thickBot="1">
      <c r="A28" s="7"/>
      <c r="B28" s="367">
        <v>39566</v>
      </c>
      <c r="C28" s="368"/>
      <c r="D28" s="367">
        <v>39567</v>
      </c>
      <c r="E28" s="368"/>
      <c r="F28" s="367">
        <v>39568</v>
      </c>
      <c r="G28" s="368"/>
      <c r="H28" s="367"/>
      <c r="I28" s="368"/>
      <c r="J28" s="367"/>
      <c r="K28" s="368"/>
      <c r="L28" s="367" t="s">
        <v>4</v>
      </c>
      <c r="M28" s="369"/>
      <c r="N28" s="22"/>
      <c r="O28" s="370" t="s">
        <v>12</v>
      </c>
      <c r="P28" s="371"/>
    </row>
    <row r="29" spans="1:16" ht="19.5" customHeight="1" thickBot="1">
      <c r="A29" s="8" t="s">
        <v>5</v>
      </c>
      <c r="B29" s="362" t="s">
        <v>6</v>
      </c>
      <c r="C29" s="364"/>
      <c r="D29" s="362"/>
      <c r="E29" s="364"/>
      <c r="F29" s="362" t="s">
        <v>6</v>
      </c>
      <c r="G29" s="364"/>
      <c r="H29" s="362"/>
      <c r="I29" s="364"/>
      <c r="J29" s="362"/>
      <c r="K29" s="364"/>
      <c r="L29" s="362">
        <f>COUNTA(B29:J29)</f>
        <v>2</v>
      </c>
      <c r="M29" s="365"/>
      <c r="N29" s="24" t="s">
        <v>5</v>
      </c>
      <c r="O29" s="362">
        <f>SUM(L5,L11,L17,L23,L29)</f>
        <v>19</v>
      </c>
      <c r="P29" s="363"/>
    </row>
    <row r="30" spans="1:16" ht="19.5" customHeight="1" thickBot="1">
      <c r="A30" s="8"/>
      <c r="B30" s="9" t="s">
        <v>7</v>
      </c>
      <c r="C30" s="10" t="s">
        <v>8</v>
      </c>
      <c r="D30" s="9" t="s">
        <v>7</v>
      </c>
      <c r="E30" s="9" t="s">
        <v>8</v>
      </c>
      <c r="F30" s="21" t="s">
        <v>7</v>
      </c>
      <c r="G30" s="10" t="s">
        <v>8</v>
      </c>
      <c r="H30" s="9" t="s">
        <v>7</v>
      </c>
      <c r="I30" s="9" t="s">
        <v>8</v>
      </c>
      <c r="J30" s="9" t="s">
        <v>7</v>
      </c>
      <c r="K30" s="9" t="s">
        <v>8</v>
      </c>
      <c r="L30" s="9" t="s">
        <v>7</v>
      </c>
      <c r="M30" s="11" t="s">
        <v>8</v>
      </c>
      <c r="N30" s="24"/>
      <c r="O30" s="25" t="s">
        <v>7</v>
      </c>
      <c r="P30" s="25" t="s">
        <v>8</v>
      </c>
    </row>
    <row r="31" spans="1:16" ht="19.5" customHeight="1" thickBot="1">
      <c r="A31" s="8" t="s">
        <v>9</v>
      </c>
      <c r="B31" s="12">
        <v>32</v>
      </c>
      <c r="C31" s="13">
        <v>321.51</v>
      </c>
      <c r="D31" s="12"/>
      <c r="E31" s="13"/>
      <c r="F31" s="12">
        <v>32</v>
      </c>
      <c r="G31" s="13">
        <v>320.82</v>
      </c>
      <c r="H31" s="12">
        <v>0</v>
      </c>
      <c r="I31" s="13">
        <v>0</v>
      </c>
      <c r="J31" s="12">
        <v>0</v>
      </c>
      <c r="K31" s="13">
        <v>0</v>
      </c>
      <c r="L31" s="14">
        <f>SUM(B31,D31,F31,H31,J31)</f>
        <v>64</v>
      </c>
      <c r="M31" s="15">
        <f>SUM(C31,E31,G31,I31,K31)</f>
        <v>642.3299999999999</v>
      </c>
      <c r="N31" s="24" t="s">
        <v>13</v>
      </c>
      <c r="O31" s="26">
        <f>SUM(L7,L13,L19,L25,L31)</f>
        <v>376</v>
      </c>
      <c r="P31" s="27">
        <f>SUM(M7,M13,M19,M25,M31)</f>
        <v>3905.9399999999996</v>
      </c>
    </row>
    <row r="32" spans="1:16" ht="19.5" customHeight="1" thickBot="1">
      <c r="A32" s="8"/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4"/>
      <c r="M32" s="15"/>
      <c r="N32" s="24"/>
      <c r="O32" s="26"/>
      <c r="P32" s="27"/>
    </row>
    <row r="33" spans="1:16" ht="19.5" customHeight="1" thickBot="1">
      <c r="A33" s="28" t="s">
        <v>10</v>
      </c>
      <c r="B33" s="17">
        <f aca="true" t="shared" si="4" ref="B33:M33">SUM(B31:B32)</f>
        <v>32</v>
      </c>
      <c r="C33" s="18">
        <f t="shared" si="4"/>
        <v>321.51</v>
      </c>
      <c r="D33" s="17">
        <f t="shared" si="4"/>
        <v>0</v>
      </c>
      <c r="E33" s="18">
        <f t="shared" si="4"/>
        <v>0</v>
      </c>
      <c r="F33" s="17">
        <f t="shared" si="4"/>
        <v>32</v>
      </c>
      <c r="G33" s="18">
        <f t="shared" si="4"/>
        <v>320.82</v>
      </c>
      <c r="H33" s="17">
        <f t="shared" si="4"/>
        <v>0</v>
      </c>
      <c r="I33" s="18">
        <f t="shared" si="4"/>
        <v>0</v>
      </c>
      <c r="J33" s="17">
        <f t="shared" si="4"/>
        <v>0</v>
      </c>
      <c r="K33" s="18">
        <f t="shared" si="4"/>
        <v>0</v>
      </c>
      <c r="L33" s="19">
        <f t="shared" si="4"/>
        <v>64</v>
      </c>
      <c r="M33" s="20">
        <f t="shared" si="4"/>
        <v>642.3299999999999</v>
      </c>
      <c r="N33" s="24" t="s">
        <v>12</v>
      </c>
      <c r="O33" s="26">
        <f>SUM(O31:O32)</f>
        <v>376</v>
      </c>
      <c r="P33" s="27">
        <f>SUM(P31:P32)</f>
        <v>3905.9399999999996</v>
      </c>
    </row>
  </sheetData>
  <sheetProtection/>
  <mergeCells count="64">
    <mergeCell ref="A1:M1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L17:M17"/>
    <mergeCell ref="B22:C22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L23:M23"/>
    <mergeCell ref="O27:P27"/>
    <mergeCell ref="B28:C28"/>
    <mergeCell ref="D28:E28"/>
    <mergeCell ref="F28:G28"/>
    <mergeCell ref="H28:I28"/>
    <mergeCell ref="J28:K28"/>
    <mergeCell ref="L28:M28"/>
    <mergeCell ref="O28:P28"/>
    <mergeCell ref="O29:P29"/>
    <mergeCell ref="B29:C29"/>
    <mergeCell ref="D29:E29"/>
    <mergeCell ref="F29:G29"/>
    <mergeCell ref="H29:I29"/>
    <mergeCell ref="J29:K29"/>
    <mergeCell ref="L29:M29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19">
      <selection activeCell="B31" sqref="B31:K31"/>
    </sheetView>
  </sheetViews>
  <sheetFormatPr defaultColWidth="9.00390625" defaultRowHeight="13.5"/>
  <cols>
    <col min="1" max="1" width="10.875" style="284" customWidth="1"/>
    <col min="2" max="2" width="9.00390625" style="284" customWidth="1"/>
    <col min="3" max="3" width="10.75390625" style="284" customWidth="1"/>
    <col min="4" max="4" width="9.00390625" style="284" customWidth="1"/>
    <col min="5" max="5" width="10.75390625" style="284" customWidth="1"/>
    <col min="6" max="6" width="9.00390625" style="284" customWidth="1"/>
    <col min="7" max="7" width="10.75390625" style="284" customWidth="1"/>
    <col min="8" max="8" width="9.00390625" style="284" customWidth="1"/>
    <col min="9" max="9" width="10.75390625" style="284" customWidth="1"/>
    <col min="10" max="10" width="9.00390625" style="284" customWidth="1"/>
    <col min="11" max="11" width="10.75390625" style="284" customWidth="1"/>
    <col min="12" max="12" width="9.00390625" style="284" customWidth="1"/>
    <col min="13" max="14" width="10.75390625" style="284" customWidth="1"/>
    <col min="15" max="15" width="13.25390625" style="284" customWidth="1"/>
    <col min="16" max="16" width="13.50390625" style="284" customWidth="1"/>
    <col min="17" max="16384" width="9.00390625" style="284" customWidth="1"/>
  </cols>
  <sheetData>
    <row r="1" spans="1:13" s="261" customFormat="1" ht="22.5" customHeight="1">
      <c r="A1" s="467" t="s">
        <v>14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261" customFormat="1" ht="18.75">
      <c r="A2" s="262" t="s">
        <v>23</v>
      </c>
      <c r="B2" s="260"/>
      <c r="C2" s="260"/>
      <c r="D2" s="260"/>
      <c r="E2" s="260"/>
      <c r="F2" s="260"/>
      <c r="G2" s="260"/>
      <c r="H2" s="260"/>
      <c r="I2" s="260"/>
      <c r="J2" s="263"/>
      <c r="K2" s="260"/>
      <c r="L2" s="260"/>
      <c r="M2" s="260"/>
    </row>
    <row r="3" s="265" customFormat="1" ht="19.5" customHeight="1" thickBot="1">
      <c r="A3" s="264" t="s">
        <v>3</v>
      </c>
    </row>
    <row r="4" spans="1:13" s="265" customFormat="1" ht="19.5" customHeight="1">
      <c r="A4" s="266"/>
      <c r="B4" s="468"/>
      <c r="C4" s="469"/>
      <c r="D4" s="468"/>
      <c r="E4" s="469"/>
      <c r="F4" s="468"/>
      <c r="G4" s="469"/>
      <c r="H4" s="468">
        <v>39814</v>
      </c>
      <c r="I4" s="469"/>
      <c r="J4" s="468">
        <v>39815</v>
      </c>
      <c r="K4" s="469"/>
      <c r="L4" s="468" t="s">
        <v>4</v>
      </c>
      <c r="M4" s="470"/>
    </row>
    <row r="5" spans="1:13" s="265" customFormat="1" ht="19.5" customHeight="1">
      <c r="A5" s="267" t="s">
        <v>5</v>
      </c>
      <c r="B5" s="471"/>
      <c r="C5" s="472"/>
      <c r="D5" s="471"/>
      <c r="E5" s="472"/>
      <c r="F5" s="471"/>
      <c r="G5" s="472"/>
      <c r="H5" s="471"/>
      <c r="I5" s="472"/>
      <c r="J5" s="471"/>
      <c r="K5" s="472"/>
      <c r="L5" s="471">
        <f>COUNTA(B5:J5)</f>
        <v>0</v>
      </c>
      <c r="M5" s="473"/>
    </row>
    <row r="6" spans="1:13" s="265" customFormat="1" ht="19.5" customHeight="1">
      <c r="A6" s="267"/>
      <c r="B6" s="268" t="s">
        <v>7</v>
      </c>
      <c r="C6" s="269" t="s">
        <v>8</v>
      </c>
      <c r="D6" s="268" t="s">
        <v>7</v>
      </c>
      <c r="E6" s="268" t="s">
        <v>8</v>
      </c>
      <c r="F6" s="268" t="s">
        <v>7</v>
      </c>
      <c r="G6" s="269" t="s">
        <v>8</v>
      </c>
      <c r="H6" s="268" t="s">
        <v>7</v>
      </c>
      <c r="I6" s="268" t="s">
        <v>8</v>
      </c>
      <c r="J6" s="268" t="s">
        <v>7</v>
      </c>
      <c r="K6" s="268" t="s">
        <v>8</v>
      </c>
      <c r="L6" s="268" t="s">
        <v>7</v>
      </c>
      <c r="M6" s="270" t="s">
        <v>8</v>
      </c>
    </row>
    <row r="7" spans="1:13" s="265" customFormat="1" ht="19.5" customHeight="1">
      <c r="A7" s="267" t="s">
        <v>9</v>
      </c>
      <c r="B7" s="271">
        <f>'[9]1月青森ＲＥＲ'!B7+'[9]1月八戸セメント'!B7+'[9]1月普通（庄司）'!B7+'[9]1月普通（三戸ウィズ） '!B7+'[9]1月奥羽'!B7+'[9]1月青森クリーン'!B7</f>
        <v>0</v>
      </c>
      <c r="C7" s="272">
        <f>'[9]1月青森ＲＥＲ'!C7+'[9]1月八戸セメント'!C7+'[9]1月普通（庄司）'!C7+'[9]1月普通（三戸ウィズ） '!C7+'[9]1月奥羽'!C7+'[9]1月青森クリーン'!C7</f>
        <v>0</v>
      </c>
      <c r="D7" s="271">
        <f>'[9]1月青森ＲＥＲ'!D7+'[9]1月八戸セメント'!D7+'[9]1月普通（庄司）'!D7+'[9]1月普通（三戸ウィズ） '!D7+'[9]1月奥羽'!D7+'[9]1月青森クリーン'!D7</f>
        <v>0</v>
      </c>
      <c r="E7" s="272">
        <f>'[9]1月青森ＲＥＲ'!E7+'[9]1月八戸セメント'!E7+'[9]1月普通（庄司）'!E7+'[9]1月普通（三戸ウィズ） '!E7+'[9]1月奥羽'!E7+'[9]1月青森クリーン'!E7</f>
        <v>0</v>
      </c>
      <c r="F7" s="271">
        <f>'[9]1月青森ＲＥＲ'!F7+'[9]1月八戸セメント'!F7+'[9]1月普通（庄司）'!F7+'[9]1月普通（三戸ウィズ） '!F7+'[9]1月奥羽'!F7+'[9]1月青森クリーン'!F7</f>
        <v>0</v>
      </c>
      <c r="G7" s="272">
        <f>'[9]1月青森ＲＥＲ'!G7+'[9]1月八戸セメント'!G7+'[9]1月普通（庄司）'!G7+'[9]1月普通（三戸ウィズ） '!G7+'[9]1月奥羽'!G7+'[9]1月青森クリーン'!G7</f>
        <v>0</v>
      </c>
      <c r="H7" s="271">
        <f>'[9]1月青森ＲＥＲ'!H7+'[9]1月八戸セメント'!H7+'[9]1月普通（庄司）'!H7+'[9]1月普通（三戸ウィズ） '!H7+'[9]1月奥羽'!H7+'[9]1月青森クリーン'!H7</f>
        <v>0</v>
      </c>
      <c r="I7" s="272">
        <f>'[9]1月青森ＲＥＲ'!I7+'[9]1月八戸セメント'!I7+'[9]1月普通（庄司）'!I7+'[9]1月普通（三戸ウィズ） '!I7+'[9]1月奥羽'!I7+'[9]1月青森クリーン'!I7</f>
        <v>0</v>
      </c>
      <c r="J7" s="271">
        <f>'[9]1月青森ＲＥＲ'!J7+'[9]1月八戸セメント'!J7+'[9]1月普通（庄司）'!J7+'[9]1月普通（三戸ウィズ） '!J7+'[9]1月奥羽'!J7+'[9]1月青森クリーン'!J7</f>
        <v>0</v>
      </c>
      <c r="K7" s="272">
        <f>'[9]1月青森ＲＥＲ'!K7+'[9]1月八戸セメント'!K7+'[9]1月普通（庄司）'!K7+'[9]1月普通（三戸ウィズ） '!K7+'[9]1月奥羽'!K7+'[9]1月青森クリーン'!K7</f>
        <v>0</v>
      </c>
      <c r="L7" s="273">
        <f>SUM(B7,D7,F7,H7,J7)</f>
        <v>0</v>
      </c>
      <c r="M7" s="274">
        <f>SUM(C7,E7,G7,I7,K7)</f>
        <v>0</v>
      </c>
    </row>
    <row r="8" spans="1:13" s="265" customFormat="1" ht="19.5" customHeight="1">
      <c r="A8" s="267"/>
      <c r="B8" s="271"/>
      <c r="C8" s="272"/>
      <c r="D8" s="271"/>
      <c r="E8" s="272"/>
      <c r="F8" s="271"/>
      <c r="G8" s="272"/>
      <c r="H8" s="271"/>
      <c r="I8" s="272"/>
      <c r="J8" s="271"/>
      <c r="K8" s="272"/>
      <c r="L8" s="273"/>
      <c r="M8" s="274"/>
    </row>
    <row r="9" spans="1:13" s="265" customFormat="1" ht="19.5" customHeight="1" thickBot="1">
      <c r="A9" s="275" t="s">
        <v>10</v>
      </c>
      <c r="B9" s="276">
        <f aca="true" t="shared" si="0" ref="B9:M9">SUM(B7:B8)</f>
        <v>0</v>
      </c>
      <c r="C9" s="277">
        <f t="shared" si="0"/>
        <v>0</v>
      </c>
      <c r="D9" s="276">
        <f t="shared" si="0"/>
        <v>0</v>
      </c>
      <c r="E9" s="277">
        <f t="shared" si="0"/>
        <v>0</v>
      </c>
      <c r="F9" s="276">
        <f t="shared" si="0"/>
        <v>0</v>
      </c>
      <c r="G9" s="277">
        <f t="shared" si="0"/>
        <v>0</v>
      </c>
      <c r="H9" s="276">
        <f t="shared" si="0"/>
        <v>0</v>
      </c>
      <c r="I9" s="277">
        <f t="shared" si="0"/>
        <v>0</v>
      </c>
      <c r="J9" s="276">
        <f>SUM(J7:J8)</f>
        <v>0</v>
      </c>
      <c r="K9" s="277">
        <f>SUM(K7:K8)</f>
        <v>0</v>
      </c>
      <c r="L9" s="278">
        <f t="shared" si="0"/>
        <v>0</v>
      </c>
      <c r="M9" s="279">
        <f t="shared" si="0"/>
        <v>0</v>
      </c>
    </row>
    <row r="10" spans="1:13" s="265" customFormat="1" ht="19.5" customHeight="1">
      <c r="A10" s="266"/>
      <c r="B10" s="468">
        <v>39818</v>
      </c>
      <c r="C10" s="469"/>
      <c r="D10" s="468">
        <v>39819</v>
      </c>
      <c r="E10" s="469"/>
      <c r="F10" s="468">
        <v>39820</v>
      </c>
      <c r="G10" s="469"/>
      <c r="H10" s="468">
        <v>39821</v>
      </c>
      <c r="I10" s="469"/>
      <c r="J10" s="468">
        <v>39822</v>
      </c>
      <c r="K10" s="469"/>
      <c r="L10" s="468" t="s">
        <v>4</v>
      </c>
      <c r="M10" s="470"/>
    </row>
    <row r="11" spans="1:13" s="265" customFormat="1" ht="19.5" customHeight="1">
      <c r="A11" s="267" t="s">
        <v>5</v>
      </c>
      <c r="B11" s="471" t="s">
        <v>24</v>
      </c>
      <c r="C11" s="472"/>
      <c r="D11" s="471" t="s">
        <v>24</v>
      </c>
      <c r="E11" s="472"/>
      <c r="F11" s="471" t="s">
        <v>24</v>
      </c>
      <c r="G11" s="472"/>
      <c r="H11" s="471" t="s">
        <v>24</v>
      </c>
      <c r="I11" s="472"/>
      <c r="J11" s="471" t="s">
        <v>24</v>
      </c>
      <c r="K11" s="472"/>
      <c r="L11" s="471">
        <f>COUNTA(B11:J11)</f>
        <v>5</v>
      </c>
      <c r="M11" s="473"/>
    </row>
    <row r="12" spans="1:13" s="265" customFormat="1" ht="19.5" customHeight="1">
      <c r="A12" s="267"/>
      <c r="B12" s="268" t="s">
        <v>7</v>
      </c>
      <c r="C12" s="269" t="s">
        <v>8</v>
      </c>
      <c r="D12" s="268" t="s">
        <v>7</v>
      </c>
      <c r="E12" s="268" t="s">
        <v>8</v>
      </c>
      <c r="F12" s="280" t="s">
        <v>7</v>
      </c>
      <c r="G12" s="269" t="s">
        <v>8</v>
      </c>
      <c r="H12" s="268" t="s">
        <v>7</v>
      </c>
      <c r="I12" s="268" t="s">
        <v>8</v>
      </c>
      <c r="J12" s="268" t="s">
        <v>7</v>
      </c>
      <c r="K12" s="268" t="s">
        <v>8</v>
      </c>
      <c r="L12" s="268" t="s">
        <v>7</v>
      </c>
      <c r="M12" s="270" t="s">
        <v>8</v>
      </c>
    </row>
    <row r="13" spans="1:13" s="265" customFormat="1" ht="19.5" customHeight="1">
      <c r="A13" s="267" t="s">
        <v>9</v>
      </c>
      <c r="B13" s="281">
        <v>85</v>
      </c>
      <c r="C13" s="282">
        <v>978.61</v>
      </c>
      <c r="D13" s="271">
        <v>86</v>
      </c>
      <c r="E13" s="272">
        <v>980.39</v>
      </c>
      <c r="F13" s="271">
        <v>85</v>
      </c>
      <c r="G13" s="272">
        <v>975.11</v>
      </c>
      <c r="H13" s="271">
        <v>86</v>
      </c>
      <c r="I13" s="272">
        <v>980.12</v>
      </c>
      <c r="J13" s="271">
        <v>86</v>
      </c>
      <c r="K13" s="272">
        <v>981.1099999999999</v>
      </c>
      <c r="L13" s="273">
        <f>SUM(B13,D13,F13,H13,J13)</f>
        <v>428</v>
      </c>
      <c r="M13" s="274">
        <f>SUM(C13,E13,G13,I13,K13)</f>
        <v>4895.34</v>
      </c>
    </row>
    <row r="14" spans="1:13" s="265" customFormat="1" ht="19.5" customHeight="1">
      <c r="A14" s="267"/>
      <c r="B14" s="271"/>
      <c r="C14" s="272"/>
      <c r="D14" s="271"/>
      <c r="E14" s="272"/>
      <c r="F14" s="271"/>
      <c r="G14" s="272"/>
      <c r="H14" s="271"/>
      <c r="I14" s="272"/>
      <c r="J14" s="271"/>
      <c r="K14" s="272"/>
      <c r="L14" s="273"/>
      <c r="M14" s="274"/>
    </row>
    <row r="15" spans="1:13" s="265" customFormat="1" ht="19.5" customHeight="1" thickBot="1">
      <c r="A15" s="275" t="s">
        <v>10</v>
      </c>
      <c r="B15" s="276">
        <f aca="true" t="shared" si="1" ref="B15:M15">SUM(B13:B14)</f>
        <v>85</v>
      </c>
      <c r="C15" s="277">
        <f t="shared" si="1"/>
        <v>978.61</v>
      </c>
      <c r="D15" s="276">
        <f t="shared" si="1"/>
        <v>86</v>
      </c>
      <c r="E15" s="277">
        <f t="shared" si="1"/>
        <v>980.39</v>
      </c>
      <c r="F15" s="276">
        <f t="shared" si="1"/>
        <v>85</v>
      </c>
      <c r="G15" s="277">
        <f t="shared" si="1"/>
        <v>975.11</v>
      </c>
      <c r="H15" s="276">
        <f t="shared" si="1"/>
        <v>86</v>
      </c>
      <c r="I15" s="277">
        <f t="shared" si="1"/>
        <v>980.12</v>
      </c>
      <c r="J15" s="276">
        <f t="shared" si="1"/>
        <v>86</v>
      </c>
      <c r="K15" s="277">
        <f t="shared" si="1"/>
        <v>981.1099999999999</v>
      </c>
      <c r="L15" s="278">
        <f t="shared" si="1"/>
        <v>428</v>
      </c>
      <c r="M15" s="279">
        <f t="shared" si="1"/>
        <v>4895.34</v>
      </c>
    </row>
    <row r="16" spans="1:13" s="265" customFormat="1" ht="19.5" customHeight="1">
      <c r="A16" s="266"/>
      <c r="B16" s="474">
        <v>39825</v>
      </c>
      <c r="C16" s="475"/>
      <c r="D16" s="468">
        <v>39826</v>
      </c>
      <c r="E16" s="469"/>
      <c r="F16" s="468">
        <v>39827</v>
      </c>
      <c r="G16" s="469"/>
      <c r="H16" s="468">
        <v>39828</v>
      </c>
      <c r="I16" s="469"/>
      <c r="J16" s="468">
        <v>39829</v>
      </c>
      <c r="K16" s="469"/>
      <c r="L16" s="468" t="s">
        <v>4</v>
      </c>
      <c r="M16" s="470"/>
    </row>
    <row r="17" spans="1:13" s="265" customFormat="1" ht="19.5" customHeight="1">
      <c r="A17" s="267" t="s">
        <v>5</v>
      </c>
      <c r="B17" s="471"/>
      <c r="C17" s="472"/>
      <c r="D17" s="471" t="s">
        <v>24</v>
      </c>
      <c r="E17" s="472"/>
      <c r="F17" s="471" t="s">
        <v>24</v>
      </c>
      <c r="G17" s="472"/>
      <c r="H17" s="471" t="s">
        <v>24</v>
      </c>
      <c r="I17" s="472"/>
      <c r="J17" s="471" t="s">
        <v>24</v>
      </c>
      <c r="K17" s="472"/>
      <c r="L17" s="471">
        <f>COUNTA(B17:J17)</f>
        <v>4</v>
      </c>
      <c r="M17" s="473"/>
    </row>
    <row r="18" spans="1:13" s="265" customFormat="1" ht="19.5" customHeight="1">
      <c r="A18" s="267"/>
      <c r="B18" s="268" t="s">
        <v>7</v>
      </c>
      <c r="C18" s="269" t="s">
        <v>8</v>
      </c>
      <c r="D18" s="268" t="s">
        <v>7</v>
      </c>
      <c r="E18" s="280" t="s">
        <v>8</v>
      </c>
      <c r="F18" s="280" t="s">
        <v>7</v>
      </c>
      <c r="G18" s="269" t="s">
        <v>8</v>
      </c>
      <c r="H18" s="268" t="s">
        <v>7</v>
      </c>
      <c r="I18" s="268" t="s">
        <v>8</v>
      </c>
      <c r="J18" s="268" t="s">
        <v>7</v>
      </c>
      <c r="K18" s="268" t="s">
        <v>8</v>
      </c>
      <c r="L18" s="268" t="s">
        <v>7</v>
      </c>
      <c r="M18" s="270" t="s">
        <v>8</v>
      </c>
    </row>
    <row r="19" spans="1:13" s="265" customFormat="1" ht="19.5" customHeight="1">
      <c r="A19" s="267" t="s">
        <v>9</v>
      </c>
      <c r="B19" s="271">
        <v>0</v>
      </c>
      <c r="C19" s="272">
        <v>0</v>
      </c>
      <c r="D19" s="271">
        <v>90</v>
      </c>
      <c r="E19" s="272">
        <v>1014.61</v>
      </c>
      <c r="F19" s="271">
        <v>89</v>
      </c>
      <c r="G19" s="272">
        <v>1017.02</v>
      </c>
      <c r="H19" s="271">
        <v>90</v>
      </c>
      <c r="I19" s="272">
        <v>1010.98</v>
      </c>
      <c r="J19" s="271">
        <v>90</v>
      </c>
      <c r="K19" s="272">
        <v>1013.37</v>
      </c>
      <c r="L19" s="273">
        <f>SUM(B19,D19,F19,H19,J19)</f>
        <v>359</v>
      </c>
      <c r="M19" s="274">
        <f>SUM(C19,E19,G19,I19,K19)</f>
        <v>4055.98</v>
      </c>
    </row>
    <row r="20" spans="1:13" s="265" customFormat="1" ht="19.5" customHeight="1">
      <c r="A20" s="267"/>
      <c r="B20" s="271"/>
      <c r="C20" s="272"/>
      <c r="D20" s="271"/>
      <c r="E20" s="272"/>
      <c r="F20" s="271"/>
      <c r="G20" s="272"/>
      <c r="H20" s="271"/>
      <c r="I20" s="272"/>
      <c r="J20" s="271"/>
      <c r="K20" s="272"/>
      <c r="L20" s="273"/>
      <c r="M20" s="274"/>
    </row>
    <row r="21" spans="1:13" s="265" customFormat="1" ht="19.5" customHeight="1" thickBot="1">
      <c r="A21" s="275" t="s">
        <v>10</v>
      </c>
      <c r="B21" s="276">
        <f aca="true" t="shared" si="2" ref="B21:M21">SUM(B19:B20)</f>
        <v>0</v>
      </c>
      <c r="C21" s="277">
        <f t="shared" si="2"/>
        <v>0</v>
      </c>
      <c r="D21" s="276">
        <f t="shared" si="2"/>
        <v>90</v>
      </c>
      <c r="E21" s="277">
        <f t="shared" si="2"/>
        <v>1014.61</v>
      </c>
      <c r="F21" s="276">
        <f t="shared" si="2"/>
        <v>89</v>
      </c>
      <c r="G21" s="277">
        <f t="shared" si="2"/>
        <v>1017.02</v>
      </c>
      <c r="H21" s="276">
        <f t="shared" si="2"/>
        <v>90</v>
      </c>
      <c r="I21" s="277">
        <f t="shared" si="2"/>
        <v>1010.98</v>
      </c>
      <c r="J21" s="276">
        <f t="shared" si="2"/>
        <v>90</v>
      </c>
      <c r="K21" s="277">
        <f t="shared" si="2"/>
        <v>1013.37</v>
      </c>
      <c r="L21" s="278">
        <f t="shared" si="2"/>
        <v>359</v>
      </c>
      <c r="M21" s="274">
        <f t="shared" si="2"/>
        <v>4055.98</v>
      </c>
    </row>
    <row r="22" spans="1:13" s="265" customFormat="1" ht="19.5" customHeight="1">
      <c r="A22" s="266"/>
      <c r="B22" s="468">
        <v>39832</v>
      </c>
      <c r="C22" s="469"/>
      <c r="D22" s="468">
        <v>39833</v>
      </c>
      <c r="E22" s="469"/>
      <c r="F22" s="468">
        <v>39834</v>
      </c>
      <c r="G22" s="469"/>
      <c r="H22" s="468">
        <v>39835</v>
      </c>
      <c r="I22" s="469"/>
      <c r="J22" s="468">
        <v>39836</v>
      </c>
      <c r="K22" s="469"/>
      <c r="L22" s="468" t="s">
        <v>4</v>
      </c>
      <c r="M22" s="470"/>
    </row>
    <row r="23" spans="1:13" s="265" customFormat="1" ht="19.5" customHeight="1">
      <c r="A23" s="267" t="s">
        <v>5</v>
      </c>
      <c r="B23" s="471" t="s">
        <v>24</v>
      </c>
      <c r="C23" s="472"/>
      <c r="D23" s="471" t="s">
        <v>24</v>
      </c>
      <c r="E23" s="472"/>
      <c r="F23" s="471" t="s">
        <v>24</v>
      </c>
      <c r="G23" s="472"/>
      <c r="H23" s="471" t="s">
        <v>24</v>
      </c>
      <c r="I23" s="472"/>
      <c r="J23" s="471" t="s">
        <v>24</v>
      </c>
      <c r="K23" s="472"/>
      <c r="L23" s="471">
        <f>COUNTA(B23:J23)</f>
        <v>5</v>
      </c>
      <c r="M23" s="473"/>
    </row>
    <row r="24" spans="1:13" s="265" customFormat="1" ht="19.5" customHeight="1">
      <c r="A24" s="267"/>
      <c r="B24" s="268" t="s">
        <v>7</v>
      </c>
      <c r="C24" s="269" t="s">
        <v>8</v>
      </c>
      <c r="D24" s="268" t="s">
        <v>7</v>
      </c>
      <c r="E24" s="268" t="s">
        <v>8</v>
      </c>
      <c r="F24" s="280" t="s">
        <v>7</v>
      </c>
      <c r="G24" s="269" t="s">
        <v>8</v>
      </c>
      <c r="H24" s="268" t="s">
        <v>7</v>
      </c>
      <c r="I24" s="268" t="s">
        <v>8</v>
      </c>
      <c r="J24" s="268" t="s">
        <v>7</v>
      </c>
      <c r="K24" s="268" t="s">
        <v>8</v>
      </c>
      <c r="L24" s="268" t="s">
        <v>7</v>
      </c>
      <c r="M24" s="270" t="s">
        <v>8</v>
      </c>
    </row>
    <row r="25" spans="1:13" s="265" customFormat="1" ht="19.5" customHeight="1">
      <c r="A25" s="267" t="s">
        <v>9</v>
      </c>
      <c r="B25" s="271">
        <v>93</v>
      </c>
      <c r="C25" s="272">
        <v>1062.35</v>
      </c>
      <c r="D25" s="271">
        <v>93</v>
      </c>
      <c r="E25" s="272">
        <v>1060.0500000000002</v>
      </c>
      <c r="F25" s="271">
        <v>93</v>
      </c>
      <c r="G25" s="272">
        <v>1065.9099999999999</v>
      </c>
      <c r="H25" s="271">
        <v>92</v>
      </c>
      <c r="I25" s="272">
        <v>1063.9099999999999</v>
      </c>
      <c r="J25" s="271">
        <v>92</v>
      </c>
      <c r="K25" s="272">
        <v>1062.8400000000001</v>
      </c>
      <c r="L25" s="273">
        <f>SUM(B25,D25,F25,H25,J25)</f>
        <v>463</v>
      </c>
      <c r="M25" s="274">
        <f>SUM(C25,E25,G25,I25,K25)</f>
        <v>5315.0599999999995</v>
      </c>
    </row>
    <row r="26" spans="1:13" s="265" customFormat="1" ht="19.5" customHeight="1">
      <c r="A26" s="267"/>
      <c r="B26" s="271"/>
      <c r="C26" s="272"/>
      <c r="D26" s="271"/>
      <c r="E26" s="272"/>
      <c r="F26" s="271"/>
      <c r="G26" s="272"/>
      <c r="H26" s="271"/>
      <c r="I26" s="272"/>
      <c r="J26" s="271"/>
      <c r="K26" s="272"/>
      <c r="L26" s="273"/>
      <c r="M26" s="274"/>
    </row>
    <row r="27" spans="1:16" s="265" customFormat="1" ht="19.5" customHeight="1" thickBot="1">
      <c r="A27" s="275" t="s">
        <v>10</v>
      </c>
      <c r="B27" s="276">
        <f aca="true" t="shared" si="3" ref="B27:M27">SUM(B25:B26)</f>
        <v>93</v>
      </c>
      <c r="C27" s="277">
        <f t="shared" si="3"/>
        <v>1062.35</v>
      </c>
      <c r="D27" s="276">
        <f t="shared" si="3"/>
        <v>93</v>
      </c>
      <c r="E27" s="277">
        <f t="shared" si="3"/>
        <v>1060.0500000000002</v>
      </c>
      <c r="F27" s="276">
        <f t="shared" si="3"/>
        <v>93</v>
      </c>
      <c r="G27" s="277">
        <f t="shared" si="3"/>
        <v>1065.9099999999999</v>
      </c>
      <c r="H27" s="276">
        <f t="shared" si="3"/>
        <v>92</v>
      </c>
      <c r="I27" s="277">
        <f t="shared" si="3"/>
        <v>1063.9099999999999</v>
      </c>
      <c r="J27" s="276">
        <f t="shared" si="3"/>
        <v>92</v>
      </c>
      <c r="K27" s="277">
        <f t="shared" si="3"/>
        <v>1062.8400000000001</v>
      </c>
      <c r="L27" s="273">
        <f t="shared" si="3"/>
        <v>463</v>
      </c>
      <c r="M27" s="274">
        <f t="shared" si="3"/>
        <v>5315.0599999999995</v>
      </c>
      <c r="O27" s="476" t="s">
        <v>11</v>
      </c>
      <c r="P27" s="476"/>
    </row>
    <row r="28" spans="1:16" ht="19.5" customHeight="1" thickBot="1">
      <c r="A28" s="266"/>
      <c r="B28" s="468">
        <v>39839</v>
      </c>
      <c r="C28" s="469"/>
      <c r="D28" s="468">
        <v>39840</v>
      </c>
      <c r="E28" s="469"/>
      <c r="F28" s="468">
        <v>39841</v>
      </c>
      <c r="G28" s="469"/>
      <c r="H28" s="468">
        <v>39842</v>
      </c>
      <c r="I28" s="469"/>
      <c r="J28" s="468">
        <v>39843</v>
      </c>
      <c r="K28" s="469"/>
      <c r="L28" s="468" t="s">
        <v>4</v>
      </c>
      <c r="M28" s="470"/>
      <c r="N28" s="283"/>
      <c r="O28" s="477" t="s">
        <v>12</v>
      </c>
      <c r="P28" s="478"/>
    </row>
    <row r="29" spans="1:16" ht="19.5" customHeight="1" thickBot="1">
      <c r="A29" s="267" t="s">
        <v>5</v>
      </c>
      <c r="B29" s="471" t="s">
        <v>24</v>
      </c>
      <c r="C29" s="472"/>
      <c r="D29" s="471" t="s">
        <v>24</v>
      </c>
      <c r="E29" s="472"/>
      <c r="F29" s="471" t="s">
        <v>24</v>
      </c>
      <c r="G29" s="472"/>
      <c r="H29" s="471" t="s">
        <v>24</v>
      </c>
      <c r="I29" s="472"/>
      <c r="J29" s="471" t="s">
        <v>24</v>
      </c>
      <c r="K29" s="472"/>
      <c r="L29" s="471">
        <f>COUNTA(B29:J29)</f>
        <v>5</v>
      </c>
      <c r="M29" s="473"/>
      <c r="N29" s="285" t="s">
        <v>5</v>
      </c>
      <c r="O29" s="471">
        <f>SUM(L5,L11,L17,L23,L29)</f>
        <v>19</v>
      </c>
      <c r="P29" s="479"/>
    </row>
    <row r="30" spans="1:16" ht="19.5" customHeight="1" thickBot="1">
      <c r="A30" s="267"/>
      <c r="B30" s="268" t="s">
        <v>7</v>
      </c>
      <c r="C30" s="269" t="s">
        <v>8</v>
      </c>
      <c r="D30" s="268" t="s">
        <v>7</v>
      </c>
      <c r="E30" s="268" t="s">
        <v>8</v>
      </c>
      <c r="F30" s="280" t="s">
        <v>7</v>
      </c>
      <c r="G30" s="269" t="s">
        <v>8</v>
      </c>
      <c r="H30" s="268" t="s">
        <v>7</v>
      </c>
      <c r="I30" s="268" t="s">
        <v>8</v>
      </c>
      <c r="J30" s="268" t="s">
        <v>7</v>
      </c>
      <c r="K30" s="268" t="s">
        <v>8</v>
      </c>
      <c r="L30" s="268" t="s">
        <v>7</v>
      </c>
      <c r="M30" s="270" t="s">
        <v>8</v>
      </c>
      <c r="N30" s="285"/>
      <c r="O30" s="286" t="s">
        <v>7</v>
      </c>
      <c r="P30" s="286" t="s">
        <v>8</v>
      </c>
    </row>
    <row r="31" spans="1:16" ht="19.5" customHeight="1" thickBot="1">
      <c r="A31" s="267" t="s">
        <v>9</v>
      </c>
      <c r="B31" s="271">
        <v>93</v>
      </c>
      <c r="C31" s="287">
        <v>1061.85</v>
      </c>
      <c r="D31" s="271">
        <v>92</v>
      </c>
      <c r="E31" s="272">
        <v>1059.79</v>
      </c>
      <c r="F31" s="271">
        <v>82</v>
      </c>
      <c r="G31" s="272">
        <v>972.34</v>
      </c>
      <c r="H31" s="271">
        <v>83</v>
      </c>
      <c r="I31" s="272">
        <v>971.13</v>
      </c>
      <c r="J31" s="271">
        <v>93</v>
      </c>
      <c r="K31" s="272">
        <v>1066.5900000000001</v>
      </c>
      <c r="L31" s="273">
        <f>SUM(B31,D31,F31,H31,J31)</f>
        <v>443</v>
      </c>
      <c r="M31" s="274">
        <f>SUM(C31,E31,G31,I31,K31)</f>
        <v>5131.700000000001</v>
      </c>
      <c r="N31" s="285" t="s">
        <v>9</v>
      </c>
      <c r="O31" s="288">
        <f>SUM(L7,L13,L19,L25,L31)</f>
        <v>1693</v>
      </c>
      <c r="P31" s="289">
        <f>SUM(M7,M13,M19,M25,M31)</f>
        <v>19398.08</v>
      </c>
    </row>
    <row r="32" spans="1:16" ht="19.5" customHeight="1" thickBot="1">
      <c r="A32" s="267"/>
      <c r="B32" s="271"/>
      <c r="C32" s="272"/>
      <c r="D32" s="271"/>
      <c r="E32" s="272"/>
      <c r="F32" s="271"/>
      <c r="G32" s="272"/>
      <c r="H32" s="271"/>
      <c r="I32" s="272"/>
      <c r="J32" s="271"/>
      <c r="K32" s="272"/>
      <c r="L32" s="273"/>
      <c r="M32" s="274"/>
      <c r="N32" s="285"/>
      <c r="O32" s="290"/>
      <c r="P32" s="289"/>
    </row>
    <row r="33" spans="1:16" ht="19.5" customHeight="1" thickBot="1">
      <c r="A33" s="291" t="s">
        <v>10</v>
      </c>
      <c r="B33" s="276">
        <f aca="true" t="shared" si="4" ref="B33:M33">SUM(B31:B32)</f>
        <v>93</v>
      </c>
      <c r="C33" s="277">
        <f t="shared" si="4"/>
        <v>1061.85</v>
      </c>
      <c r="D33" s="276">
        <f t="shared" si="4"/>
        <v>92</v>
      </c>
      <c r="E33" s="277">
        <f t="shared" si="4"/>
        <v>1059.79</v>
      </c>
      <c r="F33" s="276">
        <f t="shared" si="4"/>
        <v>82</v>
      </c>
      <c r="G33" s="277">
        <f t="shared" si="4"/>
        <v>972.34</v>
      </c>
      <c r="H33" s="276">
        <f t="shared" si="4"/>
        <v>83</v>
      </c>
      <c r="I33" s="277">
        <f t="shared" si="4"/>
        <v>971.13</v>
      </c>
      <c r="J33" s="276">
        <f t="shared" si="4"/>
        <v>93</v>
      </c>
      <c r="K33" s="277">
        <f t="shared" si="4"/>
        <v>1066.5900000000001</v>
      </c>
      <c r="L33" s="278">
        <f t="shared" si="4"/>
        <v>443</v>
      </c>
      <c r="M33" s="279">
        <f t="shared" si="4"/>
        <v>5131.700000000001</v>
      </c>
      <c r="N33" s="285" t="s">
        <v>12</v>
      </c>
      <c r="O33" s="288">
        <f>SUM(O31:O32)</f>
        <v>1693</v>
      </c>
      <c r="P33" s="289">
        <f>SUM(P31:P32)</f>
        <v>19398.08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22">
      <selection activeCell="B22" sqref="B22:C22"/>
    </sheetView>
  </sheetViews>
  <sheetFormatPr defaultColWidth="9.00390625" defaultRowHeight="13.5"/>
  <cols>
    <col min="1" max="1" width="10.875" style="316" customWidth="1"/>
    <col min="2" max="2" width="9.00390625" style="316" customWidth="1"/>
    <col min="3" max="3" width="10.75390625" style="316" customWidth="1"/>
    <col min="4" max="4" width="9.00390625" style="316" customWidth="1"/>
    <col min="5" max="5" width="10.75390625" style="316" customWidth="1"/>
    <col min="6" max="6" width="9.00390625" style="316" customWidth="1"/>
    <col min="7" max="7" width="10.75390625" style="316" customWidth="1"/>
    <col min="8" max="8" width="9.00390625" style="316" customWidth="1"/>
    <col min="9" max="9" width="10.75390625" style="316" customWidth="1"/>
    <col min="10" max="10" width="9.00390625" style="316" customWidth="1"/>
    <col min="11" max="11" width="10.75390625" style="316" customWidth="1"/>
    <col min="12" max="12" width="9.00390625" style="316" customWidth="1"/>
    <col min="13" max="14" width="10.75390625" style="316" customWidth="1"/>
    <col min="15" max="15" width="13.25390625" style="316" customWidth="1"/>
    <col min="16" max="16" width="13.50390625" style="316" customWidth="1"/>
    <col min="17" max="16384" width="9.00390625" style="316" customWidth="1"/>
  </cols>
  <sheetData>
    <row r="1" spans="1:13" s="293" customFormat="1" ht="22.5" customHeight="1">
      <c r="A1" s="480" t="s">
        <v>14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spans="1:13" s="293" customFormat="1" ht="18.75">
      <c r="A2" s="294" t="s">
        <v>25</v>
      </c>
      <c r="B2" s="292"/>
      <c r="C2" s="292"/>
      <c r="D2" s="292"/>
      <c r="E2" s="292"/>
      <c r="F2" s="292"/>
      <c r="G2" s="292"/>
      <c r="H2" s="292"/>
      <c r="I2" s="292"/>
      <c r="J2" s="295"/>
      <c r="K2" s="292"/>
      <c r="L2" s="292"/>
      <c r="M2" s="292"/>
    </row>
    <row r="3" s="297" customFormat="1" ht="19.5" customHeight="1" thickBot="1">
      <c r="A3" s="296" t="s">
        <v>3</v>
      </c>
    </row>
    <row r="4" spans="1:13" s="297" customFormat="1" ht="19.5" customHeight="1">
      <c r="A4" s="298"/>
      <c r="B4" s="481">
        <v>39846</v>
      </c>
      <c r="C4" s="482"/>
      <c r="D4" s="481">
        <v>39847</v>
      </c>
      <c r="E4" s="482"/>
      <c r="F4" s="481">
        <v>39848</v>
      </c>
      <c r="G4" s="482"/>
      <c r="H4" s="481">
        <v>39849</v>
      </c>
      <c r="I4" s="482"/>
      <c r="J4" s="481">
        <v>39850</v>
      </c>
      <c r="K4" s="482"/>
      <c r="L4" s="481" t="s">
        <v>4</v>
      </c>
      <c r="M4" s="483"/>
    </row>
    <row r="5" spans="1:13" s="297" customFormat="1" ht="19.5" customHeight="1">
      <c r="A5" s="299" t="s">
        <v>5</v>
      </c>
      <c r="B5" s="484" t="s">
        <v>6</v>
      </c>
      <c r="C5" s="485"/>
      <c r="D5" s="484" t="s">
        <v>6</v>
      </c>
      <c r="E5" s="485"/>
      <c r="F5" s="484" t="s">
        <v>6</v>
      </c>
      <c r="G5" s="485"/>
      <c r="H5" s="484" t="s">
        <v>6</v>
      </c>
      <c r="I5" s="485"/>
      <c r="J5" s="484" t="s">
        <v>6</v>
      </c>
      <c r="K5" s="485"/>
      <c r="L5" s="484">
        <f>COUNTA(B5:J5)</f>
        <v>5</v>
      </c>
      <c r="M5" s="486"/>
    </row>
    <row r="6" spans="1:13" s="297" customFormat="1" ht="19.5" customHeight="1">
      <c r="A6" s="299"/>
      <c r="B6" s="300" t="s">
        <v>7</v>
      </c>
      <c r="C6" s="301" t="s">
        <v>8</v>
      </c>
      <c r="D6" s="300" t="s">
        <v>7</v>
      </c>
      <c r="E6" s="300" t="s">
        <v>8</v>
      </c>
      <c r="F6" s="300" t="s">
        <v>7</v>
      </c>
      <c r="G6" s="301" t="s">
        <v>8</v>
      </c>
      <c r="H6" s="300" t="s">
        <v>7</v>
      </c>
      <c r="I6" s="300" t="s">
        <v>8</v>
      </c>
      <c r="J6" s="300" t="s">
        <v>7</v>
      </c>
      <c r="K6" s="300" t="s">
        <v>8</v>
      </c>
      <c r="L6" s="300" t="s">
        <v>7</v>
      </c>
      <c r="M6" s="302" t="s">
        <v>8</v>
      </c>
    </row>
    <row r="7" spans="1:13" s="297" customFormat="1" ht="19.5" customHeight="1">
      <c r="A7" s="299" t="s">
        <v>9</v>
      </c>
      <c r="B7" s="303">
        <v>93</v>
      </c>
      <c r="C7" s="304">
        <v>1062.97</v>
      </c>
      <c r="D7" s="303">
        <v>82</v>
      </c>
      <c r="E7" s="304">
        <v>969.67</v>
      </c>
      <c r="F7" s="303">
        <v>87</v>
      </c>
      <c r="G7" s="304">
        <v>1019.6099999999999</v>
      </c>
      <c r="H7" s="303">
        <v>88</v>
      </c>
      <c r="I7" s="304">
        <v>1022.71</v>
      </c>
      <c r="J7" s="303">
        <v>93</v>
      </c>
      <c r="K7" s="304">
        <v>1064.29</v>
      </c>
      <c r="L7" s="305">
        <f>SUM(B7,D7,F7,H7,J7)</f>
        <v>443</v>
      </c>
      <c r="M7" s="306">
        <f>SUM(C7,E7,G7,I7,K7)</f>
        <v>5139.25</v>
      </c>
    </row>
    <row r="8" spans="1:13" s="297" customFormat="1" ht="19.5" customHeight="1">
      <c r="A8" s="299"/>
      <c r="B8" s="303"/>
      <c r="C8" s="304"/>
      <c r="D8" s="303"/>
      <c r="E8" s="304"/>
      <c r="F8" s="303"/>
      <c r="G8" s="304"/>
      <c r="H8" s="303"/>
      <c r="I8" s="304"/>
      <c r="J8" s="303"/>
      <c r="K8" s="304"/>
      <c r="L8" s="305"/>
      <c r="M8" s="306"/>
    </row>
    <row r="9" spans="1:13" s="297" customFormat="1" ht="19.5" customHeight="1" thickBot="1">
      <c r="A9" s="307" t="s">
        <v>10</v>
      </c>
      <c r="B9" s="308">
        <f aca="true" t="shared" si="0" ref="B9:M9">SUM(B7:B8)</f>
        <v>93</v>
      </c>
      <c r="C9" s="309">
        <f t="shared" si="0"/>
        <v>1062.97</v>
      </c>
      <c r="D9" s="308">
        <f t="shared" si="0"/>
        <v>82</v>
      </c>
      <c r="E9" s="309">
        <f t="shared" si="0"/>
        <v>969.67</v>
      </c>
      <c r="F9" s="308">
        <f t="shared" si="0"/>
        <v>87</v>
      </c>
      <c r="G9" s="309">
        <f t="shared" si="0"/>
        <v>1019.6099999999999</v>
      </c>
      <c r="H9" s="308">
        <f t="shared" si="0"/>
        <v>88</v>
      </c>
      <c r="I9" s="309">
        <f t="shared" si="0"/>
        <v>1022.71</v>
      </c>
      <c r="J9" s="308">
        <f>SUM(J7:J8)</f>
        <v>93</v>
      </c>
      <c r="K9" s="309">
        <f>SUM(K7:K8)</f>
        <v>1064.29</v>
      </c>
      <c r="L9" s="310">
        <f t="shared" si="0"/>
        <v>443</v>
      </c>
      <c r="M9" s="311">
        <f t="shared" si="0"/>
        <v>5139.25</v>
      </c>
    </row>
    <row r="10" spans="1:13" s="297" customFormat="1" ht="19.5" customHeight="1">
      <c r="A10" s="298"/>
      <c r="B10" s="481">
        <v>39853</v>
      </c>
      <c r="C10" s="482"/>
      <c r="D10" s="481">
        <v>39854</v>
      </c>
      <c r="E10" s="482"/>
      <c r="F10" s="487">
        <v>39855</v>
      </c>
      <c r="G10" s="488"/>
      <c r="H10" s="481">
        <v>39856</v>
      </c>
      <c r="I10" s="482"/>
      <c r="J10" s="481">
        <v>39857</v>
      </c>
      <c r="K10" s="482"/>
      <c r="L10" s="481" t="s">
        <v>4</v>
      </c>
      <c r="M10" s="483"/>
    </row>
    <row r="11" spans="1:13" s="297" customFormat="1" ht="19.5" customHeight="1">
      <c r="A11" s="299" t="s">
        <v>5</v>
      </c>
      <c r="B11" s="484" t="s">
        <v>6</v>
      </c>
      <c r="C11" s="485"/>
      <c r="D11" s="484" t="s">
        <v>6</v>
      </c>
      <c r="E11" s="485"/>
      <c r="F11" s="484"/>
      <c r="G11" s="485"/>
      <c r="H11" s="484" t="s">
        <v>6</v>
      </c>
      <c r="I11" s="485"/>
      <c r="J11" s="484" t="s">
        <v>6</v>
      </c>
      <c r="K11" s="485"/>
      <c r="L11" s="484">
        <f>COUNTA(B11:J11)</f>
        <v>4</v>
      </c>
      <c r="M11" s="486"/>
    </row>
    <row r="12" spans="1:13" s="297" customFormat="1" ht="19.5" customHeight="1">
      <c r="A12" s="299"/>
      <c r="B12" s="300" t="s">
        <v>7</v>
      </c>
      <c r="C12" s="301" t="s">
        <v>8</v>
      </c>
      <c r="D12" s="300" t="s">
        <v>7</v>
      </c>
      <c r="E12" s="300" t="s">
        <v>8</v>
      </c>
      <c r="F12" s="312" t="s">
        <v>7</v>
      </c>
      <c r="G12" s="301" t="s">
        <v>8</v>
      </c>
      <c r="H12" s="300" t="s">
        <v>7</v>
      </c>
      <c r="I12" s="300" t="s">
        <v>8</v>
      </c>
      <c r="J12" s="300" t="s">
        <v>7</v>
      </c>
      <c r="K12" s="300" t="s">
        <v>8</v>
      </c>
      <c r="L12" s="300" t="s">
        <v>7</v>
      </c>
      <c r="M12" s="302" t="s">
        <v>8</v>
      </c>
    </row>
    <row r="13" spans="1:13" s="297" customFormat="1" ht="19.5" customHeight="1">
      <c r="A13" s="299" t="s">
        <v>9</v>
      </c>
      <c r="B13" s="313">
        <v>89</v>
      </c>
      <c r="C13" s="314">
        <v>1032.66</v>
      </c>
      <c r="D13" s="303">
        <v>73</v>
      </c>
      <c r="E13" s="304">
        <v>865.34</v>
      </c>
      <c r="F13" s="303">
        <v>0</v>
      </c>
      <c r="G13" s="304">
        <v>0</v>
      </c>
      <c r="H13" s="303">
        <v>73</v>
      </c>
      <c r="I13" s="304">
        <v>864.8900000000001</v>
      </c>
      <c r="J13" s="303">
        <v>74</v>
      </c>
      <c r="K13" s="304">
        <v>868.02</v>
      </c>
      <c r="L13" s="305">
        <f>SUM(B13,D13,F13,H13,J13)</f>
        <v>309</v>
      </c>
      <c r="M13" s="306">
        <f>SUM(C13,E13,G13,I13,K13)</f>
        <v>3630.9100000000003</v>
      </c>
    </row>
    <row r="14" spans="1:13" s="297" customFormat="1" ht="19.5" customHeight="1">
      <c r="A14" s="299"/>
      <c r="B14" s="303"/>
      <c r="C14" s="304"/>
      <c r="D14" s="303"/>
      <c r="E14" s="304"/>
      <c r="F14" s="303"/>
      <c r="G14" s="304"/>
      <c r="H14" s="303"/>
      <c r="I14" s="304"/>
      <c r="J14" s="303"/>
      <c r="K14" s="304"/>
      <c r="L14" s="305"/>
      <c r="M14" s="306"/>
    </row>
    <row r="15" spans="1:13" s="297" customFormat="1" ht="19.5" customHeight="1" thickBot="1">
      <c r="A15" s="307" t="s">
        <v>10</v>
      </c>
      <c r="B15" s="308">
        <f aca="true" t="shared" si="1" ref="B15:M15">SUM(B13:B14)</f>
        <v>89</v>
      </c>
      <c r="C15" s="309">
        <f t="shared" si="1"/>
        <v>1032.66</v>
      </c>
      <c r="D15" s="308">
        <f t="shared" si="1"/>
        <v>73</v>
      </c>
      <c r="E15" s="309">
        <f t="shared" si="1"/>
        <v>865.34</v>
      </c>
      <c r="F15" s="308">
        <f t="shared" si="1"/>
        <v>0</v>
      </c>
      <c r="G15" s="309">
        <f t="shared" si="1"/>
        <v>0</v>
      </c>
      <c r="H15" s="308">
        <f t="shared" si="1"/>
        <v>73</v>
      </c>
      <c r="I15" s="309">
        <f t="shared" si="1"/>
        <v>864.8900000000001</v>
      </c>
      <c r="J15" s="308">
        <f t="shared" si="1"/>
        <v>74</v>
      </c>
      <c r="K15" s="309">
        <f t="shared" si="1"/>
        <v>868.02</v>
      </c>
      <c r="L15" s="310">
        <f t="shared" si="1"/>
        <v>309</v>
      </c>
      <c r="M15" s="311">
        <f t="shared" si="1"/>
        <v>3630.9100000000003</v>
      </c>
    </row>
    <row r="16" spans="1:13" s="297" customFormat="1" ht="19.5" customHeight="1">
      <c r="A16" s="298"/>
      <c r="B16" s="481">
        <v>39860</v>
      </c>
      <c r="C16" s="482"/>
      <c r="D16" s="481">
        <v>39861</v>
      </c>
      <c r="E16" s="482"/>
      <c r="F16" s="481">
        <v>39862</v>
      </c>
      <c r="G16" s="482"/>
      <c r="H16" s="481">
        <v>39863</v>
      </c>
      <c r="I16" s="482"/>
      <c r="J16" s="481">
        <v>39864</v>
      </c>
      <c r="K16" s="482"/>
      <c r="L16" s="481" t="s">
        <v>4</v>
      </c>
      <c r="M16" s="483"/>
    </row>
    <row r="17" spans="1:13" s="297" customFormat="1" ht="19.5" customHeight="1">
      <c r="A17" s="299" t="s">
        <v>5</v>
      </c>
      <c r="B17" s="484" t="s">
        <v>6</v>
      </c>
      <c r="C17" s="485"/>
      <c r="D17" s="484" t="s">
        <v>6</v>
      </c>
      <c r="E17" s="485"/>
      <c r="F17" s="484" t="s">
        <v>6</v>
      </c>
      <c r="G17" s="485"/>
      <c r="H17" s="484" t="s">
        <v>6</v>
      </c>
      <c r="I17" s="485"/>
      <c r="J17" s="484" t="s">
        <v>6</v>
      </c>
      <c r="K17" s="485"/>
      <c r="L17" s="484">
        <f>COUNTA(B17:J17)</f>
        <v>5</v>
      </c>
      <c r="M17" s="486"/>
    </row>
    <row r="18" spans="1:13" s="297" customFormat="1" ht="19.5" customHeight="1">
      <c r="A18" s="299"/>
      <c r="B18" s="300" t="s">
        <v>7</v>
      </c>
      <c r="C18" s="301" t="s">
        <v>8</v>
      </c>
      <c r="D18" s="300" t="s">
        <v>7</v>
      </c>
      <c r="E18" s="312" t="s">
        <v>8</v>
      </c>
      <c r="F18" s="312" t="s">
        <v>7</v>
      </c>
      <c r="G18" s="301" t="s">
        <v>8</v>
      </c>
      <c r="H18" s="300" t="s">
        <v>7</v>
      </c>
      <c r="I18" s="300" t="s">
        <v>8</v>
      </c>
      <c r="J18" s="300" t="s">
        <v>7</v>
      </c>
      <c r="K18" s="300" t="s">
        <v>8</v>
      </c>
      <c r="L18" s="300" t="s">
        <v>7</v>
      </c>
      <c r="M18" s="302" t="s">
        <v>8</v>
      </c>
    </row>
    <row r="19" spans="1:13" s="297" customFormat="1" ht="19.5" customHeight="1">
      <c r="A19" s="299" t="s">
        <v>9</v>
      </c>
      <c r="B19" s="303">
        <v>74</v>
      </c>
      <c r="C19" s="304">
        <v>860.7299999999999</v>
      </c>
      <c r="D19" s="303">
        <v>73</v>
      </c>
      <c r="E19" s="304">
        <v>856.35</v>
      </c>
      <c r="F19" s="303">
        <v>73</v>
      </c>
      <c r="G19" s="304">
        <v>860.5999999999999</v>
      </c>
      <c r="H19" s="303">
        <v>74</v>
      </c>
      <c r="I19" s="304">
        <v>861.85</v>
      </c>
      <c r="J19" s="303">
        <v>74</v>
      </c>
      <c r="K19" s="304">
        <v>862.1999999999999</v>
      </c>
      <c r="L19" s="305">
        <f>SUM(B19,D19,F19,H19,J19)</f>
        <v>368</v>
      </c>
      <c r="M19" s="306">
        <f>SUM(C19,E19,G19,I19,K19)</f>
        <v>4301.73</v>
      </c>
    </row>
    <row r="20" spans="1:13" s="297" customFormat="1" ht="19.5" customHeight="1">
      <c r="A20" s="299"/>
      <c r="B20" s="303"/>
      <c r="C20" s="304"/>
      <c r="D20" s="303"/>
      <c r="E20" s="304"/>
      <c r="F20" s="303"/>
      <c r="G20" s="304"/>
      <c r="H20" s="303"/>
      <c r="I20" s="304"/>
      <c r="J20" s="303"/>
      <c r="K20" s="304"/>
      <c r="L20" s="305"/>
      <c r="M20" s="306"/>
    </row>
    <row r="21" spans="1:13" s="297" customFormat="1" ht="19.5" customHeight="1" thickBot="1">
      <c r="A21" s="307" t="s">
        <v>10</v>
      </c>
      <c r="B21" s="308">
        <f aca="true" t="shared" si="2" ref="B21:M21">SUM(B19:B20)</f>
        <v>74</v>
      </c>
      <c r="C21" s="309">
        <f t="shared" si="2"/>
        <v>860.7299999999999</v>
      </c>
      <c r="D21" s="308">
        <f t="shared" si="2"/>
        <v>73</v>
      </c>
      <c r="E21" s="309">
        <f t="shared" si="2"/>
        <v>856.35</v>
      </c>
      <c r="F21" s="308">
        <f t="shared" si="2"/>
        <v>73</v>
      </c>
      <c r="G21" s="309">
        <f t="shared" si="2"/>
        <v>860.5999999999999</v>
      </c>
      <c r="H21" s="308">
        <f t="shared" si="2"/>
        <v>74</v>
      </c>
      <c r="I21" s="309">
        <f t="shared" si="2"/>
        <v>861.85</v>
      </c>
      <c r="J21" s="308">
        <f t="shared" si="2"/>
        <v>74</v>
      </c>
      <c r="K21" s="309">
        <f t="shared" si="2"/>
        <v>862.1999999999999</v>
      </c>
      <c r="L21" s="310">
        <f t="shared" si="2"/>
        <v>368</v>
      </c>
      <c r="M21" s="306">
        <f t="shared" si="2"/>
        <v>4301.73</v>
      </c>
    </row>
    <row r="22" spans="1:13" s="297" customFormat="1" ht="19.5" customHeight="1">
      <c r="A22" s="298"/>
      <c r="B22" s="481">
        <v>39867</v>
      </c>
      <c r="C22" s="482"/>
      <c r="D22" s="481">
        <v>39868</v>
      </c>
      <c r="E22" s="482"/>
      <c r="F22" s="481">
        <v>39869</v>
      </c>
      <c r="G22" s="482"/>
      <c r="H22" s="481">
        <v>39870</v>
      </c>
      <c r="I22" s="482"/>
      <c r="J22" s="481">
        <v>39871</v>
      </c>
      <c r="K22" s="482"/>
      <c r="L22" s="481" t="s">
        <v>4</v>
      </c>
      <c r="M22" s="483"/>
    </row>
    <row r="23" spans="1:13" s="297" customFormat="1" ht="19.5" customHeight="1">
      <c r="A23" s="299" t="s">
        <v>5</v>
      </c>
      <c r="B23" s="484" t="s">
        <v>6</v>
      </c>
      <c r="C23" s="485"/>
      <c r="D23" s="484" t="s">
        <v>6</v>
      </c>
      <c r="E23" s="485"/>
      <c r="F23" s="484" t="s">
        <v>6</v>
      </c>
      <c r="G23" s="485"/>
      <c r="H23" s="484" t="s">
        <v>6</v>
      </c>
      <c r="I23" s="485"/>
      <c r="J23" s="484" t="s">
        <v>6</v>
      </c>
      <c r="K23" s="485"/>
      <c r="L23" s="484">
        <f>COUNTA(B23:J23)</f>
        <v>5</v>
      </c>
      <c r="M23" s="486"/>
    </row>
    <row r="24" spans="1:13" s="297" customFormat="1" ht="19.5" customHeight="1">
      <c r="A24" s="299"/>
      <c r="B24" s="300" t="s">
        <v>7</v>
      </c>
      <c r="C24" s="301" t="s">
        <v>8</v>
      </c>
      <c r="D24" s="300" t="s">
        <v>7</v>
      </c>
      <c r="E24" s="300" t="s">
        <v>8</v>
      </c>
      <c r="F24" s="312" t="s">
        <v>7</v>
      </c>
      <c r="G24" s="301" t="s">
        <v>8</v>
      </c>
      <c r="H24" s="300" t="s">
        <v>7</v>
      </c>
      <c r="I24" s="300" t="s">
        <v>8</v>
      </c>
      <c r="J24" s="300" t="s">
        <v>7</v>
      </c>
      <c r="K24" s="300" t="s">
        <v>8</v>
      </c>
      <c r="L24" s="300" t="s">
        <v>7</v>
      </c>
      <c r="M24" s="302" t="s">
        <v>8</v>
      </c>
    </row>
    <row r="25" spans="1:13" s="297" customFormat="1" ht="19.5" customHeight="1">
      <c r="A25" s="299" t="s">
        <v>9</v>
      </c>
      <c r="B25" s="303">
        <v>74</v>
      </c>
      <c r="C25" s="304">
        <v>864.9100000000001</v>
      </c>
      <c r="D25" s="303">
        <v>73</v>
      </c>
      <c r="E25" s="304">
        <v>865.0799999999999</v>
      </c>
      <c r="F25" s="303">
        <v>73</v>
      </c>
      <c r="G25" s="304">
        <v>865.1</v>
      </c>
      <c r="H25" s="303">
        <v>74</v>
      </c>
      <c r="I25" s="304">
        <v>867.44</v>
      </c>
      <c r="J25" s="303">
        <v>74</v>
      </c>
      <c r="K25" s="304">
        <v>867.78</v>
      </c>
      <c r="L25" s="305">
        <f>SUM(B25,D25,F25,H25,J25)</f>
        <v>368</v>
      </c>
      <c r="M25" s="306">
        <f>SUM(C25,E25,G25,I25,K25)</f>
        <v>4330.31</v>
      </c>
    </row>
    <row r="26" spans="1:13" s="297" customFormat="1" ht="19.5" customHeight="1">
      <c r="A26" s="299"/>
      <c r="B26" s="303"/>
      <c r="C26" s="304"/>
      <c r="D26" s="303"/>
      <c r="E26" s="304"/>
      <c r="F26" s="303"/>
      <c r="G26" s="304"/>
      <c r="H26" s="303"/>
      <c r="I26" s="304"/>
      <c r="J26" s="303"/>
      <c r="K26" s="304"/>
      <c r="L26" s="305"/>
      <c r="M26" s="306"/>
    </row>
    <row r="27" spans="1:16" s="297" customFormat="1" ht="19.5" customHeight="1" thickBot="1">
      <c r="A27" s="307" t="s">
        <v>10</v>
      </c>
      <c r="B27" s="308">
        <f aca="true" t="shared" si="3" ref="B27:M27">SUM(B25:B26)</f>
        <v>74</v>
      </c>
      <c r="C27" s="309">
        <f t="shared" si="3"/>
        <v>864.9100000000001</v>
      </c>
      <c r="D27" s="308">
        <f t="shared" si="3"/>
        <v>73</v>
      </c>
      <c r="E27" s="309">
        <f t="shared" si="3"/>
        <v>865.0799999999999</v>
      </c>
      <c r="F27" s="308">
        <f t="shared" si="3"/>
        <v>73</v>
      </c>
      <c r="G27" s="309">
        <f t="shared" si="3"/>
        <v>865.1</v>
      </c>
      <c r="H27" s="308">
        <f t="shared" si="3"/>
        <v>74</v>
      </c>
      <c r="I27" s="309">
        <f t="shared" si="3"/>
        <v>867.44</v>
      </c>
      <c r="J27" s="308">
        <f t="shared" si="3"/>
        <v>74</v>
      </c>
      <c r="K27" s="309">
        <f t="shared" si="3"/>
        <v>867.78</v>
      </c>
      <c r="L27" s="305">
        <f t="shared" si="3"/>
        <v>368</v>
      </c>
      <c r="M27" s="306">
        <f t="shared" si="3"/>
        <v>4330.31</v>
      </c>
      <c r="O27" s="489" t="s">
        <v>11</v>
      </c>
      <c r="P27" s="489"/>
    </row>
    <row r="28" spans="1:16" ht="19.5" customHeight="1" thickBot="1">
      <c r="A28" s="298"/>
      <c r="B28" s="481"/>
      <c r="C28" s="482"/>
      <c r="D28" s="481"/>
      <c r="E28" s="482"/>
      <c r="F28" s="481"/>
      <c r="G28" s="482"/>
      <c r="H28" s="481"/>
      <c r="I28" s="482"/>
      <c r="J28" s="481"/>
      <c r="K28" s="482"/>
      <c r="L28" s="481" t="s">
        <v>4</v>
      </c>
      <c r="M28" s="483"/>
      <c r="N28" s="315"/>
      <c r="O28" s="490" t="s">
        <v>12</v>
      </c>
      <c r="P28" s="491"/>
    </row>
    <row r="29" spans="1:16" ht="19.5" customHeight="1" thickBot="1">
      <c r="A29" s="299" t="s">
        <v>5</v>
      </c>
      <c r="B29" s="484"/>
      <c r="C29" s="485"/>
      <c r="D29" s="484"/>
      <c r="E29" s="485"/>
      <c r="F29" s="484"/>
      <c r="G29" s="485"/>
      <c r="H29" s="484"/>
      <c r="I29" s="485"/>
      <c r="J29" s="484"/>
      <c r="K29" s="485"/>
      <c r="L29" s="484">
        <f>COUNTA(B29:J29)</f>
        <v>0</v>
      </c>
      <c r="M29" s="486"/>
      <c r="N29" s="317" t="s">
        <v>5</v>
      </c>
      <c r="O29" s="484">
        <f>SUM(L5,L11,L17,L23,L29)</f>
        <v>19</v>
      </c>
      <c r="P29" s="492"/>
    </row>
    <row r="30" spans="1:16" ht="19.5" customHeight="1" thickBot="1">
      <c r="A30" s="299"/>
      <c r="B30" s="300" t="s">
        <v>7</v>
      </c>
      <c r="C30" s="301" t="s">
        <v>8</v>
      </c>
      <c r="D30" s="300" t="s">
        <v>7</v>
      </c>
      <c r="E30" s="300" t="s">
        <v>8</v>
      </c>
      <c r="F30" s="312" t="s">
        <v>7</v>
      </c>
      <c r="G30" s="301" t="s">
        <v>8</v>
      </c>
      <c r="H30" s="300" t="s">
        <v>7</v>
      </c>
      <c r="I30" s="300" t="s">
        <v>8</v>
      </c>
      <c r="J30" s="300" t="s">
        <v>7</v>
      </c>
      <c r="K30" s="300" t="s">
        <v>8</v>
      </c>
      <c r="L30" s="300" t="s">
        <v>7</v>
      </c>
      <c r="M30" s="302" t="s">
        <v>8</v>
      </c>
      <c r="N30" s="317"/>
      <c r="O30" s="318" t="s">
        <v>7</v>
      </c>
      <c r="P30" s="318" t="s">
        <v>8</v>
      </c>
    </row>
    <row r="31" spans="1:16" ht="19.5" customHeight="1" thickBot="1">
      <c r="A31" s="299" t="s">
        <v>9</v>
      </c>
      <c r="B31" s="303">
        <f>'[10]2月青森ＲＥＲ'!B31+'[10]2月八戸セメント'!B31+'[10]2月普通（庄司）'!B31+'[10]2月普通（三戸ウィズ） '!B31+'[10]2月奥羽'!B31+'[10]2月青森クリーン'!B31</f>
        <v>0</v>
      </c>
      <c r="C31" s="319">
        <f>'[10]2月青森ＲＥＲ'!C31+'[10]2月八戸セメント'!C31+'[10]2月普通（庄司）'!C31+'[10]2月普通（三戸ウィズ） '!C31+'[10]2月奥羽'!C31+'[10]2月青森クリーン'!C31</f>
        <v>0</v>
      </c>
      <c r="D31" s="303"/>
      <c r="E31" s="304">
        <f>'[10]2月青森ＲＥＲ'!E31+'[10]2月八戸セメント'!E31+'[10]2月普通（庄司）'!E31+'[10]2月普通（三戸ウィズ） '!E31+'[10]2月奥羽'!E31+'[10]2月青森クリーン'!E31</f>
        <v>0</v>
      </c>
      <c r="F31" s="303">
        <f>'[10]2月青森ＲＥＲ'!F31+'[10]2月八戸セメント'!F31+'[10]2月普通（庄司）'!F31+'[10]2月普通（三戸ウィズ） '!F31+'[10]2月奥羽'!F31+'[10]2月青森クリーン'!F31</f>
        <v>0</v>
      </c>
      <c r="G31" s="304">
        <f>'[10]2月青森ＲＥＲ'!G31+'[10]2月八戸セメント'!G31+'[10]2月普通（庄司）'!G31+'[10]2月普通（三戸ウィズ） '!G31+'[10]2月奥羽'!G31+'[10]2月青森クリーン'!G31</f>
        <v>0</v>
      </c>
      <c r="H31" s="303">
        <f>'[10]2月青森ＲＥＲ'!H31+'[10]2月八戸セメント'!H31+'[10]2月普通（庄司）'!H31+'[10]2月普通（三戸ウィズ） '!H31+'[10]2月奥羽'!H31+'[10]2月青森クリーン'!H31</f>
        <v>0</v>
      </c>
      <c r="I31" s="304">
        <f>'[10]2月青森ＲＥＲ'!I31+'[10]2月八戸セメント'!I31+'[10]2月普通（庄司）'!I31+'[10]2月普通（三戸ウィズ） '!I31+'[10]2月奥羽'!I31+'[10]2月青森クリーン'!I31</f>
        <v>0</v>
      </c>
      <c r="J31" s="303">
        <f>'[10]2月青森ＲＥＲ'!J31+'[10]2月八戸セメント'!J31+'[10]2月普通（庄司）'!J31+'[10]2月普通（三戸ウィズ） '!J31+'[10]2月奥羽'!J31+'[10]2月青森クリーン'!J31</f>
        <v>0</v>
      </c>
      <c r="K31" s="304">
        <f>'[10]2月青森ＲＥＲ'!K31+'[10]2月八戸セメント'!K31+'[10]2月普通（庄司）'!K31+'[10]2月普通（三戸ウィズ） '!K31+'[10]2月奥羽'!K31+'[10]2月青森クリーン'!K31</f>
        <v>0</v>
      </c>
      <c r="L31" s="305">
        <f>SUM(B31,D31,F31,H31,J31)</f>
        <v>0</v>
      </c>
      <c r="M31" s="306">
        <f>SUM(C31,E31,G31,I31,K31)</f>
        <v>0</v>
      </c>
      <c r="N31" s="317" t="s">
        <v>9</v>
      </c>
      <c r="O31" s="320">
        <f>SUM(L7,L13,L19,L25,L31)</f>
        <v>1488</v>
      </c>
      <c r="P31" s="321">
        <f>SUM(M7,M13,M19,M25,M31)</f>
        <v>17402.2</v>
      </c>
    </row>
    <row r="32" spans="1:16" ht="19.5" customHeight="1" thickBot="1">
      <c r="A32" s="299"/>
      <c r="B32" s="303"/>
      <c r="C32" s="304"/>
      <c r="D32" s="303"/>
      <c r="E32" s="304"/>
      <c r="F32" s="303"/>
      <c r="G32" s="304"/>
      <c r="H32" s="303"/>
      <c r="I32" s="304"/>
      <c r="J32" s="303"/>
      <c r="K32" s="304"/>
      <c r="L32" s="305"/>
      <c r="M32" s="306"/>
      <c r="N32" s="317"/>
      <c r="O32" s="322"/>
      <c r="P32" s="321"/>
    </row>
    <row r="33" spans="1:16" ht="19.5" customHeight="1" thickBot="1">
      <c r="A33" s="323" t="s">
        <v>10</v>
      </c>
      <c r="B33" s="308">
        <f aca="true" t="shared" si="4" ref="B33:M33">SUM(B31:B32)</f>
        <v>0</v>
      </c>
      <c r="C33" s="309">
        <f t="shared" si="4"/>
        <v>0</v>
      </c>
      <c r="D33" s="308">
        <f t="shared" si="4"/>
        <v>0</v>
      </c>
      <c r="E33" s="309">
        <f t="shared" si="4"/>
        <v>0</v>
      </c>
      <c r="F33" s="308">
        <f t="shared" si="4"/>
        <v>0</v>
      </c>
      <c r="G33" s="309">
        <f t="shared" si="4"/>
        <v>0</v>
      </c>
      <c r="H33" s="308">
        <f t="shared" si="4"/>
        <v>0</v>
      </c>
      <c r="I33" s="309">
        <f t="shared" si="4"/>
        <v>0</v>
      </c>
      <c r="J33" s="308">
        <f t="shared" si="4"/>
        <v>0</v>
      </c>
      <c r="K33" s="309">
        <f t="shared" si="4"/>
        <v>0</v>
      </c>
      <c r="L33" s="310">
        <f t="shared" si="4"/>
        <v>0</v>
      </c>
      <c r="M33" s="311">
        <f t="shared" si="4"/>
        <v>0</v>
      </c>
      <c r="N33" s="317" t="s">
        <v>12</v>
      </c>
      <c r="O33" s="320">
        <f>SUM(O31:O32)</f>
        <v>1488</v>
      </c>
      <c r="P33" s="321">
        <f>SUM(P31:P32)</f>
        <v>17402.2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7"/>
  <sheetViews>
    <sheetView showZeros="0" tabSelected="1" view="pageBreakPreview" zoomScale="80" zoomScaleSheetLayoutView="80" zoomScalePageLayoutView="0" workbookViewId="0" topLeftCell="A1">
      <selection activeCell="B4" sqref="B4:K4"/>
    </sheetView>
  </sheetViews>
  <sheetFormatPr defaultColWidth="9.00390625" defaultRowHeight="13.5"/>
  <cols>
    <col min="1" max="1" width="10.875" style="351" customWidth="1"/>
    <col min="2" max="2" width="9.375" style="351" bestFit="1" customWidth="1"/>
    <col min="3" max="3" width="10.75390625" style="351" customWidth="1"/>
    <col min="4" max="4" width="9.375" style="351" bestFit="1" customWidth="1"/>
    <col min="5" max="5" width="10.75390625" style="351" customWidth="1"/>
    <col min="6" max="6" width="9.375" style="351" bestFit="1" customWidth="1"/>
    <col min="7" max="7" width="10.75390625" style="351" customWidth="1"/>
    <col min="8" max="8" width="9.375" style="351" bestFit="1" customWidth="1"/>
    <col min="9" max="9" width="10.75390625" style="351" customWidth="1"/>
    <col min="10" max="10" width="9.375" style="351" bestFit="1" customWidth="1"/>
    <col min="11" max="11" width="10.75390625" style="351" customWidth="1"/>
    <col min="12" max="12" width="9.00390625" style="351" customWidth="1"/>
    <col min="13" max="14" width="10.75390625" style="351" customWidth="1"/>
    <col min="15" max="15" width="13.25390625" style="351" customWidth="1"/>
    <col min="16" max="16" width="13.50390625" style="351" customWidth="1"/>
    <col min="17" max="17" width="9.375" style="351" hidden="1" customWidth="1"/>
    <col min="18" max="18" width="9.00390625" style="351" hidden="1" customWidth="1"/>
    <col min="19" max="20" width="9.375" style="351" hidden="1" customWidth="1"/>
    <col min="21" max="16384" width="9.00390625" style="351" customWidth="1"/>
  </cols>
  <sheetData>
    <row r="1" spans="1:17" s="325" customFormat="1" ht="22.5" customHeight="1">
      <c r="A1" s="493" t="s">
        <v>14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Q1" s="326"/>
    </row>
    <row r="2" spans="1:20" s="325" customFormat="1" ht="18.75">
      <c r="A2" s="327" t="s">
        <v>0</v>
      </c>
      <c r="B2" s="324"/>
      <c r="C2" s="324"/>
      <c r="D2" s="324"/>
      <c r="E2" s="324"/>
      <c r="F2" s="324"/>
      <c r="G2" s="324"/>
      <c r="H2" s="324"/>
      <c r="I2" s="324"/>
      <c r="J2" s="328"/>
      <c r="K2" s="324"/>
      <c r="L2" s="324"/>
      <c r="M2" s="324"/>
      <c r="Q2" s="329" t="s">
        <v>26</v>
      </c>
      <c r="R2" s="329" t="s">
        <v>27</v>
      </c>
      <c r="S2" s="329" t="s">
        <v>28</v>
      </c>
      <c r="T2" s="329" t="s">
        <v>29</v>
      </c>
    </row>
    <row r="3" spans="1:20" s="331" customFormat="1" ht="19.5" customHeight="1" thickBot="1">
      <c r="A3" s="330" t="s">
        <v>3</v>
      </c>
      <c r="Q3" s="331" t="e">
        <f>#REF!+1</f>
        <v>#REF!</v>
      </c>
      <c r="R3" s="331" t="e">
        <f>#REF!+2</f>
        <v>#REF!</v>
      </c>
      <c r="S3" s="331" t="e">
        <f>#REF!+3</f>
        <v>#REF!</v>
      </c>
      <c r="T3" s="331" t="e">
        <f>#REF!+4</f>
        <v>#REF!</v>
      </c>
    </row>
    <row r="4" spans="1:20" s="331" customFormat="1" ht="19.5" customHeight="1">
      <c r="A4" s="332"/>
      <c r="B4" s="494">
        <v>39874</v>
      </c>
      <c r="C4" s="495"/>
      <c r="D4" s="494">
        <v>39875</v>
      </c>
      <c r="E4" s="495"/>
      <c r="F4" s="494">
        <v>39876</v>
      </c>
      <c r="G4" s="495"/>
      <c r="H4" s="494">
        <v>39877</v>
      </c>
      <c r="I4" s="495"/>
      <c r="J4" s="494">
        <v>39878</v>
      </c>
      <c r="K4" s="495"/>
      <c r="L4" s="496" t="s">
        <v>4</v>
      </c>
      <c r="M4" s="497"/>
      <c r="Q4" s="333" t="e">
        <f>MONTH(Q3)</f>
        <v>#REF!</v>
      </c>
      <c r="R4" s="333" t="e">
        <f>MONTH(R3)</f>
        <v>#REF!</v>
      </c>
      <c r="S4" s="333" t="e">
        <f>MONTH(S3)</f>
        <v>#REF!</v>
      </c>
      <c r="T4" s="333" t="e">
        <f>MONTH(T3)</f>
        <v>#REF!</v>
      </c>
    </row>
    <row r="5" spans="1:13" s="331" customFormat="1" ht="19.5" customHeight="1">
      <c r="A5" s="334" t="s">
        <v>5</v>
      </c>
      <c r="B5" s="498" t="str">
        <f>IF(B7&gt;0,"○","")</f>
        <v>○</v>
      </c>
      <c r="C5" s="499"/>
      <c r="D5" s="498" t="str">
        <f>IF(D7&gt;0,"○","")</f>
        <v>○</v>
      </c>
      <c r="E5" s="499"/>
      <c r="F5" s="498" t="str">
        <f>IF(F7&gt;0,"○","")</f>
        <v>○</v>
      </c>
      <c r="G5" s="499"/>
      <c r="H5" s="498" t="str">
        <f>IF(H7&gt;0,"○","")</f>
        <v>○</v>
      </c>
      <c r="I5" s="499"/>
      <c r="J5" s="498" t="str">
        <f>IF(J7&gt;0,"○","")</f>
        <v>○</v>
      </c>
      <c r="K5" s="499"/>
      <c r="L5" s="500">
        <f>COUNTIF(B5:K5,"○")</f>
        <v>5</v>
      </c>
      <c r="M5" s="501"/>
    </row>
    <row r="6" spans="1:13" s="331" customFormat="1" ht="19.5" customHeight="1">
      <c r="A6" s="334"/>
      <c r="B6" s="335" t="s">
        <v>7</v>
      </c>
      <c r="C6" s="336" t="s">
        <v>8</v>
      </c>
      <c r="D6" s="335" t="s">
        <v>7</v>
      </c>
      <c r="E6" s="335" t="s">
        <v>8</v>
      </c>
      <c r="F6" s="335" t="s">
        <v>7</v>
      </c>
      <c r="G6" s="336" t="s">
        <v>8</v>
      </c>
      <c r="H6" s="335" t="s">
        <v>7</v>
      </c>
      <c r="I6" s="335" t="s">
        <v>8</v>
      </c>
      <c r="J6" s="335" t="s">
        <v>7</v>
      </c>
      <c r="K6" s="335" t="s">
        <v>8</v>
      </c>
      <c r="L6" s="335" t="s">
        <v>7</v>
      </c>
      <c r="M6" s="337" t="s">
        <v>8</v>
      </c>
    </row>
    <row r="7" spans="1:13" s="331" customFormat="1" ht="19.5" customHeight="1">
      <c r="A7" s="334" t="s">
        <v>9</v>
      </c>
      <c r="B7" s="338">
        <v>40</v>
      </c>
      <c r="C7" s="339">
        <v>479.63999999999993</v>
      </c>
      <c r="D7" s="338">
        <v>40</v>
      </c>
      <c r="E7" s="339">
        <v>484.57</v>
      </c>
      <c r="F7" s="338">
        <v>39</v>
      </c>
      <c r="G7" s="339">
        <v>483.16</v>
      </c>
      <c r="H7" s="338">
        <v>58</v>
      </c>
      <c r="I7" s="339">
        <v>678.73</v>
      </c>
      <c r="J7" s="338">
        <v>58</v>
      </c>
      <c r="K7" s="339">
        <v>679.24</v>
      </c>
      <c r="L7" s="340">
        <f>SUM(B7,D7,F7,H7,J7)</f>
        <v>235</v>
      </c>
      <c r="M7" s="341">
        <f>SUM(C7,E7,G7,I7,K7)</f>
        <v>2805.34</v>
      </c>
    </row>
    <row r="8" spans="1:13" s="331" customFormat="1" ht="19.5" customHeight="1">
      <c r="A8" s="334"/>
      <c r="B8" s="338"/>
      <c r="C8" s="339"/>
      <c r="D8" s="338"/>
      <c r="E8" s="339"/>
      <c r="F8" s="338"/>
      <c r="G8" s="339"/>
      <c r="H8" s="338"/>
      <c r="I8" s="339"/>
      <c r="J8" s="338"/>
      <c r="K8" s="339"/>
      <c r="L8" s="340"/>
      <c r="M8" s="341"/>
    </row>
    <row r="9" spans="1:13" s="331" customFormat="1" ht="19.5" customHeight="1" thickBot="1">
      <c r="A9" s="342" t="s">
        <v>10</v>
      </c>
      <c r="B9" s="343">
        <f aca="true" t="shared" si="0" ref="B9:M9">SUM(B7:B8)</f>
        <v>40</v>
      </c>
      <c r="C9" s="344">
        <f t="shared" si="0"/>
        <v>479.63999999999993</v>
      </c>
      <c r="D9" s="343">
        <f t="shared" si="0"/>
        <v>40</v>
      </c>
      <c r="E9" s="344">
        <f t="shared" si="0"/>
        <v>484.57</v>
      </c>
      <c r="F9" s="343">
        <f t="shared" si="0"/>
        <v>39</v>
      </c>
      <c r="G9" s="344">
        <f t="shared" si="0"/>
        <v>483.16</v>
      </c>
      <c r="H9" s="343">
        <f t="shared" si="0"/>
        <v>58</v>
      </c>
      <c r="I9" s="344">
        <f t="shared" si="0"/>
        <v>678.73</v>
      </c>
      <c r="J9" s="343">
        <f>SUM(J7:J8)</f>
        <v>58</v>
      </c>
      <c r="K9" s="344">
        <f>SUM(K7:K8)</f>
        <v>679.24</v>
      </c>
      <c r="L9" s="345">
        <f t="shared" si="0"/>
        <v>235</v>
      </c>
      <c r="M9" s="346">
        <f t="shared" si="0"/>
        <v>2805.34</v>
      </c>
    </row>
    <row r="10" spans="1:13" s="331" customFormat="1" ht="19.5" customHeight="1">
      <c r="A10" s="332"/>
      <c r="B10" s="494">
        <v>39881</v>
      </c>
      <c r="C10" s="495"/>
      <c r="D10" s="494">
        <v>39882</v>
      </c>
      <c r="E10" s="495"/>
      <c r="F10" s="494">
        <v>39883</v>
      </c>
      <c r="G10" s="495"/>
      <c r="H10" s="494">
        <v>39884</v>
      </c>
      <c r="I10" s="495"/>
      <c r="J10" s="494">
        <v>39885</v>
      </c>
      <c r="K10" s="495"/>
      <c r="L10" s="496" t="s">
        <v>4</v>
      </c>
      <c r="M10" s="497"/>
    </row>
    <row r="11" spans="1:13" s="331" customFormat="1" ht="19.5" customHeight="1">
      <c r="A11" s="334" t="s">
        <v>5</v>
      </c>
      <c r="B11" s="498" t="str">
        <f>IF(B13&gt;0,"○","")</f>
        <v>○</v>
      </c>
      <c r="C11" s="499"/>
      <c r="D11" s="498" t="str">
        <f>IF(D13&gt;0,"○","")</f>
        <v>○</v>
      </c>
      <c r="E11" s="499"/>
      <c r="F11" s="498" t="str">
        <f>IF(F13&gt;0,"○","")</f>
        <v>○</v>
      </c>
      <c r="G11" s="499"/>
      <c r="H11" s="498" t="str">
        <f>IF(H13&gt;0,"○","")</f>
        <v>○</v>
      </c>
      <c r="I11" s="499"/>
      <c r="J11" s="498" t="str">
        <f>IF(J13&gt;0,"○","")</f>
        <v>○</v>
      </c>
      <c r="K11" s="499"/>
      <c r="L11" s="500">
        <f>COUNTIF(B11:K11,"○")</f>
        <v>5</v>
      </c>
      <c r="M11" s="501"/>
    </row>
    <row r="12" spans="1:13" s="331" customFormat="1" ht="19.5" customHeight="1">
      <c r="A12" s="334"/>
      <c r="B12" s="335" t="s">
        <v>7</v>
      </c>
      <c r="C12" s="336" t="s">
        <v>8</v>
      </c>
      <c r="D12" s="335" t="s">
        <v>7</v>
      </c>
      <c r="E12" s="335" t="s">
        <v>8</v>
      </c>
      <c r="F12" s="347" t="s">
        <v>7</v>
      </c>
      <c r="G12" s="336" t="s">
        <v>8</v>
      </c>
      <c r="H12" s="335" t="s">
        <v>7</v>
      </c>
      <c r="I12" s="335" t="s">
        <v>8</v>
      </c>
      <c r="J12" s="335" t="s">
        <v>7</v>
      </c>
      <c r="K12" s="335" t="s">
        <v>8</v>
      </c>
      <c r="L12" s="335" t="s">
        <v>7</v>
      </c>
      <c r="M12" s="337" t="s">
        <v>8</v>
      </c>
    </row>
    <row r="13" spans="1:13" s="331" customFormat="1" ht="19.5" customHeight="1">
      <c r="A13" s="334" t="s">
        <v>9</v>
      </c>
      <c r="B13" s="348">
        <v>60</v>
      </c>
      <c r="C13" s="349">
        <v>696.42</v>
      </c>
      <c r="D13" s="338">
        <v>60</v>
      </c>
      <c r="E13" s="339">
        <v>696.95</v>
      </c>
      <c r="F13" s="338">
        <v>60</v>
      </c>
      <c r="G13" s="339">
        <v>696.37</v>
      </c>
      <c r="H13" s="338">
        <v>60</v>
      </c>
      <c r="I13" s="339">
        <v>695.2199999999999</v>
      </c>
      <c r="J13" s="338">
        <v>60</v>
      </c>
      <c r="K13" s="339">
        <v>697.26</v>
      </c>
      <c r="L13" s="340">
        <f>SUM(B13,D13,F13,H13,J13)</f>
        <v>300</v>
      </c>
      <c r="M13" s="341">
        <f>SUM(C13,E13,G13,I13,K13)</f>
        <v>3482.2199999999993</v>
      </c>
    </row>
    <row r="14" spans="1:13" s="331" customFormat="1" ht="19.5" customHeight="1">
      <c r="A14" s="334"/>
      <c r="B14" s="338"/>
      <c r="C14" s="339"/>
      <c r="D14" s="338"/>
      <c r="E14" s="339"/>
      <c r="F14" s="338"/>
      <c r="G14" s="339"/>
      <c r="H14" s="338"/>
      <c r="I14" s="339"/>
      <c r="J14" s="338"/>
      <c r="K14" s="339"/>
      <c r="L14" s="340"/>
      <c r="M14" s="341"/>
    </row>
    <row r="15" spans="1:13" s="331" customFormat="1" ht="19.5" customHeight="1" thickBot="1">
      <c r="A15" s="342" t="s">
        <v>10</v>
      </c>
      <c r="B15" s="343">
        <f aca="true" t="shared" si="1" ref="B15:M15">SUM(B13:B14)</f>
        <v>60</v>
      </c>
      <c r="C15" s="344">
        <f t="shared" si="1"/>
        <v>696.42</v>
      </c>
      <c r="D15" s="343">
        <f t="shared" si="1"/>
        <v>60</v>
      </c>
      <c r="E15" s="344">
        <f t="shared" si="1"/>
        <v>696.95</v>
      </c>
      <c r="F15" s="343">
        <f t="shared" si="1"/>
        <v>60</v>
      </c>
      <c r="G15" s="344">
        <f t="shared" si="1"/>
        <v>696.37</v>
      </c>
      <c r="H15" s="343">
        <f t="shared" si="1"/>
        <v>60</v>
      </c>
      <c r="I15" s="344">
        <f t="shared" si="1"/>
        <v>695.2199999999999</v>
      </c>
      <c r="J15" s="343">
        <f t="shared" si="1"/>
        <v>60</v>
      </c>
      <c r="K15" s="344">
        <f t="shared" si="1"/>
        <v>697.26</v>
      </c>
      <c r="L15" s="345">
        <f t="shared" si="1"/>
        <v>300</v>
      </c>
      <c r="M15" s="346">
        <f t="shared" si="1"/>
        <v>3482.2199999999993</v>
      </c>
    </row>
    <row r="16" spans="1:13" s="331" customFormat="1" ht="19.5" customHeight="1">
      <c r="A16" s="332"/>
      <c r="B16" s="494">
        <v>39888</v>
      </c>
      <c r="C16" s="495"/>
      <c r="D16" s="494">
        <v>39889</v>
      </c>
      <c r="E16" s="495"/>
      <c r="F16" s="494">
        <v>39890</v>
      </c>
      <c r="G16" s="495"/>
      <c r="H16" s="494">
        <v>39891</v>
      </c>
      <c r="I16" s="495"/>
      <c r="J16" s="502">
        <v>39892</v>
      </c>
      <c r="K16" s="503"/>
      <c r="L16" s="496" t="s">
        <v>4</v>
      </c>
      <c r="M16" s="497"/>
    </row>
    <row r="17" spans="1:13" s="331" customFormat="1" ht="19.5" customHeight="1">
      <c r="A17" s="334" t="s">
        <v>5</v>
      </c>
      <c r="B17" s="498" t="str">
        <f>IF(B19&gt;0,"○","")</f>
        <v>○</v>
      </c>
      <c r="C17" s="499"/>
      <c r="D17" s="498" t="str">
        <f>IF(D19&gt;0,"○","")</f>
        <v>○</v>
      </c>
      <c r="E17" s="499"/>
      <c r="F17" s="498" t="str">
        <f>IF(F19&gt;0,"○","")</f>
        <v>○</v>
      </c>
      <c r="G17" s="499"/>
      <c r="H17" s="498" t="str">
        <f>IF(H19&gt;0,"○","")</f>
        <v>○</v>
      </c>
      <c r="I17" s="499"/>
      <c r="J17" s="498">
        <f>IF(J19&gt;0,"○","")</f>
      </c>
      <c r="K17" s="499"/>
      <c r="L17" s="500">
        <f>COUNTIF(B17:K17,"○")</f>
        <v>4</v>
      </c>
      <c r="M17" s="501"/>
    </row>
    <row r="18" spans="1:13" s="331" customFormat="1" ht="19.5" customHeight="1">
      <c r="A18" s="334"/>
      <c r="B18" s="335" t="s">
        <v>7</v>
      </c>
      <c r="C18" s="336" t="s">
        <v>8</v>
      </c>
      <c r="D18" s="335" t="s">
        <v>7</v>
      </c>
      <c r="E18" s="347" t="s">
        <v>8</v>
      </c>
      <c r="F18" s="347" t="s">
        <v>7</v>
      </c>
      <c r="G18" s="336" t="s">
        <v>8</v>
      </c>
      <c r="H18" s="335" t="s">
        <v>7</v>
      </c>
      <c r="I18" s="335" t="s">
        <v>8</v>
      </c>
      <c r="J18" s="335" t="s">
        <v>7</v>
      </c>
      <c r="K18" s="335" t="s">
        <v>8</v>
      </c>
      <c r="L18" s="335" t="s">
        <v>7</v>
      </c>
      <c r="M18" s="337" t="s">
        <v>8</v>
      </c>
    </row>
    <row r="19" spans="1:13" s="331" customFormat="1" ht="19.5" customHeight="1">
      <c r="A19" s="334" t="s">
        <v>9</v>
      </c>
      <c r="B19" s="338">
        <v>59</v>
      </c>
      <c r="C19" s="339">
        <v>685.24</v>
      </c>
      <c r="D19" s="338">
        <v>60</v>
      </c>
      <c r="E19" s="339">
        <v>697.09</v>
      </c>
      <c r="F19" s="338">
        <v>40</v>
      </c>
      <c r="G19" s="339">
        <v>485.57</v>
      </c>
      <c r="H19" s="338">
        <v>40</v>
      </c>
      <c r="I19" s="339">
        <v>485.56000000000006</v>
      </c>
      <c r="J19" s="338">
        <v>0</v>
      </c>
      <c r="K19" s="339">
        <v>0</v>
      </c>
      <c r="L19" s="340">
        <f>SUM(B19,D19,F19,H19,J19)</f>
        <v>199</v>
      </c>
      <c r="M19" s="341">
        <f>SUM(C19,E19,G19,I19,K19)</f>
        <v>2353.46</v>
      </c>
    </row>
    <row r="20" spans="1:13" s="331" customFormat="1" ht="19.5" customHeight="1">
      <c r="A20" s="334"/>
      <c r="B20" s="338"/>
      <c r="C20" s="339"/>
      <c r="D20" s="338"/>
      <c r="E20" s="339"/>
      <c r="F20" s="338"/>
      <c r="G20" s="339"/>
      <c r="H20" s="338"/>
      <c r="I20" s="339"/>
      <c r="J20" s="338"/>
      <c r="K20" s="339"/>
      <c r="L20" s="340"/>
      <c r="M20" s="341"/>
    </row>
    <row r="21" spans="1:13" s="331" customFormat="1" ht="19.5" customHeight="1" thickBot="1">
      <c r="A21" s="342" t="s">
        <v>10</v>
      </c>
      <c r="B21" s="343">
        <f aca="true" t="shared" si="2" ref="B21:M21">SUM(B19:B20)</f>
        <v>59</v>
      </c>
      <c r="C21" s="344">
        <f t="shared" si="2"/>
        <v>685.24</v>
      </c>
      <c r="D21" s="343">
        <f t="shared" si="2"/>
        <v>60</v>
      </c>
      <c r="E21" s="344">
        <f t="shared" si="2"/>
        <v>697.09</v>
      </c>
      <c r="F21" s="343">
        <f t="shared" si="2"/>
        <v>40</v>
      </c>
      <c r="G21" s="344">
        <f t="shared" si="2"/>
        <v>485.57</v>
      </c>
      <c r="H21" s="343">
        <f t="shared" si="2"/>
        <v>40</v>
      </c>
      <c r="I21" s="344">
        <f t="shared" si="2"/>
        <v>485.56000000000006</v>
      </c>
      <c r="J21" s="343">
        <f t="shared" si="2"/>
        <v>0</v>
      </c>
      <c r="K21" s="344">
        <f t="shared" si="2"/>
        <v>0</v>
      </c>
      <c r="L21" s="345">
        <f t="shared" si="2"/>
        <v>199</v>
      </c>
      <c r="M21" s="341">
        <f t="shared" si="2"/>
        <v>2353.46</v>
      </c>
    </row>
    <row r="22" spans="1:13" s="331" customFormat="1" ht="19.5" customHeight="1">
      <c r="A22" s="332"/>
      <c r="B22" s="494">
        <v>39895</v>
      </c>
      <c r="C22" s="495"/>
      <c r="D22" s="494">
        <v>39896</v>
      </c>
      <c r="E22" s="495"/>
      <c r="F22" s="494">
        <v>39897</v>
      </c>
      <c r="G22" s="495"/>
      <c r="H22" s="494">
        <v>39898</v>
      </c>
      <c r="I22" s="495"/>
      <c r="J22" s="494">
        <v>39899</v>
      </c>
      <c r="K22" s="495"/>
      <c r="L22" s="496" t="s">
        <v>4</v>
      </c>
      <c r="M22" s="497"/>
    </row>
    <row r="23" spans="1:13" s="331" customFormat="1" ht="19.5" customHeight="1">
      <c r="A23" s="334" t="s">
        <v>5</v>
      </c>
      <c r="B23" s="498" t="str">
        <f>IF(B25&gt;0,"○","")</f>
        <v>○</v>
      </c>
      <c r="C23" s="499"/>
      <c r="D23" s="498" t="str">
        <f>IF(D25&gt;0,"○","")</f>
        <v>○</v>
      </c>
      <c r="E23" s="499"/>
      <c r="F23" s="498" t="str">
        <f>IF(F25&gt;0,"○","")</f>
        <v>○</v>
      </c>
      <c r="G23" s="499"/>
      <c r="H23" s="498" t="str">
        <f>IF(H25&gt;0,"○","")</f>
        <v>○</v>
      </c>
      <c r="I23" s="499"/>
      <c r="J23" s="498" t="str">
        <f>IF(J25&gt;0,"○","")</f>
        <v>○</v>
      </c>
      <c r="K23" s="499"/>
      <c r="L23" s="500">
        <f>COUNTIF(B23:K23,"○")</f>
        <v>5</v>
      </c>
      <c r="M23" s="501"/>
    </row>
    <row r="24" spans="1:13" s="331" customFormat="1" ht="19.5" customHeight="1">
      <c r="A24" s="334"/>
      <c r="B24" s="335" t="s">
        <v>7</v>
      </c>
      <c r="C24" s="336" t="s">
        <v>8</v>
      </c>
      <c r="D24" s="335" t="s">
        <v>7</v>
      </c>
      <c r="E24" s="335" t="s">
        <v>8</v>
      </c>
      <c r="F24" s="347" t="s">
        <v>7</v>
      </c>
      <c r="G24" s="336" t="s">
        <v>8</v>
      </c>
      <c r="H24" s="335" t="s">
        <v>7</v>
      </c>
      <c r="I24" s="335" t="s">
        <v>8</v>
      </c>
      <c r="J24" s="335" t="s">
        <v>7</v>
      </c>
      <c r="K24" s="335" t="s">
        <v>8</v>
      </c>
      <c r="L24" s="335" t="s">
        <v>7</v>
      </c>
      <c r="M24" s="337" t="s">
        <v>8</v>
      </c>
    </row>
    <row r="25" spans="1:13" s="331" customFormat="1" ht="19.5" customHeight="1">
      <c r="A25" s="334" t="s">
        <v>9</v>
      </c>
      <c r="B25" s="338">
        <v>46</v>
      </c>
      <c r="C25" s="339">
        <v>519.13</v>
      </c>
      <c r="D25" s="338">
        <v>52</v>
      </c>
      <c r="E25" s="339">
        <v>623.51</v>
      </c>
      <c r="F25" s="338">
        <v>51</v>
      </c>
      <c r="G25" s="339">
        <v>621.24</v>
      </c>
      <c r="H25" s="338">
        <v>51</v>
      </c>
      <c r="I25" s="339">
        <v>624.04</v>
      </c>
      <c r="J25" s="338">
        <v>52</v>
      </c>
      <c r="K25" s="339">
        <v>626.89</v>
      </c>
      <c r="L25" s="340">
        <f>SUM(B25,D25,F25,H25,J25)</f>
        <v>252</v>
      </c>
      <c r="M25" s="341">
        <f>SUM(C25,E25,G25,I25,K25)</f>
        <v>3014.81</v>
      </c>
    </row>
    <row r="26" spans="1:13" s="331" customFormat="1" ht="19.5" customHeight="1">
      <c r="A26" s="334"/>
      <c r="B26" s="338"/>
      <c r="C26" s="339"/>
      <c r="D26" s="338"/>
      <c r="E26" s="339"/>
      <c r="F26" s="338"/>
      <c r="G26" s="339"/>
      <c r="H26" s="338"/>
      <c r="I26" s="339"/>
      <c r="J26" s="338"/>
      <c r="K26" s="339"/>
      <c r="L26" s="340"/>
      <c r="M26" s="341"/>
    </row>
    <row r="27" spans="1:16" s="331" customFormat="1" ht="19.5" customHeight="1" thickBot="1">
      <c r="A27" s="342" t="s">
        <v>10</v>
      </c>
      <c r="B27" s="343">
        <f aca="true" t="shared" si="3" ref="B27:M27">SUM(B25:B26)</f>
        <v>46</v>
      </c>
      <c r="C27" s="344">
        <f t="shared" si="3"/>
        <v>519.13</v>
      </c>
      <c r="D27" s="343">
        <f t="shared" si="3"/>
        <v>52</v>
      </c>
      <c r="E27" s="344">
        <f t="shared" si="3"/>
        <v>623.51</v>
      </c>
      <c r="F27" s="343">
        <f t="shared" si="3"/>
        <v>51</v>
      </c>
      <c r="G27" s="344">
        <f t="shared" si="3"/>
        <v>621.24</v>
      </c>
      <c r="H27" s="343">
        <f t="shared" si="3"/>
        <v>51</v>
      </c>
      <c r="I27" s="344">
        <f t="shared" si="3"/>
        <v>624.04</v>
      </c>
      <c r="J27" s="343">
        <f t="shared" si="3"/>
        <v>52</v>
      </c>
      <c r="K27" s="344">
        <f t="shared" si="3"/>
        <v>626.89</v>
      </c>
      <c r="L27" s="340">
        <f t="shared" si="3"/>
        <v>252</v>
      </c>
      <c r="M27" s="341">
        <f t="shared" si="3"/>
        <v>3014.81</v>
      </c>
      <c r="O27" s="504" t="s">
        <v>11</v>
      </c>
      <c r="P27" s="504"/>
    </row>
    <row r="28" spans="1:17" ht="19.5" customHeight="1" thickBot="1">
      <c r="A28" s="332"/>
      <c r="B28" s="494">
        <v>39902</v>
      </c>
      <c r="C28" s="495"/>
      <c r="D28" s="494">
        <v>39903</v>
      </c>
      <c r="E28" s="495"/>
      <c r="F28" s="505"/>
      <c r="G28" s="506"/>
      <c r="H28" s="505"/>
      <c r="I28" s="506"/>
      <c r="J28" s="505"/>
      <c r="K28" s="506"/>
      <c r="L28" s="496" t="s">
        <v>4</v>
      </c>
      <c r="M28" s="497"/>
      <c r="N28" s="350"/>
      <c r="O28" s="507" t="s">
        <v>12</v>
      </c>
      <c r="P28" s="508"/>
      <c r="Q28" s="331"/>
    </row>
    <row r="29" spans="1:17" ht="19.5" customHeight="1" thickBot="1">
      <c r="A29" s="334" t="s">
        <v>5</v>
      </c>
      <c r="B29" s="498" t="str">
        <f>IF(B31&gt;0,"○","")</f>
        <v>○</v>
      </c>
      <c r="C29" s="499"/>
      <c r="D29" s="498" t="str">
        <f>IF(D31&gt;0,"○","")</f>
        <v>○</v>
      </c>
      <c r="E29" s="499"/>
      <c r="F29" s="498">
        <f>IF(F31&gt;0,"○","")</f>
      </c>
      <c r="G29" s="499"/>
      <c r="H29" s="498">
        <f>IF(H31&gt;0,"○","")</f>
      </c>
      <c r="I29" s="499"/>
      <c r="J29" s="498">
        <f>IF(J31&gt;0,"○","")</f>
      </c>
      <c r="K29" s="499"/>
      <c r="L29" s="500">
        <f>COUNTIF(B29:K29,"○")</f>
        <v>2</v>
      </c>
      <c r="M29" s="501"/>
      <c r="N29" s="352" t="s">
        <v>5</v>
      </c>
      <c r="O29" s="500">
        <f>SUM(L5,L11,L17,L23,L29)</f>
        <v>21</v>
      </c>
      <c r="P29" s="509"/>
      <c r="Q29" s="331"/>
    </row>
    <row r="30" spans="1:17" ht="19.5" customHeight="1" thickBot="1">
      <c r="A30" s="334"/>
      <c r="B30" s="335" t="s">
        <v>7</v>
      </c>
      <c r="C30" s="336" t="s">
        <v>8</v>
      </c>
      <c r="D30" s="335" t="s">
        <v>7</v>
      </c>
      <c r="E30" s="335" t="s">
        <v>8</v>
      </c>
      <c r="F30" s="347" t="s">
        <v>7</v>
      </c>
      <c r="G30" s="336" t="s">
        <v>8</v>
      </c>
      <c r="H30" s="335" t="s">
        <v>7</v>
      </c>
      <c r="I30" s="335" t="s">
        <v>8</v>
      </c>
      <c r="J30" s="335" t="s">
        <v>7</v>
      </c>
      <c r="K30" s="335" t="s">
        <v>8</v>
      </c>
      <c r="L30" s="335" t="s">
        <v>7</v>
      </c>
      <c r="M30" s="337" t="s">
        <v>8</v>
      </c>
      <c r="N30" s="352"/>
      <c r="O30" s="353" t="s">
        <v>7</v>
      </c>
      <c r="P30" s="353" t="s">
        <v>8</v>
      </c>
      <c r="Q30" s="331"/>
    </row>
    <row r="31" spans="1:17" ht="19.5" customHeight="1" thickBot="1">
      <c r="A31" s="334" t="s">
        <v>9</v>
      </c>
      <c r="B31" s="338">
        <v>60</v>
      </c>
      <c r="C31" s="354">
        <v>696.87</v>
      </c>
      <c r="D31" s="338">
        <v>10</v>
      </c>
      <c r="E31" s="339">
        <v>122.79</v>
      </c>
      <c r="F31" s="338">
        <f>'[11]3月青森ＲＥＲ'!F31+'[11]3月八戸セメント'!F31+'[11]3月普通（庄司）'!F31+'[11]3月普通（三戸ウィズ） '!F31+'[11]3月奥羽'!F31+'[11]3月青森クリーン'!F31</f>
        <v>0</v>
      </c>
      <c r="G31" s="339">
        <f>'[11]3月青森ＲＥＲ'!G31+'[11]3月八戸セメント'!G31+'[11]3月普通（庄司）'!G31+'[11]3月普通（三戸ウィズ） '!G31+'[11]3月奥羽'!G31+'[11]3月青森クリーン'!G31</f>
        <v>0</v>
      </c>
      <c r="H31" s="338">
        <f>'[11]3月青森ＲＥＲ'!H31+'[11]3月八戸セメント'!H31+'[11]3月普通（庄司）'!H31+'[11]3月普通（三戸ウィズ） '!H31+'[11]3月奥羽'!H31+'[11]3月青森クリーン'!H31</f>
        <v>0</v>
      </c>
      <c r="I31" s="339">
        <f>'[11]3月青森ＲＥＲ'!I31+'[11]3月八戸セメント'!I31+'[11]3月普通（庄司）'!I31+'[11]3月普通（三戸ウィズ） '!I31+'[11]3月奥羽'!I31+'[11]3月青森クリーン'!I31</f>
        <v>0</v>
      </c>
      <c r="J31" s="338">
        <f>'[11]3月青森ＲＥＲ'!J31+'[11]3月八戸セメント'!J31+'[11]3月普通（庄司）'!J31+'[11]3月普通（三戸ウィズ） '!J31+'[11]3月奥羽'!J31+'[11]3月青森クリーン'!J31</f>
        <v>0</v>
      </c>
      <c r="K31" s="339">
        <f>'[11]3月青森ＲＥＲ'!K31+'[11]3月八戸セメント'!K31+'[11]3月普通（庄司）'!K31+'[11]3月普通（三戸ウィズ） '!K31+'[11]3月奥羽'!K31+'[11]3月青森クリーン'!K31</f>
        <v>0</v>
      </c>
      <c r="L31" s="340">
        <f>SUM(B31,D31,F31,H31,J31)</f>
        <v>70</v>
      </c>
      <c r="M31" s="341">
        <f>SUM(C31,E31,G31,I31,K31)</f>
        <v>819.66</v>
      </c>
      <c r="N31" s="352" t="s">
        <v>9</v>
      </c>
      <c r="O31" s="355">
        <f>SUM(L7,L13,L19,L25,L31)</f>
        <v>1056</v>
      </c>
      <c r="P31" s="356">
        <f>SUM(M7,M13,M19,M25,M31)</f>
        <v>12475.49</v>
      </c>
      <c r="Q31" s="331"/>
    </row>
    <row r="32" spans="1:17" ht="19.5" customHeight="1" thickBot="1">
      <c r="A32" s="334"/>
      <c r="B32" s="338"/>
      <c r="C32" s="339"/>
      <c r="D32" s="338"/>
      <c r="E32" s="339"/>
      <c r="F32" s="338"/>
      <c r="G32" s="339"/>
      <c r="H32" s="338"/>
      <c r="I32" s="339"/>
      <c r="J32" s="338"/>
      <c r="K32" s="339"/>
      <c r="L32" s="340"/>
      <c r="M32" s="341"/>
      <c r="N32" s="352"/>
      <c r="O32" s="357"/>
      <c r="P32" s="356"/>
      <c r="Q32" s="331"/>
    </row>
    <row r="33" spans="1:17" ht="19.5" customHeight="1" thickBot="1">
      <c r="A33" s="358" t="s">
        <v>10</v>
      </c>
      <c r="B33" s="343">
        <f aca="true" t="shared" si="4" ref="B33:M33">SUM(B31:B32)</f>
        <v>60</v>
      </c>
      <c r="C33" s="344">
        <f t="shared" si="4"/>
        <v>696.87</v>
      </c>
      <c r="D33" s="343">
        <f t="shared" si="4"/>
        <v>10</v>
      </c>
      <c r="E33" s="344">
        <f t="shared" si="4"/>
        <v>122.79</v>
      </c>
      <c r="F33" s="343">
        <f t="shared" si="4"/>
        <v>0</v>
      </c>
      <c r="G33" s="344">
        <f t="shared" si="4"/>
        <v>0</v>
      </c>
      <c r="H33" s="343">
        <f t="shared" si="4"/>
        <v>0</v>
      </c>
      <c r="I33" s="344">
        <f t="shared" si="4"/>
        <v>0</v>
      </c>
      <c r="J33" s="343">
        <f t="shared" si="4"/>
        <v>0</v>
      </c>
      <c r="K33" s="344">
        <f t="shared" si="4"/>
        <v>0</v>
      </c>
      <c r="L33" s="345">
        <f t="shared" si="4"/>
        <v>70</v>
      </c>
      <c r="M33" s="346">
        <f t="shared" si="4"/>
        <v>819.66</v>
      </c>
      <c r="N33" s="352" t="s">
        <v>12</v>
      </c>
      <c r="O33" s="355">
        <f>SUM(O31:O32)</f>
        <v>1056</v>
      </c>
      <c r="P33" s="356">
        <f>SUM(P31:P32)</f>
        <v>12475.49</v>
      </c>
      <c r="Q33" s="331"/>
    </row>
    <row r="35" spans="2:10" ht="14.25" hidden="1">
      <c r="B35" s="359">
        <f>$J$4+17</f>
        <v>39895</v>
      </c>
      <c r="C35" s="359"/>
      <c r="D35" s="359">
        <f>$J$4+18</f>
        <v>39896</v>
      </c>
      <c r="E35" s="359"/>
      <c r="F35" s="359">
        <f>$J$4+19</f>
        <v>39897</v>
      </c>
      <c r="G35" s="360"/>
      <c r="H35" s="359">
        <f>$J$4+20</f>
        <v>39898</v>
      </c>
      <c r="I35" s="360"/>
      <c r="J35" s="359">
        <f>$J$4+21</f>
        <v>39899</v>
      </c>
    </row>
    <row r="36" spans="2:10" ht="14.25" hidden="1">
      <c r="B36" s="359">
        <f>$J$4+24</f>
        <v>39902</v>
      </c>
      <c r="C36" s="359"/>
      <c r="D36" s="359">
        <f>$J$4+25</f>
        <v>39903</v>
      </c>
      <c r="E36" s="361"/>
      <c r="F36" s="359">
        <f>$J$4+26</f>
        <v>39904</v>
      </c>
      <c r="G36" s="360"/>
      <c r="H36" s="359">
        <f>$J$4+27</f>
        <v>39905</v>
      </c>
      <c r="I36" s="360"/>
      <c r="J36" s="359">
        <f>$J$4+28</f>
        <v>39906</v>
      </c>
    </row>
    <row r="37" spans="2:10" ht="14.25">
      <c r="B37" s="360"/>
      <c r="C37" s="360"/>
      <c r="D37" s="360"/>
      <c r="E37" s="360"/>
      <c r="F37" s="360"/>
      <c r="G37" s="360"/>
      <c r="H37" s="360"/>
      <c r="I37" s="360"/>
      <c r="J37" s="359"/>
    </row>
  </sheetData>
  <sheetProtection formatCells="0"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dataValidations count="1">
    <dataValidation type="list" allowBlank="1" showInputMessage="1" showErrorMessage="1" sqref="A2">
      <formula1>"１月分,２月分,３月分,４月分,５月分,６月分,７月分,８月分,９月分,１０月分,１１月分,１２月分"</formula1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22">
      <selection activeCell="D31" sqref="D31"/>
    </sheetView>
  </sheetViews>
  <sheetFormatPr defaultColWidth="9.00390625" defaultRowHeight="13.5"/>
  <cols>
    <col min="1" max="1" width="10.875" style="51" customWidth="1"/>
    <col min="2" max="2" width="9.00390625" style="51" customWidth="1"/>
    <col min="3" max="3" width="10.625" style="51" customWidth="1"/>
    <col min="4" max="4" width="12.625" style="51" customWidth="1"/>
    <col min="5" max="5" width="10.00390625" style="51" customWidth="1"/>
    <col min="6" max="9" width="9.00390625" style="51" customWidth="1"/>
    <col min="10" max="10" width="10.00390625" style="51" customWidth="1"/>
    <col min="11" max="12" width="9.00390625" style="51" customWidth="1"/>
    <col min="13" max="13" width="11.75390625" style="51" customWidth="1"/>
    <col min="14" max="14" width="10.75390625" style="51" customWidth="1"/>
    <col min="15" max="15" width="13.25390625" style="51" customWidth="1"/>
    <col min="16" max="16" width="13.50390625" style="51" customWidth="1"/>
    <col min="17" max="16384" width="9.00390625" style="51" customWidth="1"/>
  </cols>
  <sheetData>
    <row r="1" spans="1:13" s="30" customFormat="1" ht="18.75">
      <c r="A1" s="373" t="s">
        <v>14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s="30" customFormat="1" ht="18.75">
      <c r="A2" s="31" t="s">
        <v>15</v>
      </c>
      <c r="B2" s="29"/>
      <c r="C2" s="29"/>
      <c r="D2" s="29"/>
      <c r="E2" s="29"/>
      <c r="F2" s="29"/>
      <c r="G2" s="29"/>
      <c r="H2" s="29"/>
      <c r="I2" s="29"/>
      <c r="J2" s="32"/>
      <c r="K2" s="29"/>
      <c r="L2" s="29"/>
      <c r="M2" s="29"/>
    </row>
    <row r="3" s="34" customFormat="1" ht="19.5" customHeight="1" thickBot="1">
      <c r="A3" s="33" t="s">
        <v>3</v>
      </c>
    </row>
    <row r="4" spans="1:13" s="34" customFormat="1" ht="19.5" customHeight="1">
      <c r="A4" s="35"/>
      <c r="B4" s="374"/>
      <c r="C4" s="375"/>
      <c r="D4" s="374"/>
      <c r="E4" s="375"/>
      <c r="F4" s="374">
        <v>39569</v>
      </c>
      <c r="G4" s="375"/>
      <c r="H4" s="374">
        <v>39570</v>
      </c>
      <c r="I4" s="375"/>
      <c r="J4" s="374">
        <v>39571</v>
      </c>
      <c r="K4" s="375"/>
      <c r="L4" s="374" t="s">
        <v>4</v>
      </c>
      <c r="M4" s="376"/>
    </row>
    <row r="5" spans="1:13" s="34" customFormat="1" ht="19.5" customHeight="1">
      <c r="A5" s="36" t="s">
        <v>5</v>
      </c>
      <c r="B5" s="377"/>
      <c r="C5" s="378"/>
      <c r="D5" s="377"/>
      <c r="E5" s="378"/>
      <c r="F5" s="377" t="s">
        <v>6</v>
      </c>
      <c r="G5" s="378"/>
      <c r="H5" s="377" t="s">
        <v>6</v>
      </c>
      <c r="I5" s="378"/>
      <c r="J5" s="377"/>
      <c r="K5" s="378"/>
      <c r="L5" s="377">
        <f>COUNTA(B5:J5)</f>
        <v>2</v>
      </c>
      <c r="M5" s="379"/>
    </row>
    <row r="6" spans="1:13" s="34" customFormat="1" ht="19.5" customHeight="1">
      <c r="A6" s="36"/>
      <c r="B6" s="37" t="s">
        <v>7</v>
      </c>
      <c r="C6" s="38" t="s">
        <v>8</v>
      </c>
      <c r="D6" s="37" t="s">
        <v>7</v>
      </c>
      <c r="E6" s="37" t="s">
        <v>8</v>
      </c>
      <c r="F6" s="37" t="s">
        <v>7</v>
      </c>
      <c r="G6" s="38" t="s">
        <v>8</v>
      </c>
      <c r="H6" s="37" t="s">
        <v>7</v>
      </c>
      <c r="I6" s="37" t="s">
        <v>8</v>
      </c>
      <c r="J6" s="37" t="s">
        <v>7</v>
      </c>
      <c r="K6" s="37" t="s">
        <v>8</v>
      </c>
      <c r="L6" s="37" t="s">
        <v>7</v>
      </c>
      <c r="M6" s="39" t="s">
        <v>8</v>
      </c>
    </row>
    <row r="7" spans="1:13" s="34" customFormat="1" ht="19.5" customHeight="1">
      <c r="A7" s="36" t="s">
        <v>9</v>
      </c>
      <c r="B7" s="40">
        <v>0</v>
      </c>
      <c r="C7" s="40">
        <v>0</v>
      </c>
      <c r="D7" s="40">
        <v>0</v>
      </c>
      <c r="E7" s="40">
        <v>0</v>
      </c>
      <c r="F7" s="40">
        <v>32</v>
      </c>
      <c r="G7" s="41">
        <v>321.45</v>
      </c>
      <c r="H7" s="40">
        <v>33</v>
      </c>
      <c r="I7" s="41">
        <v>324.11</v>
      </c>
      <c r="J7" s="40">
        <v>0</v>
      </c>
      <c r="K7" s="41">
        <v>0</v>
      </c>
      <c r="L7" s="42">
        <f>SUM(B7,D7,F7,H7,J7)</f>
        <v>65</v>
      </c>
      <c r="M7" s="43">
        <f>SUM(C7,E7,G7,I7,K7)</f>
        <v>645.56</v>
      </c>
    </row>
    <row r="8" spans="1:13" s="34" customFormat="1" ht="19.5" customHeight="1">
      <c r="A8" s="36"/>
      <c r="B8" s="40"/>
      <c r="C8" s="41"/>
      <c r="D8" s="40"/>
      <c r="E8" s="41"/>
      <c r="F8" s="40"/>
      <c r="G8" s="41"/>
      <c r="H8" s="40"/>
      <c r="I8" s="41"/>
      <c r="J8" s="40"/>
      <c r="K8" s="41"/>
      <c r="L8" s="42"/>
      <c r="M8" s="43"/>
    </row>
    <row r="9" spans="1:13" s="34" customFormat="1" ht="19.5" customHeight="1" thickBot="1">
      <c r="A9" s="44" t="s">
        <v>10</v>
      </c>
      <c r="B9" s="45">
        <f aca="true" t="shared" si="0" ref="B9:M9">SUM(B7:B8)</f>
        <v>0</v>
      </c>
      <c r="C9" s="46">
        <f t="shared" si="0"/>
        <v>0</v>
      </c>
      <c r="D9" s="45">
        <f t="shared" si="0"/>
        <v>0</v>
      </c>
      <c r="E9" s="46">
        <f t="shared" si="0"/>
        <v>0</v>
      </c>
      <c r="F9" s="45">
        <f t="shared" si="0"/>
        <v>32</v>
      </c>
      <c r="G9" s="46">
        <f t="shared" si="0"/>
        <v>321.45</v>
      </c>
      <c r="H9" s="45">
        <f t="shared" si="0"/>
        <v>33</v>
      </c>
      <c r="I9" s="46">
        <f t="shared" si="0"/>
        <v>324.11</v>
      </c>
      <c r="J9" s="45">
        <f>SUM(J7:J8)</f>
        <v>0</v>
      </c>
      <c r="K9" s="46">
        <f>SUM(K7:K8)</f>
        <v>0</v>
      </c>
      <c r="L9" s="47">
        <f t="shared" si="0"/>
        <v>65</v>
      </c>
      <c r="M9" s="48">
        <f t="shared" si="0"/>
        <v>645.56</v>
      </c>
    </row>
    <row r="10" spans="1:13" s="34" customFormat="1" ht="19.5" customHeight="1">
      <c r="A10" s="35"/>
      <c r="B10" s="374">
        <v>39573</v>
      </c>
      <c r="C10" s="375"/>
      <c r="D10" s="374">
        <v>39574</v>
      </c>
      <c r="E10" s="375"/>
      <c r="F10" s="374">
        <v>39575</v>
      </c>
      <c r="G10" s="375"/>
      <c r="H10" s="374">
        <v>39576</v>
      </c>
      <c r="I10" s="375"/>
      <c r="J10" s="374">
        <v>39577</v>
      </c>
      <c r="K10" s="375"/>
      <c r="L10" s="374" t="s">
        <v>4</v>
      </c>
      <c r="M10" s="376"/>
    </row>
    <row r="11" spans="1:13" s="34" customFormat="1" ht="19.5" customHeight="1">
      <c r="A11" s="36" t="s">
        <v>5</v>
      </c>
      <c r="B11" s="377"/>
      <c r="C11" s="378"/>
      <c r="D11" s="377"/>
      <c r="E11" s="378"/>
      <c r="F11" s="377" t="s">
        <v>6</v>
      </c>
      <c r="G11" s="378"/>
      <c r="H11" s="377" t="s">
        <v>6</v>
      </c>
      <c r="I11" s="378"/>
      <c r="J11" s="377" t="s">
        <v>6</v>
      </c>
      <c r="K11" s="378"/>
      <c r="L11" s="377">
        <f>COUNTA(B11:J11)</f>
        <v>3</v>
      </c>
      <c r="M11" s="379"/>
    </row>
    <row r="12" spans="1:13" s="34" customFormat="1" ht="19.5" customHeight="1">
      <c r="A12" s="36"/>
      <c r="B12" s="37" t="s">
        <v>7</v>
      </c>
      <c r="C12" s="38" t="s">
        <v>8</v>
      </c>
      <c r="D12" s="37" t="s">
        <v>7</v>
      </c>
      <c r="E12" s="37" t="s">
        <v>8</v>
      </c>
      <c r="F12" s="49" t="s">
        <v>7</v>
      </c>
      <c r="G12" s="38" t="s">
        <v>8</v>
      </c>
      <c r="H12" s="37" t="s">
        <v>7</v>
      </c>
      <c r="I12" s="37" t="s">
        <v>8</v>
      </c>
      <c r="J12" s="37" t="s">
        <v>7</v>
      </c>
      <c r="K12" s="37" t="s">
        <v>8</v>
      </c>
      <c r="L12" s="37" t="s">
        <v>7</v>
      </c>
      <c r="M12" s="39" t="s">
        <v>8</v>
      </c>
    </row>
    <row r="13" spans="1:13" s="34" customFormat="1" ht="19.5" customHeight="1">
      <c r="A13" s="36" t="s">
        <v>9</v>
      </c>
      <c r="B13" s="40">
        <v>0</v>
      </c>
      <c r="C13" s="41">
        <v>0</v>
      </c>
      <c r="D13" s="40">
        <v>0</v>
      </c>
      <c r="E13" s="41">
        <v>0</v>
      </c>
      <c r="F13" s="40">
        <v>33</v>
      </c>
      <c r="G13" s="41">
        <v>323.54999999999995</v>
      </c>
      <c r="H13" s="40">
        <v>32</v>
      </c>
      <c r="I13" s="41">
        <v>321.40999999999997</v>
      </c>
      <c r="J13" s="40">
        <v>33</v>
      </c>
      <c r="K13" s="41">
        <v>324.11</v>
      </c>
      <c r="L13" s="42">
        <f>SUM(B13,D13,F13,H13,J13)</f>
        <v>98</v>
      </c>
      <c r="M13" s="43">
        <f>SUM(C13,E13,G13,I13,K13)</f>
        <v>969.0699999999999</v>
      </c>
    </row>
    <row r="14" spans="1:13" s="34" customFormat="1" ht="19.5" customHeight="1">
      <c r="A14" s="36"/>
      <c r="B14" s="40"/>
      <c r="C14" s="41"/>
      <c r="D14" s="40"/>
      <c r="E14" s="41"/>
      <c r="F14" s="40"/>
      <c r="G14" s="41"/>
      <c r="H14" s="40"/>
      <c r="I14" s="41"/>
      <c r="J14" s="40"/>
      <c r="K14" s="41"/>
      <c r="L14" s="42"/>
      <c r="M14" s="43"/>
    </row>
    <row r="15" spans="1:13" s="34" customFormat="1" ht="19.5" customHeight="1" thickBot="1">
      <c r="A15" s="44" t="s">
        <v>10</v>
      </c>
      <c r="B15" s="45">
        <f aca="true" t="shared" si="1" ref="B15:M15">SUM(B13:B14)</f>
        <v>0</v>
      </c>
      <c r="C15" s="46">
        <f t="shared" si="1"/>
        <v>0</v>
      </c>
      <c r="D15" s="45">
        <f t="shared" si="1"/>
        <v>0</v>
      </c>
      <c r="E15" s="46">
        <f t="shared" si="1"/>
        <v>0</v>
      </c>
      <c r="F15" s="45">
        <f t="shared" si="1"/>
        <v>33</v>
      </c>
      <c r="G15" s="46">
        <f t="shared" si="1"/>
        <v>323.54999999999995</v>
      </c>
      <c r="H15" s="45">
        <f t="shared" si="1"/>
        <v>32</v>
      </c>
      <c r="I15" s="46">
        <f t="shared" si="1"/>
        <v>321.40999999999997</v>
      </c>
      <c r="J15" s="45">
        <f t="shared" si="1"/>
        <v>33</v>
      </c>
      <c r="K15" s="46">
        <f t="shared" si="1"/>
        <v>324.11</v>
      </c>
      <c r="L15" s="47">
        <f t="shared" si="1"/>
        <v>98</v>
      </c>
      <c r="M15" s="48">
        <f t="shared" si="1"/>
        <v>969.0699999999999</v>
      </c>
    </row>
    <row r="16" spans="1:13" s="34" customFormat="1" ht="19.5" customHeight="1">
      <c r="A16" s="35"/>
      <c r="B16" s="374">
        <v>39580</v>
      </c>
      <c r="C16" s="375"/>
      <c r="D16" s="374">
        <v>39581</v>
      </c>
      <c r="E16" s="375"/>
      <c r="F16" s="374">
        <v>39582</v>
      </c>
      <c r="G16" s="375"/>
      <c r="H16" s="374">
        <v>39583</v>
      </c>
      <c r="I16" s="375"/>
      <c r="J16" s="374">
        <v>39584</v>
      </c>
      <c r="K16" s="375"/>
      <c r="L16" s="374" t="s">
        <v>4</v>
      </c>
      <c r="M16" s="376"/>
    </row>
    <row r="17" spans="1:13" s="34" customFormat="1" ht="19.5" customHeight="1">
      <c r="A17" s="36" t="s">
        <v>5</v>
      </c>
      <c r="B17" s="377" t="s">
        <v>6</v>
      </c>
      <c r="C17" s="378"/>
      <c r="D17" s="377" t="s">
        <v>6</v>
      </c>
      <c r="E17" s="378"/>
      <c r="F17" s="377" t="s">
        <v>6</v>
      </c>
      <c r="G17" s="378"/>
      <c r="H17" s="377" t="s">
        <v>6</v>
      </c>
      <c r="I17" s="378"/>
      <c r="J17" s="377" t="s">
        <v>6</v>
      </c>
      <c r="K17" s="378"/>
      <c r="L17" s="377">
        <f>COUNTA(B17:J17)</f>
        <v>5</v>
      </c>
      <c r="M17" s="379"/>
    </row>
    <row r="18" spans="1:13" s="34" customFormat="1" ht="19.5" customHeight="1">
      <c r="A18" s="36"/>
      <c r="B18" s="37" t="s">
        <v>7</v>
      </c>
      <c r="C18" s="38" t="s">
        <v>8</v>
      </c>
      <c r="D18" s="37" t="s">
        <v>7</v>
      </c>
      <c r="E18" s="49" t="s">
        <v>8</v>
      </c>
      <c r="F18" s="49" t="s">
        <v>7</v>
      </c>
      <c r="G18" s="38" t="s">
        <v>8</v>
      </c>
      <c r="H18" s="37" t="s">
        <v>7</v>
      </c>
      <c r="I18" s="37" t="s">
        <v>8</v>
      </c>
      <c r="J18" s="37" t="s">
        <v>7</v>
      </c>
      <c r="K18" s="37" t="s">
        <v>8</v>
      </c>
      <c r="L18" s="37" t="s">
        <v>7</v>
      </c>
      <c r="M18" s="39" t="s">
        <v>8</v>
      </c>
    </row>
    <row r="19" spans="1:13" s="34" customFormat="1" ht="19.5" customHeight="1">
      <c r="A19" s="36" t="s">
        <v>9</v>
      </c>
      <c r="B19" s="40">
        <v>32</v>
      </c>
      <c r="C19" s="41">
        <v>315.45000000000005</v>
      </c>
      <c r="D19" s="40">
        <v>31</v>
      </c>
      <c r="E19" s="41">
        <v>311.78999999999996</v>
      </c>
      <c r="F19" s="40">
        <v>31</v>
      </c>
      <c r="G19" s="41">
        <v>311.9</v>
      </c>
      <c r="H19" s="40">
        <v>31</v>
      </c>
      <c r="I19" s="41">
        <v>311.83000000000004</v>
      </c>
      <c r="J19" s="40">
        <v>31</v>
      </c>
      <c r="K19" s="41">
        <v>312.26</v>
      </c>
      <c r="L19" s="42">
        <f>SUM(B19,D19,F19,H19,J19)</f>
        <v>156</v>
      </c>
      <c r="M19" s="43">
        <f>SUM(C19,E19,G19,I19,K19)</f>
        <v>1563.23</v>
      </c>
    </row>
    <row r="20" spans="1:13" s="34" customFormat="1" ht="19.5" customHeight="1">
      <c r="A20" s="36"/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2"/>
      <c r="M20" s="43"/>
    </row>
    <row r="21" spans="1:13" s="34" customFormat="1" ht="19.5" customHeight="1" thickBot="1">
      <c r="A21" s="44" t="s">
        <v>10</v>
      </c>
      <c r="B21" s="45">
        <f aca="true" t="shared" si="2" ref="B21:M21">SUM(B19:B20)</f>
        <v>32</v>
      </c>
      <c r="C21" s="46">
        <f t="shared" si="2"/>
        <v>315.45000000000005</v>
      </c>
      <c r="D21" s="45">
        <f t="shared" si="2"/>
        <v>31</v>
      </c>
      <c r="E21" s="46">
        <f t="shared" si="2"/>
        <v>311.78999999999996</v>
      </c>
      <c r="F21" s="45">
        <f t="shared" si="2"/>
        <v>31</v>
      </c>
      <c r="G21" s="46">
        <f t="shared" si="2"/>
        <v>311.9</v>
      </c>
      <c r="H21" s="45">
        <f t="shared" si="2"/>
        <v>31</v>
      </c>
      <c r="I21" s="46">
        <f t="shared" si="2"/>
        <v>311.83000000000004</v>
      </c>
      <c r="J21" s="45">
        <f t="shared" si="2"/>
        <v>31</v>
      </c>
      <c r="K21" s="46">
        <f t="shared" si="2"/>
        <v>312.26</v>
      </c>
      <c r="L21" s="47">
        <f t="shared" si="2"/>
        <v>156</v>
      </c>
      <c r="M21" s="43">
        <f t="shared" si="2"/>
        <v>1563.23</v>
      </c>
    </row>
    <row r="22" spans="1:13" s="34" customFormat="1" ht="19.5" customHeight="1">
      <c r="A22" s="35"/>
      <c r="B22" s="374">
        <v>39587</v>
      </c>
      <c r="C22" s="375"/>
      <c r="D22" s="374">
        <v>39588</v>
      </c>
      <c r="E22" s="375"/>
      <c r="F22" s="374">
        <v>39589</v>
      </c>
      <c r="G22" s="375"/>
      <c r="H22" s="374">
        <v>39590</v>
      </c>
      <c r="I22" s="375"/>
      <c r="J22" s="374">
        <v>39591</v>
      </c>
      <c r="K22" s="375"/>
      <c r="L22" s="374" t="s">
        <v>4</v>
      </c>
      <c r="M22" s="376"/>
    </row>
    <row r="23" spans="1:13" s="34" customFormat="1" ht="19.5" customHeight="1">
      <c r="A23" s="36" t="s">
        <v>5</v>
      </c>
      <c r="B23" s="377" t="s">
        <v>6</v>
      </c>
      <c r="C23" s="378"/>
      <c r="D23" s="377" t="s">
        <v>6</v>
      </c>
      <c r="E23" s="378"/>
      <c r="F23" s="377" t="s">
        <v>6</v>
      </c>
      <c r="G23" s="378"/>
      <c r="H23" s="377" t="s">
        <v>6</v>
      </c>
      <c r="I23" s="378"/>
      <c r="J23" s="377" t="s">
        <v>6</v>
      </c>
      <c r="K23" s="378"/>
      <c r="L23" s="377">
        <f>COUNTA(B23:J23)</f>
        <v>5</v>
      </c>
      <c r="M23" s="379"/>
    </row>
    <row r="24" spans="1:13" s="34" customFormat="1" ht="19.5" customHeight="1">
      <c r="A24" s="36"/>
      <c r="B24" s="37" t="s">
        <v>7</v>
      </c>
      <c r="C24" s="38" t="s">
        <v>8</v>
      </c>
      <c r="D24" s="37" t="s">
        <v>7</v>
      </c>
      <c r="E24" s="37" t="s">
        <v>8</v>
      </c>
      <c r="F24" s="49" t="s">
        <v>7</v>
      </c>
      <c r="G24" s="38" t="s">
        <v>8</v>
      </c>
      <c r="H24" s="37" t="s">
        <v>7</v>
      </c>
      <c r="I24" s="37" t="s">
        <v>8</v>
      </c>
      <c r="J24" s="37" t="s">
        <v>7</v>
      </c>
      <c r="K24" s="37" t="s">
        <v>8</v>
      </c>
      <c r="L24" s="37" t="s">
        <v>7</v>
      </c>
      <c r="M24" s="39" t="s">
        <v>8</v>
      </c>
    </row>
    <row r="25" spans="1:13" s="34" customFormat="1" ht="19.5" customHeight="1">
      <c r="A25" s="36" t="s">
        <v>9</v>
      </c>
      <c r="B25" s="40">
        <v>36</v>
      </c>
      <c r="C25" s="41">
        <v>376.69</v>
      </c>
      <c r="D25" s="40">
        <v>36</v>
      </c>
      <c r="E25" s="41">
        <v>376.24</v>
      </c>
      <c r="F25" s="40">
        <v>36</v>
      </c>
      <c r="G25" s="41">
        <v>376.74</v>
      </c>
      <c r="H25" s="40">
        <v>36</v>
      </c>
      <c r="I25" s="41">
        <v>377.27</v>
      </c>
      <c r="J25" s="40">
        <v>34</v>
      </c>
      <c r="K25" s="41">
        <v>354.86</v>
      </c>
      <c r="L25" s="42">
        <f>SUM(B25,D25,F25,H25,J25)</f>
        <v>178</v>
      </c>
      <c r="M25" s="43">
        <f>SUM(C25,E25,G25,I25,K25)</f>
        <v>1861.8000000000002</v>
      </c>
    </row>
    <row r="26" spans="1:13" s="34" customFormat="1" ht="19.5" customHeight="1">
      <c r="A26" s="36"/>
      <c r="B26" s="40"/>
      <c r="C26" s="41"/>
      <c r="D26" s="40"/>
      <c r="E26" s="41"/>
      <c r="F26" s="40"/>
      <c r="G26" s="41"/>
      <c r="H26" s="40"/>
      <c r="I26" s="41"/>
      <c r="J26" s="40"/>
      <c r="K26" s="41"/>
      <c r="L26" s="42"/>
      <c r="M26" s="43"/>
    </row>
    <row r="27" spans="1:16" s="34" customFormat="1" ht="19.5" customHeight="1" thickBot="1">
      <c r="A27" s="44" t="s">
        <v>10</v>
      </c>
      <c r="B27" s="45">
        <f aca="true" t="shared" si="3" ref="B27:M27">SUM(B25:B26)</f>
        <v>36</v>
      </c>
      <c r="C27" s="46">
        <f t="shared" si="3"/>
        <v>376.69</v>
      </c>
      <c r="D27" s="45">
        <f t="shared" si="3"/>
        <v>36</v>
      </c>
      <c r="E27" s="46">
        <f t="shared" si="3"/>
        <v>376.24</v>
      </c>
      <c r="F27" s="45">
        <f t="shared" si="3"/>
        <v>36</v>
      </c>
      <c r="G27" s="46">
        <f t="shared" si="3"/>
        <v>376.74</v>
      </c>
      <c r="H27" s="45">
        <f t="shared" si="3"/>
        <v>36</v>
      </c>
      <c r="I27" s="46">
        <f t="shared" si="3"/>
        <v>377.27</v>
      </c>
      <c r="J27" s="45">
        <f t="shared" si="3"/>
        <v>34</v>
      </c>
      <c r="K27" s="46">
        <f t="shared" si="3"/>
        <v>354.86</v>
      </c>
      <c r="L27" s="42">
        <f t="shared" si="3"/>
        <v>178</v>
      </c>
      <c r="M27" s="43">
        <f t="shared" si="3"/>
        <v>1861.8000000000002</v>
      </c>
      <c r="O27" s="380" t="s">
        <v>11</v>
      </c>
      <c r="P27" s="380"/>
    </row>
    <row r="28" spans="1:16" ht="19.5" customHeight="1" thickBot="1">
      <c r="A28" s="35"/>
      <c r="B28" s="374">
        <v>39594</v>
      </c>
      <c r="C28" s="375"/>
      <c r="D28" s="374">
        <v>39595</v>
      </c>
      <c r="E28" s="375"/>
      <c r="F28" s="374">
        <v>39596</v>
      </c>
      <c r="G28" s="375"/>
      <c r="H28" s="374">
        <v>39597</v>
      </c>
      <c r="I28" s="375"/>
      <c r="J28" s="374">
        <v>39598</v>
      </c>
      <c r="K28" s="375"/>
      <c r="L28" s="374" t="s">
        <v>4</v>
      </c>
      <c r="M28" s="376"/>
      <c r="N28" s="50"/>
      <c r="O28" s="381" t="s">
        <v>12</v>
      </c>
      <c r="P28" s="382"/>
    </row>
    <row r="29" spans="1:16" ht="19.5" customHeight="1" thickBot="1">
      <c r="A29" s="36" t="s">
        <v>5</v>
      </c>
      <c r="B29" s="377" t="s">
        <v>6</v>
      </c>
      <c r="C29" s="378"/>
      <c r="D29" s="377" t="s">
        <v>6</v>
      </c>
      <c r="E29" s="378"/>
      <c r="F29" s="377" t="s">
        <v>6</v>
      </c>
      <c r="G29" s="378"/>
      <c r="H29" s="377" t="s">
        <v>6</v>
      </c>
      <c r="I29" s="378"/>
      <c r="J29" s="377" t="s">
        <v>6</v>
      </c>
      <c r="K29" s="378"/>
      <c r="L29" s="377">
        <f>COUNTA(B29:J29)</f>
        <v>5</v>
      </c>
      <c r="M29" s="379"/>
      <c r="N29" s="52" t="s">
        <v>5</v>
      </c>
      <c r="O29" s="377">
        <f>SUM(L5,L11,L17,L23,L29)</f>
        <v>20</v>
      </c>
      <c r="P29" s="383"/>
    </row>
    <row r="30" spans="1:16" ht="19.5" customHeight="1" thickBot="1">
      <c r="A30" s="36"/>
      <c r="B30" s="37" t="s">
        <v>7</v>
      </c>
      <c r="C30" s="38" t="s">
        <v>8</v>
      </c>
      <c r="D30" s="37" t="s">
        <v>7</v>
      </c>
      <c r="E30" s="37" t="s">
        <v>8</v>
      </c>
      <c r="F30" s="49" t="s">
        <v>7</v>
      </c>
      <c r="G30" s="38" t="s">
        <v>8</v>
      </c>
      <c r="H30" s="37" t="s">
        <v>7</v>
      </c>
      <c r="I30" s="37" t="s">
        <v>8</v>
      </c>
      <c r="J30" s="37" t="s">
        <v>7</v>
      </c>
      <c r="K30" s="37" t="s">
        <v>8</v>
      </c>
      <c r="L30" s="37" t="s">
        <v>7</v>
      </c>
      <c r="M30" s="39" t="s">
        <v>8</v>
      </c>
      <c r="N30" s="52"/>
      <c r="O30" s="53" t="s">
        <v>7</v>
      </c>
      <c r="P30" s="53" t="s">
        <v>8</v>
      </c>
    </row>
    <row r="31" spans="1:16" ht="19.5" customHeight="1" thickBot="1">
      <c r="A31" s="36" t="s">
        <v>9</v>
      </c>
      <c r="B31" s="40">
        <v>41</v>
      </c>
      <c r="C31" s="41">
        <v>440.92</v>
      </c>
      <c r="D31" s="40">
        <v>41</v>
      </c>
      <c r="E31" s="41">
        <v>440.46000000000004</v>
      </c>
      <c r="F31" s="40">
        <v>41</v>
      </c>
      <c r="G31" s="41">
        <v>442.14</v>
      </c>
      <c r="H31" s="40">
        <v>41</v>
      </c>
      <c r="I31" s="41">
        <v>442.03999999999996</v>
      </c>
      <c r="J31" s="40">
        <v>42</v>
      </c>
      <c r="K31" s="41">
        <v>444.48</v>
      </c>
      <c r="L31" s="42">
        <f>SUM(B31,D31,F31,H31,J31)</f>
        <v>206</v>
      </c>
      <c r="M31" s="43">
        <f>SUM(C31,E31,G31,I31,K31)</f>
        <v>2210.04</v>
      </c>
      <c r="N31" s="52" t="s">
        <v>13</v>
      </c>
      <c r="O31" s="54">
        <f>SUM(L7,L13,L19,L25,L31)</f>
        <v>703</v>
      </c>
      <c r="P31" s="55">
        <f>SUM(M7,M13,M19,M25,M31)</f>
        <v>7249.7</v>
      </c>
    </row>
    <row r="32" spans="1:16" ht="19.5" customHeight="1" thickBot="1">
      <c r="A32" s="36"/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2"/>
      <c r="M32" s="43"/>
      <c r="N32" s="52"/>
      <c r="O32" s="54"/>
      <c r="P32" s="55"/>
    </row>
    <row r="33" spans="1:16" ht="19.5" customHeight="1" thickBot="1">
      <c r="A33" s="56" t="s">
        <v>10</v>
      </c>
      <c r="B33" s="45">
        <f aca="true" t="shared" si="4" ref="B33:M33">SUM(B31:B32)</f>
        <v>41</v>
      </c>
      <c r="C33" s="46">
        <f t="shared" si="4"/>
        <v>440.92</v>
      </c>
      <c r="D33" s="45">
        <f t="shared" si="4"/>
        <v>41</v>
      </c>
      <c r="E33" s="46">
        <f t="shared" si="4"/>
        <v>440.46000000000004</v>
      </c>
      <c r="F33" s="45">
        <f t="shared" si="4"/>
        <v>41</v>
      </c>
      <c r="G33" s="46">
        <f>SUM(G31:G32)</f>
        <v>442.14</v>
      </c>
      <c r="H33" s="45">
        <f t="shared" si="4"/>
        <v>41</v>
      </c>
      <c r="I33" s="46">
        <f t="shared" si="4"/>
        <v>442.03999999999996</v>
      </c>
      <c r="J33" s="45">
        <f t="shared" si="4"/>
        <v>42</v>
      </c>
      <c r="K33" s="46">
        <f t="shared" si="4"/>
        <v>444.48</v>
      </c>
      <c r="L33" s="47">
        <f t="shared" si="4"/>
        <v>206</v>
      </c>
      <c r="M33" s="48">
        <f t="shared" si="4"/>
        <v>2210.04</v>
      </c>
      <c r="N33" s="52" t="s">
        <v>12</v>
      </c>
      <c r="O33" s="54">
        <f>SUM(O31:O32)</f>
        <v>703</v>
      </c>
      <c r="P33" s="55">
        <f>SUM(P31:P32)</f>
        <v>7249.7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22">
      <selection activeCell="F28" sqref="F28:G28"/>
    </sheetView>
  </sheetViews>
  <sheetFormatPr defaultColWidth="9.00390625" defaultRowHeight="13.5"/>
  <cols>
    <col min="1" max="1" width="10.875" style="79" customWidth="1"/>
    <col min="2" max="2" width="9.00390625" style="79" customWidth="1"/>
    <col min="3" max="3" width="10.625" style="79" customWidth="1"/>
    <col min="4" max="4" width="12.625" style="79" customWidth="1"/>
    <col min="5" max="9" width="9.00390625" style="79" customWidth="1"/>
    <col min="10" max="10" width="10.00390625" style="79" customWidth="1"/>
    <col min="11" max="12" width="9.00390625" style="79" customWidth="1"/>
    <col min="13" max="13" width="11.75390625" style="79" customWidth="1"/>
    <col min="14" max="14" width="10.75390625" style="79" customWidth="1"/>
    <col min="15" max="15" width="13.25390625" style="79" customWidth="1"/>
    <col min="16" max="16" width="13.50390625" style="79" customWidth="1"/>
    <col min="17" max="16384" width="9.00390625" style="79" customWidth="1"/>
  </cols>
  <sheetData>
    <row r="1" spans="1:13" s="58" customFormat="1" ht="18.75">
      <c r="A1" s="384" t="s">
        <v>14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s="58" customFormat="1" ht="18.75">
      <c r="A2" s="59" t="s">
        <v>16</v>
      </c>
      <c r="B2" s="57"/>
      <c r="C2" s="57"/>
      <c r="D2" s="57"/>
      <c r="E2" s="57"/>
      <c r="F2" s="57"/>
      <c r="G2" s="57"/>
      <c r="H2" s="57"/>
      <c r="I2" s="57"/>
      <c r="J2" s="60"/>
      <c r="K2" s="57"/>
      <c r="L2" s="57"/>
      <c r="M2" s="57"/>
    </row>
    <row r="3" s="62" customFormat="1" ht="19.5" customHeight="1" thickBot="1">
      <c r="A3" s="61" t="s">
        <v>3</v>
      </c>
    </row>
    <row r="4" spans="1:13" s="62" customFormat="1" ht="19.5" customHeight="1">
      <c r="A4" s="63"/>
      <c r="B4" s="385">
        <v>39601</v>
      </c>
      <c r="C4" s="386"/>
      <c r="D4" s="385">
        <v>39602</v>
      </c>
      <c r="E4" s="386"/>
      <c r="F4" s="385">
        <v>39603</v>
      </c>
      <c r="G4" s="386"/>
      <c r="H4" s="385">
        <v>39604</v>
      </c>
      <c r="I4" s="386"/>
      <c r="J4" s="385">
        <v>39605</v>
      </c>
      <c r="K4" s="386"/>
      <c r="L4" s="385" t="s">
        <v>4</v>
      </c>
      <c r="M4" s="387"/>
    </row>
    <row r="5" spans="1:13" s="62" customFormat="1" ht="19.5" customHeight="1">
      <c r="A5" s="64" t="s">
        <v>5</v>
      </c>
      <c r="B5" s="388" t="s">
        <v>6</v>
      </c>
      <c r="C5" s="389"/>
      <c r="D5" s="388" t="s">
        <v>6</v>
      </c>
      <c r="E5" s="389"/>
      <c r="F5" s="388" t="s">
        <v>6</v>
      </c>
      <c r="G5" s="389"/>
      <c r="H5" s="388" t="s">
        <v>6</v>
      </c>
      <c r="I5" s="389"/>
      <c r="J5" s="388" t="s">
        <v>6</v>
      </c>
      <c r="K5" s="389"/>
      <c r="L5" s="388">
        <f>COUNTA(B5:J5)</f>
        <v>5</v>
      </c>
      <c r="M5" s="390"/>
    </row>
    <row r="6" spans="1:13" s="62" customFormat="1" ht="19.5" customHeight="1">
      <c r="A6" s="64"/>
      <c r="B6" s="65" t="s">
        <v>7</v>
      </c>
      <c r="C6" s="66" t="s">
        <v>8</v>
      </c>
      <c r="D6" s="65" t="s">
        <v>7</v>
      </c>
      <c r="E6" s="65" t="s">
        <v>8</v>
      </c>
      <c r="F6" s="65" t="s">
        <v>7</v>
      </c>
      <c r="G6" s="66" t="s">
        <v>8</v>
      </c>
      <c r="H6" s="65" t="s">
        <v>7</v>
      </c>
      <c r="I6" s="65" t="s">
        <v>8</v>
      </c>
      <c r="J6" s="65" t="s">
        <v>7</v>
      </c>
      <c r="K6" s="65" t="s">
        <v>8</v>
      </c>
      <c r="L6" s="65" t="s">
        <v>7</v>
      </c>
      <c r="M6" s="67" t="s">
        <v>8</v>
      </c>
    </row>
    <row r="7" spans="1:13" s="62" customFormat="1" ht="19.5" customHeight="1">
      <c r="A7" s="64" t="s">
        <v>9</v>
      </c>
      <c r="B7" s="68">
        <v>46</v>
      </c>
      <c r="C7" s="69">
        <v>483.57</v>
      </c>
      <c r="D7" s="68">
        <v>46</v>
      </c>
      <c r="E7" s="69">
        <v>485.08000000000004</v>
      </c>
      <c r="F7" s="68">
        <v>31</v>
      </c>
      <c r="G7" s="69">
        <v>312.16</v>
      </c>
      <c r="H7" s="68">
        <v>31</v>
      </c>
      <c r="I7" s="69">
        <v>311.96</v>
      </c>
      <c r="J7" s="68">
        <v>47</v>
      </c>
      <c r="K7" s="69">
        <v>494.61</v>
      </c>
      <c r="L7" s="70">
        <f>SUM(B7,D7,F7,H7,J7)</f>
        <v>201</v>
      </c>
      <c r="M7" s="71">
        <f>SUM(C7,E7,G7,I7,K7)</f>
        <v>2087.38</v>
      </c>
    </row>
    <row r="8" spans="1:13" s="62" customFormat="1" ht="19.5" customHeight="1">
      <c r="A8" s="64"/>
      <c r="B8" s="68"/>
      <c r="C8" s="69"/>
      <c r="D8" s="68"/>
      <c r="E8" s="69"/>
      <c r="F8" s="68"/>
      <c r="G8" s="69"/>
      <c r="H8" s="68"/>
      <c r="I8" s="69"/>
      <c r="J8" s="68"/>
      <c r="K8" s="69"/>
      <c r="L8" s="70"/>
      <c r="M8" s="71"/>
    </row>
    <row r="9" spans="1:13" s="62" customFormat="1" ht="19.5" customHeight="1" thickBot="1">
      <c r="A9" s="72" t="s">
        <v>10</v>
      </c>
      <c r="B9" s="73">
        <f aca="true" t="shared" si="0" ref="B9:M9">SUM(B7:B8)</f>
        <v>46</v>
      </c>
      <c r="C9" s="74">
        <f t="shared" si="0"/>
        <v>483.57</v>
      </c>
      <c r="D9" s="73">
        <f t="shared" si="0"/>
        <v>46</v>
      </c>
      <c r="E9" s="74">
        <f t="shared" si="0"/>
        <v>485.08000000000004</v>
      </c>
      <c r="F9" s="73">
        <f t="shared" si="0"/>
        <v>31</v>
      </c>
      <c r="G9" s="74">
        <f t="shared" si="0"/>
        <v>312.16</v>
      </c>
      <c r="H9" s="73">
        <f t="shared" si="0"/>
        <v>31</v>
      </c>
      <c r="I9" s="74">
        <f t="shared" si="0"/>
        <v>311.96</v>
      </c>
      <c r="J9" s="73">
        <f>SUM(J7:J8)</f>
        <v>47</v>
      </c>
      <c r="K9" s="74">
        <f>SUM(K7:K8)</f>
        <v>494.61</v>
      </c>
      <c r="L9" s="75">
        <f t="shared" si="0"/>
        <v>201</v>
      </c>
      <c r="M9" s="76">
        <f t="shared" si="0"/>
        <v>2087.38</v>
      </c>
    </row>
    <row r="10" spans="1:13" s="62" customFormat="1" ht="19.5" customHeight="1">
      <c r="A10" s="63"/>
      <c r="B10" s="385">
        <v>39608</v>
      </c>
      <c r="C10" s="386"/>
      <c r="D10" s="385">
        <v>39609</v>
      </c>
      <c r="E10" s="386"/>
      <c r="F10" s="385">
        <v>39610</v>
      </c>
      <c r="G10" s="386"/>
      <c r="H10" s="385">
        <v>39611</v>
      </c>
      <c r="I10" s="386"/>
      <c r="J10" s="385">
        <v>39612</v>
      </c>
      <c r="K10" s="386"/>
      <c r="L10" s="385" t="s">
        <v>4</v>
      </c>
      <c r="M10" s="387"/>
    </row>
    <row r="11" spans="1:13" s="62" customFormat="1" ht="19.5" customHeight="1">
      <c r="A11" s="64" t="s">
        <v>5</v>
      </c>
      <c r="B11" s="388" t="s">
        <v>6</v>
      </c>
      <c r="C11" s="389"/>
      <c r="D11" s="388" t="s">
        <v>6</v>
      </c>
      <c r="E11" s="389"/>
      <c r="F11" s="388" t="s">
        <v>6</v>
      </c>
      <c r="G11" s="389"/>
      <c r="H11" s="388" t="s">
        <v>6</v>
      </c>
      <c r="I11" s="389"/>
      <c r="J11" s="388" t="s">
        <v>6</v>
      </c>
      <c r="K11" s="389"/>
      <c r="L11" s="388">
        <f>COUNTA(B11:J11)</f>
        <v>5</v>
      </c>
      <c r="M11" s="390"/>
    </row>
    <row r="12" spans="1:13" s="62" customFormat="1" ht="19.5" customHeight="1">
      <c r="A12" s="64"/>
      <c r="B12" s="65" t="s">
        <v>7</v>
      </c>
      <c r="C12" s="66" t="s">
        <v>8</v>
      </c>
      <c r="D12" s="65" t="s">
        <v>7</v>
      </c>
      <c r="E12" s="65" t="s">
        <v>8</v>
      </c>
      <c r="F12" s="77" t="s">
        <v>7</v>
      </c>
      <c r="G12" s="66" t="s">
        <v>8</v>
      </c>
      <c r="H12" s="65" t="s">
        <v>7</v>
      </c>
      <c r="I12" s="65" t="s">
        <v>8</v>
      </c>
      <c r="J12" s="65" t="s">
        <v>7</v>
      </c>
      <c r="K12" s="65" t="s">
        <v>8</v>
      </c>
      <c r="L12" s="65" t="s">
        <v>7</v>
      </c>
      <c r="M12" s="67" t="s">
        <v>8</v>
      </c>
    </row>
    <row r="13" spans="1:13" s="62" customFormat="1" ht="19.5" customHeight="1">
      <c r="A13" s="64" t="s">
        <v>9</v>
      </c>
      <c r="B13" s="68">
        <v>31</v>
      </c>
      <c r="C13" s="69">
        <v>358.18</v>
      </c>
      <c r="D13" s="68">
        <v>31</v>
      </c>
      <c r="E13" s="69">
        <v>356.74</v>
      </c>
      <c r="F13" s="68">
        <v>31</v>
      </c>
      <c r="G13" s="69">
        <v>358.44</v>
      </c>
      <c r="H13" s="68">
        <v>31</v>
      </c>
      <c r="I13" s="69">
        <v>343.2</v>
      </c>
      <c r="J13" s="68">
        <v>47</v>
      </c>
      <c r="K13" s="69">
        <v>525.53</v>
      </c>
      <c r="L13" s="70">
        <f>SUM(B13,D13,F13,H13,J13)</f>
        <v>171</v>
      </c>
      <c r="M13" s="71">
        <f>SUM(C13,E13,G13,I13,K13)</f>
        <v>1942.0900000000001</v>
      </c>
    </row>
    <row r="14" spans="1:13" s="62" customFormat="1" ht="19.5" customHeight="1">
      <c r="A14" s="64"/>
      <c r="B14" s="68"/>
      <c r="C14" s="69"/>
      <c r="D14" s="68"/>
      <c r="E14" s="69"/>
      <c r="F14" s="68"/>
      <c r="G14" s="69"/>
      <c r="H14" s="68"/>
      <c r="I14" s="69"/>
      <c r="J14" s="68"/>
      <c r="K14" s="69"/>
      <c r="L14" s="70"/>
      <c r="M14" s="71"/>
    </row>
    <row r="15" spans="1:13" s="62" customFormat="1" ht="19.5" customHeight="1" thickBot="1">
      <c r="A15" s="72" t="s">
        <v>10</v>
      </c>
      <c r="B15" s="73">
        <f aca="true" t="shared" si="1" ref="B15:M15">SUM(B13:B14)</f>
        <v>31</v>
      </c>
      <c r="C15" s="74">
        <f t="shared" si="1"/>
        <v>358.18</v>
      </c>
      <c r="D15" s="73">
        <f t="shared" si="1"/>
        <v>31</v>
      </c>
      <c r="E15" s="74">
        <f t="shared" si="1"/>
        <v>356.74</v>
      </c>
      <c r="F15" s="73">
        <f t="shared" si="1"/>
        <v>31</v>
      </c>
      <c r="G15" s="74">
        <f t="shared" si="1"/>
        <v>358.44</v>
      </c>
      <c r="H15" s="73">
        <f t="shared" si="1"/>
        <v>31</v>
      </c>
      <c r="I15" s="74">
        <f t="shared" si="1"/>
        <v>343.2</v>
      </c>
      <c r="J15" s="73">
        <f t="shared" si="1"/>
        <v>47</v>
      </c>
      <c r="K15" s="74">
        <f t="shared" si="1"/>
        <v>525.53</v>
      </c>
      <c r="L15" s="75">
        <f t="shared" si="1"/>
        <v>171</v>
      </c>
      <c r="M15" s="76">
        <f t="shared" si="1"/>
        <v>1942.0900000000001</v>
      </c>
    </row>
    <row r="16" spans="1:13" s="62" customFormat="1" ht="19.5" customHeight="1">
      <c r="A16" s="63"/>
      <c r="B16" s="385">
        <v>39615</v>
      </c>
      <c r="C16" s="386"/>
      <c r="D16" s="385">
        <v>39616</v>
      </c>
      <c r="E16" s="386"/>
      <c r="F16" s="385">
        <v>39617</v>
      </c>
      <c r="G16" s="386"/>
      <c r="H16" s="385">
        <v>39618</v>
      </c>
      <c r="I16" s="386"/>
      <c r="J16" s="385">
        <v>39619</v>
      </c>
      <c r="K16" s="386"/>
      <c r="L16" s="385" t="s">
        <v>4</v>
      </c>
      <c r="M16" s="387"/>
    </row>
    <row r="17" spans="1:13" s="62" customFormat="1" ht="19.5" customHeight="1">
      <c r="A17" s="64" t="s">
        <v>5</v>
      </c>
      <c r="B17" s="388" t="s">
        <v>6</v>
      </c>
      <c r="C17" s="389"/>
      <c r="D17" s="388" t="s">
        <v>6</v>
      </c>
      <c r="E17" s="389"/>
      <c r="F17" s="388" t="s">
        <v>6</v>
      </c>
      <c r="G17" s="389"/>
      <c r="H17" s="388" t="s">
        <v>6</v>
      </c>
      <c r="I17" s="389"/>
      <c r="J17" s="388" t="s">
        <v>6</v>
      </c>
      <c r="K17" s="389"/>
      <c r="L17" s="388">
        <f>COUNTA(B17:J17)</f>
        <v>5</v>
      </c>
      <c r="M17" s="390"/>
    </row>
    <row r="18" spans="1:13" s="62" customFormat="1" ht="19.5" customHeight="1">
      <c r="A18" s="64"/>
      <c r="B18" s="65" t="s">
        <v>7</v>
      </c>
      <c r="C18" s="66" t="s">
        <v>8</v>
      </c>
      <c r="D18" s="65" t="s">
        <v>7</v>
      </c>
      <c r="E18" s="77" t="s">
        <v>8</v>
      </c>
      <c r="F18" s="77" t="s">
        <v>7</v>
      </c>
      <c r="G18" s="66" t="s">
        <v>8</v>
      </c>
      <c r="H18" s="65" t="s">
        <v>7</v>
      </c>
      <c r="I18" s="65" t="s">
        <v>8</v>
      </c>
      <c r="J18" s="65" t="s">
        <v>7</v>
      </c>
      <c r="K18" s="65" t="s">
        <v>8</v>
      </c>
      <c r="L18" s="65" t="s">
        <v>7</v>
      </c>
      <c r="M18" s="67" t="s">
        <v>8</v>
      </c>
    </row>
    <row r="19" spans="1:13" s="62" customFormat="1" ht="19.5" customHeight="1">
      <c r="A19" s="64" t="s">
        <v>9</v>
      </c>
      <c r="B19" s="68">
        <v>64</v>
      </c>
      <c r="C19" s="69">
        <v>669.91</v>
      </c>
      <c r="D19" s="68">
        <v>64</v>
      </c>
      <c r="E19" s="69">
        <v>674.71</v>
      </c>
      <c r="F19" s="68">
        <v>64</v>
      </c>
      <c r="G19" s="69">
        <v>674.24</v>
      </c>
      <c r="H19" s="68">
        <v>64</v>
      </c>
      <c r="I19" s="69">
        <v>674.52</v>
      </c>
      <c r="J19" s="68">
        <v>65</v>
      </c>
      <c r="K19" s="69">
        <v>678.74</v>
      </c>
      <c r="L19" s="70">
        <f>SUM(B19,D19,F19,H19,J19)</f>
        <v>321</v>
      </c>
      <c r="M19" s="71">
        <f>SUM(C19,E19,G19,I19,K19)</f>
        <v>3372.12</v>
      </c>
    </row>
    <row r="20" spans="1:13" s="62" customFormat="1" ht="19.5" customHeight="1">
      <c r="A20" s="64"/>
      <c r="B20" s="68"/>
      <c r="C20" s="69"/>
      <c r="D20" s="68"/>
      <c r="E20" s="69"/>
      <c r="F20" s="68"/>
      <c r="G20" s="69"/>
      <c r="H20" s="68"/>
      <c r="I20" s="69"/>
      <c r="J20" s="68"/>
      <c r="K20" s="69"/>
      <c r="L20" s="70"/>
      <c r="M20" s="71"/>
    </row>
    <row r="21" spans="1:13" s="62" customFormat="1" ht="19.5" customHeight="1" thickBot="1">
      <c r="A21" s="72" t="s">
        <v>10</v>
      </c>
      <c r="B21" s="73">
        <f aca="true" t="shared" si="2" ref="B21:M21">SUM(B19:B20)</f>
        <v>64</v>
      </c>
      <c r="C21" s="74">
        <f t="shared" si="2"/>
        <v>669.91</v>
      </c>
      <c r="D21" s="73">
        <f t="shared" si="2"/>
        <v>64</v>
      </c>
      <c r="E21" s="74">
        <f t="shared" si="2"/>
        <v>674.71</v>
      </c>
      <c r="F21" s="73">
        <f t="shared" si="2"/>
        <v>64</v>
      </c>
      <c r="G21" s="74">
        <f t="shared" si="2"/>
        <v>674.24</v>
      </c>
      <c r="H21" s="73">
        <f t="shared" si="2"/>
        <v>64</v>
      </c>
      <c r="I21" s="74">
        <f t="shared" si="2"/>
        <v>674.52</v>
      </c>
      <c r="J21" s="73">
        <f t="shared" si="2"/>
        <v>65</v>
      </c>
      <c r="K21" s="74">
        <f t="shared" si="2"/>
        <v>678.74</v>
      </c>
      <c r="L21" s="75">
        <f t="shared" si="2"/>
        <v>321</v>
      </c>
      <c r="M21" s="71">
        <f t="shared" si="2"/>
        <v>3372.12</v>
      </c>
    </row>
    <row r="22" spans="1:13" s="62" customFormat="1" ht="19.5" customHeight="1">
      <c r="A22" s="63"/>
      <c r="B22" s="385">
        <v>39622</v>
      </c>
      <c r="C22" s="386"/>
      <c r="D22" s="385">
        <v>39623</v>
      </c>
      <c r="E22" s="386"/>
      <c r="F22" s="385">
        <v>39624</v>
      </c>
      <c r="G22" s="386"/>
      <c r="H22" s="385">
        <v>39625</v>
      </c>
      <c r="I22" s="386"/>
      <c r="J22" s="385">
        <v>39626</v>
      </c>
      <c r="K22" s="386"/>
      <c r="L22" s="385" t="s">
        <v>4</v>
      </c>
      <c r="M22" s="387"/>
    </row>
    <row r="23" spans="1:13" s="62" customFormat="1" ht="19.5" customHeight="1">
      <c r="A23" s="64" t="s">
        <v>5</v>
      </c>
      <c r="B23" s="388" t="s">
        <v>6</v>
      </c>
      <c r="C23" s="389"/>
      <c r="D23" s="388" t="s">
        <v>6</v>
      </c>
      <c r="E23" s="389"/>
      <c r="F23" s="388" t="s">
        <v>6</v>
      </c>
      <c r="G23" s="389"/>
      <c r="H23" s="388" t="s">
        <v>6</v>
      </c>
      <c r="I23" s="389"/>
      <c r="J23" s="388" t="s">
        <v>6</v>
      </c>
      <c r="K23" s="389"/>
      <c r="L23" s="388">
        <f>COUNTA(B23:J23)</f>
        <v>5</v>
      </c>
      <c r="M23" s="390"/>
    </row>
    <row r="24" spans="1:13" s="62" customFormat="1" ht="19.5" customHeight="1">
      <c r="A24" s="64"/>
      <c r="B24" s="65" t="s">
        <v>7</v>
      </c>
      <c r="C24" s="66" t="s">
        <v>8</v>
      </c>
      <c r="D24" s="65" t="s">
        <v>7</v>
      </c>
      <c r="E24" s="65" t="s">
        <v>8</v>
      </c>
      <c r="F24" s="77" t="s">
        <v>7</v>
      </c>
      <c r="G24" s="66" t="s">
        <v>8</v>
      </c>
      <c r="H24" s="65" t="s">
        <v>7</v>
      </c>
      <c r="I24" s="65" t="s">
        <v>8</v>
      </c>
      <c r="J24" s="65" t="s">
        <v>7</v>
      </c>
      <c r="K24" s="65" t="s">
        <v>8</v>
      </c>
      <c r="L24" s="65" t="s">
        <v>7</v>
      </c>
      <c r="M24" s="67" t="s">
        <v>8</v>
      </c>
    </row>
    <row r="25" spans="1:13" s="62" customFormat="1" ht="19.5" customHeight="1">
      <c r="A25" s="64" t="s">
        <v>9</v>
      </c>
      <c r="B25" s="68">
        <v>64</v>
      </c>
      <c r="C25" s="69">
        <v>683.2099999999999</v>
      </c>
      <c r="D25" s="68">
        <v>63</v>
      </c>
      <c r="E25" s="69">
        <v>672.39</v>
      </c>
      <c r="F25" s="68">
        <v>63</v>
      </c>
      <c r="G25" s="69">
        <v>671.07</v>
      </c>
      <c r="H25" s="68">
        <v>62</v>
      </c>
      <c r="I25" s="69">
        <v>660.3399999999999</v>
      </c>
      <c r="J25" s="68">
        <v>64</v>
      </c>
      <c r="K25" s="69">
        <v>672.8199999999999</v>
      </c>
      <c r="L25" s="70">
        <f>SUM(B25,D25,F25,H25,J25)</f>
        <v>316</v>
      </c>
      <c r="M25" s="71">
        <f>SUM(C25,E25,G25,I25,K25)</f>
        <v>3359.83</v>
      </c>
    </row>
    <row r="26" spans="1:13" s="62" customFormat="1" ht="19.5" customHeight="1">
      <c r="A26" s="64"/>
      <c r="B26" s="68"/>
      <c r="C26" s="69"/>
      <c r="D26" s="68"/>
      <c r="E26" s="69"/>
      <c r="F26" s="68"/>
      <c r="G26" s="69"/>
      <c r="H26" s="68"/>
      <c r="I26" s="69"/>
      <c r="J26" s="68"/>
      <c r="K26" s="69"/>
      <c r="L26" s="70"/>
      <c r="M26" s="71"/>
    </row>
    <row r="27" spans="1:16" s="62" customFormat="1" ht="19.5" customHeight="1" thickBot="1">
      <c r="A27" s="72" t="s">
        <v>10</v>
      </c>
      <c r="B27" s="73">
        <f aca="true" t="shared" si="3" ref="B27:M27">SUM(B25:B26)</f>
        <v>64</v>
      </c>
      <c r="C27" s="74">
        <f t="shared" si="3"/>
        <v>683.2099999999999</v>
      </c>
      <c r="D27" s="73">
        <f t="shared" si="3"/>
        <v>63</v>
      </c>
      <c r="E27" s="74">
        <f t="shared" si="3"/>
        <v>672.39</v>
      </c>
      <c r="F27" s="73">
        <f t="shared" si="3"/>
        <v>63</v>
      </c>
      <c r="G27" s="74">
        <f t="shared" si="3"/>
        <v>671.07</v>
      </c>
      <c r="H27" s="73">
        <f t="shared" si="3"/>
        <v>62</v>
      </c>
      <c r="I27" s="74">
        <f t="shared" si="3"/>
        <v>660.3399999999999</v>
      </c>
      <c r="J27" s="73">
        <f t="shared" si="3"/>
        <v>64</v>
      </c>
      <c r="K27" s="74">
        <f t="shared" si="3"/>
        <v>672.8199999999999</v>
      </c>
      <c r="L27" s="70">
        <f t="shared" si="3"/>
        <v>316</v>
      </c>
      <c r="M27" s="71">
        <f t="shared" si="3"/>
        <v>3359.83</v>
      </c>
      <c r="O27" s="391" t="s">
        <v>11</v>
      </c>
      <c r="P27" s="391"/>
    </row>
    <row r="28" spans="1:16" ht="19.5" customHeight="1" thickBot="1">
      <c r="A28" s="63"/>
      <c r="B28" s="385">
        <v>39629</v>
      </c>
      <c r="C28" s="386"/>
      <c r="D28" s="385"/>
      <c r="E28" s="386"/>
      <c r="F28" s="385"/>
      <c r="G28" s="386"/>
      <c r="H28" s="385"/>
      <c r="I28" s="386"/>
      <c r="J28" s="385"/>
      <c r="K28" s="386"/>
      <c r="L28" s="385" t="s">
        <v>4</v>
      </c>
      <c r="M28" s="387"/>
      <c r="N28" s="78"/>
      <c r="O28" s="392" t="s">
        <v>12</v>
      </c>
      <c r="P28" s="393"/>
    </row>
    <row r="29" spans="1:16" ht="19.5" customHeight="1" thickBot="1">
      <c r="A29" s="64" t="s">
        <v>5</v>
      </c>
      <c r="B29" s="388" t="s">
        <v>6</v>
      </c>
      <c r="C29" s="389"/>
      <c r="D29" s="388"/>
      <c r="E29" s="389"/>
      <c r="F29" s="388"/>
      <c r="G29" s="389"/>
      <c r="H29" s="388"/>
      <c r="I29" s="389"/>
      <c r="J29" s="388"/>
      <c r="K29" s="389"/>
      <c r="L29" s="388">
        <f>COUNTA(B29:J29)</f>
        <v>1</v>
      </c>
      <c r="M29" s="390"/>
      <c r="N29" s="80" t="s">
        <v>5</v>
      </c>
      <c r="O29" s="388">
        <f>SUM(L5,L11,L17,L23,L29)</f>
        <v>21</v>
      </c>
      <c r="P29" s="394"/>
    </row>
    <row r="30" spans="1:16" ht="19.5" customHeight="1" thickBot="1">
      <c r="A30" s="64"/>
      <c r="B30" s="65" t="s">
        <v>7</v>
      </c>
      <c r="C30" s="66" t="s">
        <v>8</v>
      </c>
      <c r="D30" s="65" t="s">
        <v>7</v>
      </c>
      <c r="E30" s="65" t="s">
        <v>8</v>
      </c>
      <c r="F30" s="77" t="s">
        <v>7</v>
      </c>
      <c r="G30" s="66" t="s">
        <v>8</v>
      </c>
      <c r="H30" s="65" t="s">
        <v>7</v>
      </c>
      <c r="I30" s="65" t="s">
        <v>8</v>
      </c>
      <c r="J30" s="65" t="s">
        <v>7</v>
      </c>
      <c r="K30" s="65" t="s">
        <v>8</v>
      </c>
      <c r="L30" s="65" t="s">
        <v>7</v>
      </c>
      <c r="M30" s="67" t="s">
        <v>8</v>
      </c>
      <c r="N30" s="80"/>
      <c r="O30" s="81" t="s">
        <v>7</v>
      </c>
      <c r="P30" s="81" t="s">
        <v>8</v>
      </c>
    </row>
    <row r="31" spans="1:16" ht="19.5" customHeight="1" thickBot="1">
      <c r="A31" s="64" t="s">
        <v>9</v>
      </c>
      <c r="B31" s="68">
        <v>63</v>
      </c>
      <c r="C31" s="69">
        <v>672.97</v>
      </c>
      <c r="D31" s="68">
        <f>'[2]６月青森ＲＥＲ'!D31+'[2]６月八戸セメント'!D31+'[2]６月普通（庄司）'!D31+'[2]６月普通（三戸ウィズ） '!D31+'[2]６月奥羽'!D31</f>
        <v>0</v>
      </c>
      <c r="E31" s="68">
        <f>'[2]６月青森ＲＥＲ'!E31+'[2]６月八戸セメント'!E31+'[2]６月普通（庄司）'!E31+'[2]６月普通（三戸ウィズ） '!E31+'[2]６月奥羽'!E31</f>
        <v>0</v>
      </c>
      <c r="F31" s="68">
        <f>'[2]６月青森ＲＥＲ'!F31+'[2]６月八戸セメント'!F31+'[2]６月普通（庄司）'!F31+'[2]６月普通（三戸ウィズ） '!F31+'[2]６月奥羽'!F31</f>
        <v>0</v>
      </c>
      <c r="G31" s="68">
        <f>'[2]６月青森ＲＥＲ'!G31+'[2]６月八戸セメント'!G31+'[2]６月普通（庄司）'!G31+'[2]６月普通（三戸ウィズ） '!G31+'[2]６月奥羽'!G31</f>
        <v>0</v>
      </c>
      <c r="H31" s="68">
        <f>'[2]６月青森ＲＥＲ'!H31+'[2]６月八戸セメント'!H31+'[2]６月普通（庄司）'!H31+'[2]６月普通（三戸ウィズ） '!H31+'[2]６月奥羽'!H31</f>
        <v>0</v>
      </c>
      <c r="I31" s="68">
        <f>'[2]６月青森ＲＥＲ'!I31+'[2]６月八戸セメント'!I31+'[2]６月普通（庄司）'!I31+'[2]６月普通（三戸ウィズ） '!I31+'[2]６月奥羽'!I31</f>
        <v>0</v>
      </c>
      <c r="J31" s="68">
        <f>'[2]６月青森ＲＥＲ'!J31+'[2]６月八戸セメント'!J31+'[2]６月普通（庄司）'!J31+'[2]６月普通（三戸ウィズ） '!J31+'[2]６月奥羽'!J31</f>
        <v>0</v>
      </c>
      <c r="K31" s="68">
        <f>'[2]６月青森ＲＥＲ'!K31+'[2]６月八戸セメント'!K31+'[2]６月普通（庄司）'!K31+'[2]６月普通（三戸ウィズ） '!K31+'[2]６月奥羽'!K31</f>
        <v>0</v>
      </c>
      <c r="L31" s="70">
        <f>SUM(B31,D31,F31,H31,J31)</f>
        <v>63</v>
      </c>
      <c r="M31" s="71">
        <f>SUM(C31,E31,G31,I31,K31)</f>
        <v>672.97</v>
      </c>
      <c r="N31" s="80" t="s">
        <v>9</v>
      </c>
      <c r="O31" s="82">
        <f>SUM(L7,L13,L19,L25,L31)</f>
        <v>1072</v>
      </c>
      <c r="P31" s="83">
        <f>SUM(M7,M13,M19,M25,M31)</f>
        <v>11434.39</v>
      </c>
    </row>
    <row r="32" spans="1:16" ht="19.5" customHeight="1" thickBot="1">
      <c r="A32" s="64"/>
      <c r="B32" s="68"/>
      <c r="C32" s="69"/>
      <c r="D32" s="68"/>
      <c r="E32" s="69"/>
      <c r="F32" s="68"/>
      <c r="G32" s="69"/>
      <c r="H32" s="68"/>
      <c r="I32" s="69"/>
      <c r="J32" s="68"/>
      <c r="K32" s="69"/>
      <c r="L32" s="70"/>
      <c r="M32" s="71"/>
      <c r="N32" s="80"/>
      <c r="O32" s="82"/>
      <c r="P32" s="83"/>
    </row>
    <row r="33" spans="1:16" ht="19.5" customHeight="1" thickBot="1">
      <c r="A33" s="84" t="s">
        <v>10</v>
      </c>
      <c r="B33" s="73">
        <f aca="true" t="shared" si="4" ref="B33:M33">SUM(B31:B32)</f>
        <v>63</v>
      </c>
      <c r="C33" s="74">
        <f t="shared" si="4"/>
        <v>672.97</v>
      </c>
      <c r="D33" s="73">
        <f t="shared" si="4"/>
        <v>0</v>
      </c>
      <c r="E33" s="74">
        <f t="shared" si="4"/>
        <v>0</v>
      </c>
      <c r="F33" s="73">
        <f t="shared" si="4"/>
        <v>0</v>
      </c>
      <c r="G33" s="74">
        <f t="shared" si="4"/>
        <v>0</v>
      </c>
      <c r="H33" s="73">
        <f t="shared" si="4"/>
        <v>0</v>
      </c>
      <c r="I33" s="74">
        <f t="shared" si="4"/>
        <v>0</v>
      </c>
      <c r="J33" s="73">
        <f t="shared" si="4"/>
        <v>0</v>
      </c>
      <c r="K33" s="74">
        <f t="shared" si="4"/>
        <v>0</v>
      </c>
      <c r="L33" s="75">
        <f t="shared" si="4"/>
        <v>63</v>
      </c>
      <c r="M33" s="76">
        <f t="shared" si="4"/>
        <v>672.97</v>
      </c>
      <c r="N33" s="80" t="s">
        <v>12</v>
      </c>
      <c r="O33" s="82">
        <f>SUM(O31:O32)</f>
        <v>1072</v>
      </c>
      <c r="P33" s="83">
        <f>SUM(P31:P32)</f>
        <v>11434.39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22">
      <selection activeCell="P31" sqref="P31"/>
    </sheetView>
  </sheetViews>
  <sheetFormatPr defaultColWidth="9.00390625" defaultRowHeight="13.5"/>
  <cols>
    <col min="1" max="1" width="10.875" style="107" customWidth="1"/>
    <col min="2" max="2" width="9.00390625" style="107" customWidth="1"/>
    <col min="3" max="3" width="10.625" style="107" customWidth="1"/>
    <col min="4" max="4" width="12.625" style="107" customWidth="1"/>
    <col min="5" max="9" width="9.00390625" style="107" customWidth="1"/>
    <col min="10" max="10" width="10.00390625" style="107" customWidth="1"/>
    <col min="11" max="12" width="9.00390625" style="107" customWidth="1"/>
    <col min="13" max="13" width="11.75390625" style="107" customWidth="1"/>
    <col min="14" max="14" width="10.75390625" style="107" customWidth="1"/>
    <col min="15" max="15" width="13.25390625" style="107" customWidth="1"/>
    <col min="16" max="16" width="13.50390625" style="107" customWidth="1"/>
    <col min="17" max="16384" width="9.00390625" style="107" customWidth="1"/>
  </cols>
  <sheetData>
    <row r="1" spans="1:13" s="86" customFormat="1" ht="18.75">
      <c r="A1" s="395" t="s">
        <v>14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s="86" customFormat="1" ht="18.75">
      <c r="A2" s="87" t="s">
        <v>17</v>
      </c>
      <c r="B2" s="85"/>
      <c r="C2" s="85"/>
      <c r="D2" s="85"/>
      <c r="E2" s="85"/>
      <c r="F2" s="85"/>
      <c r="G2" s="85"/>
      <c r="H2" s="85"/>
      <c r="I2" s="85"/>
      <c r="J2" s="88"/>
      <c r="K2" s="85"/>
      <c r="L2" s="85"/>
      <c r="M2" s="85"/>
    </row>
    <row r="3" s="90" customFormat="1" ht="19.5" customHeight="1" thickBot="1">
      <c r="A3" s="89" t="s">
        <v>3</v>
      </c>
    </row>
    <row r="4" spans="1:13" s="90" customFormat="1" ht="19.5" customHeight="1">
      <c r="A4" s="91"/>
      <c r="B4" s="396"/>
      <c r="C4" s="397"/>
      <c r="D4" s="396">
        <v>39630</v>
      </c>
      <c r="E4" s="397"/>
      <c r="F4" s="396">
        <v>39631</v>
      </c>
      <c r="G4" s="397"/>
      <c r="H4" s="396">
        <v>39632</v>
      </c>
      <c r="I4" s="397"/>
      <c r="J4" s="396">
        <v>39633</v>
      </c>
      <c r="K4" s="397"/>
      <c r="L4" s="396" t="s">
        <v>4</v>
      </c>
      <c r="M4" s="398"/>
    </row>
    <row r="5" spans="1:13" s="90" customFormat="1" ht="19.5" customHeight="1">
      <c r="A5" s="92" t="s">
        <v>5</v>
      </c>
      <c r="B5" s="399"/>
      <c r="C5" s="400"/>
      <c r="D5" s="399" t="s">
        <v>6</v>
      </c>
      <c r="E5" s="400"/>
      <c r="F5" s="399" t="s">
        <v>6</v>
      </c>
      <c r="G5" s="400"/>
      <c r="H5" s="399" t="s">
        <v>6</v>
      </c>
      <c r="I5" s="400"/>
      <c r="J5" s="399" t="s">
        <v>6</v>
      </c>
      <c r="K5" s="400"/>
      <c r="L5" s="399">
        <f>COUNTA(B5:J5)</f>
        <v>4</v>
      </c>
      <c r="M5" s="401"/>
    </row>
    <row r="6" spans="1:13" s="90" customFormat="1" ht="19.5" customHeight="1">
      <c r="A6" s="92"/>
      <c r="B6" s="93" t="s">
        <v>7</v>
      </c>
      <c r="C6" s="94" t="s">
        <v>8</v>
      </c>
      <c r="D6" s="93" t="s">
        <v>7</v>
      </c>
      <c r="E6" s="93" t="s">
        <v>8</v>
      </c>
      <c r="F6" s="93" t="s">
        <v>7</v>
      </c>
      <c r="G6" s="94" t="s">
        <v>8</v>
      </c>
      <c r="H6" s="93" t="s">
        <v>7</v>
      </c>
      <c r="I6" s="93" t="s">
        <v>8</v>
      </c>
      <c r="J6" s="93" t="s">
        <v>7</v>
      </c>
      <c r="K6" s="93" t="s">
        <v>8</v>
      </c>
      <c r="L6" s="93" t="s">
        <v>7</v>
      </c>
      <c r="M6" s="95" t="s">
        <v>8</v>
      </c>
    </row>
    <row r="7" spans="1:13" s="90" customFormat="1" ht="19.5" customHeight="1">
      <c r="A7" s="92" t="s">
        <v>9</v>
      </c>
      <c r="B7" s="96">
        <f>'[3]７月青森ＲＥＲ'!B7+'[3]７月八戸セメント'!B7+'[3]７月普通（庄司）'!B7+'[3]７月普通（三戸ウィズ） '!B7+'[3]７月奥羽'!B7+'[3]７月釜渕'!B7</f>
        <v>0</v>
      </c>
      <c r="C7" s="97">
        <f>'[3]７月青森ＲＥＲ'!C7+'[3]７月八戸セメント'!C7+'[3]７月普通（庄司）'!C7+'[3]７月普通（三戸ウィズ） '!C7+'[3]７月奥羽'!C7+'[3]７月釜渕'!C7</f>
        <v>0</v>
      </c>
      <c r="D7" s="97">
        <v>61</v>
      </c>
      <c r="E7" s="97">
        <v>654.77</v>
      </c>
      <c r="F7" s="97">
        <v>62</v>
      </c>
      <c r="G7" s="97">
        <v>658.04</v>
      </c>
      <c r="H7" s="97">
        <v>61</v>
      </c>
      <c r="I7" s="97">
        <v>655.72</v>
      </c>
      <c r="J7" s="97">
        <v>62</v>
      </c>
      <c r="K7" s="97">
        <v>641.71</v>
      </c>
      <c r="L7" s="98">
        <f>SUM(B7,D7,F7,H7,J7)</f>
        <v>246</v>
      </c>
      <c r="M7" s="99">
        <f>SUM(C7,E7,G7,I7,K7)</f>
        <v>2610.24</v>
      </c>
    </row>
    <row r="8" spans="1:13" s="90" customFormat="1" ht="19.5" customHeight="1">
      <c r="A8" s="92"/>
      <c r="B8" s="96"/>
      <c r="C8" s="97"/>
      <c r="D8" s="96"/>
      <c r="E8" s="97"/>
      <c r="F8" s="96"/>
      <c r="G8" s="97"/>
      <c r="H8" s="96"/>
      <c r="I8" s="97"/>
      <c r="J8" s="96"/>
      <c r="K8" s="97"/>
      <c r="L8" s="98"/>
      <c r="M8" s="99"/>
    </row>
    <row r="9" spans="1:13" s="90" customFormat="1" ht="19.5" customHeight="1" thickBot="1">
      <c r="A9" s="100" t="s">
        <v>10</v>
      </c>
      <c r="B9" s="101">
        <f aca="true" t="shared" si="0" ref="B9:M9">SUM(B7:B8)</f>
        <v>0</v>
      </c>
      <c r="C9" s="102">
        <f t="shared" si="0"/>
        <v>0</v>
      </c>
      <c r="D9" s="101">
        <f t="shared" si="0"/>
        <v>61</v>
      </c>
      <c r="E9" s="102">
        <f t="shared" si="0"/>
        <v>654.77</v>
      </c>
      <c r="F9" s="101">
        <f t="shared" si="0"/>
        <v>62</v>
      </c>
      <c r="G9" s="102">
        <f t="shared" si="0"/>
        <v>658.04</v>
      </c>
      <c r="H9" s="101">
        <f t="shared" si="0"/>
        <v>61</v>
      </c>
      <c r="I9" s="102">
        <f t="shared" si="0"/>
        <v>655.72</v>
      </c>
      <c r="J9" s="101">
        <f>SUM(J7:J8)</f>
        <v>62</v>
      </c>
      <c r="K9" s="102">
        <f>SUM(K7:K8)</f>
        <v>641.71</v>
      </c>
      <c r="L9" s="103">
        <f t="shared" si="0"/>
        <v>246</v>
      </c>
      <c r="M9" s="104">
        <f t="shared" si="0"/>
        <v>2610.24</v>
      </c>
    </row>
    <row r="10" spans="1:13" s="90" customFormat="1" ht="19.5" customHeight="1">
      <c r="A10" s="91"/>
      <c r="B10" s="396">
        <v>39636</v>
      </c>
      <c r="C10" s="397"/>
      <c r="D10" s="396">
        <v>39637</v>
      </c>
      <c r="E10" s="397"/>
      <c r="F10" s="396">
        <v>39638</v>
      </c>
      <c r="G10" s="397"/>
      <c r="H10" s="396">
        <v>39639</v>
      </c>
      <c r="I10" s="397"/>
      <c r="J10" s="396">
        <v>39640</v>
      </c>
      <c r="K10" s="397"/>
      <c r="L10" s="396" t="s">
        <v>4</v>
      </c>
      <c r="M10" s="398"/>
    </row>
    <row r="11" spans="1:13" s="90" customFormat="1" ht="19.5" customHeight="1">
      <c r="A11" s="92" t="s">
        <v>5</v>
      </c>
      <c r="B11" s="399" t="s">
        <v>6</v>
      </c>
      <c r="C11" s="400"/>
      <c r="D11" s="399" t="s">
        <v>6</v>
      </c>
      <c r="E11" s="400"/>
      <c r="F11" s="399" t="s">
        <v>6</v>
      </c>
      <c r="G11" s="400"/>
      <c r="H11" s="399" t="s">
        <v>6</v>
      </c>
      <c r="I11" s="400"/>
      <c r="J11" s="399" t="s">
        <v>6</v>
      </c>
      <c r="K11" s="400"/>
      <c r="L11" s="399">
        <f>COUNTA(B11:J11)</f>
        <v>5</v>
      </c>
      <c r="M11" s="401"/>
    </row>
    <row r="12" spans="1:13" s="90" customFormat="1" ht="19.5" customHeight="1">
      <c r="A12" s="92"/>
      <c r="B12" s="93" t="s">
        <v>7</v>
      </c>
      <c r="C12" s="94" t="s">
        <v>8</v>
      </c>
      <c r="D12" s="93" t="s">
        <v>7</v>
      </c>
      <c r="E12" s="93" t="s">
        <v>8</v>
      </c>
      <c r="F12" s="105" t="s">
        <v>7</v>
      </c>
      <c r="G12" s="94" t="s">
        <v>8</v>
      </c>
      <c r="H12" s="93" t="s">
        <v>7</v>
      </c>
      <c r="I12" s="93" t="s">
        <v>8</v>
      </c>
      <c r="J12" s="93" t="s">
        <v>7</v>
      </c>
      <c r="K12" s="93" t="s">
        <v>8</v>
      </c>
      <c r="L12" s="93" t="s">
        <v>7</v>
      </c>
      <c r="M12" s="95" t="s">
        <v>8</v>
      </c>
    </row>
    <row r="13" spans="1:13" s="90" customFormat="1" ht="19.5" customHeight="1">
      <c r="A13" s="92" t="s">
        <v>9</v>
      </c>
      <c r="B13" s="96">
        <v>59</v>
      </c>
      <c r="C13" s="97">
        <v>636.3299999999999</v>
      </c>
      <c r="D13" s="96">
        <v>54</v>
      </c>
      <c r="E13" s="97">
        <v>576.61</v>
      </c>
      <c r="F13" s="96">
        <v>56</v>
      </c>
      <c r="G13" s="97">
        <v>613.5699999999999</v>
      </c>
      <c r="H13" s="96">
        <v>57</v>
      </c>
      <c r="I13" s="97">
        <v>624.47</v>
      </c>
      <c r="J13" s="96">
        <v>59</v>
      </c>
      <c r="K13" s="97">
        <v>646.8499999999999</v>
      </c>
      <c r="L13" s="98">
        <f>SUM(B13,D13,F13,H13,J13)</f>
        <v>285</v>
      </c>
      <c r="M13" s="99">
        <f>SUM(C13,E13,G13,I13,K13)</f>
        <v>3097.83</v>
      </c>
    </row>
    <row r="14" spans="1:13" s="90" customFormat="1" ht="19.5" customHeight="1">
      <c r="A14" s="92"/>
      <c r="B14" s="96"/>
      <c r="C14" s="97"/>
      <c r="D14" s="96"/>
      <c r="E14" s="97"/>
      <c r="F14" s="96"/>
      <c r="G14" s="97"/>
      <c r="H14" s="96"/>
      <c r="I14" s="97"/>
      <c r="J14" s="96"/>
      <c r="K14" s="97"/>
      <c r="L14" s="98"/>
      <c r="M14" s="99"/>
    </row>
    <row r="15" spans="1:13" s="90" customFormat="1" ht="19.5" customHeight="1" thickBot="1">
      <c r="A15" s="100" t="s">
        <v>10</v>
      </c>
      <c r="B15" s="101">
        <f aca="true" t="shared" si="1" ref="B15:M15">SUM(B13:B14)</f>
        <v>59</v>
      </c>
      <c r="C15" s="102">
        <f t="shared" si="1"/>
        <v>636.3299999999999</v>
      </c>
      <c r="D15" s="101">
        <f t="shared" si="1"/>
        <v>54</v>
      </c>
      <c r="E15" s="102">
        <f t="shared" si="1"/>
        <v>576.61</v>
      </c>
      <c r="F15" s="101">
        <f t="shared" si="1"/>
        <v>56</v>
      </c>
      <c r="G15" s="102">
        <f t="shared" si="1"/>
        <v>613.5699999999999</v>
      </c>
      <c r="H15" s="101">
        <f t="shared" si="1"/>
        <v>57</v>
      </c>
      <c r="I15" s="102">
        <f t="shared" si="1"/>
        <v>624.47</v>
      </c>
      <c r="J15" s="101">
        <f t="shared" si="1"/>
        <v>59</v>
      </c>
      <c r="K15" s="102">
        <f t="shared" si="1"/>
        <v>646.8499999999999</v>
      </c>
      <c r="L15" s="103">
        <f t="shared" si="1"/>
        <v>285</v>
      </c>
      <c r="M15" s="104">
        <f t="shared" si="1"/>
        <v>3097.83</v>
      </c>
    </row>
    <row r="16" spans="1:13" s="90" customFormat="1" ht="19.5" customHeight="1">
      <c r="A16" s="91"/>
      <c r="B16" s="396">
        <v>39643</v>
      </c>
      <c r="C16" s="397"/>
      <c r="D16" s="396">
        <v>39644</v>
      </c>
      <c r="E16" s="397"/>
      <c r="F16" s="396">
        <v>39645</v>
      </c>
      <c r="G16" s="397"/>
      <c r="H16" s="396">
        <v>39646</v>
      </c>
      <c r="I16" s="397"/>
      <c r="J16" s="396">
        <v>39647</v>
      </c>
      <c r="K16" s="397"/>
      <c r="L16" s="396" t="s">
        <v>4</v>
      </c>
      <c r="M16" s="398"/>
    </row>
    <row r="17" spans="1:13" s="90" customFormat="1" ht="19.5" customHeight="1">
      <c r="A17" s="92" t="s">
        <v>5</v>
      </c>
      <c r="B17" s="399" t="s">
        <v>6</v>
      </c>
      <c r="C17" s="400"/>
      <c r="D17" s="399" t="s">
        <v>6</v>
      </c>
      <c r="E17" s="400"/>
      <c r="F17" s="399" t="s">
        <v>6</v>
      </c>
      <c r="G17" s="400"/>
      <c r="H17" s="399" t="s">
        <v>6</v>
      </c>
      <c r="I17" s="400"/>
      <c r="J17" s="399" t="s">
        <v>6</v>
      </c>
      <c r="K17" s="400"/>
      <c r="L17" s="399">
        <f>COUNTA(B17:J17)</f>
        <v>5</v>
      </c>
      <c r="M17" s="401"/>
    </row>
    <row r="18" spans="1:13" s="90" customFormat="1" ht="19.5" customHeight="1">
      <c r="A18" s="92"/>
      <c r="B18" s="93" t="s">
        <v>7</v>
      </c>
      <c r="C18" s="94" t="s">
        <v>8</v>
      </c>
      <c r="D18" s="93" t="s">
        <v>7</v>
      </c>
      <c r="E18" s="105" t="s">
        <v>8</v>
      </c>
      <c r="F18" s="105" t="s">
        <v>7</v>
      </c>
      <c r="G18" s="94" t="s">
        <v>8</v>
      </c>
      <c r="H18" s="93" t="s">
        <v>7</v>
      </c>
      <c r="I18" s="93" t="s">
        <v>8</v>
      </c>
      <c r="J18" s="93" t="s">
        <v>7</v>
      </c>
      <c r="K18" s="93" t="s">
        <v>8</v>
      </c>
      <c r="L18" s="93" t="s">
        <v>7</v>
      </c>
      <c r="M18" s="95" t="s">
        <v>8</v>
      </c>
    </row>
    <row r="19" spans="1:13" s="90" customFormat="1" ht="19.5" customHeight="1">
      <c r="A19" s="92" t="s">
        <v>9</v>
      </c>
      <c r="B19" s="96">
        <v>59</v>
      </c>
      <c r="C19" s="97">
        <v>656.67</v>
      </c>
      <c r="D19" s="96">
        <v>59</v>
      </c>
      <c r="E19" s="97">
        <v>656.05</v>
      </c>
      <c r="F19" s="96">
        <v>63</v>
      </c>
      <c r="G19" s="97">
        <v>692.01</v>
      </c>
      <c r="H19" s="96">
        <v>63</v>
      </c>
      <c r="I19" s="97">
        <v>692.42</v>
      </c>
      <c r="J19" s="96">
        <v>64</v>
      </c>
      <c r="K19" s="97">
        <v>695.0799999999999</v>
      </c>
      <c r="L19" s="98">
        <f>SUM(B19,D19,F19,H19,J19)</f>
        <v>308</v>
      </c>
      <c r="M19" s="99">
        <f>SUM(C19,E19,G19,I19,K19)</f>
        <v>3392.2299999999996</v>
      </c>
    </row>
    <row r="20" spans="1:13" s="90" customFormat="1" ht="19.5" customHeight="1">
      <c r="A20" s="92"/>
      <c r="B20" s="96"/>
      <c r="C20" s="97"/>
      <c r="D20" s="96"/>
      <c r="E20" s="97"/>
      <c r="F20" s="96"/>
      <c r="G20" s="97"/>
      <c r="H20" s="96"/>
      <c r="I20" s="97"/>
      <c r="J20" s="96"/>
      <c r="K20" s="97"/>
      <c r="L20" s="98"/>
      <c r="M20" s="99"/>
    </row>
    <row r="21" spans="1:13" s="90" customFormat="1" ht="19.5" customHeight="1" thickBot="1">
      <c r="A21" s="100" t="s">
        <v>10</v>
      </c>
      <c r="B21" s="101">
        <f aca="true" t="shared" si="2" ref="B21:M21">SUM(B19:B20)</f>
        <v>59</v>
      </c>
      <c r="C21" s="102">
        <f t="shared" si="2"/>
        <v>656.67</v>
      </c>
      <c r="D21" s="101">
        <f t="shared" si="2"/>
        <v>59</v>
      </c>
      <c r="E21" s="102">
        <f t="shared" si="2"/>
        <v>656.05</v>
      </c>
      <c r="F21" s="101">
        <f t="shared" si="2"/>
        <v>63</v>
      </c>
      <c r="G21" s="102">
        <f t="shared" si="2"/>
        <v>692.01</v>
      </c>
      <c r="H21" s="101">
        <f t="shared" si="2"/>
        <v>63</v>
      </c>
      <c r="I21" s="102">
        <f t="shared" si="2"/>
        <v>692.42</v>
      </c>
      <c r="J21" s="101">
        <f t="shared" si="2"/>
        <v>64</v>
      </c>
      <c r="K21" s="102">
        <f t="shared" si="2"/>
        <v>695.0799999999999</v>
      </c>
      <c r="L21" s="103">
        <f t="shared" si="2"/>
        <v>308</v>
      </c>
      <c r="M21" s="99">
        <f t="shared" si="2"/>
        <v>3392.2299999999996</v>
      </c>
    </row>
    <row r="22" spans="1:13" s="90" customFormat="1" ht="19.5" customHeight="1">
      <c r="A22" s="91"/>
      <c r="B22" s="396">
        <v>39650</v>
      </c>
      <c r="C22" s="397"/>
      <c r="D22" s="396">
        <v>39651</v>
      </c>
      <c r="E22" s="397"/>
      <c r="F22" s="396">
        <v>39652</v>
      </c>
      <c r="G22" s="397"/>
      <c r="H22" s="396">
        <v>39653</v>
      </c>
      <c r="I22" s="397"/>
      <c r="J22" s="396">
        <v>39654</v>
      </c>
      <c r="K22" s="397"/>
      <c r="L22" s="396" t="s">
        <v>4</v>
      </c>
      <c r="M22" s="398"/>
    </row>
    <row r="23" spans="1:13" s="90" customFormat="1" ht="19.5" customHeight="1">
      <c r="A23" s="92" t="s">
        <v>5</v>
      </c>
      <c r="B23" s="399"/>
      <c r="C23" s="400"/>
      <c r="D23" s="399" t="s">
        <v>6</v>
      </c>
      <c r="E23" s="400"/>
      <c r="F23" s="399" t="s">
        <v>6</v>
      </c>
      <c r="G23" s="400"/>
      <c r="H23" s="399" t="s">
        <v>6</v>
      </c>
      <c r="I23" s="400"/>
      <c r="J23" s="399" t="s">
        <v>6</v>
      </c>
      <c r="K23" s="400"/>
      <c r="L23" s="399">
        <f>COUNTA(B23:J23)</f>
        <v>4</v>
      </c>
      <c r="M23" s="401"/>
    </row>
    <row r="24" spans="1:13" s="90" customFormat="1" ht="19.5" customHeight="1">
      <c r="A24" s="92"/>
      <c r="B24" s="93" t="s">
        <v>7</v>
      </c>
      <c r="C24" s="94" t="s">
        <v>8</v>
      </c>
      <c r="D24" s="93" t="s">
        <v>7</v>
      </c>
      <c r="E24" s="93" t="s">
        <v>8</v>
      </c>
      <c r="F24" s="105" t="s">
        <v>7</v>
      </c>
      <c r="G24" s="94" t="s">
        <v>8</v>
      </c>
      <c r="H24" s="93" t="s">
        <v>7</v>
      </c>
      <c r="I24" s="93" t="s">
        <v>8</v>
      </c>
      <c r="J24" s="93" t="s">
        <v>7</v>
      </c>
      <c r="K24" s="93" t="s">
        <v>8</v>
      </c>
      <c r="L24" s="93" t="s">
        <v>7</v>
      </c>
      <c r="M24" s="95" t="s">
        <v>8</v>
      </c>
    </row>
    <row r="25" spans="1:13" s="90" customFormat="1" ht="19.5" customHeight="1">
      <c r="A25" s="92" t="s">
        <v>9</v>
      </c>
      <c r="B25" s="96">
        <v>0</v>
      </c>
      <c r="C25" s="97">
        <v>0</v>
      </c>
      <c r="D25" s="96">
        <v>63</v>
      </c>
      <c r="E25" s="97">
        <v>693.59</v>
      </c>
      <c r="F25" s="96">
        <v>63</v>
      </c>
      <c r="G25" s="97">
        <v>695.52</v>
      </c>
      <c r="H25" s="96">
        <v>48</v>
      </c>
      <c r="I25" s="97">
        <v>525.0600000000001</v>
      </c>
      <c r="J25" s="96">
        <v>48</v>
      </c>
      <c r="K25" s="97">
        <v>526.6700000000001</v>
      </c>
      <c r="L25" s="98">
        <f>SUM(B25,D25,F25,H25,J25)</f>
        <v>222</v>
      </c>
      <c r="M25" s="99">
        <f>SUM(C25,E25,G25,I25,K25)</f>
        <v>2440.84</v>
      </c>
    </row>
    <row r="26" spans="1:13" s="90" customFormat="1" ht="19.5" customHeight="1">
      <c r="A26" s="92"/>
      <c r="B26" s="96"/>
      <c r="C26" s="97"/>
      <c r="D26" s="96"/>
      <c r="E26" s="97"/>
      <c r="F26" s="96"/>
      <c r="G26" s="97"/>
      <c r="H26" s="96"/>
      <c r="I26" s="97"/>
      <c r="J26" s="96"/>
      <c r="K26" s="97"/>
      <c r="L26" s="98"/>
      <c r="M26" s="99"/>
    </row>
    <row r="27" spans="1:16" s="90" customFormat="1" ht="19.5" customHeight="1" thickBot="1">
      <c r="A27" s="100" t="s">
        <v>10</v>
      </c>
      <c r="B27" s="101">
        <f aca="true" t="shared" si="3" ref="B27:M27">SUM(B25:B26)</f>
        <v>0</v>
      </c>
      <c r="C27" s="102">
        <f t="shared" si="3"/>
        <v>0</v>
      </c>
      <c r="D27" s="101">
        <f t="shared" si="3"/>
        <v>63</v>
      </c>
      <c r="E27" s="102">
        <f t="shared" si="3"/>
        <v>693.59</v>
      </c>
      <c r="F27" s="101">
        <f t="shared" si="3"/>
        <v>63</v>
      </c>
      <c r="G27" s="102">
        <f t="shared" si="3"/>
        <v>695.52</v>
      </c>
      <c r="H27" s="101">
        <f t="shared" si="3"/>
        <v>48</v>
      </c>
      <c r="I27" s="102">
        <f t="shared" si="3"/>
        <v>525.0600000000001</v>
      </c>
      <c r="J27" s="101">
        <f t="shared" si="3"/>
        <v>48</v>
      </c>
      <c r="K27" s="102">
        <f t="shared" si="3"/>
        <v>526.6700000000001</v>
      </c>
      <c r="L27" s="98">
        <f t="shared" si="3"/>
        <v>222</v>
      </c>
      <c r="M27" s="99">
        <f t="shared" si="3"/>
        <v>2440.84</v>
      </c>
      <c r="O27" s="402" t="s">
        <v>11</v>
      </c>
      <c r="P27" s="402"/>
    </row>
    <row r="28" spans="1:16" ht="19.5" customHeight="1" thickBot="1">
      <c r="A28" s="91"/>
      <c r="B28" s="396">
        <v>39657</v>
      </c>
      <c r="C28" s="397"/>
      <c r="D28" s="396">
        <v>39658</v>
      </c>
      <c r="E28" s="397"/>
      <c r="F28" s="396">
        <v>39659</v>
      </c>
      <c r="G28" s="397"/>
      <c r="H28" s="396">
        <v>39660</v>
      </c>
      <c r="I28" s="397"/>
      <c r="J28" s="396"/>
      <c r="K28" s="397"/>
      <c r="L28" s="396" t="s">
        <v>4</v>
      </c>
      <c r="M28" s="398"/>
      <c r="N28" s="106"/>
      <c r="O28" s="403" t="s">
        <v>12</v>
      </c>
      <c r="P28" s="404"/>
    </row>
    <row r="29" spans="1:16" ht="19.5" customHeight="1" thickBot="1">
      <c r="A29" s="92" t="s">
        <v>5</v>
      </c>
      <c r="B29" s="399" t="s">
        <v>6</v>
      </c>
      <c r="C29" s="400"/>
      <c r="D29" s="399" t="s">
        <v>6</v>
      </c>
      <c r="E29" s="400"/>
      <c r="F29" s="399" t="s">
        <v>6</v>
      </c>
      <c r="G29" s="400"/>
      <c r="H29" s="399" t="s">
        <v>6</v>
      </c>
      <c r="I29" s="400"/>
      <c r="J29" s="399"/>
      <c r="K29" s="400"/>
      <c r="L29" s="399">
        <f>COUNTA(B29:J29)</f>
        <v>4</v>
      </c>
      <c r="M29" s="401"/>
      <c r="N29" s="108" t="s">
        <v>5</v>
      </c>
      <c r="O29" s="399">
        <f>SUM(L5,L11,L17,L23,L29)</f>
        <v>22</v>
      </c>
      <c r="P29" s="405"/>
    </row>
    <row r="30" spans="1:16" ht="19.5" customHeight="1" thickBot="1">
      <c r="A30" s="92"/>
      <c r="B30" s="93" t="s">
        <v>7</v>
      </c>
      <c r="C30" s="94" t="s">
        <v>8</v>
      </c>
      <c r="D30" s="93" t="s">
        <v>7</v>
      </c>
      <c r="E30" s="93" t="s">
        <v>8</v>
      </c>
      <c r="F30" s="105" t="s">
        <v>7</v>
      </c>
      <c r="G30" s="94" t="s">
        <v>8</v>
      </c>
      <c r="H30" s="93" t="s">
        <v>7</v>
      </c>
      <c r="I30" s="93" t="s">
        <v>8</v>
      </c>
      <c r="J30" s="93" t="s">
        <v>7</v>
      </c>
      <c r="K30" s="93" t="s">
        <v>8</v>
      </c>
      <c r="L30" s="93" t="s">
        <v>7</v>
      </c>
      <c r="M30" s="95" t="s">
        <v>8</v>
      </c>
      <c r="N30" s="108"/>
      <c r="O30" s="109" t="s">
        <v>7</v>
      </c>
      <c r="P30" s="109" t="s">
        <v>8</v>
      </c>
    </row>
    <row r="31" spans="1:16" ht="19.5" customHeight="1" thickBot="1">
      <c r="A31" s="92" t="s">
        <v>9</v>
      </c>
      <c r="B31" s="96">
        <v>65</v>
      </c>
      <c r="C31" s="97">
        <v>710.4000000000001</v>
      </c>
      <c r="D31" s="96">
        <v>65</v>
      </c>
      <c r="E31" s="97">
        <v>710.26</v>
      </c>
      <c r="F31" s="96">
        <v>65</v>
      </c>
      <c r="G31" s="97">
        <v>707.7599999999999</v>
      </c>
      <c r="H31" s="96">
        <v>65</v>
      </c>
      <c r="I31" s="97">
        <v>710.09</v>
      </c>
      <c r="J31" s="96">
        <v>0</v>
      </c>
      <c r="K31" s="96">
        <v>0</v>
      </c>
      <c r="L31" s="98">
        <f>SUM(B31,D31,F31,H31,J31)</f>
        <v>260</v>
      </c>
      <c r="M31" s="99">
        <f>SUM(C31,E31,G31,I31,K31)</f>
        <v>2838.51</v>
      </c>
      <c r="N31" s="108" t="s">
        <v>9</v>
      </c>
      <c r="O31" s="110">
        <f>SUM(L7,L13,L19,L25,L31)</f>
        <v>1321</v>
      </c>
      <c r="P31" s="111">
        <f>SUM(M7,M13,M19,M25,M31)</f>
        <v>14379.65</v>
      </c>
    </row>
    <row r="32" spans="1:16" ht="19.5" customHeight="1" thickBot="1">
      <c r="A32" s="92"/>
      <c r="B32" s="96"/>
      <c r="C32" s="97"/>
      <c r="D32" s="96"/>
      <c r="E32" s="97"/>
      <c r="F32" s="96"/>
      <c r="G32" s="97"/>
      <c r="H32" s="96"/>
      <c r="I32" s="97"/>
      <c r="J32" s="96"/>
      <c r="K32" s="97"/>
      <c r="L32" s="98"/>
      <c r="M32" s="99"/>
      <c r="N32" s="108"/>
      <c r="O32" s="110"/>
      <c r="P32" s="111"/>
    </row>
    <row r="33" spans="1:16" ht="19.5" customHeight="1" thickBot="1">
      <c r="A33" s="112" t="s">
        <v>10</v>
      </c>
      <c r="B33" s="101">
        <f aca="true" t="shared" si="4" ref="B33:M33">SUM(B31:B32)</f>
        <v>65</v>
      </c>
      <c r="C33" s="102">
        <f t="shared" si="4"/>
        <v>710.4000000000001</v>
      </c>
      <c r="D33" s="101">
        <f t="shared" si="4"/>
        <v>65</v>
      </c>
      <c r="E33" s="102">
        <f t="shared" si="4"/>
        <v>710.26</v>
      </c>
      <c r="F33" s="101">
        <f t="shared" si="4"/>
        <v>65</v>
      </c>
      <c r="G33" s="102">
        <f t="shared" si="4"/>
        <v>707.7599999999999</v>
      </c>
      <c r="H33" s="101">
        <f t="shared" si="4"/>
        <v>65</v>
      </c>
      <c r="I33" s="102">
        <f t="shared" si="4"/>
        <v>710.09</v>
      </c>
      <c r="J33" s="101">
        <f t="shared" si="4"/>
        <v>0</v>
      </c>
      <c r="K33" s="102">
        <f t="shared" si="4"/>
        <v>0</v>
      </c>
      <c r="L33" s="103">
        <f t="shared" si="4"/>
        <v>260</v>
      </c>
      <c r="M33" s="104">
        <f t="shared" si="4"/>
        <v>2838.51</v>
      </c>
      <c r="N33" s="108" t="s">
        <v>12</v>
      </c>
      <c r="O33" s="110">
        <f>SUM(O31:O32)</f>
        <v>1321</v>
      </c>
      <c r="P33" s="111">
        <f>SUM(P31:P32)</f>
        <v>14379.65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22">
      <selection activeCell="A33" sqref="A33"/>
    </sheetView>
  </sheetViews>
  <sheetFormatPr defaultColWidth="9.00390625" defaultRowHeight="13.5"/>
  <cols>
    <col min="1" max="1" width="10.875" style="135" customWidth="1"/>
    <col min="2" max="2" width="9.00390625" style="135" customWidth="1"/>
    <col min="3" max="3" width="10.625" style="135" customWidth="1"/>
    <col min="4" max="4" width="12.625" style="135" customWidth="1"/>
    <col min="5" max="9" width="9.00390625" style="135" customWidth="1"/>
    <col min="10" max="10" width="10.00390625" style="135" customWidth="1"/>
    <col min="11" max="12" width="9.00390625" style="135" customWidth="1"/>
    <col min="13" max="13" width="11.75390625" style="135" customWidth="1"/>
    <col min="14" max="14" width="10.75390625" style="135" customWidth="1"/>
    <col min="15" max="15" width="13.25390625" style="135" customWidth="1"/>
    <col min="16" max="16" width="13.50390625" style="135" customWidth="1"/>
    <col min="17" max="16384" width="9.00390625" style="135" customWidth="1"/>
  </cols>
  <sheetData>
    <row r="1" spans="1:13" s="114" customFormat="1" ht="18.75">
      <c r="A1" s="406" t="s">
        <v>14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s="114" customFormat="1" ht="18.75">
      <c r="A2" s="115" t="s">
        <v>18</v>
      </c>
      <c r="B2" s="113"/>
      <c r="C2" s="113"/>
      <c r="D2" s="113"/>
      <c r="E2" s="113"/>
      <c r="F2" s="113"/>
      <c r="G2" s="113"/>
      <c r="H2" s="113"/>
      <c r="I2" s="113"/>
      <c r="J2" s="116"/>
      <c r="K2" s="113"/>
      <c r="L2" s="113"/>
      <c r="M2" s="113"/>
    </row>
    <row r="3" s="118" customFormat="1" ht="19.5" customHeight="1" thickBot="1">
      <c r="A3" s="117" t="s">
        <v>3</v>
      </c>
    </row>
    <row r="4" spans="1:13" s="118" customFormat="1" ht="19.5" customHeight="1">
      <c r="A4" s="119"/>
      <c r="B4" s="407"/>
      <c r="C4" s="408"/>
      <c r="D4" s="407"/>
      <c r="E4" s="408"/>
      <c r="F4" s="407"/>
      <c r="G4" s="408"/>
      <c r="H4" s="407"/>
      <c r="I4" s="408"/>
      <c r="J4" s="407">
        <v>39661</v>
      </c>
      <c r="K4" s="408"/>
      <c r="L4" s="407" t="s">
        <v>4</v>
      </c>
      <c r="M4" s="409"/>
    </row>
    <row r="5" spans="1:13" s="118" customFormat="1" ht="19.5" customHeight="1">
      <c r="A5" s="120" t="s">
        <v>5</v>
      </c>
      <c r="B5" s="410"/>
      <c r="C5" s="411"/>
      <c r="D5" s="410"/>
      <c r="E5" s="411"/>
      <c r="F5" s="410"/>
      <c r="G5" s="411"/>
      <c r="H5" s="410"/>
      <c r="I5" s="411"/>
      <c r="J5" s="410" t="s">
        <v>6</v>
      </c>
      <c r="K5" s="411"/>
      <c r="L5" s="410">
        <f>COUNTA(B5:J5)</f>
        <v>1</v>
      </c>
      <c r="M5" s="412"/>
    </row>
    <row r="6" spans="1:13" s="118" customFormat="1" ht="19.5" customHeight="1">
      <c r="A6" s="120"/>
      <c r="B6" s="121" t="s">
        <v>7</v>
      </c>
      <c r="C6" s="122" t="s">
        <v>8</v>
      </c>
      <c r="D6" s="121" t="s">
        <v>7</v>
      </c>
      <c r="E6" s="121" t="s">
        <v>8</v>
      </c>
      <c r="F6" s="121" t="s">
        <v>7</v>
      </c>
      <c r="G6" s="122" t="s">
        <v>8</v>
      </c>
      <c r="H6" s="121" t="s">
        <v>7</v>
      </c>
      <c r="I6" s="121" t="s">
        <v>8</v>
      </c>
      <c r="J6" s="121" t="s">
        <v>7</v>
      </c>
      <c r="K6" s="121" t="s">
        <v>8</v>
      </c>
      <c r="L6" s="121" t="s">
        <v>7</v>
      </c>
      <c r="M6" s="123" t="s">
        <v>8</v>
      </c>
    </row>
    <row r="7" spans="1:13" s="118" customFormat="1" ht="19.5" customHeight="1">
      <c r="A7" s="120" t="s">
        <v>9</v>
      </c>
      <c r="B7" s="124">
        <f>'[4]８月青森ＲＥＲ'!B7+'[4]８月八戸セメント'!B7+'[4]８月普通（庄司）'!B7+'[4]８月普通（三戸ウィズ） '!B7+'[4]８月奥羽'!B7+'[4]８月釜渕'!B7</f>
        <v>0</v>
      </c>
      <c r="C7" s="125">
        <f>'[4]８月青森ＲＥＲ'!C7+'[4]８月八戸セメント'!C7+'[4]８月普通（庄司）'!C7+'[4]８月普通（三戸ウィズ） '!C7+'[4]８月奥羽'!C7+'[4]８月釜渕'!C7</f>
        <v>0</v>
      </c>
      <c r="D7" s="125">
        <f>'[4]８月青森ＲＥＲ'!D7+'[4]８月八戸セメント'!D7+'[4]８月普通（庄司）'!D7+'[4]８月普通（三戸ウィズ） '!D7+'[4]８月奥羽'!D7+'[4]８月釜渕'!D7</f>
        <v>0</v>
      </c>
      <c r="E7" s="125">
        <f>'[4]８月青森ＲＥＲ'!E7+'[4]８月八戸セメント'!E7+'[4]８月普通（庄司）'!E7+'[4]８月普通（三戸ウィズ） '!E7+'[4]８月奥羽'!E7+'[4]８月釜渕'!E7</f>
        <v>0</v>
      </c>
      <c r="F7" s="125">
        <f>'[4]８月青森ＲＥＲ'!F7+'[4]８月八戸セメント'!F7+'[4]８月普通（庄司）'!F7+'[4]８月普通（三戸ウィズ） '!F7+'[4]８月奥羽'!F7+'[4]８月釜渕'!F7</f>
        <v>0</v>
      </c>
      <c r="G7" s="125">
        <f>'[4]８月青森ＲＥＲ'!G7+'[4]８月八戸セメント'!G7+'[4]８月普通（庄司）'!G7+'[4]８月普通（三戸ウィズ） '!G7+'[4]８月奥羽'!G7+'[4]８月釜渕'!G7</f>
        <v>0</v>
      </c>
      <c r="H7" s="125">
        <f>'[4]８月青森ＲＥＲ'!H7+'[4]８月八戸セメント'!H7+'[4]８月普通（庄司）'!H7+'[4]８月普通（三戸ウィズ） '!H7+'[4]８月奥羽'!H7+'[4]８月釜渕'!H7</f>
        <v>0</v>
      </c>
      <c r="I7" s="125">
        <f>'[4]８月青森ＲＥＲ'!I7+'[4]８月八戸セメント'!I7+'[4]８月普通（庄司）'!I7+'[4]８月普通（三戸ウィズ） '!I7+'[4]８月奥羽'!I7+'[4]８月釜渕'!I7</f>
        <v>0</v>
      </c>
      <c r="J7" s="124">
        <v>50</v>
      </c>
      <c r="K7" s="125">
        <v>536.39</v>
      </c>
      <c r="L7" s="126">
        <f>SUM(B7,D7,F7,H7,J7)</f>
        <v>50</v>
      </c>
      <c r="M7" s="127">
        <f>SUM(C7,E7,G7,I7,K7)</f>
        <v>536.39</v>
      </c>
    </row>
    <row r="8" spans="1:13" s="118" customFormat="1" ht="19.5" customHeight="1">
      <c r="A8" s="120"/>
      <c r="B8" s="124"/>
      <c r="C8" s="125"/>
      <c r="D8" s="124"/>
      <c r="E8" s="125"/>
      <c r="F8" s="124"/>
      <c r="G8" s="125"/>
      <c r="H8" s="124"/>
      <c r="I8" s="125"/>
      <c r="J8" s="124"/>
      <c r="K8" s="125"/>
      <c r="L8" s="126"/>
      <c r="M8" s="127"/>
    </row>
    <row r="9" spans="1:13" s="118" customFormat="1" ht="19.5" customHeight="1" thickBot="1">
      <c r="A9" s="128" t="s">
        <v>10</v>
      </c>
      <c r="B9" s="129">
        <f aca="true" t="shared" si="0" ref="B9:M9">SUM(B7:B8)</f>
        <v>0</v>
      </c>
      <c r="C9" s="130">
        <f t="shared" si="0"/>
        <v>0</v>
      </c>
      <c r="D9" s="129">
        <f t="shared" si="0"/>
        <v>0</v>
      </c>
      <c r="E9" s="130">
        <f t="shared" si="0"/>
        <v>0</v>
      </c>
      <c r="F9" s="129">
        <f t="shared" si="0"/>
        <v>0</v>
      </c>
      <c r="G9" s="130">
        <f t="shared" si="0"/>
        <v>0</v>
      </c>
      <c r="H9" s="129">
        <f t="shared" si="0"/>
        <v>0</v>
      </c>
      <c r="I9" s="130">
        <f t="shared" si="0"/>
        <v>0</v>
      </c>
      <c r="J9" s="129">
        <f>SUM(J7:J8)</f>
        <v>50</v>
      </c>
      <c r="K9" s="130">
        <f>SUM(K7:K8)</f>
        <v>536.39</v>
      </c>
      <c r="L9" s="131">
        <f t="shared" si="0"/>
        <v>50</v>
      </c>
      <c r="M9" s="132">
        <f t="shared" si="0"/>
        <v>536.39</v>
      </c>
    </row>
    <row r="10" spans="1:13" s="118" customFormat="1" ht="19.5" customHeight="1">
      <c r="A10" s="119"/>
      <c r="B10" s="407">
        <v>39664</v>
      </c>
      <c r="C10" s="408"/>
      <c r="D10" s="407">
        <v>39665</v>
      </c>
      <c r="E10" s="408"/>
      <c r="F10" s="407">
        <v>39666</v>
      </c>
      <c r="G10" s="408"/>
      <c r="H10" s="407">
        <v>39667</v>
      </c>
      <c r="I10" s="408"/>
      <c r="J10" s="407">
        <v>39668</v>
      </c>
      <c r="K10" s="408"/>
      <c r="L10" s="407" t="s">
        <v>4</v>
      </c>
      <c r="M10" s="409"/>
    </row>
    <row r="11" spans="1:13" s="118" customFormat="1" ht="19.5" customHeight="1">
      <c r="A11" s="120" t="s">
        <v>5</v>
      </c>
      <c r="B11" s="410" t="s">
        <v>6</v>
      </c>
      <c r="C11" s="411"/>
      <c r="D11" s="410" t="s">
        <v>6</v>
      </c>
      <c r="E11" s="411"/>
      <c r="F11" s="410" t="s">
        <v>6</v>
      </c>
      <c r="G11" s="411"/>
      <c r="H11" s="410" t="s">
        <v>6</v>
      </c>
      <c r="I11" s="411"/>
      <c r="J11" s="410" t="s">
        <v>6</v>
      </c>
      <c r="K11" s="411"/>
      <c r="L11" s="410">
        <f>COUNTA(B11:J11)</f>
        <v>5</v>
      </c>
      <c r="M11" s="412"/>
    </row>
    <row r="12" spans="1:13" s="118" customFormat="1" ht="19.5" customHeight="1">
      <c r="A12" s="120"/>
      <c r="B12" s="121" t="s">
        <v>7</v>
      </c>
      <c r="C12" s="122" t="s">
        <v>8</v>
      </c>
      <c r="D12" s="121" t="s">
        <v>7</v>
      </c>
      <c r="E12" s="121" t="s">
        <v>8</v>
      </c>
      <c r="F12" s="133" t="s">
        <v>7</v>
      </c>
      <c r="G12" s="122" t="s">
        <v>8</v>
      </c>
      <c r="H12" s="121" t="s">
        <v>7</v>
      </c>
      <c r="I12" s="121" t="s">
        <v>8</v>
      </c>
      <c r="J12" s="121" t="s">
        <v>7</v>
      </c>
      <c r="K12" s="121" t="s">
        <v>8</v>
      </c>
      <c r="L12" s="121" t="s">
        <v>7</v>
      </c>
      <c r="M12" s="123" t="s">
        <v>8</v>
      </c>
    </row>
    <row r="13" spans="1:13" s="118" customFormat="1" ht="19.5" customHeight="1">
      <c r="A13" s="120" t="s">
        <v>9</v>
      </c>
      <c r="B13" s="124">
        <v>65</v>
      </c>
      <c r="C13" s="125">
        <v>710.83</v>
      </c>
      <c r="D13" s="124">
        <v>64</v>
      </c>
      <c r="E13" s="125">
        <v>698.07</v>
      </c>
      <c r="F13" s="124">
        <v>48</v>
      </c>
      <c r="G13" s="125">
        <v>527.89</v>
      </c>
      <c r="H13" s="124">
        <v>63</v>
      </c>
      <c r="I13" s="125">
        <v>684.75</v>
      </c>
      <c r="J13" s="124">
        <v>64</v>
      </c>
      <c r="K13" s="125">
        <v>686.1</v>
      </c>
      <c r="L13" s="126">
        <f>SUM(B13,D13,F13,H13,J13)</f>
        <v>304</v>
      </c>
      <c r="M13" s="127">
        <f>SUM(C13,E13,G13,I13,K13)</f>
        <v>3307.64</v>
      </c>
    </row>
    <row r="14" spans="1:13" s="118" customFormat="1" ht="19.5" customHeight="1">
      <c r="A14" s="120"/>
      <c r="B14" s="124"/>
      <c r="C14" s="125"/>
      <c r="D14" s="124"/>
      <c r="E14" s="125"/>
      <c r="F14" s="124"/>
      <c r="G14" s="125"/>
      <c r="H14" s="124"/>
      <c r="I14" s="125"/>
      <c r="J14" s="124"/>
      <c r="K14" s="125"/>
      <c r="L14" s="126"/>
      <c r="M14" s="127"/>
    </row>
    <row r="15" spans="1:13" s="118" customFormat="1" ht="19.5" customHeight="1" thickBot="1">
      <c r="A15" s="128" t="s">
        <v>10</v>
      </c>
      <c r="B15" s="129">
        <f aca="true" t="shared" si="1" ref="B15:M15">SUM(B13:B14)</f>
        <v>65</v>
      </c>
      <c r="C15" s="130">
        <f t="shared" si="1"/>
        <v>710.83</v>
      </c>
      <c r="D15" s="129">
        <f t="shared" si="1"/>
        <v>64</v>
      </c>
      <c r="E15" s="130">
        <f t="shared" si="1"/>
        <v>698.07</v>
      </c>
      <c r="F15" s="129">
        <f t="shared" si="1"/>
        <v>48</v>
      </c>
      <c r="G15" s="130">
        <f t="shared" si="1"/>
        <v>527.89</v>
      </c>
      <c r="H15" s="129">
        <f t="shared" si="1"/>
        <v>63</v>
      </c>
      <c r="I15" s="130">
        <f t="shared" si="1"/>
        <v>684.75</v>
      </c>
      <c r="J15" s="129">
        <f t="shared" si="1"/>
        <v>64</v>
      </c>
      <c r="K15" s="130">
        <f t="shared" si="1"/>
        <v>686.1</v>
      </c>
      <c r="L15" s="131">
        <f t="shared" si="1"/>
        <v>304</v>
      </c>
      <c r="M15" s="132">
        <f t="shared" si="1"/>
        <v>3307.64</v>
      </c>
    </row>
    <row r="16" spans="1:13" s="118" customFormat="1" ht="19.5" customHeight="1">
      <c r="A16" s="119"/>
      <c r="B16" s="407">
        <v>39671</v>
      </c>
      <c r="C16" s="408"/>
      <c r="D16" s="407">
        <v>39672</v>
      </c>
      <c r="E16" s="408"/>
      <c r="F16" s="407">
        <v>39673</v>
      </c>
      <c r="G16" s="408"/>
      <c r="H16" s="407">
        <v>39674</v>
      </c>
      <c r="I16" s="408"/>
      <c r="J16" s="407">
        <v>39675</v>
      </c>
      <c r="K16" s="408"/>
      <c r="L16" s="407" t="s">
        <v>4</v>
      </c>
      <c r="M16" s="409"/>
    </row>
    <row r="17" spans="1:13" s="118" customFormat="1" ht="19.5" customHeight="1">
      <c r="A17" s="120" t="s">
        <v>5</v>
      </c>
      <c r="B17" s="410" t="s">
        <v>6</v>
      </c>
      <c r="C17" s="411"/>
      <c r="D17" s="410" t="s">
        <v>6</v>
      </c>
      <c r="E17" s="411"/>
      <c r="F17" s="410"/>
      <c r="G17" s="411"/>
      <c r="H17" s="410"/>
      <c r="I17" s="411"/>
      <c r="J17" s="410"/>
      <c r="K17" s="411"/>
      <c r="L17" s="410">
        <f>COUNTA(B17:J17)</f>
        <v>2</v>
      </c>
      <c r="M17" s="412"/>
    </row>
    <row r="18" spans="1:13" s="118" customFormat="1" ht="19.5" customHeight="1">
      <c r="A18" s="120"/>
      <c r="B18" s="121" t="s">
        <v>7</v>
      </c>
      <c r="C18" s="122" t="s">
        <v>8</v>
      </c>
      <c r="D18" s="121" t="s">
        <v>7</v>
      </c>
      <c r="E18" s="133" t="s">
        <v>8</v>
      </c>
      <c r="F18" s="133" t="s">
        <v>7</v>
      </c>
      <c r="G18" s="122" t="s">
        <v>8</v>
      </c>
      <c r="H18" s="121" t="s">
        <v>7</v>
      </c>
      <c r="I18" s="121" t="s">
        <v>8</v>
      </c>
      <c r="J18" s="121" t="s">
        <v>7</v>
      </c>
      <c r="K18" s="121" t="s">
        <v>8</v>
      </c>
      <c r="L18" s="121" t="s">
        <v>7</v>
      </c>
      <c r="M18" s="123" t="s">
        <v>8</v>
      </c>
    </row>
    <row r="19" spans="1:13" s="118" customFormat="1" ht="19.5" customHeight="1">
      <c r="A19" s="120" t="s">
        <v>9</v>
      </c>
      <c r="B19" s="124">
        <v>29</v>
      </c>
      <c r="C19" s="125">
        <v>316.29999999999995</v>
      </c>
      <c r="D19" s="124">
        <v>29</v>
      </c>
      <c r="E19" s="125">
        <v>317.32</v>
      </c>
      <c r="F19" s="124">
        <v>0</v>
      </c>
      <c r="G19" s="125">
        <v>0</v>
      </c>
      <c r="H19" s="124">
        <v>0</v>
      </c>
      <c r="I19" s="125">
        <v>0</v>
      </c>
      <c r="J19" s="124">
        <v>0</v>
      </c>
      <c r="K19" s="125">
        <v>0</v>
      </c>
      <c r="L19" s="126">
        <f>SUM(B19,D19,F19,H19,J19)</f>
        <v>58</v>
      </c>
      <c r="M19" s="127">
        <f>SUM(C19,E19,G19,I19,K19)</f>
        <v>633.6199999999999</v>
      </c>
    </row>
    <row r="20" spans="1:13" s="118" customFormat="1" ht="19.5" customHeight="1">
      <c r="A20" s="120"/>
      <c r="B20" s="124"/>
      <c r="C20" s="125"/>
      <c r="D20" s="124"/>
      <c r="E20" s="125"/>
      <c r="F20" s="124"/>
      <c r="G20" s="125"/>
      <c r="H20" s="124"/>
      <c r="I20" s="125"/>
      <c r="J20" s="124"/>
      <c r="K20" s="125"/>
      <c r="L20" s="126"/>
      <c r="M20" s="127"/>
    </row>
    <row r="21" spans="1:13" s="118" customFormat="1" ht="19.5" customHeight="1" thickBot="1">
      <c r="A21" s="128" t="s">
        <v>10</v>
      </c>
      <c r="B21" s="129">
        <f aca="true" t="shared" si="2" ref="B21:M21">SUM(B19:B20)</f>
        <v>29</v>
      </c>
      <c r="C21" s="130">
        <f t="shared" si="2"/>
        <v>316.29999999999995</v>
      </c>
      <c r="D21" s="129">
        <f t="shared" si="2"/>
        <v>29</v>
      </c>
      <c r="E21" s="130">
        <f t="shared" si="2"/>
        <v>317.32</v>
      </c>
      <c r="F21" s="129">
        <f t="shared" si="2"/>
        <v>0</v>
      </c>
      <c r="G21" s="130">
        <f t="shared" si="2"/>
        <v>0</v>
      </c>
      <c r="H21" s="129">
        <f t="shared" si="2"/>
        <v>0</v>
      </c>
      <c r="I21" s="130">
        <f t="shared" si="2"/>
        <v>0</v>
      </c>
      <c r="J21" s="129">
        <f t="shared" si="2"/>
        <v>0</v>
      </c>
      <c r="K21" s="130">
        <f t="shared" si="2"/>
        <v>0</v>
      </c>
      <c r="L21" s="131">
        <f t="shared" si="2"/>
        <v>58</v>
      </c>
      <c r="M21" s="127">
        <f t="shared" si="2"/>
        <v>633.6199999999999</v>
      </c>
    </row>
    <row r="22" spans="1:13" s="118" customFormat="1" ht="19.5" customHeight="1">
      <c r="A22" s="119"/>
      <c r="B22" s="407">
        <v>39678</v>
      </c>
      <c r="C22" s="408"/>
      <c r="D22" s="407">
        <v>39679</v>
      </c>
      <c r="E22" s="408"/>
      <c r="F22" s="407">
        <v>39680</v>
      </c>
      <c r="G22" s="408"/>
      <c r="H22" s="407">
        <v>39681</v>
      </c>
      <c r="I22" s="408"/>
      <c r="J22" s="407">
        <v>39682</v>
      </c>
      <c r="K22" s="408"/>
      <c r="L22" s="407" t="s">
        <v>4</v>
      </c>
      <c r="M22" s="409"/>
    </row>
    <row r="23" spans="1:13" s="118" customFormat="1" ht="19.5" customHeight="1">
      <c r="A23" s="120" t="s">
        <v>5</v>
      </c>
      <c r="B23" s="410" t="s">
        <v>6</v>
      </c>
      <c r="C23" s="411"/>
      <c r="D23" s="410" t="s">
        <v>6</v>
      </c>
      <c r="E23" s="411"/>
      <c r="F23" s="410" t="s">
        <v>6</v>
      </c>
      <c r="G23" s="411"/>
      <c r="H23" s="410" t="s">
        <v>6</v>
      </c>
      <c r="I23" s="411"/>
      <c r="J23" s="410" t="s">
        <v>6</v>
      </c>
      <c r="K23" s="411"/>
      <c r="L23" s="410">
        <f>COUNTA(B23:J23)</f>
        <v>5</v>
      </c>
      <c r="M23" s="412"/>
    </row>
    <row r="24" spans="1:13" s="118" customFormat="1" ht="19.5" customHeight="1">
      <c r="A24" s="120"/>
      <c r="B24" s="121" t="s">
        <v>7</v>
      </c>
      <c r="C24" s="122" t="s">
        <v>8</v>
      </c>
      <c r="D24" s="121" t="s">
        <v>7</v>
      </c>
      <c r="E24" s="121" t="s">
        <v>8</v>
      </c>
      <c r="F24" s="133" t="s">
        <v>7</v>
      </c>
      <c r="G24" s="122" t="s">
        <v>8</v>
      </c>
      <c r="H24" s="121" t="s">
        <v>7</v>
      </c>
      <c r="I24" s="121" t="s">
        <v>8</v>
      </c>
      <c r="J24" s="121" t="s">
        <v>7</v>
      </c>
      <c r="K24" s="121" t="s">
        <v>8</v>
      </c>
      <c r="L24" s="121" t="s">
        <v>7</v>
      </c>
      <c r="M24" s="123" t="s">
        <v>8</v>
      </c>
    </row>
    <row r="25" spans="1:13" s="118" customFormat="1" ht="19.5" customHeight="1">
      <c r="A25" s="120" t="s">
        <v>9</v>
      </c>
      <c r="B25" s="124">
        <v>14</v>
      </c>
      <c r="C25" s="125">
        <v>147.64</v>
      </c>
      <c r="D25" s="124">
        <v>14</v>
      </c>
      <c r="E25" s="125">
        <v>147.73</v>
      </c>
      <c r="F25" s="124">
        <v>14</v>
      </c>
      <c r="G25" s="125">
        <v>147.67</v>
      </c>
      <c r="H25" s="124">
        <v>14</v>
      </c>
      <c r="I25" s="125">
        <v>147.41</v>
      </c>
      <c r="J25" s="124">
        <v>14</v>
      </c>
      <c r="K25" s="125">
        <v>147.97</v>
      </c>
      <c r="L25" s="126">
        <f>SUM(B25,D25,F25,H25,J25)</f>
        <v>70</v>
      </c>
      <c r="M25" s="127">
        <f>SUM(C25,E25,G25,I25,K25)</f>
        <v>738.42</v>
      </c>
    </row>
    <row r="26" spans="1:13" s="118" customFormat="1" ht="19.5" customHeight="1">
      <c r="A26" s="120"/>
      <c r="B26" s="124"/>
      <c r="C26" s="125"/>
      <c r="D26" s="124"/>
      <c r="E26" s="125"/>
      <c r="F26" s="124"/>
      <c r="G26" s="125"/>
      <c r="H26" s="124"/>
      <c r="I26" s="125"/>
      <c r="J26" s="124"/>
      <c r="K26" s="125"/>
      <c r="L26" s="126"/>
      <c r="M26" s="127"/>
    </row>
    <row r="27" spans="1:16" s="118" customFormat="1" ht="19.5" customHeight="1" thickBot="1">
      <c r="A27" s="128" t="s">
        <v>10</v>
      </c>
      <c r="B27" s="129">
        <f aca="true" t="shared" si="3" ref="B27:M27">SUM(B25:B26)</f>
        <v>14</v>
      </c>
      <c r="C27" s="130">
        <f t="shared" si="3"/>
        <v>147.64</v>
      </c>
      <c r="D27" s="129">
        <f t="shared" si="3"/>
        <v>14</v>
      </c>
      <c r="E27" s="130">
        <f t="shared" si="3"/>
        <v>147.73</v>
      </c>
      <c r="F27" s="129">
        <f t="shared" si="3"/>
        <v>14</v>
      </c>
      <c r="G27" s="130">
        <f t="shared" si="3"/>
        <v>147.67</v>
      </c>
      <c r="H27" s="129">
        <f t="shared" si="3"/>
        <v>14</v>
      </c>
      <c r="I27" s="130">
        <f t="shared" si="3"/>
        <v>147.41</v>
      </c>
      <c r="J27" s="129">
        <f t="shared" si="3"/>
        <v>14</v>
      </c>
      <c r="K27" s="130">
        <f t="shared" si="3"/>
        <v>147.97</v>
      </c>
      <c r="L27" s="126">
        <f t="shared" si="3"/>
        <v>70</v>
      </c>
      <c r="M27" s="127">
        <f t="shared" si="3"/>
        <v>738.42</v>
      </c>
      <c r="O27" s="413" t="s">
        <v>11</v>
      </c>
      <c r="P27" s="413"/>
    </row>
    <row r="28" spans="1:16" ht="19.5" customHeight="1" thickBot="1">
      <c r="A28" s="119"/>
      <c r="B28" s="407">
        <v>39685</v>
      </c>
      <c r="C28" s="408"/>
      <c r="D28" s="407">
        <v>39686</v>
      </c>
      <c r="E28" s="408"/>
      <c r="F28" s="407">
        <v>39687</v>
      </c>
      <c r="G28" s="408"/>
      <c r="H28" s="407">
        <v>39688</v>
      </c>
      <c r="I28" s="408"/>
      <c r="J28" s="407">
        <v>39689</v>
      </c>
      <c r="K28" s="408"/>
      <c r="L28" s="407" t="s">
        <v>4</v>
      </c>
      <c r="M28" s="409"/>
      <c r="N28" s="134"/>
      <c r="O28" s="414" t="s">
        <v>12</v>
      </c>
      <c r="P28" s="415"/>
    </row>
    <row r="29" spans="1:16" ht="19.5" customHeight="1" thickBot="1">
      <c r="A29" s="120" t="s">
        <v>5</v>
      </c>
      <c r="B29" s="410" t="s">
        <v>6</v>
      </c>
      <c r="C29" s="411"/>
      <c r="D29" s="410" t="s">
        <v>6</v>
      </c>
      <c r="E29" s="411"/>
      <c r="F29" s="410" t="s">
        <v>6</v>
      </c>
      <c r="G29" s="411"/>
      <c r="H29" s="410" t="s">
        <v>6</v>
      </c>
      <c r="I29" s="411"/>
      <c r="J29" s="410" t="s">
        <v>6</v>
      </c>
      <c r="K29" s="411"/>
      <c r="L29" s="410">
        <f>COUNTA(B29:J29)</f>
        <v>5</v>
      </c>
      <c r="M29" s="412"/>
      <c r="N29" s="136" t="s">
        <v>5</v>
      </c>
      <c r="O29" s="410">
        <f>SUM(L5,L11,L17,L23,L29)</f>
        <v>18</v>
      </c>
      <c r="P29" s="416"/>
    </row>
    <row r="30" spans="1:16" ht="19.5" customHeight="1" thickBot="1">
      <c r="A30" s="120"/>
      <c r="B30" s="121" t="s">
        <v>7</v>
      </c>
      <c r="C30" s="122" t="s">
        <v>8</v>
      </c>
      <c r="D30" s="121" t="s">
        <v>7</v>
      </c>
      <c r="E30" s="121" t="s">
        <v>8</v>
      </c>
      <c r="F30" s="133" t="s">
        <v>7</v>
      </c>
      <c r="G30" s="122" t="s">
        <v>8</v>
      </c>
      <c r="H30" s="121" t="s">
        <v>7</v>
      </c>
      <c r="I30" s="121" t="s">
        <v>8</v>
      </c>
      <c r="J30" s="121" t="s">
        <v>7</v>
      </c>
      <c r="K30" s="121" t="s">
        <v>8</v>
      </c>
      <c r="L30" s="121" t="s">
        <v>7</v>
      </c>
      <c r="M30" s="123" t="s">
        <v>8</v>
      </c>
      <c r="N30" s="136"/>
      <c r="O30" s="137" t="s">
        <v>7</v>
      </c>
      <c r="P30" s="137" t="s">
        <v>8</v>
      </c>
    </row>
    <row r="31" spans="1:16" ht="19.5" customHeight="1" thickBot="1">
      <c r="A31" s="120" t="s">
        <v>9</v>
      </c>
      <c r="B31" s="124">
        <v>48</v>
      </c>
      <c r="C31" s="125">
        <v>532.98</v>
      </c>
      <c r="D31" s="124">
        <v>48</v>
      </c>
      <c r="E31" s="125">
        <v>539.31</v>
      </c>
      <c r="F31" s="124">
        <v>48</v>
      </c>
      <c r="G31" s="125">
        <v>538.3100000000001</v>
      </c>
      <c r="H31" s="124">
        <v>48</v>
      </c>
      <c r="I31" s="125">
        <v>538.9</v>
      </c>
      <c r="J31" s="124">
        <v>48</v>
      </c>
      <c r="K31" s="125">
        <v>536.0699999999999</v>
      </c>
      <c r="L31" s="126">
        <f>SUM(B31,D31,F31,H31,J31)</f>
        <v>240</v>
      </c>
      <c r="M31" s="127">
        <f>SUM(C31,E31,G31,I31,K31)</f>
        <v>2685.5699999999997</v>
      </c>
      <c r="N31" s="136" t="s">
        <v>9</v>
      </c>
      <c r="O31" s="138">
        <f>SUM(L7,L13,L19,L25,L31)</f>
        <v>722</v>
      </c>
      <c r="P31" s="139">
        <f>SUM(M7,M13,M19,M25,M31)</f>
        <v>7901.639999999999</v>
      </c>
    </row>
    <row r="32" spans="1:16" ht="19.5" customHeight="1" thickBot="1">
      <c r="A32" s="120"/>
      <c r="B32" s="124"/>
      <c r="C32" s="125"/>
      <c r="D32" s="124"/>
      <c r="E32" s="125"/>
      <c r="F32" s="124"/>
      <c r="G32" s="125"/>
      <c r="H32" s="124"/>
      <c r="I32" s="125"/>
      <c r="J32" s="124"/>
      <c r="K32" s="125"/>
      <c r="L32" s="126"/>
      <c r="M32" s="127"/>
      <c r="N32" s="136"/>
      <c r="O32" s="138"/>
      <c r="P32" s="139"/>
    </row>
    <row r="33" spans="1:16" ht="19.5" customHeight="1" thickBot="1">
      <c r="A33" s="140" t="s">
        <v>10</v>
      </c>
      <c r="B33" s="129">
        <f aca="true" t="shared" si="4" ref="B33:M33">SUM(B31:B32)</f>
        <v>48</v>
      </c>
      <c r="C33" s="130">
        <f t="shared" si="4"/>
        <v>532.98</v>
      </c>
      <c r="D33" s="129">
        <f t="shared" si="4"/>
        <v>48</v>
      </c>
      <c r="E33" s="130">
        <f t="shared" si="4"/>
        <v>539.31</v>
      </c>
      <c r="F33" s="129">
        <f t="shared" si="4"/>
        <v>48</v>
      </c>
      <c r="G33" s="130">
        <f t="shared" si="4"/>
        <v>538.3100000000001</v>
      </c>
      <c r="H33" s="129">
        <f t="shared" si="4"/>
        <v>48</v>
      </c>
      <c r="I33" s="130">
        <f t="shared" si="4"/>
        <v>538.9</v>
      </c>
      <c r="J33" s="129">
        <f t="shared" si="4"/>
        <v>48</v>
      </c>
      <c r="K33" s="130">
        <f t="shared" si="4"/>
        <v>536.0699999999999</v>
      </c>
      <c r="L33" s="131">
        <f t="shared" si="4"/>
        <v>240</v>
      </c>
      <c r="M33" s="132">
        <f t="shared" si="4"/>
        <v>2685.5699999999997</v>
      </c>
      <c r="N33" s="136" t="s">
        <v>12</v>
      </c>
      <c r="O33" s="138">
        <f>SUM(O31:O32)</f>
        <v>722</v>
      </c>
      <c r="P33" s="139">
        <f>SUM(P31:P32)</f>
        <v>7901.639999999999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19">
      <selection activeCell="B31" sqref="B31:E31"/>
    </sheetView>
  </sheetViews>
  <sheetFormatPr defaultColWidth="9.00390625" defaultRowHeight="13.5"/>
  <cols>
    <col min="1" max="1" width="10.875" style="163" customWidth="1"/>
    <col min="2" max="2" width="9.00390625" style="163" customWidth="1"/>
    <col min="3" max="3" width="10.625" style="163" customWidth="1"/>
    <col min="4" max="4" width="12.625" style="163" customWidth="1"/>
    <col min="5" max="9" width="9.00390625" style="163" customWidth="1"/>
    <col min="10" max="10" width="10.00390625" style="163" customWidth="1"/>
    <col min="11" max="12" width="9.00390625" style="163" customWidth="1"/>
    <col min="13" max="13" width="11.75390625" style="163" customWidth="1"/>
    <col min="14" max="14" width="10.75390625" style="163" customWidth="1"/>
    <col min="15" max="15" width="13.25390625" style="163" customWidth="1"/>
    <col min="16" max="16" width="13.50390625" style="163" customWidth="1"/>
    <col min="17" max="16384" width="9.00390625" style="163" customWidth="1"/>
  </cols>
  <sheetData>
    <row r="1" spans="1:13" s="142" customFormat="1" ht="18.75">
      <c r="A1" s="417" t="s">
        <v>14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142" customFormat="1" ht="18.75">
      <c r="A2" s="143" t="s">
        <v>19</v>
      </c>
      <c r="B2" s="141"/>
      <c r="C2" s="141"/>
      <c r="D2" s="141"/>
      <c r="E2" s="141"/>
      <c r="F2" s="141"/>
      <c r="G2" s="141"/>
      <c r="H2" s="141"/>
      <c r="I2" s="141"/>
      <c r="J2" s="144"/>
      <c r="K2" s="141"/>
      <c r="L2" s="141"/>
      <c r="M2" s="141"/>
    </row>
    <row r="3" s="146" customFormat="1" ht="19.5" customHeight="1" thickBot="1">
      <c r="A3" s="145" t="s">
        <v>3</v>
      </c>
    </row>
    <row r="4" spans="1:13" s="146" customFormat="1" ht="19.5" customHeight="1">
      <c r="A4" s="147"/>
      <c r="B4" s="418">
        <v>39692</v>
      </c>
      <c r="C4" s="419"/>
      <c r="D4" s="418">
        <v>39693</v>
      </c>
      <c r="E4" s="419"/>
      <c r="F4" s="418">
        <v>39694</v>
      </c>
      <c r="G4" s="419"/>
      <c r="H4" s="418">
        <v>39695</v>
      </c>
      <c r="I4" s="419"/>
      <c r="J4" s="418">
        <v>39696</v>
      </c>
      <c r="K4" s="419"/>
      <c r="L4" s="418" t="s">
        <v>4</v>
      </c>
      <c r="M4" s="420"/>
    </row>
    <row r="5" spans="1:13" s="146" customFormat="1" ht="19.5" customHeight="1">
      <c r="A5" s="148" t="s">
        <v>5</v>
      </c>
      <c r="B5" s="421" t="s">
        <v>6</v>
      </c>
      <c r="C5" s="422"/>
      <c r="D5" s="421" t="s">
        <v>6</v>
      </c>
      <c r="E5" s="422"/>
      <c r="F5" s="421" t="s">
        <v>6</v>
      </c>
      <c r="G5" s="422"/>
      <c r="H5" s="421" t="s">
        <v>6</v>
      </c>
      <c r="I5" s="422"/>
      <c r="J5" s="421" t="s">
        <v>6</v>
      </c>
      <c r="K5" s="422"/>
      <c r="L5" s="421">
        <f>COUNTA(B5:J5)</f>
        <v>5</v>
      </c>
      <c r="M5" s="423"/>
    </row>
    <row r="6" spans="1:13" s="146" customFormat="1" ht="19.5" customHeight="1">
      <c r="A6" s="148"/>
      <c r="B6" s="149" t="s">
        <v>7</v>
      </c>
      <c r="C6" s="150" t="s">
        <v>8</v>
      </c>
      <c r="D6" s="149" t="s">
        <v>7</v>
      </c>
      <c r="E6" s="149" t="s">
        <v>8</v>
      </c>
      <c r="F6" s="149" t="s">
        <v>7</v>
      </c>
      <c r="G6" s="150" t="s">
        <v>8</v>
      </c>
      <c r="H6" s="149" t="s">
        <v>7</v>
      </c>
      <c r="I6" s="149" t="s">
        <v>8</v>
      </c>
      <c r="J6" s="149" t="s">
        <v>7</v>
      </c>
      <c r="K6" s="149" t="s">
        <v>8</v>
      </c>
      <c r="L6" s="149" t="s">
        <v>7</v>
      </c>
      <c r="M6" s="151" t="s">
        <v>8</v>
      </c>
    </row>
    <row r="7" spans="1:13" s="146" customFormat="1" ht="19.5" customHeight="1">
      <c r="A7" s="148" t="s">
        <v>9</v>
      </c>
      <c r="B7" s="152">
        <v>52</v>
      </c>
      <c r="C7" s="153">
        <v>581.28</v>
      </c>
      <c r="D7" s="152">
        <v>58</v>
      </c>
      <c r="E7" s="153">
        <v>648.63</v>
      </c>
      <c r="F7" s="152">
        <v>58</v>
      </c>
      <c r="G7" s="153">
        <v>652.08</v>
      </c>
      <c r="H7" s="152">
        <v>58</v>
      </c>
      <c r="I7" s="153">
        <v>652.2</v>
      </c>
      <c r="J7" s="152">
        <v>59</v>
      </c>
      <c r="K7" s="153">
        <v>654.3</v>
      </c>
      <c r="L7" s="154">
        <f>SUM(B7,D7,F7,H7,J7)</f>
        <v>285</v>
      </c>
      <c r="M7" s="155">
        <f>SUM(C7,E7,G7,I7,K7)</f>
        <v>3188.49</v>
      </c>
    </row>
    <row r="8" spans="1:13" s="146" customFormat="1" ht="19.5" customHeight="1">
      <c r="A8" s="148"/>
      <c r="B8" s="152"/>
      <c r="C8" s="153"/>
      <c r="D8" s="152"/>
      <c r="E8" s="153"/>
      <c r="F8" s="152"/>
      <c r="G8" s="153"/>
      <c r="H8" s="152"/>
      <c r="I8" s="153"/>
      <c r="J8" s="152"/>
      <c r="K8" s="153"/>
      <c r="L8" s="154"/>
      <c r="M8" s="155"/>
    </row>
    <row r="9" spans="1:13" s="146" customFormat="1" ht="19.5" customHeight="1" thickBot="1">
      <c r="A9" s="156" t="s">
        <v>10</v>
      </c>
      <c r="B9" s="157">
        <f aca="true" t="shared" si="0" ref="B9:M9">SUM(B7:B8)</f>
        <v>52</v>
      </c>
      <c r="C9" s="158">
        <f t="shared" si="0"/>
        <v>581.28</v>
      </c>
      <c r="D9" s="157">
        <f t="shared" si="0"/>
        <v>58</v>
      </c>
      <c r="E9" s="158">
        <f t="shared" si="0"/>
        <v>648.63</v>
      </c>
      <c r="F9" s="157">
        <f t="shared" si="0"/>
        <v>58</v>
      </c>
      <c r="G9" s="158">
        <f t="shared" si="0"/>
        <v>652.08</v>
      </c>
      <c r="H9" s="157">
        <f t="shared" si="0"/>
        <v>58</v>
      </c>
      <c r="I9" s="158">
        <f t="shared" si="0"/>
        <v>652.2</v>
      </c>
      <c r="J9" s="157">
        <f>SUM(J7:J8)</f>
        <v>59</v>
      </c>
      <c r="K9" s="158">
        <f>SUM(K7:K8)</f>
        <v>654.3</v>
      </c>
      <c r="L9" s="159">
        <f t="shared" si="0"/>
        <v>285</v>
      </c>
      <c r="M9" s="160">
        <f t="shared" si="0"/>
        <v>3188.49</v>
      </c>
    </row>
    <row r="10" spans="1:13" s="146" customFormat="1" ht="19.5" customHeight="1">
      <c r="A10" s="147"/>
      <c r="B10" s="418">
        <v>39699</v>
      </c>
      <c r="C10" s="419"/>
      <c r="D10" s="418">
        <v>39700</v>
      </c>
      <c r="E10" s="419"/>
      <c r="F10" s="418">
        <v>39701</v>
      </c>
      <c r="G10" s="419"/>
      <c r="H10" s="418">
        <v>39702</v>
      </c>
      <c r="I10" s="419"/>
      <c r="J10" s="418">
        <v>39703</v>
      </c>
      <c r="K10" s="419"/>
      <c r="L10" s="418" t="s">
        <v>4</v>
      </c>
      <c r="M10" s="420"/>
    </row>
    <row r="11" spans="1:13" s="146" customFormat="1" ht="19.5" customHeight="1">
      <c r="A11" s="148" t="s">
        <v>5</v>
      </c>
      <c r="B11" s="421" t="s">
        <v>6</v>
      </c>
      <c r="C11" s="422"/>
      <c r="D11" s="421" t="s">
        <v>6</v>
      </c>
      <c r="E11" s="422"/>
      <c r="F11" s="421" t="s">
        <v>6</v>
      </c>
      <c r="G11" s="422"/>
      <c r="H11" s="421" t="s">
        <v>6</v>
      </c>
      <c r="I11" s="422"/>
      <c r="J11" s="421" t="s">
        <v>6</v>
      </c>
      <c r="K11" s="422"/>
      <c r="L11" s="421">
        <f>COUNTA(B11:J11)</f>
        <v>5</v>
      </c>
      <c r="M11" s="423"/>
    </row>
    <row r="12" spans="1:13" s="146" customFormat="1" ht="19.5" customHeight="1">
      <c r="A12" s="148"/>
      <c r="B12" s="149" t="s">
        <v>7</v>
      </c>
      <c r="C12" s="150" t="s">
        <v>8</v>
      </c>
      <c r="D12" s="149" t="s">
        <v>7</v>
      </c>
      <c r="E12" s="149" t="s">
        <v>8</v>
      </c>
      <c r="F12" s="161" t="s">
        <v>7</v>
      </c>
      <c r="G12" s="150" t="s">
        <v>8</v>
      </c>
      <c r="H12" s="149" t="s">
        <v>7</v>
      </c>
      <c r="I12" s="149" t="s">
        <v>8</v>
      </c>
      <c r="J12" s="149" t="s">
        <v>7</v>
      </c>
      <c r="K12" s="149" t="s">
        <v>8</v>
      </c>
      <c r="L12" s="149" t="s">
        <v>7</v>
      </c>
      <c r="M12" s="151" t="s">
        <v>8</v>
      </c>
    </row>
    <row r="13" spans="1:13" s="146" customFormat="1" ht="19.5" customHeight="1">
      <c r="A13" s="148" t="s">
        <v>9</v>
      </c>
      <c r="B13" s="152">
        <v>59</v>
      </c>
      <c r="C13" s="153">
        <v>648.19</v>
      </c>
      <c r="D13" s="152">
        <v>58</v>
      </c>
      <c r="E13" s="153">
        <v>652.76</v>
      </c>
      <c r="F13" s="152">
        <v>58</v>
      </c>
      <c r="G13" s="153">
        <v>652.31</v>
      </c>
      <c r="H13" s="152">
        <v>58</v>
      </c>
      <c r="I13" s="153">
        <v>652.31</v>
      </c>
      <c r="J13" s="152">
        <v>45</v>
      </c>
      <c r="K13" s="153">
        <v>507.02</v>
      </c>
      <c r="L13" s="154">
        <f>SUM(B13,D13,F13,H13,J13)</f>
        <v>278</v>
      </c>
      <c r="M13" s="155">
        <f>SUM(C13,E13,G13,I13,K13)</f>
        <v>3112.5899999999997</v>
      </c>
    </row>
    <row r="14" spans="1:13" s="146" customFormat="1" ht="19.5" customHeight="1">
      <c r="A14" s="148"/>
      <c r="B14" s="152"/>
      <c r="C14" s="153"/>
      <c r="D14" s="152"/>
      <c r="E14" s="153"/>
      <c r="F14" s="152"/>
      <c r="G14" s="153"/>
      <c r="H14" s="152"/>
      <c r="I14" s="153"/>
      <c r="J14" s="152"/>
      <c r="K14" s="153"/>
      <c r="L14" s="154"/>
      <c r="M14" s="155"/>
    </row>
    <row r="15" spans="1:13" s="146" customFormat="1" ht="19.5" customHeight="1" thickBot="1">
      <c r="A15" s="156" t="s">
        <v>10</v>
      </c>
      <c r="B15" s="157">
        <f aca="true" t="shared" si="1" ref="B15:M15">SUM(B13:B14)</f>
        <v>59</v>
      </c>
      <c r="C15" s="158">
        <f t="shared" si="1"/>
        <v>648.19</v>
      </c>
      <c r="D15" s="157">
        <f t="shared" si="1"/>
        <v>58</v>
      </c>
      <c r="E15" s="158">
        <f t="shared" si="1"/>
        <v>652.76</v>
      </c>
      <c r="F15" s="157">
        <f t="shared" si="1"/>
        <v>58</v>
      </c>
      <c r="G15" s="158">
        <f t="shared" si="1"/>
        <v>652.31</v>
      </c>
      <c r="H15" s="157">
        <f t="shared" si="1"/>
        <v>58</v>
      </c>
      <c r="I15" s="158">
        <f t="shared" si="1"/>
        <v>652.31</v>
      </c>
      <c r="J15" s="157">
        <f t="shared" si="1"/>
        <v>45</v>
      </c>
      <c r="K15" s="158">
        <f t="shared" si="1"/>
        <v>507.02</v>
      </c>
      <c r="L15" s="159">
        <f t="shared" si="1"/>
        <v>278</v>
      </c>
      <c r="M15" s="160">
        <f t="shared" si="1"/>
        <v>3112.5899999999997</v>
      </c>
    </row>
    <row r="16" spans="1:13" s="146" customFormat="1" ht="19.5" customHeight="1">
      <c r="A16" s="147"/>
      <c r="B16" s="418">
        <v>39706</v>
      </c>
      <c r="C16" s="419"/>
      <c r="D16" s="418">
        <v>39707</v>
      </c>
      <c r="E16" s="419"/>
      <c r="F16" s="418">
        <v>39708</v>
      </c>
      <c r="G16" s="419"/>
      <c r="H16" s="418">
        <v>39709</v>
      </c>
      <c r="I16" s="419"/>
      <c r="J16" s="418">
        <v>39710</v>
      </c>
      <c r="K16" s="419"/>
      <c r="L16" s="418" t="s">
        <v>4</v>
      </c>
      <c r="M16" s="420"/>
    </row>
    <row r="17" spans="1:13" s="146" customFormat="1" ht="19.5" customHeight="1">
      <c r="A17" s="148" t="s">
        <v>5</v>
      </c>
      <c r="B17" s="421"/>
      <c r="C17" s="422"/>
      <c r="D17" s="421" t="s">
        <v>6</v>
      </c>
      <c r="E17" s="422"/>
      <c r="F17" s="421" t="s">
        <v>6</v>
      </c>
      <c r="G17" s="422"/>
      <c r="H17" s="421" t="s">
        <v>6</v>
      </c>
      <c r="I17" s="422"/>
      <c r="J17" s="421" t="s">
        <v>6</v>
      </c>
      <c r="K17" s="422"/>
      <c r="L17" s="421">
        <f>COUNTA(B17:J17)</f>
        <v>4</v>
      </c>
      <c r="M17" s="423"/>
    </row>
    <row r="18" spans="1:13" s="146" customFormat="1" ht="19.5" customHeight="1">
      <c r="A18" s="148"/>
      <c r="B18" s="149" t="s">
        <v>7</v>
      </c>
      <c r="C18" s="150" t="s">
        <v>8</v>
      </c>
      <c r="D18" s="149" t="s">
        <v>7</v>
      </c>
      <c r="E18" s="161" t="s">
        <v>8</v>
      </c>
      <c r="F18" s="161" t="s">
        <v>7</v>
      </c>
      <c r="G18" s="150" t="s">
        <v>8</v>
      </c>
      <c r="H18" s="149" t="s">
        <v>7</v>
      </c>
      <c r="I18" s="149" t="s">
        <v>8</v>
      </c>
      <c r="J18" s="149" t="s">
        <v>7</v>
      </c>
      <c r="K18" s="149" t="s">
        <v>8</v>
      </c>
      <c r="L18" s="149" t="s">
        <v>7</v>
      </c>
      <c r="M18" s="151" t="s">
        <v>8</v>
      </c>
    </row>
    <row r="19" spans="1:13" s="146" customFormat="1" ht="19.5" customHeight="1">
      <c r="A19" s="148" t="s">
        <v>9</v>
      </c>
      <c r="B19" s="152">
        <v>0</v>
      </c>
      <c r="C19" s="152">
        <v>0</v>
      </c>
      <c r="D19" s="152">
        <v>58</v>
      </c>
      <c r="E19" s="153">
        <v>651.9200000000001</v>
      </c>
      <c r="F19" s="152">
        <v>73</v>
      </c>
      <c r="G19" s="153">
        <v>821.73</v>
      </c>
      <c r="H19" s="152">
        <v>73</v>
      </c>
      <c r="I19" s="153">
        <v>822.56</v>
      </c>
      <c r="J19" s="152">
        <v>74</v>
      </c>
      <c r="K19" s="153">
        <v>825.08</v>
      </c>
      <c r="L19" s="154">
        <f>SUM(B19,D19,F19,H19,J19)</f>
        <v>278</v>
      </c>
      <c r="M19" s="155">
        <f>SUM(C19,E19,G19,I19,K19)</f>
        <v>3121.29</v>
      </c>
    </row>
    <row r="20" spans="1:13" s="146" customFormat="1" ht="19.5" customHeight="1">
      <c r="A20" s="148"/>
      <c r="B20" s="152"/>
      <c r="C20" s="153"/>
      <c r="D20" s="152"/>
      <c r="E20" s="153"/>
      <c r="F20" s="152"/>
      <c r="G20" s="153"/>
      <c r="H20" s="152"/>
      <c r="I20" s="153"/>
      <c r="J20" s="152"/>
      <c r="K20" s="153"/>
      <c r="L20" s="154"/>
      <c r="M20" s="155"/>
    </row>
    <row r="21" spans="1:13" s="146" customFormat="1" ht="19.5" customHeight="1" thickBot="1">
      <c r="A21" s="156" t="s">
        <v>10</v>
      </c>
      <c r="B21" s="157">
        <f aca="true" t="shared" si="2" ref="B21:M21">SUM(B19:B20)</f>
        <v>0</v>
      </c>
      <c r="C21" s="158">
        <f t="shared" si="2"/>
        <v>0</v>
      </c>
      <c r="D21" s="157">
        <f t="shared" si="2"/>
        <v>58</v>
      </c>
      <c r="E21" s="158">
        <f t="shared" si="2"/>
        <v>651.9200000000001</v>
      </c>
      <c r="F21" s="157">
        <f t="shared" si="2"/>
        <v>73</v>
      </c>
      <c r="G21" s="158">
        <f t="shared" si="2"/>
        <v>821.73</v>
      </c>
      <c r="H21" s="157">
        <f t="shared" si="2"/>
        <v>73</v>
      </c>
      <c r="I21" s="158">
        <f t="shared" si="2"/>
        <v>822.56</v>
      </c>
      <c r="J21" s="157">
        <f t="shared" si="2"/>
        <v>74</v>
      </c>
      <c r="K21" s="158">
        <f t="shared" si="2"/>
        <v>825.08</v>
      </c>
      <c r="L21" s="159">
        <f t="shared" si="2"/>
        <v>278</v>
      </c>
      <c r="M21" s="155">
        <f t="shared" si="2"/>
        <v>3121.29</v>
      </c>
    </row>
    <row r="22" spans="1:13" s="146" customFormat="1" ht="19.5" customHeight="1">
      <c r="A22" s="147"/>
      <c r="B22" s="418">
        <v>39713</v>
      </c>
      <c r="C22" s="419"/>
      <c r="D22" s="418">
        <v>39714</v>
      </c>
      <c r="E22" s="419"/>
      <c r="F22" s="418">
        <v>39715</v>
      </c>
      <c r="G22" s="419"/>
      <c r="H22" s="418">
        <v>39716</v>
      </c>
      <c r="I22" s="419"/>
      <c r="J22" s="418">
        <v>39717</v>
      </c>
      <c r="K22" s="419"/>
      <c r="L22" s="418" t="s">
        <v>4</v>
      </c>
      <c r="M22" s="420"/>
    </row>
    <row r="23" spans="1:13" s="146" customFormat="1" ht="19.5" customHeight="1">
      <c r="A23" s="148" t="s">
        <v>5</v>
      </c>
      <c r="B23" s="421" t="s">
        <v>6</v>
      </c>
      <c r="C23" s="422"/>
      <c r="D23" s="421"/>
      <c r="E23" s="422"/>
      <c r="F23" s="421" t="s">
        <v>6</v>
      </c>
      <c r="G23" s="422"/>
      <c r="H23" s="421" t="s">
        <v>6</v>
      </c>
      <c r="I23" s="422"/>
      <c r="J23" s="421" t="s">
        <v>6</v>
      </c>
      <c r="K23" s="422"/>
      <c r="L23" s="421">
        <f>COUNTA(B23:J23)</f>
        <v>4</v>
      </c>
      <c r="M23" s="423"/>
    </row>
    <row r="24" spans="1:13" s="146" customFormat="1" ht="19.5" customHeight="1">
      <c r="A24" s="148"/>
      <c r="B24" s="149" t="s">
        <v>7</v>
      </c>
      <c r="C24" s="150" t="s">
        <v>8</v>
      </c>
      <c r="D24" s="149" t="s">
        <v>7</v>
      </c>
      <c r="E24" s="149" t="s">
        <v>8</v>
      </c>
      <c r="F24" s="161" t="s">
        <v>7</v>
      </c>
      <c r="G24" s="150" t="s">
        <v>8</v>
      </c>
      <c r="H24" s="149" t="s">
        <v>7</v>
      </c>
      <c r="I24" s="149" t="s">
        <v>8</v>
      </c>
      <c r="J24" s="149" t="s">
        <v>7</v>
      </c>
      <c r="K24" s="149" t="s">
        <v>8</v>
      </c>
      <c r="L24" s="149" t="s">
        <v>7</v>
      </c>
      <c r="M24" s="151" t="s">
        <v>8</v>
      </c>
    </row>
    <row r="25" spans="1:13" s="146" customFormat="1" ht="19.5" customHeight="1">
      <c r="A25" s="148" t="s">
        <v>9</v>
      </c>
      <c r="B25" s="152">
        <v>73</v>
      </c>
      <c r="C25" s="153">
        <v>815.83</v>
      </c>
      <c r="D25" s="152">
        <v>0</v>
      </c>
      <c r="E25" s="153">
        <v>0</v>
      </c>
      <c r="F25" s="152">
        <v>75</v>
      </c>
      <c r="G25" s="153">
        <v>848.48</v>
      </c>
      <c r="H25" s="152">
        <v>75</v>
      </c>
      <c r="I25" s="153">
        <v>848.47</v>
      </c>
      <c r="J25" s="152">
        <v>75</v>
      </c>
      <c r="K25" s="153">
        <v>847.92</v>
      </c>
      <c r="L25" s="154">
        <f>SUM(B25,D25,F25,H25,J25)</f>
        <v>298</v>
      </c>
      <c r="M25" s="155">
        <f>SUM(C25,E25,G25,I25,K25)</f>
        <v>3360.7</v>
      </c>
    </row>
    <row r="26" spans="1:13" s="146" customFormat="1" ht="19.5" customHeight="1">
      <c r="A26" s="148"/>
      <c r="B26" s="152"/>
      <c r="C26" s="153"/>
      <c r="D26" s="152"/>
      <c r="E26" s="153"/>
      <c r="F26" s="152"/>
      <c r="G26" s="153"/>
      <c r="H26" s="152"/>
      <c r="I26" s="153"/>
      <c r="J26" s="152"/>
      <c r="K26" s="153"/>
      <c r="L26" s="154"/>
      <c r="M26" s="155"/>
    </row>
    <row r="27" spans="1:16" s="146" customFormat="1" ht="19.5" customHeight="1" thickBot="1">
      <c r="A27" s="156" t="s">
        <v>10</v>
      </c>
      <c r="B27" s="157">
        <f aca="true" t="shared" si="3" ref="B27:M27">SUM(B25:B26)</f>
        <v>73</v>
      </c>
      <c r="C27" s="158">
        <f t="shared" si="3"/>
        <v>815.83</v>
      </c>
      <c r="D27" s="157">
        <f t="shared" si="3"/>
        <v>0</v>
      </c>
      <c r="E27" s="158">
        <f t="shared" si="3"/>
        <v>0</v>
      </c>
      <c r="F27" s="157">
        <f t="shared" si="3"/>
        <v>75</v>
      </c>
      <c r="G27" s="158">
        <f t="shared" si="3"/>
        <v>848.48</v>
      </c>
      <c r="H27" s="157">
        <f t="shared" si="3"/>
        <v>75</v>
      </c>
      <c r="I27" s="158">
        <f t="shared" si="3"/>
        <v>848.47</v>
      </c>
      <c r="J27" s="157">
        <f t="shared" si="3"/>
        <v>75</v>
      </c>
      <c r="K27" s="158">
        <f t="shared" si="3"/>
        <v>847.92</v>
      </c>
      <c r="L27" s="154">
        <f t="shared" si="3"/>
        <v>298</v>
      </c>
      <c r="M27" s="155">
        <f t="shared" si="3"/>
        <v>3360.7</v>
      </c>
      <c r="O27" s="424" t="s">
        <v>11</v>
      </c>
      <c r="P27" s="424"/>
    </row>
    <row r="28" spans="1:16" ht="19.5" customHeight="1" thickBot="1">
      <c r="A28" s="147"/>
      <c r="B28" s="418">
        <v>39720</v>
      </c>
      <c r="C28" s="419"/>
      <c r="D28" s="418">
        <v>39721</v>
      </c>
      <c r="E28" s="419"/>
      <c r="F28" s="418"/>
      <c r="G28" s="419"/>
      <c r="H28" s="418"/>
      <c r="I28" s="419"/>
      <c r="J28" s="418"/>
      <c r="K28" s="419"/>
      <c r="L28" s="418" t="s">
        <v>4</v>
      </c>
      <c r="M28" s="420"/>
      <c r="N28" s="162"/>
      <c r="O28" s="425" t="s">
        <v>12</v>
      </c>
      <c r="P28" s="426"/>
    </row>
    <row r="29" spans="1:16" ht="19.5" customHeight="1" thickBot="1">
      <c r="A29" s="148" t="s">
        <v>5</v>
      </c>
      <c r="B29" s="421" t="s">
        <v>6</v>
      </c>
      <c r="C29" s="422"/>
      <c r="D29" s="421" t="s">
        <v>6</v>
      </c>
      <c r="E29" s="422"/>
      <c r="F29" s="421"/>
      <c r="G29" s="422"/>
      <c r="H29" s="421"/>
      <c r="I29" s="422"/>
      <c r="J29" s="421"/>
      <c r="K29" s="422"/>
      <c r="L29" s="421">
        <f>COUNTA(B29:J29)</f>
        <v>2</v>
      </c>
      <c r="M29" s="423"/>
      <c r="N29" s="164" t="s">
        <v>5</v>
      </c>
      <c r="O29" s="421">
        <f>SUM(L5,L11,L17,L23,L29)</f>
        <v>20</v>
      </c>
      <c r="P29" s="427"/>
    </row>
    <row r="30" spans="1:16" ht="19.5" customHeight="1" thickBot="1">
      <c r="A30" s="148"/>
      <c r="B30" s="149" t="s">
        <v>7</v>
      </c>
      <c r="C30" s="150" t="s">
        <v>8</v>
      </c>
      <c r="D30" s="149" t="s">
        <v>7</v>
      </c>
      <c r="E30" s="149" t="s">
        <v>8</v>
      </c>
      <c r="F30" s="161" t="s">
        <v>7</v>
      </c>
      <c r="G30" s="150" t="s">
        <v>8</v>
      </c>
      <c r="H30" s="149" t="s">
        <v>7</v>
      </c>
      <c r="I30" s="149" t="s">
        <v>8</v>
      </c>
      <c r="J30" s="149" t="s">
        <v>7</v>
      </c>
      <c r="K30" s="149" t="s">
        <v>8</v>
      </c>
      <c r="L30" s="149" t="s">
        <v>7</v>
      </c>
      <c r="M30" s="151" t="s">
        <v>8</v>
      </c>
      <c r="N30" s="164"/>
      <c r="O30" s="165" t="s">
        <v>7</v>
      </c>
      <c r="P30" s="165" t="s">
        <v>8</v>
      </c>
    </row>
    <row r="31" spans="1:16" ht="19.5" customHeight="1" thickBot="1">
      <c r="A31" s="148" t="s">
        <v>9</v>
      </c>
      <c r="B31" s="152">
        <v>75</v>
      </c>
      <c r="C31" s="153">
        <v>854.6700000000001</v>
      </c>
      <c r="D31" s="152">
        <v>75</v>
      </c>
      <c r="E31" s="153">
        <v>854.9100000000001</v>
      </c>
      <c r="F31" s="152">
        <f>'[5]9月青森ＲＥＲ'!F31+'[5]9月八戸セメント'!F31+'[5]9月普通（庄司）'!F31+'[5]9月普通（三戸ウィズ） '!F31+'[5]9月奥羽'!F31+'[5]青森クリーン'!F31+'[5]9月釜渕'!F31</f>
        <v>0</v>
      </c>
      <c r="G31" s="152">
        <f>'[5]9月青森ＲＥＲ'!G31+'[5]9月八戸セメント'!G31+'[5]9月普通（庄司）'!G31+'[5]9月普通（三戸ウィズ） '!G31+'[5]9月奥羽'!G31+'[5]青森クリーン'!G31+'[5]9月釜渕'!G31</f>
        <v>0</v>
      </c>
      <c r="H31" s="152">
        <f>'[5]9月青森ＲＥＲ'!H31+'[5]9月八戸セメント'!H31+'[5]9月普通（庄司）'!H31+'[5]9月普通（三戸ウィズ） '!H31+'[5]9月奥羽'!H31+'[5]青森クリーン'!H31+'[5]9月釜渕'!H31</f>
        <v>0</v>
      </c>
      <c r="I31" s="152">
        <f>'[5]9月青森ＲＥＲ'!I31+'[5]9月八戸セメント'!I31+'[5]9月普通（庄司）'!I31+'[5]9月普通（三戸ウィズ） '!I31+'[5]9月奥羽'!I31+'[5]青森クリーン'!I31+'[5]9月釜渕'!I31</f>
        <v>0</v>
      </c>
      <c r="J31" s="152">
        <f>'[5]9月青森ＲＥＲ'!J31+'[5]9月八戸セメント'!J31+'[5]9月普通（庄司）'!J31+'[5]9月普通（三戸ウィズ） '!J31+'[5]9月奥羽'!J31+'[5]青森クリーン'!J31+'[5]9月釜渕'!J31</f>
        <v>0</v>
      </c>
      <c r="K31" s="152">
        <f>'[5]9月青森ＲＥＲ'!K31+'[5]9月八戸セメント'!K31+'[5]9月普通（庄司）'!K31+'[5]9月普通（三戸ウィズ） '!K31+'[5]9月奥羽'!K31+'[5]青森クリーン'!K31+'[5]9月釜渕'!K31</f>
        <v>0</v>
      </c>
      <c r="L31" s="154">
        <f>SUM(B31,D31,F31,H31,J31)</f>
        <v>150</v>
      </c>
      <c r="M31" s="155">
        <f>SUM(C31,E31,G31,I31,K31)</f>
        <v>1709.5800000000002</v>
      </c>
      <c r="N31" s="164" t="s">
        <v>9</v>
      </c>
      <c r="O31" s="166">
        <f>SUM(L7,L13,L19,L25,L31)</f>
        <v>1289</v>
      </c>
      <c r="P31" s="167">
        <f>SUM(M7,M13,M19,M25,M31)</f>
        <v>14492.65</v>
      </c>
    </row>
    <row r="32" spans="1:16" ht="19.5" customHeight="1" thickBot="1">
      <c r="A32" s="148"/>
      <c r="B32" s="152"/>
      <c r="C32" s="153"/>
      <c r="D32" s="152"/>
      <c r="E32" s="153"/>
      <c r="F32" s="152"/>
      <c r="G32" s="153"/>
      <c r="H32" s="152"/>
      <c r="I32" s="153"/>
      <c r="J32" s="152"/>
      <c r="K32" s="153"/>
      <c r="L32" s="154"/>
      <c r="M32" s="155"/>
      <c r="N32" s="164"/>
      <c r="O32" s="166"/>
      <c r="P32" s="167"/>
    </row>
    <row r="33" spans="1:16" ht="19.5" customHeight="1" thickBot="1">
      <c r="A33" s="168" t="s">
        <v>10</v>
      </c>
      <c r="B33" s="157">
        <f aca="true" t="shared" si="4" ref="B33:M33">SUM(B31:B32)</f>
        <v>75</v>
      </c>
      <c r="C33" s="158">
        <f t="shared" si="4"/>
        <v>854.6700000000001</v>
      </c>
      <c r="D33" s="157">
        <f t="shared" si="4"/>
        <v>75</v>
      </c>
      <c r="E33" s="158">
        <f t="shared" si="4"/>
        <v>854.9100000000001</v>
      </c>
      <c r="F33" s="157">
        <f t="shared" si="4"/>
        <v>0</v>
      </c>
      <c r="G33" s="158">
        <f t="shared" si="4"/>
        <v>0</v>
      </c>
      <c r="H33" s="157">
        <f t="shared" si="4"/>
        <v>0</v>
      </c>
      <c r="I33" s="158">
        <f t="shared" si="4"/>
        <v>0</v>
      </c>
      <c r="J33" s="157">
        <f t="shared" si="4"/>
        <v>0</v>
      </c>
      <c r="K33" s="158">
        <f t="shared" si="4"/>
        <v>0</v>
      </c>
      <c r="L33" s="159">
        <f t="shared" si="4"/>
        <v>150</v>
      </c>
      <c r="M33" s="160">
        <f t="shared" si="4"/>
        <v>1709.5800000000002</v>
      </c>
      <c r="N33" s="164" t="s">
        <v>12</v>
      </c>
      <c r="O33" s="166">
        <f>SUM(O31:O32)</f>
        <v>1289</v>
      </c>
      <c r="P33" s="167">
        <f>SUM(P31:P32)</f>
        <v>14492.65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19">
      <selection activeCell="F28" sqref="F28:G28"/>
    </sheetView>
  </sheetViews>
  <sheetFormatPr defaultColWidth="9.00390625" defaultRowHeight="13.5"/>
  <cols>
    <col min="1" max="1" width="10.875" style="191" customWidth="1"/>
    <col min="2" max="2" width="9.00390625" style="191" customWidth="1"/>
    <col min="3" max="3" width="10.625" style="191" customWidth="1"/>
    <col min="4" max="4" width="12.625" style="191" customWidth="1"/>
    <col min="5" max="9" width="9.00390625" style="191" customWidth="1"/>
    <col min="10" max="10" width="10.00390625" style="191" customWidth="1"/>
    <col min="11" max="12" width="9.00390625" style="191" customWidth="1"/>
    <col min="13" max="13" width="11.75390625" style="191" customWidth="1"/>
    <col min="14" max="14" width="10.75390625" style="191" customWidth="1"/>
    <col min="15" max="15" width="13.25390625" style="191" customWidth="1"/>
    <col min="16" max="16" width="13.50390625" style="191" customWidth="1"/>
    <col min="17" max="16384" width="9.00390625" style="191" customWidth="1"/>
  </cols>
  <sheetData>
    <row r="1" spans="1:13" s="170" customFormat="1" ht="18.75">
      <c r="A1" s="428" t="s">
        <v>14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170" customFormat="1" ht="18.75">
      <c r="A2" s="171" t="s">
        <v>20</v>
      </c>
      <c r="B2" s="169"/>
      <c r="C2" s="169"/>
      <c r="D2" s="169"/>
      <c r="E2" s="169"/>
      <c r="F2" s="169"/>
      <c r="G2" s="169"/>
      <c r="H2" s="169"/>
      <c r="I2" s="169"/>
      <c r="J2" s="172"/>
      <c r="K2" s="169"/>
      <c r="L2" s="169"/>
      <c r="M2" s="169"/>
    </row>
    <row r="3" s="174" customFormat="1" ht="19.5" customHeight="1" thickBot="1">
      <c r="A3" s="173" t="s">
        <v>3</v>
      </c>
    </row>
    <row r="4" spans="1:13" s="174" customFormat="1" ht="19.5" customHeight="1">
      <c r="A4" s="175"/>
      <c r="B4" s="429"/>
      <c r="C4" s="430"/>
      <c r="D4" s="429"/>
      <c r="E4" s="430"/>
      <c r="F4" s="429">
        <v>39722</v>
      </c>
      <c r="G4" s="430"/>
      <c r="H4" s="429">
        <v>39723</v>
      </c>
      <c r="I4" s="430"/>
      <c r="J4" s="429">
        <v>39724</v>
      </c>
      <c r="K4" s="430"/>
      <c r="L4" s="429" t="s">
        <v>4</v>
      </c>
      <c r="M4" s="431"/>
    </row>
    <row r="5" spans="1:13" s="174" customFormat="1" ht="19.5" customHeight="1">
      <c r="A5" s="176" t="s">
        <v>5</v>
      </c>
      <c r="B5" s="432"/>
      <c r="C5" s="433"/>
      <c r="D5" s="432"/>
      <c r="E5" s="433"/>
      <c r="F5" s="432" t="s">
        <v>6</v>
      </c>
      <c r="G5" s="433"/>
      <c r="H5" s="432" t="s">
        <v>6</v>
      </c>
      <c r="I5" s="433"/>
      <c r="J5" s="432" t="s">
        <v>6</v>
      </c>
      <c r="K5" s="433"/>
      <c r="L5" s="432">
        <f>COUNTA(B5:J5)</f>
        <v>3</v>
      </c>
      <c r="M5" s="434"/>
    </row>
    <row r="6" spans="1:13" s="174" customFormat="1" ht="19.5" customHeight="1">
      <c r="A6" s="176"/>
      <c r="B6" s="177" t="s">
        <v>7</v>
      </c>
      <c r="C6" s="178" t="s">
        <v>8</v>
      </c>
      <c r="D6" s="177" t="s">
        <v>7</v>
      </c>
      <c r="E6" s="177" t="s">
        <v>8</v>
      </c>
      <c r="F6" s="177" t="s">
        <v>7</v>
      </c>
      <c r="G6" s="178" t="s">
        <v>8</v>
      </c>
      <c r="H6" s="177" t="s">
        <v>7</v>
      </c>
      <c r="I6" s="177" t="s">
        <v>8</v>
      </c>
      <c r="J6" s="177" t="s">
        <v>7</v>
      </c>
      <c r="K6" s="177" t="s">
        <v>8</v>
      </c>
      <c r="L6" s="177" t="s">
        <v>7</v>
      </c>
      <c r="M6" s="179" t="s">
        <v>8</v>
      </c>
    </row>
    <row r="7" spans="1:13" s="174" customFormat="1" ht="19.5" customHeight="1">
      <c r="A7" s="176" t="s">
        <v>9</v>
      </c>
      <c r="B7" s="180">
        <f>'[6]10月八戸セメント'!B7+'[6]10月普通（庄司）'!B7+'[6]10月普通（三戸ウィズ） '!B7+'[6]10月奥羽'!B7+'[6]10月青森クリーン'!B7</f>
        <v>0</v>
      </c>
      <c r="C7" s="180">
        <f>'[6]10月八戸セメント'!C7+'[6]10月普通（庄司）'!C7+'[6]10月普通（三戸ウィズ） '!C7+'[6]10月奥羽'!C7+'[6]10月青森クリーン'!C7</f>
        <v>0</v>
      </c>
      <c r="D7" s="180">
        <f>'[6]10月八戸セメント'!D7+'[6]10月普通（庄司）'!D7+'[6]10月普通（三戸ウィズ） '!D7+'[6]10月奥羽'!D7+'[6]10月青森クリーン'!D7</f>
        <v>0</v>
      </c>
      <c r="E7" s="180">
        <f>'[6]10月八戸セメント'!E7+'[6]10月普通（庄司）'!E7+'[6]10月普通（三戸ウィズ） '!E7+'[6]10月奥羽'!E7+'[6]10月青森クリーン'!E7</f>
        <v>0</v>
      </c>
      <c r="F7" s="180">
        <v>75</v>
      </c>
      <c r="G7" s="181">
        <v>854.8</v>
      </c>
      <c r="H7" s="180">
        <v>75</v>
      </c>
      <c r="I7" s="181">
        <v>855.36</v>
      </c>
      <c r="J7" s="180">
        <v>76</v>
      </c>
      <c r="K7" s="181">
        <v>858.5699999999999</v>
      </c>
      <c r="L7" s="182">
        <f>SUM(B7,D7,F7,H7,J7)</f>
        <v>226</v>
      </c>
      <c r="M7" s="183">
        <f>SUM(C7,E7,G7,I7,K7)</f>
        <v>2568.7299999999996</v>
      </c>
    </row>
    <row r="8" spans="1:13" s="174" customFormat="1" ht="19.5" customHeight="1">
      <c r="A8" s="176"/>
      <c r="B8" s="180"/>
      <c r="C8" s="181"/>
      <c r="D8" s="180"/>
      <c r="E8" s="181"/>
      <c r="F8" s="180"/>
      <c r="G8" s="181"/>
      <c r="H8" s="180"/>
      <c r="I8" s="181"/>
      <c r="J8" s="180"/>
      <c r="K8" s="181"/>
      <c r="L8" s="182"/>
      <c r="M8" s="183"/>
    </row>
    <row r="9" spans="1:13" s="174" customFormat="1" ht="19.5" customHeight="1" thickBot="1">
      <c r="A9" s="184" t="s">
        <v>10</v>
      </c>
      <c r="B9" s="185">
        <f aca="true" t="shared" si="0" ref="B9:M9">SUM(B7:B8)</f>
        <v>0</v>
      </c>
      <c r="C9" s="186">
        <f t="shared" si="0"/>
        <v>0</v>
      </c>
      <c r="D9" s="185">
        <f t="shared" si="0"/>
        <v>0</v>
      </c>
      <c r="E9" s="186">
        <f t="shared" si="0"/>
        <v>0</v>
      </c>
      <c r="F9" s="185">
        <f t="shared" si="0"/>
        <v>75</v>
      </c>
      <c r="G9" s="186">
        <f t="shared" si="0"/>
        <v>854.8</v>
      </c>
      <c r="H9" s="185">
        <f t="shared" si="0"/>
        <v>75</v>
      </c>
      <c r="I9" s="186">
        <f t="shared" si="0"/>
        <v>855.36</v>
      </c>
      <c r="J9" s="185">
        <f>SUM(J7:J8)</f>
        <v>76</v>
      </c>
      <c r="K9" s="186">
        <f>SUM(K7:K8)</f>
        <v>858.5699999999999</v>
      </c>
      <c r="L9" s="187">
        <f t="shared" si="0"/>
        <v>226</v>
      </c>
      <c r="M9" s="188">
        <f t="shared" si="0"/>
        <v>2568.7299999999996</v>
      </c>
    </row>
    <row r="10" spans="1:13" s="174" customFormat="1" ht="19.5" customHeight="1">
      <c r="A10" s="175"/>
      <c r="B10" s="429">
        <v>39727</v>
      </c>
      <c r="C10" s="430"/>
      <c r="D10" s="429">
        <v>39728</v>
      </c>
      <c r="E10" s="430"/>
      <c r="F10" s="429">
        <v>39729</v>
      </c>
      <c r="G10" s="430"/>
      <c r="H10" s="429">
        <v>39730</v>
      </c>
      <c r="I10" s="430"/>
      <c r="J10" s="429">
        <v>39731</v>
      </c>
      <c r="K10" s="430"/>
      <c r="L10" s="429" t="s">
        <v>4</v>
      </c>
      <c r="M10" s="431"/>
    </row>
    <row r="11" spans="1:13" s="174" customFormat="1" ht="19.5" customHeight="1">
      <c r="A11" s="176" t="s">
        <v>5</v>
      </c>
      <c r="B11" s="432" t="s">
        <v>6</v>
      </c>
      <c r="C11" s="433"/>
      <c r="D11" s="432" t="s">
        <v>6</v>
      </c>
      <c r="E11" s="433"/>
      <c r="F11" s="432" t="s">
        <v>6</v>
      </c>
      <c r="G11" s="433"/>
      <c r="H11" s="432" t="s">
        <v>6</v>
      </c>
      <c r="I11" s="433"/>
      <c r="J11" s="432" t="s">
        <v>6</v>
      </c>
      <c r="K11" s="433"/>
      <c r="L11" s="432">
        <f>COUNTA(B11:J11)</f>
        <v>5</v>
      </c>
      <c r="M11" s="434"/>
    </row>
    <row r="12" spans="1:13" s="174" customFormat="1" ht="19.5" customHeight="1">
      <c r="A12" s="176"/>
      <c r="B12" s="177" t="s">
        <v>7</v>
      </c>
      <c r="C12" s="178" t="s">
        <v>8</v>
      </c>
      <c r="D12" s="177" t="s">
        <v>7</v>
      </c>
      <c r="E12" s="177" t="s">
        <v>8</v>
      </c>
      <c r="F12" s="189" t="s">
        <v>7</v>
      </c>
      <c r="G12" s="178" t="s">
        <v>8</v>
      </c>
      <c r="H12" s="177" t="s">
        <v>7</v>
      </c>
      <c r="I12" s="177" t="s">
        <v>8</v>
      </c>
      <c r="J12" s="177" t="s">
        <v>7</v>
      </c>
      <c r="K12" s="177" t="s">
        <v>8</v>
      </c>
      <c r="L12" s="177" t="s">
        <v>7</v>
      </c>
      <c r="M12" s="179" t="s">
        <v>8</v>
      </c>
    </row>
    <row r="13" spans="1:13" s="174" customFormat="1" ht="19.5" customHeight="1">
      <c r="A13" s="176" t="s">
        <v>9</v>
      </c>
      <c r="B13" s="180">
        <v>75</v>
      </c>
      <c r="C13" s="181">
        <v>853.77</v>
      </c>
      <c r="D13" s="180">
        <v>75</v>
      </c>
      <c r="E13" s="181">
        <v>853.94</v>
      </c>
      <c r="F13" s="180">
        <v>75</v>
      </c>
      <c r="G13" s="181">
        <v>854.2</v>
      </c>
      <c r="H13" s="180">
        <v>75</v>
      </c>
      <c r="I13" s="181">
        <v>854.52</v>
      </c>
      <c r="J13" s="180">
        <v>76</v>
      </c>
      <c r="K13" s="181">
        <v>857.47</v>
      </c>
      <c r="L13" s="182">
        <f>SUM(B13,D13,F13,H13,J13)</f>
        <v>376</v>
      </c>
      <c r="M13" s="183">
        <f>SUM(C13,E13,G13,I13,K13)</f>
        <v>4273.9</v>
      </c>
    </row>
    <row r="14" spans="1:13" s="174" customFormat="1" ht="19.5" customHeight="1">
      <c r="A14" s="176"/>
      <c r="B14" s="180"/>
      <c r="C14" s="181"/>
      <c r="D14" s="180"/>
      <c r="E14" s="181"/>
      <c r="F14" s="180"/>
      <c r="G14" s="181"/>
      <c r="H14" s="180"/>
      <c r="I14" s="181"/>
      <c r="J14" s="180"/>
      <c r="K14" s="181"/>
      <c r="L14" s="182"/>
      <c r="M14" s="183"/>
    </row>
    <row r="15" spans="1:13" s="174" customFormat="1" ht="19.5" customHeight="1" thickBot="1">
      <c r="A15" s="184" t="s">
        <v>10</v>
      </c>
      <c r="B15" s="185">
        <f aca="true" t="shared" si="1" ref="B15:M15">SUM(B13:B14)</f>
        <v>75</v>
      </c>
      <c r="C15" s="186">
        <f t="shared" si="1"/>
        <v>853.77</v>
      </c>
      <c r="D15" s="185">
        <f t="shared" si="1"/>
        <v>75</v>
      </c>
      <c r="E15" s="186">
        <f t="shared" si="1"/>
        <v>853.94</v>
      </c>
      <c r="F15" s="185">
        <f t="shared" si="1"/>
        <v>75</v>
      </c>
      <c r="G15" s="186">
        <f t="shared" si="1"/>
        <v>854.2</v>
      </c>
      <c r="H15" s="185">
        <f t="shared" si="1"/>
        <v>75</v>
      </c>
      <c r="I15" s="186">
        <f t="shared" si="1"/>
        <v>854.52</v>
      </c>
      <c r="J15" s="185">
        <f t="shared" si="1"/>
        <v>76</v>
      </c>
      <c r="K15" s="186">
        <f t="shared" si="1"/>
        <v>857.47</v>
      </c>
      <c r="L15" s="187">
        <f t="shared" si="1"/>
        <v>376</v>
      </c>
      <c r="M15" s="188">
        <f t="shared" si="1"/>
        <v>4273.9</v>
      </c>
    </row>
    <row r="16" spans="1:13" s="174" customFormat="1" ht="19.5" customHeight="1">
      <c r="A16" s="175"/>
      <c r="B16" s="435">
        <v>39734</v>
      </c>
      <c r="C16" s="436"/>
      <c r="D16" s="429">
        <v>39735</v>
      </c>
      <c r="E16" s="430"/>
      <c r="F16" s="429">
        <v>39736</v>
      </c>
      <c r="G16" s="430"/>
      <c r="H16" s="429">
        <v>39737</v>
      </c>
      <c r="I16" s="430"/>
      <c r="J16" s="429">
        <v>39738</v>
      </c>
      <c r="K16" s="430"/>
      <c r="L16" s="429" t="s">
        <v>4</v>
      </c>
      <c r="M16" s="431"/>
    </row>
    <row r="17" spans="1:13" s="174" customFormat="1" ht="19.5" customHeight="1">
      <c r="A17" s="176" t="s">
        <v>5</v>
      </c>
      <c r="B17" s="432"/>
      <c r="C17" s="433"/>
      <c r="D17" s="432" t="s">
        <v>6</v>
      </c>
      <c r="E17" s="433"/>
      <c r="F17" s="432" t="s">
        <v>6</v>
      </c>
      <c r="G17" s="433"/>
      <c r="H17" s="432" t="s">
        <v>6</v>
      </c>
      <c r="I17" s="433"/>
      <c r="J17" s="432" t="s">
        <v>6</v>
      </c>
      <c r="K17" s="433"/>
      <c r="L17" s="432">
        <f>COUNTA(B17:J17)</f>
        <v>4</v>
      </c>
      <c r="M17" s="434"/>
    </row>
    <row r="18" spans="1:13" s="174" customFormat="1" ht="19.5" customHeight="1">
      <c r="A18" s="176"/>
      <c r="B18" s="177" t="s">
        <v>7</v>
      </c>
      <c r="C18" s="178" t="s">
        <v>8</v>
      </c>
      <c r="D18" s="177" t="s">
        <v>7</v>
      </c>
      <c r="E18" s="189" t="s">
        <v>8</v>
      </c>
      <c r="F18" s="189" t="s">
        <v>7</v>
      </c>
      <c r="G18" s="178" t="s">
        <v>8</v>
      </c>
      <c r="H18" s="177" t="s">
        <v>7</v>
      </c>
      <c r="I18" s="177" t="s">
        <v>8</v>
      </c>
      <c r="J18" s="177" t="s">
        <v>7</v>
      </c>
      <c r="K18" s="177" t="s">
        <v>8</v>
      </c>
      <c r="L18" s="177" t="s">
        <v>7</v>
      </c>
      <c r="M18" s="179" t="s">
        <v>8</v>
      </c>
    </row>
    <row r="19" spans="1:13" s="174" customFormat="1" ht="19.5" customHeight="1">
      <c r="A19" s="176" t="s">
        <v>9</v>
      </c>
      <c r="B19" s="180">
        <v>0</v>
      </c>
      <c r="C19" s="180">
        <v>0</v>
      </c>
      <c r="D19" s="180">
        <v>75</v>
      </c>
      <c r="E19" s="181">
        <v>854.51</v>
      </c>
      <c r="F19" s="180">
        <v>75</v>
      </c>
      <c r="G19" s="181">
        <v>855.94</v>
      </c>
      <c r="H19" s="180">
        <v>75</v>
      </c>
      <c r="I19" s="181">
        <v>856.81</v>
      </c>
      <c r="J19" s="180">
        <v>76</v>
      </c>
      <c r="K19" s="181">
        <v>858.87</v>
      </c>
      <c r="L19" s="182">
        <f>SUM(B19,D19,F19,H19,J19)</f>
        <v>301</v>
      </c>
      <c r="M19" s="183">
        <f>SUM(C19,E19,G19,I19,K19)</f>
        <v>3426.13</v>
      </c>
    </row>
    <row r="20" spans="1:13" s="174" customFormat="1" ht="19.5" customHeight="1">
      <c r="A20" s="176"/>
      <c r="B20" s="180"/>
      <c r="C20" s="181"/>
      <c r="D20" s="180"/>
      <c r="E20" s="181"/>
      <c r="F20" s="180"/>
      <c r="G20" s="181"/>
      <c r="H20" s="180"/>
      <c r="I20" s="181"/>
      <c r="J20" s="180"/>
      <c r="K20" s="181"/>
      <c r="L20" s="182"/>
      <c r="M20" s="183"/>
    </row>
    <row r="21" spans="1:13" s="174" customFormat="1" ht="19.5" customHeight="1" thickBot="1">
      <c r="A21" s="184" t="s">
        <v>10</v>
      </c>
      <c r="B21" s="185">
        <f aca="true" t="shared" si="2" ref="B21:M21">SUM(B19:B20)</f>
        <v>0</v>
      </c>
      <c r="C21" s="186">
        <f t="shared" si="2"/>
        <v>0</v>
      </c>
      <c r="D21" s="185">
        <f t="shared" si="2"/>
        <v>75</v>
      </c>
      <c r="E21" s="186">
        <f t="shared" si="2"/>
        <v>854.51</v>
      </c>
      <c r="F21" s="185">
        <f t="shared" si="2"/>
        <v>75</v>
      </c>
      <c r="G21" s="186">
        <f t="shared" si="2"/>
        <v>855.94</v>
      </c>
      <c r="H21" s="185">
        <f t="shared" si="2"/>
        <v>75</v>
      </c>
      <c r="I21" s="186">
        <f t="shared" si="2"/>
        <v>856.81</v>
      </c>
      <c r="J21" s="185">
        <f t="shared" si="2"/>
        <v>76</v>
      </c>
      <c r="K21" s="186">
        <f t="shared" si="2"/>
        <v>858.87</v>
      </c>
      <c r="L21" s="187">
        <f t="shared" si="2"/>
        <v>301</v>
      </c>
      <c r="M21" s="183">
        <f t="shared" si="2"/>
        <v>3426.13</v>
      </c>
    </row>
    <row r="22" spans="1:13" s="174" customFormat="1" ht="19.5" customHeight="1">
      <c r="A22" s="175"/>
      <c r="B22" s="429">
        <v>39741</v>
      </c>
      <c r="C22" s="430"/>
      <c r="D22" s="429">
        <v>39742</v>
      </c>
      <c r="E22" s="430"/>
      <c r="F22" s="429">
        <v>39743</v>
      </c>
      <c r="G22" s="430"/>
      <c r="H22" s="429">
        <v>39744</v>
      </c>
      <c r="I22" s="430"/>
      <c r="J22" s="429">
        <v>39745</v>
      </c>
      <c r="K22" s="430"/>
      <c r="L22" s="429" t="s">
        <v>4</v>
      </c>
      <c r="M22" s="431"/>
    </row>
    <row r="23" spans="1:13" s="174" customFormat="1" ht="19.5" customHeight="1">
      <c r="A23" s="176" t="s">
        <v>5</v>
      </c>
      <c r="B23" s="432" t="s">
        <v>6</v>
      </c>
      <c r="C23" s="433"/>
      <c r="D23" s="432" t="s">
        <v>6</v>
      </c>
      <c r="E23" s="433"/>
      <c r="F23" s="432" t="s">
        <v>6</v>
      </c>
      <c r="G23" s="433"/>
      <c r="H23" s="432" t="s">
        <v>6</v>
      </c>
      <c r="I23" s="433"/>
      <c r="J23" s="432" t="s">
        <v>6</v>
      </c>
      <c r="K23" s="433"/>
      <c r="L23" s="432">
        <f>COUNTA(B23:J23)</f>
        <v>5</v>
      </c>
      <c r="M23" s="434"/>
    </row>
    <row r="24" spans="1:13" s="174" customFormat="1" ht="19.5" customHeight="1">
      <c r="A24" s="176"/>
      <c r="B24" s="177" t="s">
        <v>7</v>
      </c>
      <c r="C24" s="178" t="s">
        <v>8</v>
      </c>
      <c r="D24" s="177" t="s">
        <v>7</v>
      </c>
      <c r="E24" s="177" t="s">
        <v>8</v>
      </c>
      <c r="F24" s="189" t="s">
        <v>7</v>
      </c>
      <c r="G24" s="178" t="s">
        <v>8</v>
      </c>
      <c r="H24" s="177" t="s">
        <v>7</v>
      </c>
      <c r="I24" s="177" t="s">
        <v>8</v>
      </c>
      <c r="J24" s="177" t="s">
        <v>7</v>
      </c>
      <c r="K24" s="177" t="s">
        <v>8</v>
      </c>
      <c r="L24" s="177" t="s">
        <v>7</v>
      </c>
      <c r="M24" s="179" t="s">
        <v>8</v>
      </c>
    </row>
    <row r="25" spans="1:13" s="174" customFormat="1" ht="19.5" customHeight="1">
      <c r="A25" s="176" t="s">
        <v>9</v>
      </c>
      <c r="B25" s="180">
        <v>75</v>
      </c>
      <c r="C25" s="181">
        <v>856.46</v>
      </c>
      <c r="D25" s="180">
        <v>75</v>
      </c>
      <c r="E25" s="181">
        <v>856.4399999999999</v>
      </c>
      <c r="F25" s="180">
        <v>75</v>
      </c>
      <c r="G25" s="181">
        <v>856.06</v>
      </c>
      <c r="H25" s="180">
        <v>76</v>
      </c>
      <c r="I25" s="181">
        <v>864.23</v>
      </c>
      <c r="J25" s="180">
        <v>77</v>
      </c>
      <c r="K25" s="181">
        <v>866.6800000000001</v>
      </c>
      <c r="L25" s="182">
        <f>SUM(B25,D25,F25,H25,J25)</f>
        <v>378</v>
      </c>
      <c r="M25" s="183">
        <f>SUM(C25,E25,G25,I25,K25)</f>
        <v>4299.87</v>
      </c>
    </row>
    <row r="26" spans="1:13" s="174" customFormat="1" ht="19.5" customHeight="1">
      <c r="A26" s="176"/>
      <c r="B26" s="180"/>
      <c r="C26" s="181"/>
      <c r="D26" s="180"/>
      <c r="E26" s="181"/>
      <c r="F26" s="180"/>
      <c r="G26" s="181"/>
      <c r="H26" s="180"/>
      <c r="I26" s="181"/>
      <c r="J26" s="180"/>
      <c r="K26" s="181"/>
      <c r="L26" s="182"/>
      <c r="M26" s="183"/>
    </row>
    <row r="27" spans="1:16" s="174" customFormat="1" ht="19.5" customHeight="1" thickBot="1">
      <c r="A27" s="184" t="s">
        <v>10</v>
      </c>
      <c r="B27" s="185">
        <f aca="true" t="shared" si="3" ref="B27:M27">SUM(B25:B26)</f>
        <v>75</v>
      </c>
      <c r="C27" s="186">
        <f t="shared" si="3"/>
        <v>856.46</v>
      </c>
      <c r="D27" s="185">
        <f t="shared" si="3"/>
        <v>75</v>
      </c>
      <c r="E27" s="186">
        <f t="shared" si="3"/>
        <v>856.4399999999999</v>
      </c>
      <c r="F27" s="185">
        <f t="shared" si="3"/>
        <v>75</v>
      </c>
      <c r="G27" s="186">
        <f t="shared" si="3"/>
        <v>856.06</v>
      </c>
      <c r="H27" s="185">
        <f t="shared" si="3"/>
        <v>76</v>
      </c>
      <c r="I27" s="186">
        <f t="shared" si="3"/>
        <v>864.23</v>
      </c>
      <c r="J27" s="185">
        <f t="shared" si="3"/>
        <v>77</v>
      </c>
      <c r="K27" s="186">
        <f t="shared" si="3"/>
        <v>866.6800000000001</v>
      </c>
      <c r="L27" s="182">
        <f t="shared" si="3"/>
        <v>378</v>
      </c>
      <c r="M27" s="183">
        <f t="shared" si="3"/>
        <v>4299.87</v>
      </c>
      <c r="O27" s="437" t="s">
        <v>11</v>
      </c>
      <c r="P27" s="437"/>
    </row>
    <row r="28" spans="1:16" ht="19.5" customHeight="1" thickBot="1">
      <c r="A28" s="175"/>
      <c r="B28" s="429">
        <v>39748</v>
      </c>
      <c r="C28" s="430"/>
      <c r="D28" s="429">
        <v>39749</v>
      </c>
      <c r="E28" s="430"/>
      <c r="F28" s="429">
        <v>39750</v>
      </c>
      <c r="G28" s="430"/>
      <c r="H28" s="429">
        <v>39751</v>
      </c>
      <c r="I28" s="430"/>
      <c r="J28" s="429">
        <v>39752</v>
      </c>
      <c r="K28" s="430"/>
      <c r="L28" s="429" t="s">
        <v>4</v>
      </c>
      <c r="M28" s="431"/>
      <c r="N28" s="190"/>
      <c r="O28" s="438" t="s">
        <v>12</v>
      </c>
      <c r="P28" s="439"/>
    </row>
    <row r="29" spans="1:16" ht="19.5" customHeight="1" thickBot="1">
      <c r="A29" s="176" t="s">
        <v>5</v>
      </c>
      <c r="B29" s="432" t="s">
        <v>6</v>
      </c>
      <c r="C29" s="433"/>
      <c r="D29" s="432" t="s">
        <v>6</v>
      </c>
      <c r="E29" s="433"/>
      <c r="F29" s="432" t="s">
        <v>6</v>
      </c>
      <c r="G29" s="433"/>
      <c r="H29" s="432" t="s">
        <v>6</v>
      </c>
      <c r="I29" s="433"/>
      <c r="J29" s="432" t="s">
        <v>6</v>
      </c>
      <c r="K29" s="433"/>
      <c r="L29" s="432">
        <f>COUNTA(B29:J29)</f>
        <v>5</v>
      </c>
      <c r="M29" s="434"/>
      <c r="N29" s="192" t="s">
        <v>5</v>
      </c>
      <c r="O29" s="432">
        <f>SUM(L5,L11,L17,L23,L29)</f>
        <v>22</v>
      </c>
      <c r="P29" s="440"/>
    </row>
    <row r="30" spans="1:16" ht="19.5" customHeight="1" thickBot="1">
      <c r="A30" s="176"/>
      <c r="B30" s="177" t="s">
        <v>7</v>
      </c>
      <c r="C30" s="178" t="s">
        <v>8</v>
      </c>
      <c r="D30" s="177" t="s">
        <v>7</v>
      </c>
      <c r="E30" s="177" t="s">
        <v>8</v>
      </c>
      <c r="F30" s="189" t="s">
        <v>7</v>
      </c>
      <c r="G30" s="178" t="s">
        <v>8</v>
      </c>
      <c r="H30" s="177" t="s">
        <v>7</v>
      </c>
      <c r="I30" s="177" t="s">
        <v>8</v>
      </c>
      <c r="J30" s="177" t="s">
        <v>7</v>
      </c>
      <c r="K30" s="177" t="s">
        <v>8</v>
      </c>
      <c r="L30" s="177" t="s">
        <v>7</v>
      </c>
      <c r="M30" s="179" t="s">
        <v>8</v>
      </c>
      <c r="N30" s="192"/>
      <c r="O30" s="193" t="s">
        <v>7</v>
      </c>
      <c r="P30" s="193" t="s">
        <v>8</v>
      </c>
    </row>
    <row r="31" spans="1:16" ht="19.5" customHeight="1" thickBot="1">
      <c r="A31" s="176" t="s">
        <v>9</v>
      </c>
      <c r="B31" s="180">
        <v>75</v>
      </c>
      <c r="C31" s="194">
        <v>852.22</v>
      </c>
      <c r="D31" s="180">
        <v>75</v>
      </c>
      <c r="E31" s="181">
        <v>852.85</v>
      </c>
      <c r="F31" s="180">
        <v>75</v>
      </c>
      <c r="G31" s="181">
        <v>852.0899999999999</v>
      </c>
      <c r="H31" s="180">
        <v>75</v>
      </c>
      <c r="I31" s="181">
        <v>853.31</v>
      </c>
      <c r="J31" s="180">
        <v>63</v>
      </c>
      <c r="K31" s="181">
        <v>711.6199999999999</v>
      </c>
      <c r="L31" s="182">
        <f>SUM(B31,D31,F31,H31,J31)</f>
        <v>363</v>
      </c>
      <c r="M31" s="183">
        <f>SUM(C31,E31,G31,I31,K31)</f>
        <v>4122.09</v>
      </c>
      <c r="N31" s="192" t="s">
        <v>9</v>
      </c>
      <c r="O31" s="195">
        <f>SUM(L7,L13,L19,L25,L31)</f>
        <v>1644</v>
      </c>
      <c r="P31" s="196">
        <f>SUM(M7,M13,M19,M25,M31)</f>
        <v>18690.719999999998</v>
      </c>
    </row>
    <row r="32" spans="1:16" ht="19.5" customHeight="1" thickBot="1">
      <c r="A32" s="176"/>
      <c r="B32" s="180"/>
      <c r="C32" s="181"/>
      <c r="D32" s="180"/>
      <c r="E32" s="181"/>
      <c r="F32" s="180"/>
      <c r="G32" s="181"/>
      <c r="H32" s="180"/>
      <c r="I32" s="181"/>
      <c r="J32" s="180"/>
      <c r="K32" s="181"/>
      <c r="L32" s="182"/>
      <c r="M32" s="183"/>
      <c r="N32" s="192"/>
      <c r="O32" s="195"/>
      <c r="P32" s="196"/>
    </row>
    <row r="33" spans="1:16" ht="19.5" customHeight="1" thickBot="1">
      <c r="A33" s="197" t="s">
        <v>10</v>
      </c>
      <c r="B33" s="185">
        <f aca="true" t="shared" si="4" ref="B33:M33">SUM(B31:B32)</f>
        <v>75</v>
      </c>
      <c r="C33" s="186">
        <f t="shared" si="4"/>
        <v>852.22</v>
      </c>
      <c r="D33" s="185">
        <f t="shared" si="4"/>
        <v>75</v>
      </c>
      <c r="E33" s="186">
        <f t="shared" si="4"/>
        <v>852.85</v>
      </c>
      <c r="F33" s="185">
        <f t="shared" si="4"/>
        <v>75</v>
      </c>
      <c r="G33" s="186">
        <f t="shared" si="4"/>
        <v>852.0899999999999</v>
      </c>
      <c r="H33" s="185">
        <f t="shared" si="4"/>
        <v>75</v>
      </c>
      <c r="I33" s="186">
        <f t="shared" si="4"/>
        <v>853.31</v>
      </c>
      <c r="J33" s="185">
        <f t="shared" si="4"/>
        <v>63</v>
      </c>
      <c r="K33" s="186">
        <f t="shared" si="4"/>
        <v>711.6199999999999</v>
      </c>
      <c r="L33" s="187">
        <f t="shared" si="4"/>
        <v>363</v>
      </c>
      <c r="M33" s="188">
        <f t="shared" si="4"/>
        <v>4122.09</v>
      </c>
      <c r="N33" s="192" t="s">
        <v>12</v>
      </c>
      <c r="O33" s="195">
        <f>SUM(O31:O32)</f>
        <v>1644</v>
      </c>
      <c r="P33" s="196">
        <f>SUM(P31:P32)</f>
        <v>18690.719999999998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19">
      <selection activeCell="B25" sqref="B25:K25"/>
    </sheetView>
  </sheetViews>
  <sheetFormatPr defaultColWidth="9.00390625" defaultRowHeight="13.5"/>
  <cols>
    <col min="1" max="1" width="10.875" style="220" customWidth="1"/>
    <col min="2" max="2" width="9.00390625" style="220" customWidth="1"/>
    <col min="3" max="3" width="10.625" style="220" customWidth="1"/>
    <col min="4" max="4" width="12.625" style="220" customWidth="1"/>
    <col min="5" max="9" width="9.00390625" style="220" customWidth="1"/>
    <col min="10" max="10" width="10.00390625" style="220" customWidth="1"/>
    <col min="11" max="12" width="9.00390625" style="220" customWidth="1"/>
    <col min="13" max="13" width="11.75390625" style="220" customWidth="1"/>
    <col min="14" max="14" width="10.75390625" style="220" customWidth="1"/>
    <col min="15" max="15" width="13.25390625" style="220" customWidth="1"/>
    <col min="16" max="16" width="13.50390625" style="220" customWidth="1"/>
    <col min="17" max="16384" width="9.00390625" style="220" customWidth="1"/>
  </cols>
  <sheetData>
    <row r="1" spans="1:13" s="199" customFormat="1" ht="18.75">
      <c r="A1" s="441" t="s">
        <v>14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199" customFormat="1" ht="18.75">
      <c r="A2" s="200" t="s">
        <v>21</v>
      </c>
      <c r="B2" s="198"/>
      <c r="C2" s="198"/>
      <c r="D2" s="198"/>
      <c r="E2" s="198"/>
      <c r="F2" s="198"/>
      <c r="G2" s="198"/>
      <c r="H2" s="198"/>
      <c r="I2" s="198"/>
      <c r="J2" s="201"/>
      <c r="K2" s="198"/>
      <c r="L2" s="198"/>
      <c r="M2" s="198"/>
    </row>
    <row r="3" s="203" customFormat="1" ht="19.5" customHeight="1" thickBot="1">
      <c r="A3" s="202" t="s">
        <v>3</v>
      </c>
    </row>
    <row r="4" spans="1:13" s="203" customFormat="1" ht="19.5" customHeight="1">
      <c r="A4" s="204"/>
      <c r="B4" s="442">
        <v>39755</v>
      </c>
      <c r="C4" s="443"/>
      <c r="D4" s="444">
        <v>39756</v>
      </c>
      <c r="E4" s="445"/>
      <c r="F4" s="444">
        <v>39757</v>
      </c>
      <c r="G4" s="445"/>
      <c r="H4" s="444">
        <v>39758</v>
      </c>
      <c r="I4" s="445"/>
      <c r="J4" s="444">
        <v>39759</v>
      </c>
      <c r="K4" s="445"/>
      <c r="L4" s="444" t="s">
        <v>4</v>
      </c>
      <c r="M4" s="446"/>
    </row>
    <row r="5" spans="1:13" s="203" customFormat="1" ht="19.5" customHeight="1">
      <c r="A5" s="205" t="s">
        <v>5</v>
      </c>
      <c r="B5" s="447"/>
      <c r="C5" s="448"/>
      <c r="D5" s="447" t="s">
        <v>6</v>
      </c>
      <c r="E5" s="448"/>
      <c r="F5" s="447" t="s">
        <v>6</v>
      </c>
      <c r="G5" s="448"/>
      <c r="H5" s="447" t="s">
        <v>6</v>
      </c>
      <c r="I5" s="448"/>
      <c r="J5" s="447" t="s">
        <v>6</v>
      </c>
      <c r="K5" s="448"/>
      <c r="L5" s="447">
        <f>COUNTA(B5:J5)</f>
        <v>4</v>
      </c>
      <c r="M5" s="449"/>
    </row>
    <row r="6" spans="1:13" s="203" customFormat="1" ht="19.5" customHeight="1">
      <c r="A6" s="205"/>
      <c r="B6" s="206" t="s">
        <v>7</v>
      </c>
      <c r="C6" s="207" t="s">
        <v>8</v>
      </c>
      <c r="D6" s="206" t="s">
        <v>7</v>
      </c>
      <c r="E6" s="206" t="s">
        <v>8</v>
      </c>
      <c r="F6" s="206" t="s">
        <v>7</v>
      </c>
      <c r="G6" s="207" t="s">
        <v>8</v>
      </c>
      <c r="H6" s="206" t="s">
        <v>7</v>
      </c>
      <c r="I6" s="206" t="s">
        <v>8</v>
      </c>
      <c r="J6" s="206" t="s">
        <v>7</v>
      </c>
      <c r="K6" s="206" t="s">
        <v>8</v>
      </c>
      <c r="L6" s="206" t="s">
        <v>7</v>
      </c>
      <c r="M6" s="208" t="s">
        <v>8</v>
      </c>
    </row>
    <row r="7" spans="1:13" s="203" customFormat="1" ht="19.5" customHeight="1">
      <c r="A7" s="205" t="s">
        <v>9</v>
      </c>
      <c r="B7" s="209">
        <v>0</v>
      </c>
      <c r="C7" s="209">
        <v>0</v>
      </c>
      <c r="D7" s="209">
        <v>62</v>
      </c>
      <c r="E7" s="210">
        <v>708.5799999999999</v>
      </c>
      <c r="F7" s="209">
        <v>62</v>
      </c>
      <c r="G7" s="210">
        <v>708.49</v>
      </c>
      <c r="H7" s="209">
        <v>62</v>
      </c>
      <c r="I7" s="210">
        <v>707.71</v>
      </c>
      <c r="J7" s="209">
        <v>62</v>
      </c>
      <c r="K7" s="210">
        <v>707.36</v>
      </c>
      <c r="L7" s="211">
        <f>SUM(B7,D7,F7,H7,J7)</f>
        <v>248</v>
      </c>
      <c r="M7" s="212">
        <f>SUM(C7,E7,G7,I7,K7)</f>
        <v>2832.14</v>
      </c>
    </row>
    <row r="8" spans="1:13" s="203" customFormat="1" ht="19.5" customHeight="1">
      <c r="A8" s="205"/>
      <c r="B8" s="209"/>
      <c r="C8" s="210"/>
      <c r="D8" s="209"/>
      <c r="E8" s="210"/>
      <c r="F8" s="209"/>
      <c r="G8" s="210"/>
      <c r="H8" s="209"/>
      <c r="I8" s="210"/>
      <c r="J8" s="209"/>
      <c r="K8" s="210"/>
      <c r="L8" s="211"/>
      <c r="M8" s="212"/>
    </row>
    <row r="9" spans="1:13" s="203" customFormat="1" ht="19.5" customHeight="1" thickBot="1">
      <c r="A9" s="213" t="s">
        <v>10</v>
      </c>
      <c r="B9" s="214">
        <f aca="true" t="shared" si="0" ref="B9:M9">SUM(B7:B8)</f>
        <v>0</v>
      </c>
      <c r="C9" s="215">
        <f t="shared" si="0"/>
        <v>0</v>
      </c>
      <c r="D9" s="214">
        <f t="shared" si="0"/>
        <v>62</v>
      </c>
      <c r="E9" s="215">
        <f t="shared" si="0"/>
        <v>708.5799999999999</v>
      </c>
      <c r="F9" s="214">
        <f t="shared" si="0"/>
        <v>62</v>
      </c>
      <c r="G9" s="215">
        <f t="shared" si="0"/>
        <v>708.49</v>
      </c>
      <c r="H9" s="214">
        <f t="shared" si="0"/>
        <v>62</v>
      </c>
      <c r="I9" s="215">
        <f t="shared" si="0"/>
        <v>707.71</v>
      </c>
      <c r="J9" s="214">
        <f>SUM(J7:J8)</f>
        <v>62</v>
      </c>
      <c r="K9" s="215">
        <f>SUM(K7:K8)</f>
        <v>707.36</v>
      </c>
      <c r="L9" s="216">
        <f t="shared" si="0"/>
        <v>248</v>
      </c>
      <c r="M9" s="217">
        <f t="shared" si="0"/>
        <v>2832.14</v>
      </c>
    </row>
    <row r="10" spans="1:13" s="203" customFormat="1" ht="19.5" customHeight="1">
      <c r="A10" s="204"/>
      <c r="B10" s="444">
        <v>39762</v>
      </c>
      <c r="C10" s="445"/>
      <c r="D10" s="444">
        <v>39763</v>
      </c>
      <c r="E10" s="445"/>
      <c r="F10" s="444">
        <v>39764</v>
      </c>
      <c r="G10" s="445"/>
      <c r="H10" s="444">
        <v>39765</v>
      </c>
      <c r="I10" s="445"/>
      <c r="J10" s="444">
        <v>39766</v>
      </c>
      <c r="K10" s="445"/>
      <c r="L10" s="444" t="s">
        <v>4</v>
      </c>
      <c r="M10" s="446"/>
    </row>
    <row r="11" spans="1:13" s="203" customFormat="1" ht="19.5" customHeight="1">
      <c r="A11" s="205" t="s">
        <v>5</v>
      </c>
      <c r="B11" s="447" t="s">
        <v>6</v>
      </c>
      <c r="C11" s="448"/>
      <c r="D11" s="447" t="s">
        <v>6</v>
      </c>
      <c r="E11" s="448"/>
      <c r="F11" s="447" t="s">
        <v>6</v>
      </c>
      <c r="G11" s="448"/>
      <c r="H11" s="447" t="s">
        <v>6</v>
      </c>
      <c r="I11" s="448"/>
      <c r="J11" s="447" t="s">
        <v>6</v>
      </c>
      <c r="K11" s="448"/>
      <c r="L11" s="447">
        <f>COUNTA(B11:J11)</f>
        <v>5</v>
      </c>
      <c r="M11" s="449"/>
    </row>
    <row r="12" spans="1:13" s="203" customFormat="1" ht="19.5" customHeight="1">
      <c r="A12" s="205"/>
      <c r="B12" s="206" t="s">
        <v>7</v>
      </c>
      <c r="C12" s="207" t="s">
        <v>8</v>
      </c>
      <c r="D12" s="206" t="s">
        <v>7</v>
      </c>
      <c r="E12" s="206" t="s">
        <v>8</v>
      </c>
      <c r="F12" s="218" t="s">
        <v>7</v>
      </c>
      <c r="G12" s="207" t="s">
        <v>8</v>
      </c>
      <c r="H12" s="206" t="s">
        <v>7</v>
      </c>
      <c r="I12" s="206" t="s">
        <v>8</v>
      </c>
      <c r="J12" s="206" t="s">
        <v>7</v>
      </c>
      <c r="K12" s="206" t="s">
        <v>8</v>
      </c>
      <c r="L12" s="206" t="s">
        <v>7</v>
      </c>
      <c r="M12" s="208" t="s">
        <v>8</v>
      </c>
    </row>
    <row r="13" spans="1:13" s="203" customFormat="1" ht="19.5" customHeight="1">
      <c r="A13" s="205" t="s">
        <v>9</v>
      </c>
      <c r="B13" s="209">
        <v>62</v>
      </c>
      <c r="C13" s="210">
        <v>705.28</v>
      </c>
      <c r="D13" s="209">
        <v>62</v>
      </c>
      <c r="E13" s="210">
        <v>704.86</v>
      </c>
      <c r="F13" s="209">
        <v>62</v>
      </c>
      <c r="G13" s="210">
        <v>705.0799999999999</v>
      </c>
      <c r="H13" s="209">
        <v>62</v>
      </c>
      <c r="I13" s="210">
        <v>704.63</v>
      </c>
      <c r="J13" s="209">
        <v>75</v>
      </c>
      <c r="K13" s="210">
        <v>853.66</v>
      </c>
      <c r="L13" s="211">
        <f>SUM(B13,D13,F13,H13,J13)</f>
        <v>323</v>
      </c>
      <c r="M13" s="212">
        <f>SUM(C13,E13,G13,I13,K13)</f>
        <v>3673.5099999999998</v>
      </c>
    </row>
    <row r="14" spans="1:13" s="203" customFormat="1" ht="19.5" customHeight="1">
      <c r="A14" s="205"/>
      <c r="B14" s="209"/>
      <c r="C14" s="210"/>
      <c r="D14" s="209"/>
      <c r="E14" s="210"/>
      <c r="F14" s="209"/>
      <c r="G14" s="210"/>
      <c r="H14" s="209"/>
      <c r="I14" s="210"/>
      <c r="J14" s="209"/>
      <c r="K14" s="210"/>
      <c r="L14" s="211"/>
      <c r="M14" s="212"/>
    </row>
    <row r="15" spans="1:13" s="203" customFormat="1" ht="19.5" customHeight="1" thickBot="1">
      <c r="A15" s="213" t="s">
        <v>10</v>
      </c>
      <c r="B15" s="214">
        <f aca="true" t="shared" si="1" ref="B15:M15">SUM(B13:B14)</f>
        <v>62</v>
      </c>
      <c r="C15" s="215">
        <f t="shared" si="1"/>
        <v>705.28</v>
      </c>
      <c r="D15" s="214">
        <f t="shared" si="1"/>
        <v>62</v>
      </c>
      <c r="E15" s="215">
        <f t="shared" si="1"/>
        <v>704.86</v>
      </c>
      <c r="F15" s="214">
        <f t="shared" si="1"/>
        <v>62</v>
      </c>
      <c r="G15" s="215">
        <f t="shared" si="1"/>
        <v>705.0799999999999</v>
      </c>
      <c r="H15" s="214">
        <f t="shared" si="1"/>
        <v>62</v>
      </c>
      <c r="I15" s="215">
        <f t="shared" si="1"/>
        <v>704.63</v>
      </c>
      <c r="J15" s="214">
        <f t="shared" si="1"/>
        <v>75</v>
      </c>
      <c r="K15" s="215">
        <f t="shared" si="1"/>
        <v>853.66</v>
      </c>
      <c r="L15" s="216">
        <f t="shared" si="1"/>
        <v>323</v>
      </c>
      <c r="M15" s="217">
        <f t="shared" si="1"/>
        <v>3673.5099999999998</v>
      </c>
    </row>
    <row r="16" spans="1:13" s="203" customFormat="1" ht="19.5" customHeight="1">
      <c r="A16" s="204"/>
      <c r="B16" s="444">
        <v>39769</v>
      </c>
      <c r="C16" s="445"/>
      <c r="D16" s="444">
        <v>39770</v>
      </c>
      <c r="E16" s="445"/>
      <c r="F16" s="444">
        <v>39771</v>
      </c>
      <c r="G16" s="445"/>
      <c r="H16" s="444">
        <v>39772</v>
      </c>
      <c r="I16" s="445"/>
      <c r="J16" s="444">
        <v>39773</v>
      </c>
      <c r="K16" s="445"/>
      <c r="L16" s="444" t="s">
        <v>4</v>
      </c>
      <c r="M16" s="446"/>
    </row>
    <row r="17" spans="1:13" s="203" customFormat="1" ht="19.5" customHeight="1">
      <c r="A17" s="205" t="s">
        <v>5</v>
      </c>
      <c r="B17" s="447" t="s">
        <v>6</v>
      </c>
      <c r="C17" s="448"/>
      <c r="D17" s="447" t="s">
        <v>6</v>
      </c>
      <c r="E17" s="448"/>
      <c r="F17" s="447" t="s">
        <v>6</v>
      </c>
      <c r="G17" s="448"/>
      <c r="H17" s="447" t="s">
        <v>6</v>
      </c>
      <c r="I17" s="448"/>
      <c r="J17" s="447" t="s">
        <v>6</v>
      </c>
      <c r="K17" s="448"/>
      <c r="L17" s="447">
        <f>COUNTA(B17:J17)</f>
        <v>5</v>
      </c>
      <c r="M17" s="449"/>
    </row>
    <row r="18" spans="1:13" s="203" customFormat="1" ht="19.5" customHeight="1">
      <c r="A18" s="205"/>
      <c r="B18" s="206" t="s">
        <v>7</v>
      </c>
      <c r="C18" s="207" t="s">
        <v>8</v>
      </c>
      <c r="D18" s="206" t="s">
        <v>7</v>
      </c>
      <c r="E18" s="218" t="s">
        <v>8</v>
      </c>
      <c r="F18" s="218" t="s">
        <v>7</v>
      </c>
      <c r="G18" s="207" t="s">
        <v>8</v>
      </c>
      <c r="H18" s="206" t="s">
        <v>7</v>
      </c>
      <c r="I18" s="206" t="s">
        <v>8</v>
      </c>
      <c r="J18" s="206" t="s">
        <v>7</v>
      </c>
      <c r="K18" s="206" t="s">
        <v>8</v>
      </c>
      <c r="L18" s="206" t="s">
        <v>7</v>
      </c>
      <c r="M18" s="208" t="s">
        <v>8</v>
      </c>
    </row>
    <row r="19" spans="1:13" s="203" customFormat="1" ht="19.5" customHeight="1">
      <c r="A19" s="205" t="s">
        <v>9</v>
      </c>
      <c r="B19" s="209">
        <v>75</v>
      </c>
      <c r="C19" s="210">
        <v>859.2800000000001</v>
      </c>
      <c r="D19" s="209">
        <v>75</v>
      </c>
      <c r="E19" s="210">
        <v>859.14</v>
      </c>
      <c r="F19" s="209">
        <v>75</v>
      </c>
      <c r="G19" s="210">
        <v>858.79</v>
      </c>
      <c r="H19" s="209">
        <v>57</v>
      </c>
      <c r="I19" s="210">
        <v>665.67</v>
      </c>
      <c r="J19" s="209">
        <v>57</v>
      </c>
      <c r="K19" s="210">
        <v>659.78</v>
      </c>
      <c r="L19" s="211">
        <f>SUM(B19,D19,F19,H19,J19)</f>
        <v>339</v>
      </c>
      <c r="M19" s="212">
        <f>SUM(C19,E19,G19,I19,K19)</f>
        <v>3902.66</v>
      </c>
    </row>
    <row r="20" spans="1:13" s="203" customFormat="1" ht="19.5" customHeight="1">
      <c r="A20" s="205"/>
      <c r="B20" s="209"/>
      <c r="C20" s="210"/>
      <c r="D20" s="209"/>
      <c r="E20" s="210"/>
      <c r="F20" s="209"/>
      <c r="G20" s="210"/>
      <c r="H20" s="209"/>
      <c r="I20" s="210"/>
      <c r="J20" s="209"/>
      <c r="K20" s="210"/>
      <c r="L20" s="211"/>
      <c r="M20" s="212"/>
    </row>
    <row r="21" spans="1:13" s="203" customFormat="1" ht="19.5" customHeight="1" thickBot="1">
      <c r="A21" s="213" t="s">
        <v>10</v>
      </c>
      <c r="B21" s="214">
        <f aca="true" t="shared" si="2" ref="B21:M21">SUM(B19:B20)</f>
        <v>75</v>
      </c>
      <c r="C21" s="215">
        <f t="shared" si="2"/>
        <v>859.2800000000001</v>
      </c>
      <c r="D21" s="214">
        <f t="shared" si="2"/>
        <v>75</v>
      </c>
      <c r="E21" s="215">
        <f t="shared" si="2"/>
        <v>859.14</v>
      </c>
      <c r="F21" s="214">
        <f t="shared" si="2"/>
        <v>75</v>
      </c>
      <c r="G21" s="215">
        <f t="shared" si="2"/>
        <v>858.79</v>
      </c>
      <c r="H21" s="214">
        <f t="shared" si="2"/>
        <v>57</v>
      </c>
      <c r="I21" s="215">
        <f t="shared" si="2"/>
        <v>665.67</v>
      </c>
      <c r="J21" s="214">
        <f t="shared" si="2"/>
        <v>57</v>
      </c>
      <c r="K21" s="215">
        <f t="shared" si="2"/>
        <v>659.78</v>
      </c>
      <c r="L21" s="216">
        <f t="shared" si="2"/>
        <v>339</v>
      </c>
      <c r="M21" s="212">
        <f t="shared" si="2"/>
        <v>3902.66</v>
      </c>
    </row>
    <row r="22" spans="1:13" s="203" customFormat="1" ht="19.5" customHeight="1">
      <c r="A22" s="204"/>
      <c r="B22" s="442">
        <v>39776</v>
      </c>
      <c r="C22" s="443"/>
      <c r="D22" s="444">
        <v>39777</v>
      </c>
      <c r="E22" s="445"/>
      <c r="F22" s="444">
        <v>39778</v>
      </c>
      <c r="G22" s="445"/>
      <c r="H22" s="444">
        <v>39779</v>
      </c>
      <c r="I22" s="445"/>
      <c r="J22" s="444">
        <v>39780</v>
      </c>
      <c r="K22" s="445"/>
      <c r="L22" s="444" t="s">
        <v>4</v>
      </c>
      <c r="M22" s="446"/>
    </row>
    <row r="23" spans="1:13" s="203" customFormat="1" ht="19.5" customHeight="1">
      <c r="A23" s="205" t="s">
        <v>5</v>
      </c>
      <c r="B23" s="447"/>
      <c r="C23" s="448"/>
      <c r="D23" s="447" t="s">
        <v>6</v>
      </c>
      <c r="E23" s="448"/>
      <c r="F23" s="447" t="s">
        <v>6</v>
      </c>
      <c r="G23" s="448"/>
      <c r="H23" s="447" t="s">
        <v>6</v>
      </c>
      <c r="I23" s="448"/>
      <c r="J23" s="447" t="s">
        <v>6</v>
      </c>
      <c r="K23" s="448"/>
      <c r="L23" s="447">
        <f>COUNTA(B23:J23)</f>
        <v>4</v>
      </c>
      <c r="M23" s="449"/>
    </row>
    <row r="24" spans="1:13" s="203" customFormat="1" ht="19.5" customHeight="1">
      <c r="A24" s="205"/>
      <c r="B24" s="206" t="s">
        <v>7</v>
      </c>
      <c r="C24" s="207" t="s">
        <v>8</v>
      </c>
      <c r="D24" s="206" t="s">
        <v>7</v>
      </c>
      <c r="E24" s="206" t="s">
        <v>8</v>
      </c>
      <c r="F24" s="218" t="s">
        <v>7</v>
      </c>
      <c r="G24" s="207" t="s">
        <v>8</v>
      </c>
      <c r="H24" s="206" t="s">
        <v>7</v>
      </c>
      <c r="I24" s="206" t="s">
        <v>8</v>
      </c>
      <c r="J24" s="206" t="s">
        <v>7</v>
      </c>
      <c r="K24" s="206" t="s">
        <v>8</v>
      </c>
      <c r="L24" s="206" t="s">
        <v>7</v>
      </c>
      <c r="M24" s="208" t="s">
        <v>8</v>
      </c>
    </row>
    <row r="25" spans="1:13" s="203" customFormat="1" ht="19.5" customHeight="1">
      <c r="A25" s="205" t="s">
        <v>9</v>
      </c>
      <c r="B25" s="209">
        <v>0</v>
      </c>
      <c r="C25" s="210">
        <v>0</v>
      </c>
      <c r="D25" s="209">
        <v>75</v>
      </c>
      <c r="E25" s="210">
        <v>850.18</v>
      </c>
      <c r="F25" s="209">
        <v>75</v>
      </c>
      <c r="G25" s="210">
        <v>852.71</v>
      </c>
      <c r="H25" s="209">
        <v>75</v>
      </c>
      <c r="I25" s="210">
        <v>852.8199999999999</v>
      </c>
      <c r="J25" s="209">
        <v>75</v>
      </c>
      <c r="K25" s="210">
        <v>851.9399999999999</v>
      </c>
      <c r="L25" s="211">
        <f>SUM(B25,D25,F25,H25,J25)</f>
        <v>300</v>
      </c>
      <c r="M25" s="212">
        <f>SUM(C25,E25,G25,I25,K25)</f>
        <v>3407.65</v>
      </c>
    </row>
    <row r="26" spans="1:13" s="203" customFormat="1" ht="19.5" customHeight="1">
      <c r="A26" s="205"/>
      <c r="B26" s="209"/>
      <c r="C26" s="210"/>
      <c r="D26" s="209"/>
      <c r="E26" s="210"/>
      <c r="F26" s="209"/>
      <c r="G26" s="210"/>
      <c r="H26" s="209"/>
      <c r="I26" s="210"/>
      <c r="J26" s="209"/>
      <c r="K26" s="210"/>
      <c r="L26" s="211"/>
      <c r="M26" s="212"/>
    </row>
    <row r="27" spans="1:16" s="203" customFormat="1" ht="19.5" customHeight="1" thickBot="1">
      <c r="A27" s="213" t="s">
        <v>10</v>
      </c>
      <c r="B27" s="214">
        <f aca="true" t="shared" si="3" ref="B27:M27">SUM(B25:B26)</f>
        <v>0</v>
      </c>
      <c r="C27" s="215">
        <f t="shared" si="3"/>
        <v>0</v>
      </c>
      <c r="D27" s="214">
        <f t="shared" si="3"/>
        <v>75</v>
      </c>
      <c r="E27" s="215">
        <f t="shared" si="3"/>
        <v>850.18</v>
      </c>
      <c r="F27" s="214">
        <f t="shared" si="3"/>
        <v>75</v>
      </c>
      <c r="G27" s="215">
        <f t="shared" si="3"/>
        <v>852.71</v>
      </c>
      <c r="H27" s="214">
        <f t="shared" si="3"/>
        <v>75</v>
      </c>
      <c r="I27" s="215">
        <f t="shared" si="3"/>
        <v>852.8199999999999</v>
      </c>
      <c r="J27" s="214">
        <f t="shared" si="3"/>
        <v>75</v>
      </c>
      <c r="K27" s="215">
        <f t="shared" si="3"/>
        <v>851.9399999999999</v>
      </c>
      <c r="L27" s="211">
        <f t="shared" si="3"/>
        <v>300</v>
      </c>
      <c r="M27" s="212">
        <f t="shared" si="3"/>
        <v>3407.65</v>
      </c>
      <c r="O27" s="450" t="s">
        <v>11</v>
      </c>
      <c r="P27" s="450"/>
    </row>
    <row r="28" spans="1:16" ht="19.5" customHeight="1" thickBot="1">
      <c r="A28" s="204"/>
      <c r="B28" s="444"/>
      <c r="C28" s="445"/>
      <c r="D28" s="444"/>
      <c r="E28" s="445"/>
      <c r="F28" s="444"/>
      <c r="G28" s="445"/>
      <c r="H28" s="444"/>
      <c r="I28" s="445"/>
      <c r="J28" s="444"/>
      <c r="K28" s="445"/>
      <c r="L28" s="444" t="s">
        <v>4</v>
      </c>
      <c r="M28" s="446"/>
      <c r="N28" s="219"/>
      <c r="O28" s="451" t="s">
        <v>12</v>
      </c>
      <c r="P28" s="452"/>
    </row>
    <row r="29" spans="1:16" ht="19.5" customHeight="1" thickBot="1">
      <c r="A29" s="205" t="s">
        <v>5</v>
      </c>
      <c r="B29" s="447"/>
      <c r="C29" s="448"/>
      <c r="D29" s="447"/>
      <c r="E29" s="448"/>
      <c r="F29" s="447"/>
      <c r="G29" s="448"/>
      <c r="H29" s="447"/>
      <c r="I29" s="448"/>
      <c r="J29" s="447"/>
      <c r="K29" s="448"/>
      <c r="L29" s="447">
        <f>COUNTA(B29:J29)</f>
        <v>0</v>
      </c>
      <c r="M29" s="449"/>
      <c r="N29" s="221" t="s">
        <v>5</v>
      </c>
      <c r="O29" s="447">
        <f>SUM(L5,L11,L17,L23,L29)</f>
        <v>18</v>
      </c>
      <c r="P29" s="453"/>
    </row>
    <row r="30" spans="1:16" ht="19.5" customHeight="1" thickBot="1">
      <c r="A30" s="205"/>
      <c r="B30" s="206" t="s">
        <v>7</v>
      </c>
      <c r="C30" s="207" t="s">
        <v>8</v>
      </c>
      <c r="D30" s="206" t="s">
        <v>7</v>
      </c>
      <c r="E30" s="206" t="s">
        <v>8</v>
      </c>
      <c r="F30" s="218" t="s">
        <v>7</v>
      </c>
      <c r="G30" s="207" t="s">
        <v>8</v>
      </c>
      <c r="H30" s="206" t="s">
        <v>7</v>
      </c>
      <c r="I30" s="206" t="s">
        <v>8</v>
      </c>
      <c r="J30" s="206" t="s">
        <v>7</v>
      </c>
      <c r="K30" s="206" t="s">
        <v>8</v>
      </c>
      <c r="L30" s="206" t="s">
        <v>7</v>
      </c>
      <c r="M30" s="208" t="s">
        <v>8</v>
      </c>
      <c r="N30" s="221"/>
      <c r="O30" s="222" t="s">
        <v>7</v>
      </c>
      <c r="P30" s="222" t="s">
        <v>8</v>
      </c>
    </row>
    <row r="31" spans="1:16" ht="19.5" customHeight="1" thickBot="1">
      <c r="A31" s="205" t="s">
        <v>9</v>
      </c>
      <c r="B31" s="209">
        <f>'[7]11月八戸セメント'!B31+'[7]11月普通（庄司）'!B31+'[7]11月普通（三戸ウィズ） '!B31+'[7]11月奥羽'!B31+'[7]11月青森クリーン'!B31</f>
        <v>0</v>
      </c>
      <c r="C31" s="223">
        <f>'[7]11月八戸セメント'!C31+'[7]11月普通（庄司）'!C31+'[7]11月普通（三戸ウィズ） '!C31+'[7]11月奥羽'!C31+'[7]11月青森クリーン'!C31</f>
        <v>0</v>
      </c>
      <c r="D31" s="209">
        <f>'[7]11月八戸セメント'!D31+'[7]11月普通（庄司）'!D31+'[7]11月普通（三戸ウィズ） '!D31+'[7]11月奥羽'!D31+'[7]11月青森クリーン'!D31</f>
        <v>0</v>
      </c>
      <c r="E31" s="210">
        <f>'[7]11月八戸セメント'!E31+'[7]11月普通（庄司）'!E31+'[7]11月普通（三戸ウィズ） '!E31+'[7]11月奥羽'!E31+'[7]11月青森クリーン'!E31</f>
        <v>0</v>
      </c>
      <c r="F31" s="209">
        <f>'[7]11月八戸セメント'!F31+'[7]11月普通（庄司）'!F31+'[7]11月普通（三戸ウィズ） '!F31+'[7]11月奥羽'!F31+'[7]11月青森クリーン'!F31</f>
        <v>0</v>
      </c>
      <c r="G31" s="210">
        <f>'[7]11月八戸セメント'!G31+'[7]11月普通（庄司）'!G31+'[7]11月普通（三戸ウィズ） '!G31+'[7]11月奥羽'!G31+'[7]11月青森クリーン'!G31</f>
        <v>0</v>
      </c>
      <c r="H31" s="209">
        <f>'[7]11月八戸セメント'!H31+'[7]11月普通（庄司）'!H31+'[7]11月普通（三戸ウィズ） '!H31+'[7]11月奥羽'!H31+'[7]11月青森クリーン'!H31</f>
        <v>0</v>
      </c>
      <c r="I31" s="210">
        <f>'[7]11月八戸セメント'!I31+'[7]11月普通（庄司）'!I31+'[7]11月普通（三戸ウィズ） '!I31+'[7]11月奥羽'!I31+'[7]11月青森クリーン'!I31</f>
        <v>0</v>
      </c>
      <c r="J31" s="209">
        <f>'[7]11月八戸セメント'!J31+'[7]11月普通（庄司）'!J31+'[7]11月普通（三戸ウィズ） '!J31+'[7]11月奥羽'!J31+'[7]11月青森クリーン'!J31</f>
        <v>0</v>
      </c>
      <c r="K31" s="210">
        <f>'[7]11月八戸セメント'!K31+'[7]11月普通（庄司）'!K31+'[7]11月普通（三戸ウィズ） '!K31+'[7]11月奥羽'!K31+'[7]11月青森クリーン'!K31</f>
        <v>0</v>
      </c>
      <c r="L31" s="211">
        <f>SUM(B31,D31,F31,H31,J31)</f>
        <v>0</v>
      </c>
      <c r="M31" s="212">
        <f>SUM(C31,E31,G31,I31,K31)</f>
        <v>0</v>
      </c>
      <c r="N31" s="221" t="s">
        <v>9</v>
      </c>
      <c r="O31" s="224">
        <f>SUM(L7,L13,L19,L25,L31)</f>
        <v>1210</v>
      </c>
      <c r="P31" s="225">
        <f>SUM(M7,M13,M19,M25,M31)</f>
        <v>13815.96</v>
      </c>
    </row>
    <row r="32" spans="1:16" ht="19.5" customHeight="1" thickBot="1">
      <c r="A32" s="205"/>
      <c r="B32" s="209"/>
      <c r="C32" s="210"/>
      <c r="D32" s="209"/>
      <c r="E32" s="210"/>
      <c r="F32" s="209"/>
      <c r="G32" s="210"/>
      <c r="H32" s="209"/>
      <c r="I32" s="210"/>
      <c r="J32" s="209"/>
      <c r="K32" s="210"/>
      <c r="L32" s="211"/>
      <c r="M32" s="212"/>
      <c r="N32" s="221"/>
      <c r="O32" s="226"/>
      <c r="P32" s="225"/>
    </row>
    <row r="33" spans="1:16" ht="19.5" customHeight="1" thickBot="1">
      <c r="A33" s="227" t="s">
        <v>10</v>
      </c>
      <c r="B33" s="214">
        <f aca="true" t="shared" si="4" ref="B33:M33">SUM(B31:B32)</f>
        <v>0</v>
      </c>
      <c r="C33" s="215">
        <f t="shared" si="4"/>
        <v>0</v>
      </c>
      <c r="D33" s="214">
        <f t="shared" si="4"/>
        <v>0</v>
      </c>
      <c r="E33" s="215">
        <f t="shared" si="4"/>
        <v>0</v>
      </c>
      <c r="F33" s="214">
        <f t="shared" si="4"/>
        <v>0</v>
      </c>
      <c r="G33" s="215">
        <f t="shared" si="4"/>
        <v>0</v>
      </c>
      <c r="H33" s="214">
        <f t="shared" si="4"/>
        <v>0</v>
      </c>
      <c r="I33" s="215">
        <f t="shared" si="4"/>
        <v>0</v>
      </c>
      <c r="J33" s="214">
        <f t="shared" si="4"/>
        <v>0</v>
      </c>
      <c r="K33" s="215">
        <f t="shared" si="4"/>
        <v>0</v>
      </c>
      <c r="L33" s="216">
        <f t="shared" si="4"/>
        <v>0</v>
      </c>
      <c r="M33" s="217">
        <f t="shared" si="4"/>
        <v>0</v>
      </c>
      <c r="N33" s="221" t="s">
        <v>12</v>
      </c>
      <c r="O33" s="224">
        <f>SUM(O31:O32)</f>
        <v>1210</v>
      </c>
      <c r="P33" s="225">
        <f>SUM(P31:P32)</f>
        <v>13815.96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="80" zoomScaleSheetLayoutView="80" zoomScalePageLayoutView="0" workbookViewId="0" topLeftCell="A19">
      <selection activeCell="B25" sqref="B25:K25"/>
    </sheetView>
  </sheetViews>
  <sheetFormatPr defaultColWidth="9.00390625" defaultRowHeight="13.5"/>
  <cols>
    <col min="1" max="1" width="10.875" style="252" customWidth="1"/>
    <col min="2" max="2" width="9.00390625" style="252" customWidth="1"/>
    <col min="3" max="3" width="10.75390625" style="252" customWidth="1"/>
    <col min="4" max="4" width="9.00390625" style="252" customWidth="1"/>
    <col min="5" max="5" width="10.75390625" style="252" customWidth="1"/>
    <col min="6" max="6" width="9.00390625" style="252" customWidth="1"/>
    <col min="7" max="7" width="10.75390625" style="252" customWidth="1"/>
    <col min="8" max="8" width="9.00390625" style="252" customWidth="1"/>
    <col min="9" max="9" width="10.75390625" style="252" customWidth="1"/>
    <col min="10" max="10" width="9.00390625" style="252" customWidth="1"/>
    <col min="11" max="11" width="10.75390625" style="252" customWidth="1"/>
    <col min="12" max="12" width="9.00390625" style="252" customWidth="1"/>
    <col min="13" max="14" width="10.75390625" style="252" customWidth="1"/>
    <col min="15" max="15" width="13.25390625" style="252" customWidth="1"/>
    <col min="16" max="16" width="13.50390625" style="252" customWidth="1"/>
    <col min="17" max="16384" width="9.00390625" style="252" customWidth="1"/>
  </cols>
  <sheetData>
    <row r="1" spans="1:13" s="229" customFormat="1" ht="22.5" customHeight="1">
      <c r="A1" s="454" t="s">
        <v>14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s="229" customFormat="1" ht="18.75">
      <c r="A2" s="230" t="s">
        <v>22</v>
      </c>
      <c r="B2" s="228"/>
      <c r="C2" s="228"/>
      <c r="D2" s="228"/>
      <c r="E2" s="228"/>
      <c r="F2" s="228"/>
      <c r="G2" s="228"/>
      <c r="H2" s="228"/>
      <c r="I2" s="228"/>
      <c r="J2" s="231"/>
      <c r="K2" s="228"/>
      <c r="L2" s="228"/>
      <c r="M2" s="228"/>
    </row>
    <row r="3" s="233" customFormat="1" ht="19.5" customHeight="1" thickBot="1">
      <c r="A3" s="232" t="s">
        <v>3</v>
      </c>
    </row>
    <row r="4" spans="1:13" s="233" customFormat="1" ht="19.5" customHeight="1">
      <c r="A4" s="234"/>
      <c r="B4" s="455">
        <v>39783</v>
      </c>
      <c r="C4" s="456"/>
      <c r="D4" s="455">
        <v>39784</v>
      </c>
      <c r="E4" s="456"/>
      <c r="F4" s="455">
        <v>39785</v>
      </c>
      <c r="G4" s="456"/>
      <c r="H4" s="455">
        <v>39786</v>
      </c>
      <c r="I4" s="456"/>
      <c r="J4" s="455">
        <v>39787</v>
      </c>
      <c r="K4" s="456"/>
      <c r="L4" s="455" t="s">
        <v>4</v>
      </c>
      <c r="M4" s="457"/>
    </row>
    <row r="5" spans="1:13" s="233" customFormat="1" ht="19.5" customHeight="1">
      <c r="A5" s="235" t="s">
        <v>5</v>
      </c>
      <c r="B5" s="458" t="s">
        <v>6</v>
      </c>
      <c r="C5" s="459"/>
      <c r="D5" s="458" t="s">
        <v>6</v>
      </c>
      <c r="E5" s="459"/>
      <c r="F5" s="458" t="s">
        <v>6</v>
      </c>
      <c r="G5" s="459"/>
      <c r="H5" s="458" t="s">
        <v>6</v>
      </c>
      <c r="I5" s="459"/>
      <c r="J5" s="458" t="s">
        <v>6</v>
      </c>
      <c r="K5" s="459"/>
      <c r="L5" s="458">
        <f>COUNTA(B5:J5)</f>
        <v>5</v>
      </c>
      <c r="M5" s="460"/>
    </row>
    <row r="6" spans="1:13" s="233" customFormat="1" ht="19.5" customHeight="1">
      <c r="A6" s="235"/>
      <c r="B6" s="236" t="s">
        <v>7</v>
      </c>
      <c r="C6" s="237" t="s">
        <v>8</v>
      </c>
      <c r="D6" s="236" t="s">
        <v>7</v>
      </c>
      <c r="E6" s="236" t="s">
        <v>8</v>
      </c>
      <c r="F6" s="236" t="s">
        <v>7</v>
      </c>
      <c r="G6" s="237" t="s">
        <v>8</v>
      </c>
      <c r="H6" s="236" t="s">
        <v>7</v>
      </c>
      <c r="I6" s="236" t="s">
        <v>8</v>
      </c>
      <c r="J6" s="236" t="s">
        <v>7</v>
      </c>
      <c r="K6" s="236" t="s">
        <v>8</v>
      </c>
      <c r="L6" s="236" t="s">
        <v>7</v>
      </c>
      <c r="M6" s="238" t="s">
        <v>8</v>
      </c>
    </row>
    <row r="7" spans="1:13" s="233" customFormat="1" ht="19.5" customHeight="1">
      <c r="A7" s="235" t="s">
        <v>9</v>
      </c>
      <c r="B7" s="239">
        <v>75</v>
      </c>
      <c r="C7" s="240">
        <v>853.61</v>
      </c>
      <c r="D7" s="239">
        <v>75</v>
      </c>
      <c r="E7" s="240">
        <v>852.43</v>
      </c>
      <c r="F7" s="239">
        <v>75</v>
      </c>
      <c r="G7" s="240">
        <v>853.51</v>
      </c>
      <c r="H7" s="239">
        <v>75</v>
      </c>
      <c r="I7" s="240">
        <v>853.1399999999999</v>
      </c>
      <c r="J7" s="239">
        <v>76</v>
      </c>
      <c r="K7" s="240">
        <v>855.74</v>
      </c>
      <c r="L7" s="241">
        <f>SUM(B7,D7,F7,H7,J7)</f>
        <v>376</v>
      </c>
      <c r="M7" s="242">
        <f>SUM(C7,E7,G7,I7,K7)</f>
        <v>4268.43</v>
      </c>
    </row>
    <row r="8" spans="1:13" s="233" customFormat="1" ht="19.5" customHeight="1">
      <c r="A8" s="235"/>
      <c r="B8" s="239"/>
      <c r="C8" s="240"/>
      <c r="D8" s="239"/>
      <c r="E8" s="240"/>
      <c r="F8" s="239"/>
      <c r="G8" s="240"/>
      <c r="H8" s="239"/>
      <c r="I8" s="240"/>
      <c r="J8" s="239"/>
      <c r="K8" s="240"/>
      <c r="L8" s="241"/>
      <c r="M8" s="242"/>
    </row>
    <row r="9" spans="1:13" s="233" customFormat="1" ht="19.5" customHeight="1" thickBot="1">
      <c r="A9" s="243" t="s">
        <v>10</v>
      </c>
      <c r="B9" s="244">
        <f aca="true" t="shared" si="0" ref="B9:M9">SUM(B7:B8)</f>
        <v>75</v>
      </c>
      <c r="C9" s="245">
        <f t="shared" si="0"/>
        <v>853.61</v>
      </c>
      <c r="D9" s="244">
        <f t="shared" si="0"/>
        <v>75</v>
      </c>
      <c r="E9" s="245">
        <f t="shared" si="0"/>
        <v>852.43</v>
      </c>
      <c r="F9" s="244">
        <f t="shared" si="0"/>
        <v>75</v>
      </c>
      <c r="G9" s="245">
        <f t="shared" si="0"/>
        <v>853.51</v>
      </c>
      <c r="H9" s="244">
        <f t="shared" si="0"/>
        <v>75</v>
      </c>
      <c r="I9" s="245">
        <f t="shared" si="0"/>
        <v>853.1399999999999</v>
      </c>
      <c r="J9" s="244">
        <f>SUM(J7:J8)</f>
        <v>76</v>
      </c>
      <c r="K9" s="245">
        <f>SUM(K7:K8)</f>
        <v>855.74</v>
      </c>
      <c r="L9" s="246">
        <f t="shared" si="0"/>
        <v>376</v>
      </c>
      <c r="M9" s="247">
        <f t="shared" si="0"/>
        <v>4268.43</v>
      </c>
    </row>
    <row r="10" spans="1:13" s="233" customFormat="1" ht="19.5" customHeight="1">
      <c r="A10" s="234"/>
      <c r="B10" s="455">
        <v>39790</v>
      </c>
      <c r="C10" s="456"/>
      <c r="D10" s="455">
        <v>39791</v>
      </c>
      <c r="E10" s="456"/>
      <c r="F10" s="455">
        <v>39792</v>
      </c>
      <c r="G10" s="456"/>
      <c r="H10" s="455">
        <v>39793</v>
      </c>
      <c r="I10" s="456"/>
      <c r="J10" s="455">
        <v>39794</v>
      </c>
      <c r="K10" s="456"/>
      <c r="L10" s="455" t="s">
        <v>4</v>
      </c>
      <c r="M10" s="457"/>
    </row>
    <row r="11" spans="1:13" s="233" customFormat="1" ht="19.5" customHeight="1">
      <c r="A11" s="235" t="s">
        <v>5</v>
      </c>
      <c r="B11" s="458" t="s">
        <v>6</v>
      </c>
      <c r="C11" s="459"/>
      <c r="D11" s="458" t="s">
        <v>6</v>
      </c>
      <c r="E11" s="459"/>
      <c r="F11" s="458" t="s">
        <v>6</v>
      </c>
      <c r="G11" s="459"/>
      <c r="H11" s="458" t="s">
        <v>6</v>
      </c>
      <c r="I11" s="459"/>
      <c r="J11" s="458" t="s">
        <v>6</v>
      </c>
      <c r="K11" s="459"/>
      <c r="L11" s="458">
        <f>COUNTA(B11:J11)</f>
        <v>5</v>
      </c>
      <c r="M11" s="460"/>
    </row>
    <row r="12" spans="1:13" s="233" customFormat="1" ht="19.5" customHeight="1">
      <c r="A12" s="235"/>
      <c r="B12" s="236" t="s">
        <v>7</v>
      </c>
      <c r="C12" s="237" t="s">
        <v>8</v>
      </c>
      <c r="D12" s="236" t="s">
        <v>7</v>
      </c>
      <c r="E12" s="236" t="s">
        <v>8</v>
      </c>
      <c r="F12" s="248" t="s">
        <v>7</v>
      </c>
      <c r="G12" s="237" t="s">
        <v>8</v>
      </c>
      <c r="H12" s="236" t="s">
        <v>7</v>
      </c>
      <c r="I12" s="236" t="s">
        <v>8</v>
      </c>
      <c r="J12" s="236" t="s">
        <v>7</v>
      </c>
      <c r="K12" s="236" t="s">
        <v>8</v>
      </c>
      <c r="L12" s="236" t="s">
        <v>7</v>
      </c>
      <c r="M12" s="238" t="s">
        <v>8</v>
      </c>
    </row>
    <row r="13" spans="1:13" s="233" customFormat="1" ht="19.5" customHeight="1">
      <c r="A13" s="235" t="s">
        <v>9</v>
      </c>
      <c r="B13" s="249">
        <v>75</v>
      </c>
      <c r="C13" s="250">
        <v>852.34</v>
      </c>
      <c r="D13" s="239">
        <v>75</v>
      </c>
      <c r="E13" s="240">
        <v>850.95</v>
      </c>
      <c r="F13" s="239">
        <v>75</v>
      </c>
      <c r="G13" s="240">
        <v>855.5099999999999</v>
      </c>
      <c r="H13" s="239">
        <v>75</v>
      </c>
      <c r="I13" s="240">
        <v>849.0099999999999</v>
      </c>
      <c r="J13" s="239">
        <v>75</v>
      </c>
      <c r="K13" s="240">
        <v>851.95</v>
      </c>
      <c r="L13" s="241">
        <f>SUM(B13,D13,F13,H13,J13)</f>
        <v>375</v>
      </c>
      <c r="M13" s="242">
        <f>SUM(C13,E13,G13,I13,K13)</f>
        <v>4259.759999999999</v>
      </c>
    </row>
    <row r="14" spans="1:13" s="233" customFormat="1" ht="19.5" customHeight="1">
      <c r="A14" s="235"/>
      <c r="B14" s="239"/>
      <c r="C14" s="240"/>
      <c r="D14" s="239"/>
      <c r="E14" s="240"/>
      <c r="F14" s="239"/>
      <c r="G14" s="240"/>
      <c r="H14" s="239"/>
      <c r="I14" s="240"/>
      <c r="J14" s="239"/>
      <c r="K14" s="240"/>
      <c r="L14" s="241"/>
      <c r="M14" s="242"/>
    </row>
    <row r="15" spans="1:13" s="233" customFormat="1" ht="19.5" customHeight="1" thickBot="1">
      <c r="A15" s="243" t="s">
        <v>10</v>
      </c>
      <c r="B15" s="244">
        <f aca="true" t="shared" si="1" ref="B15:M15">SUM(B13:B14)</f>
        <v>75</v>
      </c>
      <c r="C15" s="245">
        <f t="shared" si="1"/>
        <v>852.34</v>
      </c>
      <c r="D15" s="244">
        <f t="shared" si="1"/>
        <v>75</v>
      </c>
      <c r="E15" s="245">
        <f t="shared" si="1"/>
        <v>850.95</v>
      </c>
      <c r="F15" s="244">
        <f t="shared" si="1"/>
        <v>75</v>
      </c>
      <c r="G15" s="245">
        <f t="shared" si="1"/>
        <v>855.5099999999999</v>
      </c>
      <c r="H15" s="244">
        <f t="shared" si="1"/>
        <v>75</v>
      </c>
      <c r="I15" s="245">
        <f t="shared" si="1"/>
        <v>849.0099999999999</v>
      </c>
      <c r="J15" s="244">
        <f t="shared" si="1"/>
        <v>75</v>
      </c>
      <c r="K15" s="245">
        <f t="shared" si="1"/>
        <v>851.95</v>
      </c>
      <c r="L15" s="246">
        <f t="shared" si="1"/>
        <v>375</v>
      </c>
      <c r="M15" s="247">
        <f t="shared" si="1"/>
        <v>4259.759999999999</v>
      </c>
    </row>
    <row r="16" spans="1:13" s="233" customFormat="1" ht="19.5" customHeight="1">
      <c r="A16" s="234"/>
      <c r="B16" s="455">
        <v>39797</v>
      </c>
      <c r="C16" s="456"/>
      <c r="D16" s="455">
        <v>39798</v>
      </c>
      <c r="E16" s="456"/>
      <c r="F16" s="455">
        <v>39799</v>
      </c>
      <c r="G16" s="456"/>
      <c r="H16" s="455">
        <v>39800</v>
      </c>
      <c r="I16" s="456"/>
      <c r="J16" s="455">
        <v>39801</v>
      </c>
      <c r="K16" s="456"/>
      <c r="L16" s="455" t="s">
        <v>4</v>
      </c>
      <c r="M16" s="457"/>
    </row>
    <row r="17" spans="1:13" s="233" customFormat="1" ht="19.5" customHeight="1">
      <c r="A17" s="235" t="s">
        <v>5</v>
      </c>
      <c r="B17" s="458" t="s">
        <v>6</v>
      </c>
      <c r="C17" s="459"/>
      <c r="D17" s="458" t="s">
        <v>6</v>
      </c>
      <c r="E17" s="459"/>
      <c r="F17" s="458" t="s">
        <v>6</v>
      </c>
      <c r="G17" s="459"/>
      <c r="H17" s="458" t="s">
        <v>6</v>
      </c>
      <c r="I17" s="459"/>
      <c r="J17" s="458" t="s">
        <v>6</v>
      </c>
      <c r="K17" s="459"/>
      <c r="L17" s="458">
        <f>COUNTA(B17:J17)</f>
        <v>5</v>
      </c>
      <c r="M17" s="460"/>
    </row>
    <row r="18" spans="1:13" s="233" customFormat="1" ht="19.5" customHeight="1">
      <c r="A18" s="235"/>
      <c r="B18" s="236" t="s">
        <v>7</v>
      </c>
      <c r="C18" s="237" t="s">
        <v>8</v>
      </c>
      <c r="D18" s="236" t="s">
        <v>7</v>
      </c>
      <c r="E18" s="248" t="s">
        <v>8</v>
      </c>
      <c r="F18" s="248" t="s">
        <v>7</v>
      </c>
      <c r="G18" s="237" t="s">
        <v>8</v>
      </c>
      <c r="H18" s="236" t="s">
        <v>7</v>
      </c>
      <c r="I18" s="236" t="s">
        <v>8</v>
      </c>
      <c r="J18" s="236" t="s">
        <v>7</v>
      </c>
      <c r="K18" s="236" t="s">
        <v>8</v>
      </c>
      <c r="L18" s="236" t="s">
        <v>7</v>
      </c>
      <c r="M18" s="238" t="s">
        <v>8</v>
      </c>
    </row>
    <row r="19" spans="1:13" s="233" customFormat="1" ht="19.5" customHeight="1">
      <c r="A19" s="235" t="s">
        <v>9</v>
      </c>
      <c r="B19" s="239">
        <v>85</v>
      </c>
      <c r="C19" s="240">
        <v>975.94</v>
      </c>
      <c r="D19" s="239">
        <v>85</v>
      </c>
      <c r="E19" s="240">
        <v>977.23</v>
      </c>
      <c r="F19" s="239">
        <v>85</v>
      </c>
      <c r="G19" s="240">
        <v>977.94</v>
      </c>
      <c r="H19" s="239">
        <v>85</v>
      </c>
      <c r="I19" s="240">
        <v>977.1700000000001</v>
      </c>
      <c r="J19" s="239">
        <v>85</v>
      </c>
      <c r="K19" s="240">
        <v>977.6200000000001</v>
      </c>
      <c r="L19" s="241">
        <f>SUM(B19,D19,F19,H19,J19)</f>
        <v>425</v>
      </c>
      <c r="M19" s="242">
        <f>SUM(C19,E19,G19,I19,K19)</f>
        <v>4885.900000000001</v>
      </c>
    </row>
    <row r="20" spans="1:13" s="233" customFormat="1" ht="19.5" customHeight="1">
      <c r="A20" s="235"/>
      <c r="B20" s="239"/>
      <c r="C20" s="240"/>
      <c r="D20" s="239"/>
      <c r="E20" s="240"/>
      <c r="F20" s="239"/>
      <c r="G20" s="240"/>
      <c r="H20" s="239"/>
      <c r="I20" s="240"/>
      <c r="J20" s="239"/>
      <c r="K20" s="240"/>
      <c r="L20" s="241"/>
      <c r="M20" s="242"/>
    </row>
    <row r="21" spans="1:13" s="233" customFormat="1" ht="19.5" customHeight="1" thickBot="1">
      <c r="A21" s="243" t="s">
        <v>10</v>
      </c>
      <c r="B21" s="244">
        <f aca="true" t="shared" si="2" ref="B21:M21">SUM(B19:B20)</f>
        <v>85</v>
      </c>
      <c r="C21" s="245">
        <f t="shared" si="2"/>
        <v>975.94</v>
      </c>
      <c r="D21" s="244">
        <f t="shared" si="2"/>
        <v>85</v>
      </c>
      <c r="E21" s="245">
        <f t="shared" si="2"/>
        <v>977.23</v>
      </c>
      <c r="F21" s="244">
        <f t="shared" si="2"/>
        <v>85</v>
      </c>
      <c r="G21" s="245">
        <f t="shared" si="2"/>
        <v>977.94</v>
      </c>
      <c r="H21" s="244">
        <f t="shared" si="2"/>
        <v>85</v>
      </c>
      <c r="I21" s="245">
        <f t="shared" si="2"/>
        <v>977.1700000000001</v>
      </c>
      <c r="J21" s="244">
        <f t="shared" si="2"/>
        <v>85</v>
      </c>
      <c r="K21" s="245">
        <f t="shared" si="2"/>
        <v>977.6200000000001</v>
      </c>
      <c r="L21" s="246">
        <f t="shared" si="2"/>
        <v>425</v>
      </c>
      <c r="M21" s="242">
        <f t="shared" si="2"/>
        <v>4885.900000000001</v>
      </c>
    </row>
    <row r="22" spans="1:13" s="233" customFormat="1" ht="19.5" customHeight="1">
      <c r="A22" s="234"/>
      <c r="B22" s="455">
        <v>39804</v>
      </c>
      <c r="C22" s="456"/>
      <c r="D22" s="461">
        <v>39805</v>
      </c>
      <c r="E22" s="462"/>
      <c r="F22" s="455">
        <v>39806</v>
      </c>
      <c r="G22" s="456"/>
      <c r="H22" s="455">
        <v>39807</v>
      </c>
      <c r="I22" s="456"/>
      <c r="J22" s="455">
        <v>39808</v>
      </c>
      <c r="K22" s="456"/>
      <c r="L22" s="455" t="s">
        <v>4</v>
      </c>
      <c r="M22" s="457"/>
    </row>
    <row r="23" spans="1:13" s="233" customFormat="1" ht="19.5" customHeight="1">
      <c r="A23" s="235" t="s">
        <v>5</v>
      </c>
      <c r="B23" s="458"/>
      <c r="C23" s="459"/>
      <c r="D23" s="458"/>
      <c r="E23" s="459"/>
      <c r="F23" s="458" t="s">
        <v>6</v>
      </c>
      <c r="G23" s="459"/>
      <c r="H23" s="458" t="s">
        <v>6</v>
      </c>
      <c r="I23" s="459"/>
      <c r="J23" s="458"/>
      <c r="K23" s="459"/>
      <c r="L23" s="458">
        <f>COUNTA(B23:J23)</f>
        <v>2</v>
      </c>
      <c r="M23" s="460"/>
    </row>
    <row r="24" spans="1:13" s="233" customFormat="1" ht="19.5" customHeight="1">
      <c r="A24" s="235"/>
      <c r="B24" s="236" t="s">
        <v>7</v>
      </c>
      <c r="C24" s="237" t="s">
        <v>8</v>
      </c>
      <c r="D24" s="236" t="s">
        <v>7</v>
      </c>
      <c r="E24" s="236" t="s">
        <v>8</v>
      </c>
      <c r="F24" s="248" t="s">
        <v>7</v>
      </c>
      <c r="G24" s="237" t="s">
        <v>8</v>
      </c>
      <c r="H24" s="236" t="s">
        <v>7</v>
      </c>
      <c r="I24" s="236" t="s">
        <v>8</v>
      </c>
      <c r="J24" s="236" t="s">
        <v>7</v>
      </c>
      <c r="K24" s="236" t="s">
        <v>8</v>
      </c>
      <c r="L24" s="236" t="s">
        <v>7</v>
      </c>
      <c r="M24" s="238" t="s">
        <v>8</v>
      </c>
    </row>
    <row r="25" spans="1:13" s="233" customFormat="1" ht="19.5" customHeight="1">
      <c r="A25" s="235" t="s">
        <v>9</v>
      </c>
      <c r="B25" s="239">
        <v>0</v>
      </c>
      <c r="C25" s="240">
        <v>0</v>
      </c>
      <c r="D25" s="239">
        <v>0</v>
      </c>
      <c r="E25" s="240">
        <v>0</v>
      </c>
      <c r="F25" s="239">
        <v>86</v>
      </c>
      <c r="G25" s="240">
        <v>979.0799999999999</v>
      </c>
      <c r="H25" s="239">
        <v>85</v>
      </c>
      <c r="I25" s="240">
        <v>976.94</v>
      </c>
      <c r="J25" s="239">
        <v>0</v>
      </c>
      <c r="K25" s="240">
        <v>0</v>
      </c>
      <c r="L25" s="241">
        <f>SUM(B25,D25,F25,H25,J25)</f>
        <v>171</v>
      </c>
      <c r="M25" s="242">
        <f>SUM(C25,E25,G25,I25,K25)</f>
        <v>1956.02</v>
      </c>
    </row>
    <row r="26" spans="1:13" s="233" customFormat="1" ht="19.5" customHeight="1">
      <c r="A26" s="235"/>
      <c r="B26" s="239"/>
      <c r="C26" s="240"/>
      <c r="D26" s="239"/>
      <c r="E26" s="240"/>
      <c r="F26" s="239"/>
      <c r="G26" s="240"/>
      <c r="H26" s="239"/>
      <c r="I26" s="240"/>
      <c r="J26" s="239"/>
      <c r="K26" s="240"/>
      <c r="L26" s="241"/>
      <c r="M26" s="242"/>
    </row>
    <row r="27" spans="1:16" s="233" customFormat="1" ht="19.5" customHeight="1" thickBot="1">
      <c r="A27" s="243" t="s">
        <v>10</v>
      </c>
      <c r="B27" s="244">
        <f aca="true" t="shared" si="3" ref="B27:M27">SUM(B25:B26)</f>
        <v>0</v>
      </c>
      <c r="C27" s="245">
        <f t="shared" si="3"/>
        <v>0</v>
      </c>
      <c r="D27" s="244">
        <f t="shared" si="3"/>
        <v>0</v>
      </c>
      <c r="E27" s="245">
        <f t="shared" si="3"/>
        <v>0</v>
      </c>
      <c r="F27" s="244">
        <f t="shared" si="3"/>
        <v>86</v>
      </c>
      <c r="G27" s="245">
        <f t="shared" si="3"/>
        <v>979.0799999999999</v>
      </c>
      <c r="H27" s="244">
        <f t="shared" si="3"/>
        <v>85</v>
      </c>
      <c r="I27" s="245">
        <f t="shared" si="3"/>
        <v>976.94</v>
      </c>
      <c r="J27" s="244">
        <f t="shared" si="3"/>
        <v>0</v>
      </c>
      <c r="K27" s="245">
        <f t="shared" si="3"/>
        <v>0</v>
      </c>
      <c r="L27" s="241">
        <f t="shared" si="3"/>
        <v>171</v>
      </c>
      <c r="M27" s="242">
        <f t="shared" si="3"/>
        <v>1956.02</v>
      </c>
      <c r="O27" s="463" t="s">
        <v>11</v>
      </c>
      <c r="P27" s="463"/>
    </row>
    <row r="28" spans="1:16" ht="19.5" customHeight="1" thickBot="1">
      <c r="A28" s="234"/>
      <c r="B28" s="455">
        <v>39811</v>
      </c>
      <c r="C28" s="456"/>
      <c r="D28" s="455">
        <v>39812</v>
      </c>
      <c r="E28" s="456"/>
      <c r="F28" s="455">
        <v>39813</v>
      </c>
      <c r="G28" s="456"/>
      <c r="H28" s="455"/>
      <c r="I28" s="456"/>
      <c r="J28" s="455"/>
      <c r="K28" s="456"/>
      <c r="L28" s="455" t="s">
        <v>4</v>
      </c>
      <c r="M28" s="457"/>
      <c r="N28" s="251"/>
      <c r="O28" s="464" t="s">
        <v>12</v>
      </c>
      <c r="P28" s="465"/>
    </row>
    <row r="29" spans="1:16" ht="19.5" customHeight="1" thickBot="1">
      <c r="A29" s="235" t="s">
        <v>5</v>
      </c>
      <c r="B29" s="458"/>
      <c r="C29" s="459"/>
      <c r="D29" s="458"/>
      <c r="E29" s="459"/>
      <c r="F29" s="458"/>
      <c r="G29" s="459"/>
      <c r="H29" s="458"/>
      <c r="I29" s="459"/>
      <c r="J29" s="458"/>
      <c r="K29" s="459"/>
      <c r="L29" s="458">
        <f>COUNTA(B29:J29)</f>
        <v>0</v>
      </c>
      <c r="M29" s="460"/>
      <c r="N29" s="253" t="s">
        <v>5</v>
      </c>
      <c r="O29" s="458">
        <f>SUM(L5,L11,L17,L23,L29)</f>
        <v>17</v>
      </c>
      <c r="P29" s="466"/>
    </row>
    <row r="30" spans="1:16" ht="19.5" customHeight="1" thickBot="1">
      <c r="A30" s="235"/>
      <c r="B30" s="236" t="s">
        <v>7</v>
      </c>
      <c r="C30" s="237" t="s">
        <v>8</v>
      </c>
      <c r="D30" s="236" t="s">
        <v>7</v>
      </c>
      <c r="E30" s="236" t="s">
        <v>8</v>
      </c>
      <c r="F30" s="248" t="s">
        <v>7</v>
      </c>
      <c r="G30" s="237" t="s">
        <v>8</v>
      </c>
      <c r="H30" s="236" t="s">
        <v>7</v>
      </c>
      <c r="I30" s="236" t="s">
        <v>8</v>
      </c>
      <c r="J30" s="236" t="s">
        <v>7</v>
      </c>
      <c r="K30" s="236" t="s">
        <v>8</v>
      </c>
      <c r="L30" s="236" t="s">
        <v>7</v>
      </c>
      <c r="M30" s="238" t="s">
        <v>8</v>
      </c>
      <c r="N30" s="253"/>
      <c r="O30" s="254" t="s">
        <v>7</v>
      </c>
      <c r="P30" s="254" t="s">
        <v>8</v>
      </c>
    </row>
    <row r="31" spans="1:16" ht="19.5" customHeight="1" thickBot="1">
      <c r="A31" s="235" t="s">
        <v>9</v>
      </c>
      <c r="B31" s="239">
        <f>'[8]12月青森ＲＥＲ'!B31+'[8]12月八戸セメント'!B31+'[8]12月普通（庄司）'!B31+'[8]12月普通（三戸ウィズ） '!B31+'[8]12月奥羽'!B31+'[8]12月青森クリーン'!B31</f>
        <v>0</v>
      </c>
      <c r="C31" s="255">
        <f>'[8]12月青森ＲＥＲ'!C31+'[8]12月八戸セメント'!C31+'[8]12月普通（庄司）'!C31+'[8]12月普通（三戸ウィズ） '!C31+'[8]12月奥羽'!C31+'[8]12月青森クリーン'!C31</f>
        <v>0</v>
      </c>
      <c r="D31" s="239">
        <f>'[8]12月青森ＲＥＲ'!D31+'[8]12月八戸セメント'!D31+'[8]12月普通（庄司）'!D31+'[8]12月普通（三戸ウィズ） '!D31+'[8]12月奥羽'!D31+'[8]12月青森クリーン'!D31</f>
        <v>0</v>
      </c>
      <c r="E31" s="240">
        <f>'[8]12月青森ＲＥＲ'!E31+'[8]12月八戸セメント'!E31+'[8]12月普通（庄司）'!E31+'[8]12月普通（三戸ウィズ） '!E31+'[8]12月奥羽'!E31+'[8]12月青森クリーン'!E31</f>
        <v>0</v>
      </c>
      <c r="F31" s="239">
        <f>'[8]12月青森ＲＥＲ'!F31+'[8]12月八戸セメント'!F31+'[8]12月普通（庄司）'!F31+'[8]12月普通（三戸ウィズ） '!F31+'[8]12月奥羽'!F31+'[8]12月青森クリーン'!F31</f>
        <v>0</v>
      </c>
      <c r="G31" s="240">
        <f>'[8]12月青森ＲＥＲ'!G31+'[8]12月八戸セメント'!G31+'[8]12月普通（庄司）'!G31+'[8]12月普通（三戸ウィズ） '!G31+'[8]12月奥羽'!G31+'[8]12月青森クリーン'!G31</f>
        <v>0</v>
      </c>
      <c r="H31" s="239">
        <f>'[8]12月青森ＲＥＲ'!H31+'[8]12月八戸セメント'!H31+'[8]12月普通（庄司）'!H31+'[8]12月普通（三戸ウィズ） '!H31+'[8]12月奥羽'!H31+'[8]12月青森クリーン'!H31</f>
        <v>0</v>
      </c>
      <c r="I31" s="240">
        <f>'[8]12月青森ＲＥＲ'!I31+'[8]12月八戸セメント'!I31+'[8]12月普通（庄司）'!I31+'[8]12月普通（三戸ウィズ） '!I31+'[8]12月奥羽'!I31+'[8]12月青森クリーン'!I31</f>
        <v>0</v>
      </c>
      <c r="J31" s="239">
        <f>'[8]12月青森ＲＥＲ'!J31+'[8]12月八戸セメント'!J31+'[8]12月普通（庄司）'!J31+'[8]12月普通（三戸ウィズ） '!J31+'[8]12月奥羽'!J31+'[8]12月青森クリーン'!J31</f>
        <v>0</v>
      </c>
      <c r="K31" s="240">
        <f>'[8]12月青森ＲＥＲ'!K31+'[8]12月八戸セメント'!K31+'[8]12月普通（庄司）'!K31+'[8]12月普通（三戸ウィズ） '!K31+'[8]12月奥羽'!K31+'[8]12月青森クリーン'!K31</f>
        <v>0</v>
      </c>
      <c r="L31" s="241">
        <f>SUM(B31,D31,F31,H31,J31)</f>
        <v>0</v>
      </c>
      <c r="M31" s="242">
        <f>SUM(C31,E31,G31,I31,K31)</f>
        <v>0</v>
      </c>
      <c r="N31" s="253" t="s">
        <v>9</v>
      </c>
      <c r="O31" s="256">
        <f>SUM(L7,L13,L19,L25,L31)</f>
        <v>1347</v>
      </c>
      <c r="P31" s="257">
        <f>SUM(M7,M13,M19,M25,M31)</f>
        <v>15370.11</v>
      </c>
    </row>
    <row r="32" spans="1:16" ht="19.5" customHeight="1" thickBot="1">
      <c r="A32" s="235"/>
      <c r="B32" s="239"/>
      <c r="C32" s="240"/>
      <c r="D32" s="239"/>
      <c r="E32" s="240"/>
      <c r="F32" s="239"/>
      <c r="G32" s="240"/>
      <c r="H32" s="239"/>
      <c r="I32" s="240"/>
      <c r="J32" s="239"/>
      <c r="K32" s="240"/>
      <c r="L32" s="241"/>
      <c r="M32" s="242"/>
      <c r="N32" s="253"/>
      <c r="O32" s="258"/>
      <c r="P32" s="257"/>
    </row>
    <row r="33" spans="1:16" ht="19.5" customHeight="1" thickBot="1">
      <c r="A33" s="259" t="s">
        <v>10</v>
      </c>
      <c r="B33" s="244">
        <f aca="true" t="shared" si="4" ref="B33:M33">SUM(B31:B32)</f>
        <v>0</v>
      </c>
      <c r="C33" s="245">
        <f t="shared" si="4"/>
        <v>0</v>
      </c>
      <c r="D33" s="244">
        <f t="shared" si="4"/>
        <v>0</v>
      </c>
      <c r="E33" s="245">
        <f t="shared" si="4"/>
        <v>0</v>
      </c>
      <c r="F33" s="244">
        <f t="shared" si="4"/>
        <v>0</v>
      </c>
      <c r="G33" s="245">
        <f t="shared" si="4"/>
        <v>0</v>
      </c>
      <c r="H33" s="244">
        <f t="shared" si="4"/>
        <v>0</v>
      </c>
      <c r="I33" s="245">
        <f t="shared" si="4"/>
        <v>0</v>
      </c>
      <c r="J33" s="244">
        <f t="shared" si="4"/>
        <v>0</v>
      </c>
      <c r="K33" s="245">
        <f t="shared" si="4"/>
        <v>0</v>
      </c>
      <c r="L33" s="246">
        <f t="shared" si="4"/>
        <v>0</v>
      </c>
      <c r="M33" s="247">
        <f t="shared" si="4"/>
        <v>0</v>
      </c>
      <c r="N33" s="253" t="s">
        <v>12</v>
      </c>
      <c r="O33" s="256">
        <f>SUM(O31:O32)</f>
        <v>1347</v>
      </c>
      <c r="P33" s="257">
        <f>SUM(P31:P32)</f>
        <v>15370.11</v>
      </c>
    </row>
  </sheetData>
  <sheetProtection/>
  <mergeCells count="64">
    <mergeCell ref="O29:P29"/>
    <mergeCell ref="B29:C29"/>
    <mergeCell ref="D29:E29"/>
    <mergeCell ref="F29:G29"/>
    <mergeCell ref="H29:I29"/>
    <mergeCell ref="J29:K29"/>
    <mergeCell ref="L29:M29"/>
    <mergeCell ref="O27:P27"/>
    <mergeCell ref="B28:C28"/>
    <mergeCell ref="D28:E28"/>
    <mergeCell ref="F28:G28"/>
    <mergeCell ref="H28:I28"/>
    <mergeCell ref="J28:K28"/>
    <mergeCell ref="L28:M28"/>
    <mergeCell ref="O28:P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aomoriken</dc:creator>
  <cp:keywords/>
  <dc:description/>
  <cp:lastModifiedBy>aomoriken</cp:lastModifiedBy>
  <dcterms:created xsi:type="dcterms:W3CDTF">1997-01-08T22:48:59Z</dcterms:created>
  <dcterms:modified xsi:type="dcterms:W3CDTF">2009-04-17T04:28:42Z</dcterms:modified>
  <cp:category/>
  <cp:version/>
  <cp:contentType/>
  <cp:contentStatus/>
</cp:coreProperties>
</file>